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codeName="ThisWorkbook" defaultThemeVersion="124226"/>
  <xr:revisionPtr revIDLastSave="0" documentId="13_ncr:1_{58F38DC4-8CDE-4808-8413-D0D786B82A51}" xr6:coauthVersionLast="45" xr6:coauthVersionMax="45" xr10:uidLastSave="{00000000-0000-0000-0000-000000000000}"/>
  <bookViews>
    <workbookView xWindow="-120" yWindow="-120" windowWidth="19440" windowHeight="14910" tabRatio="919" xr2:uid="{00000000-000D-0000-FFFF-FFFF00000000}"/>
  </bookViews>
  <sheets>
    <sheet name="version_notes" sheetId="69" r:id="rId1"/>
    <sheet name="instructions_1_general" sheetId="21" r:id="rId2"/>
    <sheet name="instructions_2_tab_overview" sheetId="46" r:id="rId3"/>
    <sheet name="instructions_3_high_level_steps" sheetId="61" r:id="rId4"/>
    <sheet name="instructions_4_cell_color_codes" sheetId="53" r:id="rId5"/>
    <sheet name="instructions_5_notes_explained" sheetId="57" r:id="rId6"/>
    <sheet name="instructions_6_types_of_notes" sheetId="63" r:id="rId7"/>
    <sheet name="instructions_7_data_dict" sheetId="34" r:id="rId8"/>
    <sheet name="instructions_8_supertypes" sheetId="62" r:id="rId9"/>
    <sheet name="instructions_9_special_notes" sheetId="64" r:id="rId10"/>
    <sheet name="instructions_10_incrementality" sheetId="70" r:id="rId11"/>
    <sheet name="monthly_gwh_mw" sheetId="2" r:id="rId12"/>
    <sheet name="unique_contracts" sheetId="52" r:id="rId13"/>
    <sheet name="errors" sheetId="19" r:id="rId14"/>
    <sheet name="fillmes" sheetId="60" r:id="rId15"/>
    <sheet name="dashboard" sheetId="17" r:id="rId16"/>
    <sheet name="resources" sheetId="10" r:id="rId17"/>
    <sheet name="elcc_type_map" sheetId="67" r:id="rId18"/>
    <sheet name="lse_names" sheetId="14" r:id="rId19"/>
    <sheet name="elcc" sheetId="56" r:id="rId20"/>
    <sheet name="contract_status" sheetId="15" r:id="rId21"/>
    <sheet name="month_map" sheetId="66" r:id="rId22"/>
    <sheet name="caiso_interconnection_queue" sheetId="68" r:id="rId23"/>
  </sheets>
  <definedNames>
    <definedName name="_xlnm._FilterDatabase" localSheetId="17" hidden="1">elcc_type_map!$A$1:$C$96</definedName>
    <definedName name="_xlnm._FilterDatabase" localSheetId="11" hidden="1">monthly_gwh_mw!$A$1:$AC$48</definedName>
    <definedName name="_xlnm._FilterDatabase" localSheetId="16" hidden="1">resources!$A$1:$J$2025</definedName>
    <definedName name="_xlnm._FilterDatabase" localSheetId="0" hidden="1">version_notes!$A$1:$G$29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69" l="1"/>
  <c r="G32" i="69" l="1"/>
  <c r="G31" i="69"/>
  <c r="G30" i="69"/>
  <c r="AQ4" i="52"/>
  <c r="AQ5" i="52"/>
  <c r="AQ6" i="52"/>
  <c r="AQ12" i="52"/>
  <c r="AQ13" i="52"/>
  <c r="AQ14" i="52"/>
  <c r="AQ20" i="52"/>
  <c r="AQ21" i="52"/>
  <c r="AQ22" i="52"/>
  <c r="AQ28" i="52"/>
  <c r="AQ29" i="52"/>
  <c r="AQ30" i="52"/>
  <c r="AQ36" i="52"/>
  <c r="AQ37" i="52"/>
  <c r="AQ38" i="52"/>
  <c r="AQ44" i="52"/>
  <c r="AQ45" i="52"/>
  <c r="AQ46" i="52"/>
  <c r="AO3" i="52"/>
  <c r="AQ3" i="52" s="1"/>
  <c r="AO4" i="52"/>
  <c r="AO5" i="52"/>
  <c r="AO6" i="52"/>
  <c r="AO7" i="52"/>
  <c r="AQ7" i="52" s="1"/>
  <c r="AO8" i="52"/>
  <c r="AO9" i="52"/>
  <c r="AQ9" i="52" s="1"/>
  <c r="AO10" i="52"/>
  <c r="AQ10" i="52" s="1"/>
  <c r="AO11" i="52"/>
  <c r="AQ11" i="52" s="1"/>
  <c r="AO12" i="52"/>
  <c r="AO13" i="52"/>
  <c r="AO14" i="52"/>
  <c r="AO15" i="52"/>
  <c r="AQ15" i="52" s="1"/>
  <c r="AO16" i="52"/>
  <c r="AO17" i="52"/>
  <c r="AQ17" i="52" s="1"/>
  <c r="AO18" i="52"/>
  <c r="AQ18" i="52" s="1"/>
  <c r="AO19" i="52"/>
  <c r="AQ19" i="52" s="1"/>
  <c r="AO20" i="52"/>
  <c r="AO21" i="52"/>
  <c r="AO22" i="52"/>
  <c r="AO23" i="52"/>
  <c r="AQ23" i="52" s="1"/>
  <c r="AO24" i="52"/>
  <c r="AO25" i="52"/>
  <c r="AQ25" i="52" s="1"/>
  <c r="AO26" i="52"/>
  <c r="AQ26" i="52" s="1"/>
  <c r="AO27" i="52"/>
  <c r="AQ27" i="52" s="1"/>
  <c r="AO28" i="52"/>
  <c r="AO29" i="52"/>
  <c r="AO30" i="52"/>
  <c r="AO31" i="52"/>
  <c r="AQ31" i="52" s="1"/>
  <c r="AO32" i="52"/>
  <c r="AO33" i="52"/>
  <c r="AQ33" i="52" s="1"/>
  <c r="AO34" i="52"/>
  <c r="AQ34" i="52" s="1"/>
  <c r="AO35" i="52"/>
  <c r="AQ35" i="52" s="1"/>
  <c r="AO36" i="52"/>
  <c r="AO37" i="52"/>
  <c r="AO38" i="52"/>
  <c r="AO39" i="52"/>
  <c r="AQ39" i="52" s="1"/>
  <c r="AO40" i="52"/>
  <c r="AO41" i="52"/>
  <c r="AQ41" i="52" s="1"/>
  <c r="AO42" i="52"/>
  <c r="AQ42" i="52" s="1"/>
  <c r="AO43" i="52"/>
  <c r="AQ43" i="52" s="1"/>
  <c r="AO44" i="52"/>
  <c r="AO45" i="52"/>
  <c r="AO46" i="52"/>
  <c r="AO47" i="52"/>
  <c r="AQ47" i="52" s="1"/>
  <c r="AO48" i="52"/>
  <c r="AO2" i="52"/>
  <c r="AQ2" i="52" s="1"/>
  <c r="AP3" i="52"/>
  <c r="AP4" i="52"/>
  <c r="AP5" i="52"/>
  <c r="AP6" i="52"/>
  <c r="AP7" i="52"/>
  <c r="AP8" i="52"/>
  <c r="AQ8" i="52" s="1"/>
  <c r="AP9" i="52"/>
  <c r="AP10" i="52"/>
  <c r="AP11" i="52"/>
  <c r="AP12" i="52"/>
  <c r="AP13" i="52"/>
  <c r="AP14" i="52"/>
  <c r="AP15" i="52"/>
  <c r="AP16" i="52"/>
  <c r="AQ16" i="52" s="1"/>
  <c r="AP17" i="52"/>
  <c r="AP18" i="52"/>
  <c r="AP19" i="52"/>
  <c r="AP20" i="52"/>
  <c r="AP21" i="52"/>
  <c r="AP22" i="52"/>
  <c r="AP23" i="52"/>
  <c r="AP24" i="52"/>
  <c r="AQ24" i="52" s="1"/>
  <c r="AP25" i="52"/>
  <c r="AP26" i="52"/>
  <c r="AP27" i="52"/>
  <c r="AP28" i="52"/>
  <c r="AP29" i="52"/>
  <c r="AP30" i="52"/>
  <c r="AP31" i="52"/>
  <c r="AP32" i="52"/>
  <c r="AQ32" i="52" s="1"/>
  <c r="AP33" i="52"/>
  <c r="AP34" i="52"/>
  <c r="AP35" i="52"/>
  <c r="AP36" i="52"/>
  <c r="AP37" i="52"/>
  <c r="AP38" i="52"/>
  <c r="AP39" i="52"/>
  <c r="AP40" i="52"/>
  <c r="AQ40" i="52" s="1"/>
  <c r="AP41" i="52"/>
  <c r="AP42" i="52"/>
  <c r="AP43" i="52"/>
  <c r="AP44" i="52"/>
  <c r="AP45" i="52"/>
  <c r="AP46" i="52"/>
  <c r="AP47" i="52"/>
  <c r="AP48" i="52"/>
  <c r="AQ48" i="52" s="1"/>
  <c r="AP2" i="52"/>
  <c r="AH48" i="52"/>
  <c r="AG48" i="52"/>
  <c r="AF48" i="52"/>
  <c r="AE48" i="52"/>
  <c r="AD48" i="52"/>
  <c r="AC48" i="52"/>
  <c r="AB48" i="52"/>
  <c r="AA48" i="52"/>
  <c r="Z48" i="52"/>
  <c r="Y48" i="52"/>
  <c r="A48" i="52"/>
  <c r="AH47" i="52"/>
  <c r="AG47" i="52"/>
  <c r="AF47" i="52"/>
  <c r="AE47" i="52"/>
  <c r="AD47" i="52"/>
  <c r="AC47" i="52"/>
  <c r="AB47" i="52"/>
  <c r="AA47" i="52"/>
  <c r="Z47" i="52"/>
  <c r="Y47" i="52"/>
  <c r="A47" i="52"/>
  <c r="AH46" i="52"/>
  <c r="AG46" i="52"/>
  <c r="AF46" i="52"/>
  <c r="AE46" i="52"/>
  <c r="AD46" i="52"/>
  <c r="AC46" i="52"/>
  <c r="AB46" i="52"/>
  <c r="AA46" i="52"/>
  <c r="Z46" i="52"/>
  <c r="Y46" i="52"/>
  <c r="A46" i="52"/>
  <c r="AB51" i="2"/>
  <c r="Y51" i="2"/>
  <c r="X51" i="2"/>
  <c r="W51" i="2"/>
  <c r="V51" i="2"/>
  <c r="R51" i="2"/>
  <c r="Q51" i="2"/>
  <c r="P51" i="2"/>
  <c r="O51" i="2"/>
  <c r="N51" i="2"/>
  <c r="L51" i="2"/>
  <c r="K51" i="2"/>
  <c r="AA51" i="2" s="1"/>
  <c r="J51" i="2"/>
  <c r="AB50" i="2"/>
  <c r="Y50" i="2"/>
  <c r="X50" i="2"/>
  <c r="W50" i="2"/>
  <c r="V50" i="2"/>
  <c r="R50" i="2"/>
  <c r="Q50" i="2"/>
  <c r="P50" i="2"/>
  <c r="N50" i="2"/>
  <c r="L50" i="2"/>
  <c r="AA50" i="2"/>
  <c r="AB49" i="2"/>
  <c r="Y49" i="2"/>
  <c r="X49" i="2"/>
  <c r="W49" i="2"/>
  <c r="V49" i="2"/>
  <c r="R49" i="2"/>
  <c r="Q49" i="2"/>
  <c r="P49" i="2"/>
  <c r="N49" i="2"/>
  <c r="L49" i="2"/>
  <c r="AA49" i="2"/>
  <c r="AK1" i="52"/>
  <c r="A3" i="17"/>
  <c r="AL1" i="52" s="1"/>
  <c r="AU1" i="52"/>
  <c r="C15" i="17"/>
  <c r="G36" i="69"/>
  <c r="G35" i="69"/>
  <c r="G34" i="69"/>
  <c r="G33" i="69"/>
  <c r="AM1" i="52" l="1"/>
  <c r="AJ1" i="52"/>
  <c r="AN1" i="52"/>
  <c r="AQ1" i="52"/>
  <c r="C19" i="17" s="1"/>
  <c r="S49" i="2"/>
  <c r="O50" i="2"/>
  <c r="S51" i="2"/>
  <c r="S50" i="2"/>
  <c r="AG3" i="52"/>
  <c r="AG4" i="52"/>
  <c r="AG5" i="52"/>
  <c r="AG6" i="52"/>
  <c r="AG7" i="52"/>
  <c r="AG8" i="52"/>
  <c r="AG9" i="52"/>
  <c r="AG10" i="52"/>
  <c r="AG11" i="52"/>
  <c r="AG12" i="52"/>
  <c r="AG13" i="52"/>
  <c r="AG14" i="52"/>
  <c r="AG15" i="52"/>
  <c r="AG16" i="52"/>
  <c r="AG17" i="52"/>
  <c r="AG18" i="52"/>
  <c r="AG19" i="52"/>
  <c r="AG20" i="52"/>
  <c r="AG21" i="52"/>
  <c r="AG22" i="52"/>
  <c r="AG23" i="52"/>
  <c r="AG24" i="52"/>
  <c r="AG25" i="52"/>
  <c r="AG26" i="52"/>
  <c r="AG27" i="52"/>
  <c r="AG28" i="52"/>
  <c r="AG29" i="52"/>
  <c r="AG30" i="52"/>
  <c r="AG31" i="52"/>
  <c r="AG32" i="52"/>
  <c r="AG33" i="52"/>
  <c r="AG34" i="52"/>
  <c r="AG35" i="52"/>
  <c r="AG36" i="52"/>
  <c r="AG37" i="52"/>
  <c r="AG38" i="52"/>
  <c r="AG39" i="52"/>
  <c r="AG40" i="52"/>
  <c r="AG41" i="52"/>
  <c r="AG42" i="52"/>
  <c r="AG43" i="52"/>
  <c r="AG44" i="52"/>
  <c r="AG45" i="52"/>
  <c r="AG2" i="52"/>
  <c r="A3" i="52"/>
  <c r="A4" i="52"/>
  <c r="A5" i="52"/>
  <c r="A6" i="52"/>
  <c r="A7" i="52"/>
  <c r="A8" i="52"/>
  <c r="A9" i="52"/>
  <c r="A10" i="52"/>
  <c r="A11"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39" i="52"/>
  <c r="A40" i="52"/>
  <c r="A41" i="52"/>
  <c r="A42" i="52"/>
  <c r="A43" i="52"/>
  <c r="A44" i="52"/>
  <c r="A45" i="52"/>
  <c r="A2" i="52"/>
  <c r="G29" i="69" l="1"/>
  <c r="C13" i="17" l="1"/>
  <c r="C12" i="17"/>
  <c r="C11" i="17"/>
  <c r="C10" i="17"/>
  <c r="B7" i="60" l="1"/>
  <c r="F7" i="60"/>
  <c r="E7" i="60"/>
  <c r="D7" i="60"/>
  <c r="C7" i="60"/>
  <c r="A7" i="60"/>
  <c r="E2" i="60"/>
  <c r="D2" i="60"/>
  <c r="C2" i="60"/>
  <c r="B2" i="60"/>
  <c r="A2" i="60"/>
  <c r="E7" i="19" l="1"/>
  <c r="G21" i="69"/>
  <c r="G20" i="69"/>
  <c r="G19" i="69"/>
  <c r="G28" i="69"/>
  <c r="N47" i="2" l="1"/>
  <c r="N5" i="2"/>
  <c r="N44" i="2" l="1"/>
  <c r="N43" i="2"/>
  <c r="N3" i="2" l="1"/>
  <c r="N4" i="2"/>
  <c r="N9" i="2" l="1"/>
  <c r="N8" i="2"/>
  <c r="N41" i="2"/>
  <c r="N10" i="2"/>
  <c r="N48" i="2"/>
  <c r="N18" i="2"/>
  <c r="N13" i="2"/>
  <c r="N25" i="2"/>
  <c r="N34" i="2"/>
  <c r="N7" i="2"/>
  <c r="N6" i="2"/>
  <c r="N21" i="2"/>
  <c r="N30" i="2" l="1"/>
  <c r="N39" i="2"/>
  <c r="N45" i="2"/>
  <c r="N33" i="2"/>
  <c r="N16" i="2"/>
  <c r="N38" i="2"/>
  <c r="N28" i="2"/>
  <c r="N37" i="2"/>
  <c r="N26" i="2"/>
  <c r="N46" i="2"/>
  <c r="N14" i="2"/>
  <c r="N15" i="2"/>
  <c r="N2" i="2"/>
  <c r="N29" i="2"/>
  <c r="N40" i="2"/>
  <c r="N12" i="2"/>
  <c r="N19" i="2"/>
  <c r="N24" i="2"/>
  <c r="N23" i="2"/>
  <c r="N20" i="2"/>
  <c r="N11" i="2"/>
  <c r="N27" i="2"/>
  <c r="N42" i="2"/>
  <c r="N22" i="2"/>
  <c r="N17" i="2"/>
  <c r="N35" i="2" l="1"/>
  <c r="N36" i="2"/>
  <c r="N31" i="2"/>
  <c r="N32" i="2"/>
  <c r="G27" i="69"/>
  <c r="E3" i="60" l="1"/>
  <c r="A26" i="34"/>
  <c r="A25" i="34"/>
  <c r="A29" i="34"/>
  <c r="A32" i="34" l="1"/>
  <c r="A31" i="34"/>
  <c r="A18" i="34"/>
  <c r="G7" i="69"/>
  <c r="G25" i="69"/>
  <c r="G22" i="69"/>
  <c r="G17" i="69"/>
  <c r="G18" i="69"/>
  <c r="G16" i="69"/>
  <c r="G14" i="69"/>
  <c r="I660" i="10" l="1"/>
  <c r="I166" i="10"/>
  <c r="I167" i="10"/>
  <c r="I334" i="10"/>
  <c r="I168" i="10"/>
  <c r="I169" i="10"/>
  <c r="I170" i="10"/>
  <c r="I171" i="10"/>
  <c r="I206" i="10"/>
  <c r="I172" i="10"/>
  <c r="I173" i="10"/>
  <c r="I174" i="10"/>
  <c r="I175" i="10"/>
  <c r="I176" i="10"/>
  <c r="I177" i="10"/>
  <c r="I178" i="10"/>
  <c r="I179" i="10"/>
  <c r="I180" i="10"/>
  <c r="I1384" i="10"/>
  <c r="I181" i="10"/>
  <c r="I182" i="10"/>
  <c r="I664" i="10"/>
  <c r="I207" i="10"/>
  <c r="I335" i="10"/>
  <c r="I183" i="10"/>
  <c r="I218" i="10"/>
  <c r="I792" i="10"/>
  <c r="I793" i="10"/>
  <c r="I794" i="10"/>
  <c r="I665" i="10"/>
  <c r="I184" i="10"/>
  <c r="I1385" i="10"/>
  <c r="I208" i="10"/>
  <c r="I209" i="10"/>
  <c r="I1386" i="10"/>
  <c r="I210" i="10"/>
  <c r="I185" i="10"/>
  <c r="I1387" i="10"/>
  <c r="I1388" i="10"/>
  <c r="I1139" i="10"/>
  <c r="I1890" i="10"/>
  <c r="I1389" i="10"/>
  <c r="I1891" i="10"/>
  <c r="I1892" i="10"/>
  <c r="I1390" i="10"/>
  <c r="I1391" i="10"/>
  <c r="I1893" i="10"/>
  <c r="I1894" i="10"/>
  <c r="I186" i="10"/>
  <c r="I211" i="10"/>
  <c r="I666" i="10"/>
  <c r="I187" i="10"/>
  <c r="I188" i="10"/>
  <c r="I189" i="10"/>
  <c r="I190" i="10"/>
  <c r="I1392" i="10"/>
  <c r="I1114" i="10"/>
  <c r="I1393" i="10"/>
  <c r="I1394" i="10"/>
  <c r="I1395" i="10"/>
  <c r="I1396" i="10"/>
  <c r="I667" i="10"/>
  <c r="I336" i="10"/>
  <c r="I1397" i="10"/>
  <c r="I1398" i="10"/>
  <c r="I219" i="10"/>
  <c r="I337" i="10"/>
  <c r="I1115" i="10"/>
  <c r="I1399" i="10"/>
  <c r="I1895" i="10"/>
  <c r="I668" i="10"/>
  <c r="I669" i="10"/>
  <c r="I1116" i="10"/>
  <c r="I670" i="10"/>
  <c r="I795" i="10"/>
  <c r="I1400" i="10"/>
  <c r="I1401" i="10"/>
  <c r="I1402" i="10"/>
  <c r="I671" i="10"/>
  <c r="I672" i="10"/>
  <c r="I1896" i="10"/>
  <c r="I1897" i="10"/>
  <c r="I1403" i="10"/>
  <c r="I1140" i="10"/>
  <c r="I1898" i="10"/>
  <c r="I338" i="10"/>
  <c r="I339" i="10"/>
  <c r="I1117" i="10"/>
  <c r="I1899" i="10"/>
  <c r="I1900" i="10"/>
  <c r="I1404" i="10"/>
  <c r="I1901" i="10"/>
  <c r="I1902" i="10"/>
  <c r="I1405" i="10"/>
  <c r="I1406" i="10"/>
  <c r="I1903" i="10"/>
  <c r="I1407" i="10"/>
  <c r="I340" i="10"/>
  <c r="I1408" i="10"/>
  <c r="I1409" i="10"/>
  <c r="I1410" i="10"/>
  <c r="I1904" i="10"/>
  <c r="I1905" i="10"/>
  <c r="I1906" i="10"/>
  <c r="I1907" i="10"/>
  <c r="I1908" i="10"/>
  <c r="I1909" i="10"/>
  <c r="I1910" i="10"/>
  <c r="I1911" i="10"/>
  <c r="I1912" i="10"/>
  <c r="I1913" i="10"/>
  <c r="I1411" i="10"/>
  <c r="I1914" i="10"/>
  <c r="I341" i="10"/>
  <c r="I212" i="10"/>
  <c r="I1915" i="10"/>
  <c r="I1916" i="10"/>
  <c r="I1412" i="10"/>
  <c r="I1917" i="10"/>
  <c r="I1413" i="10"/>
  <c r="I213" i="10"/>
  <c r="I1414" i="10"/>
  <c r="I1918" i="10"/>
  <c r="I1919" i="10"/>
  <c r="I1920" i="10"/>
  <c r="I1415" i="10"/>
  <c r="I1416" i="10"/>
  <c r="I1417" i="10"/>
  <c r="I959" i="10"/>
  <c r="I1418" i="10"/>
  <c r="I1419" i="10"/>
  <c r="I1921" i="10"/>
  <c r="I220" i="10"/>
  <c r="I1922" i="10"/>
  <c r="I221" i="10"/>
  <c r="I342" i="10"/>
  <c r="I191" i="10"/>
  <c r="I1923" i="10"/>
  <c r="I734" i="10"/>
  <c r="I343" i="10"/>
  <c r="I222" i="10"/>
  <c r="I1420" i="10"/>
  <c r="I673" i="10"/>
  <c r="I674" i="10"/>
  <c r="I675" i="10"/>
  <c r="I1421" i="10"/>
  <c r="I1422" i="10"/>
  <c r="I1423" i="10"/>
  <c r="I1424" i="10"/>
  <c r="I1425" i="10"/>
  <c r="I1924" i="10"/>
  <c r="I1925" i="10"/>
  <c r="I1426" i="10"/>
  <c r="I1926" i="10"/>
  <c r="I1427" i="10"/>
  <c r="I676" i="10"/>
  <c r="I677" i="10"/>
  <c r="I1927" i="10"/>
  <c r="I1928" i="10"/>
  <c r="I1929" i="10"/>
  <c r="I1930" i="10"/>
  <c r="I678" i="10"/>
  <c r="I1931" i="10"/>
  <c r="I1932" i="10"/>
  <c r="I679" i="10"/>
  <c r="I680" i="10"/>
  <c r="I1428" i="10"/>
  <c r="I214" i="10"/>
  <c r="I1429" i="10"/>
  <c r="I1430" i="10"/>
  <c r="I1933" i="10"/>
  <c r="I1934" i="10"/>
  <c r="I1431" i="10"/>
  <c r="I1141" i="10"/>
  <c r="I1142" i="10"/>
  <c r="I735" i="10"/>
  <c r="I681" i="10"/>
  <c r="I807" i="10"/>
  <c r="I682" i="10"/>
  <c r="I683" i="10"/>
  <c r="I684" i="10"/>
  <c r="I685" i="10"/>
  <c r="I686" i="10"/>
  <c r="I687" i="10"/>
  <c r="I688" i="10"/>
  <c r="I736" i="10"/>
  <c r="I689" i="10"/>
  <c r="I1143" i="10"/>
  <c r="I690" i="10"/>
  <c r="I737" i="10"/>
  <c r="I344" i="10"/>
  <c r="I345" i="10"/>
  <c r="I1432" i="10"/>
  <c r="I346" i="10"/>
  <c r="I1433" i="10"/>
  <c r="I347" i="10"/>
  <c r="I1935" i="10"/>
  <c r="I1936" i="10"/>
  <c r="I1937" i="10"/>
  <c r="I348" i="10"/>
  <c r="I1938" i="10"/>
  <c r="I1434" i="10"/>
  <c r="I349" i="10"/>
  <c r="I350" i="10"/>
  <c r="I351" i="10"/>
  <c r="I691" i="10"/>
  <c r="I692" i="10"/>
  <c r="I352" i="10"/>
  <c r="I223" i="10"/>
  <c r="I224" i="10"/>
  <c r="I693" i="10"/>
  <c r="I694" i="10"/>
  <c r="I1939" i="10"/>
  <c r="I1435" i="10"/>
  <c r="I1940" i="10"/>
  <c r="I1941" i="10"/>
  <c r="I695" i="10"/>
  <c r="I696" i="10"/>
  <c r="I1144" i="10"/>
  <c r="I1942" i="10"/>
  <c r="I1118" i="10"/>
  <c r="I1436" i="10"/>
  <c r="I1145" i="10"/>
  <c r="I353" i="10"/>
  <c r="I354" i="10"/>
  <c r="I355" i="10"/>
  <c r="I356" i="10"/>
  <c r="I357" i="10"/>
  <c r="I1943" i="10"/>
  <c r="I1437" i="10"/>
  <c r="I738" i="10"/>
  <c r="I808" i="10"/>
  <c r="I739" i="10"/>
  <c r="I740" i="10"/>
  <c r="I741" i="10"/>
  <c r="I742" i="10"/>
  <c r="I1944" i="10"/>
  <c r="I358" i="10"/>
  <c r="I1119" i="10"/>
  <c r="I225" i="10"/>
  <c r="I359" i="10"/>
  <c r="I360" i="10"/>
  <c r="I1438" i="10"/>
  <c r="I1120" i="10"/>
  <c r="I1439" i="10"/>
  <c r="I1945" i="10"/>
  <c r="I1440" i="10"/>
  <c r="I11" i="10"/>
  <c r="I361" i="10"/>
  <c r="I1226" i="10"/>
  <c r="I1946" i="10"/>
  <c r="I362" i="10"/>
  <c r="I226" i="10"/>
  <c r="I743" i="10"/>
  <c r="I744" i="10"/>
  <c r="I745" i="10"/>
  <c r="I1441" i="10"/>
  <c r="I12" i="10"/>
  <c r="I363" i="10"/>
  <c r="I364" i="10"/>
  <c r="I746" i="10"/>
  <c r="I1947" i="10"/>
  <c r="I1442" i="10"/>
  <c r="I796" i="10"/>
  <c r="I365" i="10"/>
  <c r="I747" i="10"/>
  <c r="I227" i="10"/>
  <c r="I748" i="10"/>
  <c r="I749" i="10"/>
  <c r="I1121" i="10"/>
  <c r="I1443" i="10"/>
  <c r="I750" i="10"/>
  <c r="I751" i="10"/>
  <c r="I215" i="10"/>
  <c r="I366" i="10"/>
  <c r="I1444" i="10"/>
  <c r="I1445" i="10"/>
  <c r="I13" i="10"/>
  <c r="I960" i="10"/>
  <c r="I961" i="10"/>
  <c r="I962" i="10"/>
  <c r="I1948" i="10"/>
  <c r="I1122" i="10"/>
  <c r="I1446" i="10"/>
  <c r="I1447" i="10"/>
  <c r="I1448" i="10"/>
  <c r="I1146" i="10"/>
  <c r="I752" i="10"/>
  <c r="I228" i="10"/>
  <c r="I753" i="10"/>
  <c r="I229" i="10"/>
  <c r="I754" i="10"/>
  <c r="I1123" i="10"/>
  <c r="I230" i="10"/>
  <c r="I755" i="10"/>
  <c r="I231" i="10"/>
  <c r="I232" i="10"/>
  <c r="I1949" i="10"/>
  <c r="I756" i="10"/>
  <c r="I697" i="10"/>
  <c r="I698" i="10"/>
  <c r="I699" i="10"/>
  <c r="I700" i="10"/>
  <c r="I757" i="10"/>
  <c r="I367" i="10"/>
  <c r="I701" i="10"/>
  <c r="I702" i="10"/>
  <c r="I703" i="10"/>
  <c r="I1950" i="10"/>
  <c r="I14" i="10"/>
  <c r="I1951" i="10"/>
  <c r="I233" i="10"/>
  <c r="I758" i="10"/>
  <c r="I759" i="10"/>
  <c r="I809" i="10"/>
  <c r="I760" i="10"/>
  <c r="I234" i="10"/>
  <c r="I704" i="10"/>
  <c r="I235" i="10"/>
  <c r="I236" i="10"/>
  <c r="I237" i="10"/>
  <c r="I761" i="10"/>
  <c r="I705" i="10"/>
  <c r="I762" i="10"/>
  <c r="I192" i="10"/>
  <c r="I1449" i="10"/>
  <c r="I706" i="10"/>
  <c r="I763" i="10"/>
  <c r="I764" i="10"/>
  <c r="I765" i="10"/>
  <c r="I707" i="10"/>
  <c r="I766" i="10"/>
  <c r="I767" i="10"/>
  <c r="I768" i="10"/>
  <c r="I708" i="10"/>
  <c r="I709" i="10"/>
  <c r="I1952" i="10"/>
  <c r="I710" i="10"/>
  <c r="I711" i="10"/>
  <c r="I769" i="10"/>
  <c r="I238" i="10"/>
  <c r="I770" i="10"/>
  <c r="I712" i="10"/>
  <c r="I713" i="10"/>
  <c r="I714" i="10"/>
  <c r="I368" i="10"/>
  <c r="I1450" i="10"/>
  <c r="I715" i="10"/>
  <c r="I716" i="10"/>
  <c r="I15" i="10"/>
  <c r="I1953" i="10"/>
  <c r="I1451" i="10"/>
  <c r="I717" i="10"/>
  <c r="I771" i="10"/>
  <c r="I772" i="10"/>
  <c r="I773" i="10"/>
  <c r="I718" i="10"/>
  <c r="I810" i="10"/>
  <c r="I774" i="10"/>
  <c r="I1147" i="10"/>
  <c r="I1954" i="10"/>
  <c r="I775" i="10"/>
  <c r="I1955" i="10"/>
  <c r="I1956" i="10"/>
  <c r="I1957" i="10"/>
  <c r="I776" i="10"/>
  <c r="I1227" i="10"/>
  <c r="I719" i="10"/>
  <c r="I1124" i="10"/>
  <c r="I369" i="10"/>
  <c r="I1958" i="10"/>
  <c r="I720" i="10"/>
  <c r="I1959" i="10"/>
  <c r="I1960" i="10"/>
  <c r="I370" i="10"/>
  <c r="I1452" i="10"/>
  <c r="I1453" i="10"/>
  <c r="I1454" i="10"/>
  <c r="I1455" i="10"/>
  <c r="I1456" i="10"/>
  <c r="I1148" i="10"/>
  <c r="I1149" i="10"/>
  <c r="I371" i="10"/>
  <c r="I372" i="10"/>
  <c r="I373" i="10"/>
  <c r="I239" i="10"/>
  <c r="I1125" i="10"/>
  <c r="I16" i="10"/>
  <c r="I240" i="10"/>
  <c r="I241" i="10"/>
  <c r="I374" i="10"/>
  <c r="I1150" i="10"/>
  <c r="I375" i="10"/>
  <c r="I1961" i="10"/>
  <c r="I721" i="10"/>
  <c r="I722" i="10"/>
  <c r="I777" i="10"/>
  <c r="I1457" i="10"/>
  <c r="I242" i="10"/>
  <c r="I243" i="10"/>
  <c r="I1962" i="10"/>
  <c r="I244" i="10"/>
  <c r="I1126" i="10"/>
  <c r="I376" i="10"/>
  <c r="I1963" i="10"/>
  <c r="I17" i="10"/>
  <c r="I377" i="10"/>
  <c r="I378" i="10"/>
  <c r="I379" i="10"/>
  <c r="I18" i="10"/>
  <c r="I19" i="10"/>
  <c r="I1228" i="10"/>
  <c r="I245" i="10"/>
  <c r="I1458" i="10"/>
  <c r="I1459" i="10"/>
  <c r="I1460" i="10"/>
  <c r="I1461" i="10"/>
  <c r="I1151" i="10"/>
  <c r="I1152" i="10"/>
  <c r="I1964" i="10"/>
  <c r="I1965" i="10"/>
  <c r="I1229" i="10"/>
  <c r="I20" i="10"/>
  <c r="I380" i="10"/>
  <c r="I21" i="10"/>
  <c r="I1230" i="10"/>
  <c r="I193" i="10"/>
  <c r="I216" i="10"/>
  <c r="I1966" i="10"/>
  <c r="I246" i="10"/>
  <c r="I1967" i="10"/>
  <c r="I1968" i="10"/>
  <c r="I1462" i="10"/>
  <c r="I22" i="10"/>
  <c r="I247" i="10"/>
  <c r="I248" i="10"/>
  <c r="I381" i="10"/>
  <c r="I1463" i="10"/>
  <c r="I23" i="10"/>
  <c r="I1231" i="10"/>
  <c r="I24" i="10"/>
  <c r="I1232" i="10"/>
  <c r="I382" i="10"/>
  <c r="I778" i="10"/>
  <c r="I779" i="10"/>
  <c r="I780" i="10"/>
  <c r="I249" i="10"/>
  <c r="I25" i="10"/>
  <c r="I26" i="10"/>
  <c r="I1153" i="10"/>
  <c r="I1154" i="10"/>
  <c r="I781" i="10"/>
  <c r="I782" i="10"/>
  <c r="I1233" i="10"/>
  <c r="I250" i="10"/>
  <c r="I383" i="10"/>
  <c r="I1234" i="10"/>
  <c r="I27" i="10"/>
  <c r="I1235" i="10"/>
  <c r="I1236" i="10"/>
  <c r="I1969" i="10"/>
  <c r="I783" i="10"/>
  <c r="I784" i="10"/>
  <c r="I251" i="10"/>
  <c r="I785" i="10"/>
  <c r="I28" i="10"/>
  <c r="I1237" i="10"/>
  <c r="I1238" i="10"/>
  <c r="I1970" i="10"/>
  <c r="I29" i="10"/>
  <c r="I1464" i="10"/>
  <c r="I1239" i="10"/>
  <c r="I252" i="10"/>
  <c r="I797" i="10"/>
  <c r="I798" i="10"/>
  <c r="I1240"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971" i="10"/>
  <c r="I1972" i="10"/>
  <c r="I1489" i="10"/>
  <c r="I1490" i="10"/>
  <c r="I1491" i="10"/>
  <c r="I1492" i="10"/>
  <c r="I1493" i="10"/>
  <c r="I1494" i="10"/>
  <c r="I1495" i="10"/>
  <c r="I1496" i="10"/>
  <c r="I1497" i="10"/>
  <c r="I1498" i="10"/>
  <c r="I1499" i="10"/>
  <c r="I1500" i="10"/>
  <c r="I1501" i="10"/>
  <c r="I1502" i="10"/>
  <c r="I1503" i="10"/>
  <c r="I1504" i="10"/>
  <c r="I1505" i="10"/>
  <c r="I1506" i="10"/>
  <c r="I1507" i="10"/>
  <c r="I1508" i="10"/>
  <c r="I1509" i="10"/>
  <c r="I1510" i="10"/>
  <c r="I1511" i="10"/>
  <c r="I1512" i="10"/>
  <c r="I1513" i="10"/>
  <c r="I1514" i="10"/>
  <c r="I1515" i="10"/>
  <c r="I963" i="10"/>
  <c r="I964" i="10"/>
  <c r="I1516" i="10"/>
  <c r="I1517" i="10"/>
  <c r="I1518" i="10"/>
  <c r="I1519" i="10"/>
  <c r="I1520" i="10"/>
  <c r="I1521" i="10"/>
  <c r="I1522" i="10"/>
  <c r="I1523" i="10"/>
  <c r="I1524" i="10"/>
  <c r="I1525" i="10"/>
  <c r="I1526" i="10"/>
  <c r="I1527" i="10"/>
  <c r="I30" i="10"/>
  <c r="I1528" i="10"/>
  <c r="I1529" i="10"/>
  <c r="I1530" i="10"/>
  <c r="I1531" i="10"/>
  <c r="I1532" i="10"/>
  <c r="I1533" i="10"/>
  <c r="I1534" i="10"/>
  <c r="I1535" i="10"/>
  <c r="I1536" i="10"/>
  <c r="I1155" i="10"/>
  <c r="I1156" i="10"/>
  <c r="I1157" i="10"/>
  <c r="I1158" i="10"/>
  <c r="I1973" i="10"/>
  <c r="I1974" i="10"/>
  <c r="I1537" i="10"/>
  <c r="I1538" i="10"/>
  <c r="I1975" i="10"/>
  <c r="I1976" i="10"/>
  <c r="I253" i="10"/>
  <c r="I254" i="10"/>
  <c r="I1539" i="10"/>
  <c r="I1540" i="10"/>
  <c r="I1977" i="10"/>
  <c r="I1978" i="10"/>
  <c r="I1541" i="10"/>
  <c r="I31" i="10"/>
  <c r="I32" i="10"/>
  <c r="I1241" i="10"/>
  <c r="I1542" i="10"/>
  <c r="I1543" i="10"/>
  <c r="I1979" i="10"/>
  <c r="I1544" i="10"/>
  <c r="I1545" i="10"/>
  <c r="I1980" i="10"/>
  <c r="I1546" i="10"/>
  <c r="I1981" i="10"/>
  <c r="I1242" i="10"/>
  <c r="I384" i="10"/>
  <c r="I385" i="10"/>
  <c r="I255" i="10"/>
  <c r="I1547" i="10"/>
  <c r="I1548" i="10"/>
  <c r="I256" i="10"/>
  <c r="I1982" i="10"/>
  <c r="I1243" i="10"/>
  <c r="I1244" i="10"/>
  <c r="I1983" i="10"/>
  <c r="I1245" i="10"/>
  <c r="I1984" i="10"/>
  <c r="I1985" i="10"/>
  <c r="I1549" i="10"/>
  <c r="I1550" i="10"/>
  <c r="I1551" i="10"/>
  <c r="I1552" i="10"/>
  <c r="I1986" i="10"/>
  <c r="I1553" i="10"/>
  <c r="I1554" i="10"/>
  <c r="I1555" i="10"/>
  <c r="I1127" i="10"/>
  <c r="I1159" i="10"/>
  <c r="I1246" i="10"/>
  <c r="I1247" i="10"/>
  <c r="I1248" i="10"/>
  <c r="I1556" i="10"/>
  <c r="I386" i="10"/>
  <c r="I387" i="10"/>
  <c r="I388" i="10"/>
  <c r="I1128" i="10"/>
  <c r="I1557" i="10"/>
  <c r="I1160" i="10"/>
  <c r="I1558" i="10"/>
  <c r="I1559" i="10"/>
  <c r="I33" i="10"/>
  <c r="I1987" i="10"/>
  <c r="I1249" i="10"/>
  <c r="I1560" i="10"/>
  <c r="I1129" i="10"/>
  <c r="I1250" i="10"/>
  <c r="I34" i="10"/>
  <c r="I1251" i="10"/>
  <c r="I1130" i="10"/>
  <c r="I1252" i="10"/>
  <c r="I1253" i="10"/>
  <c r="I1002" i="10"/>
  <c r="I35" i="10"/>
  <c r="I1254" i="10"/>
  <c r="I1255" i="10"/>
  <c r="I1561" i="10"/>
  <c r="I1562" i="10"/>
  <c r="I36" i="10"/>
  <c r="I1563" i="10"/>
  <c r="I37" i="10"/>
  <c r="I1564" i="10"/>
  <c r="I1256" i="10"/>
  <c r="I1988" i="10"/>
  <c r="I1257" i="10"/>
  <c r="I1989" i="10"/>
  <c r="I257" i="10"/>
  <c r="I1258" i="10"/>
  <c r="I1259" i="10"/>
  <c r="I1565" i="10"/>
  <c r="I258" i="10"/>
  <c r="I1990" i="10"/>
  <c r="I1260" i="10"/>
  <c r="I1566" i="10"/>
  <c r="I1161" i="10"/>
  <c r="I1261" i="10"/>
  <c r="I38" i="10"/>
  <c r="I1991" i="10"/>
  <c r="I1162" i="10"/>
  <c r="I39" i="10"/>
  <c r="I259" i="10"/>
  <c r="I40" i="10"/>
  <c r="I1131" i="10"/>
  <c r="I1567" i="10"/>
  <c r="I1568" i="10"/>
  <c r="I1569" i="10"/>
  <c r="I1570" i="10"/>
  <c r="I1992" i="10"/>
  <c r="I1571" i="10"/>
  <c r="I1572" i="10"/>
  <c r="I1573" i="10"/>
  <c r="I1574" i="10"/>
  <c r="I1575" i="10"/>
  <c r="I1576" i="10"/>
  <c r="I1163" i="10"/>
  <c r="I1164" i="10"/>
  <c r="I1165" i="10"/>
  <c r="I1166" i="10"/>
  <c r="I1167" i="10"/>
  <c r="I1168" i="10"/>
  <c r="I1169" i="10"/>
  <c r="I1170" i="10"/>
  <c r="I1171" i="10"/>
  <c r="I389" i="10"/>
  <c r="I260" i="10"/>
  <c r="I390" i="10"/>
  <c r="I1993" i="10"/>
  <c r="I1577" i="10"/>
  <c r="I1262" i="10"/>
  <c r="I1263" i="10"/>
  <c r="I1994" i="10"/>
  <c r="I1578" i="10"/>
  <c r="I1579" i="10"/>
  <c r="I1172" i="10"/>
  <c r="I1173" i="10"/>
  <c r="I261" i="10"/>
  <c r="I1264" i="10"/>
  <c r="I1265" i="10"/>
  <c r="I391" i="10"/>
  <c r="I41" i="10"/>
  <c r="I1266" i="10"/>
  <c r="I42" i="10"/>
  <c r="I1580" i="10"/>
  <c r="I1581" i="10"/>
  <c r="I43" i="10"/>
  <c r="I1174" i="10"/>
  <c r="I392" i="10"/>
  <c r="I1582" i="10"/>
  <c r="I1583" i="10"/>
  <c r="I1995" i="10"/>
  <c r="I811" i="10"/>
  <c r="I1996" i="10"/>
  <c r="I1584" i="10"/>
  <c r="I1997" i="10"/>
  <c r="I393" i="10"/>
  <c r="I44" i="10"/>
  <c r="I723" i="10"/>
  <c r="I1267" i="10"/>
  <c r="I1268" i="10"/>
  <c r="I1269" i="10"/>
  <c r="I1270" i="10"/>
  <c r="I1585" i="10"/>
  <c r="I1586" i="10"/>
  <c r="I1175" i="10"/>
  <c r="I1271" i="10"/>
  <c r="I1998" i="10"/>
  <c r="I262" i="10"/>
  <c r="I1999" i="10"/>
  <c r="I1272" i="10"/>
  <c r="I1587" i="10"/>
  <c r="I1588" i="10"/>
  <c r="I2000" i="10"/>
  <c r="I1176" i="10"/>
  <c r="I45" i="10"/>
  <c r="I1273" i="10"/>
  <c r="I1274" i="10"/>
  <c r="I1589" i="10"/>
  <c r="I263" i="10"/>
  <c r="I1275" i="10"/>
  <c r="I1177" i="10"/>
  <c r="I46" i="10"/>
  <c r="I47" i="10"/>
  <c r="I2001" i="10"/>
  <c r="I264" i="10"/>
  <c r="I1590" i="10"/>
  <c r="I1591" i="10"/>
  <c r="I2002" i="10"/>
  <c r="I1178" i="10"/>
  <c r="I2003" i="10"/>
  <c r="I394" i="10"/>
  <c r="I2004" i="10"/>
  <c r="I1276" i="10"/>
  <c r="I2005" i="10"/>
  <c r="I724" i="10"/>
  <c r="I725" i="10"/>
  <c r="I395" i="10"/>
  <c r="I1592" i="10"/>
  <c r="I1593" i="10"/>
  <c r="I1277" i="10"/>
  <c r="I396" i="10"/>
  <c r="I2006" i="10"/>
  <c r="I48" i="10"/>
  <c r="I397" i="10"/>
  <c r="I398" i="10"/>
  <c r="I399" i="10"/>
  <c r="I1594" i="10"/>
  <c r="I1595" i="10"/>
  <c r="I1596" i="10"/>
  <c r="I1597" i="10"/>
  <c r="I1598" i="10"/>
  <c r="I1599" i="10"/>
  <c r="I1600" i="10"/>
  <c r="I1601" i="10"/>
  <c r="I1602" i="10"/>
  <c r="I1603" i="10"/>
  <c r="I49" i="10"/>
  <c r="I1278" i="10"/>
  <c r="I1604" i="10"/>
  <c r="I1605" i="10"/>
  <c r="I50" i="10"/>
  <c r="I1279" i="10"/>
  <c r="I1606" i="10"/>
  <c r="I1179" i="10"/>
  <c r="I1180" i="10"/>
  <c r="I1181" i="10"/>
  <c r="I1182" i="10"/>
  <c r="I51" i="10"/>
  <c r="I1280" i="10"/>
  <c r="I1607" i="10"/>
  <c r="I1281" i="10"/>
  <c r="I52" i="10"/>
  <c r="I2007" i="10"/>
  <c r="I265" i="10"/>
  <c r="I53" i="10"/>
  <c r="I2008" i="10"/>
  <c r="I1282" i="10"/>
  <c r="I1283" i="10"/>
  <c r="I54" i="10"/>
  <c r="I55" i="10"/>
  <c r="I56" i="10"/>
  <c r="I57" i="10"/>
  <c r="I1284" i="10"/>
  <c r="I1608" i="10"/>
  <c r="I400" i="10"/>
  <c r="I2009" i="10"/>
  <c r="I1609" i="10"/>
  <c r="I2010" i="10"/>
  <c r="I1183" i="10"/>
  <c r="I1184" i="10"/>
  <c r="I1285" i="10"/>
  <c r="I58" i="10"/>
  <c r="I401" i="10"/>
  <c r="I59" i="10"/>
  <c r="I60" i="10"/>
  <c r="I402" i="10"/>
  <c r="I1610" i="10"/>
  <c r="I1286" i="10"/>
  <c r="I1287" i="10"/>
  <c r="I61" i="10"/>
  <c r="I62" i="10"/>
  <c r="I1288" i="10"/>
  <c r="I1611" i="10"/>
  <c r="I1612" i="10"/>
  <c r="I1613" i="10"/>
  <c r="I1614" i="10"/>
  <c r="I1615" i="10"/>
  <c r="I2011" i="10"/>
  <c r="I1289" i="10"/>
  <c r="I63" i="10"/>
  <c r="I403" i="10"/>
  <c r="I1290" i="10"/>
  <c r="I1291" i="10"/>
  <c r="I404" i="10"/>
  <c r="I64" i="10"/>
  <c r="I405" i="10"/>
  <c r="I406" i="10"/>
  <c r="I1292" i="10"/>
  <c r="I1293" i="10"/>
  <c r="I1616" i="10"/>
  <c r="I1617" i="10"/>
  <c r="I1618" i="10"/>
  <c r="I1619" i="10"/>
  <c r="I1620" i="10"/>
  <c r="I2012" i="10"/>
  <c r="I2013" i="10"/>
  <c r="I65" i="10"/>
  <c r="I1621" i="10"/>
  <c r="I1622" i="10"/>
  <c r="I2014" i="10"/>
  <c r="I1623" i="10"/>
  <c r="I1624" i="10"/>
  <c r="I1294" i="10"/>
  <c r="I1185" i="10"/>
  <c r="I1625" i="10"/>
  <c r="I407" i="10"/>
  <c r="I408" i="10"/>
  <c r="I66" i="10"/>
  <c r="I1295" i="10"/>
  <c r="I1186" i="10"/>
  <c r="I2015" i="10"/>
  <c r="I67" i="10"/>
  <c r="I68" i="10"/>
  <c r="I1296" i="10"/>
  <c r="I409" i="10"/>
  <c r="I410" i="10"/>
  <c r="I1297" i="10"/>
  <c r="I1626" i="10"/>
  <c r="I1627" i="10"/>
  <c r="I1628" i="10"/>
  <c r="I1629" i="10"/>
  <c r="I69" i="10"/>
  <c r="I1630" i="10"/>
  <c r="I1631" i="10"/>
  <c r="I70" i="10"/>
  <c r="I1632" i="10"/>
  <c r="I1187" i="10"/>
  <c r="I1633" i="10"/>
  <c r="I1634" i="10"/>
  <c r="I1298" i="10"/>
  <c r="I71" i="10"/>
  <c r="I72" i="10"/>
  <c r="I1299" i="10"/>
  <c r="I411" i="10"/>
  <c r="I73" i="10"/>
  <c r="I1635" i="10"/>
  <c r="I2016" i="10"/>
  <c r="I2017" i="10"/>
  <c r="I74" i="10"/>
  <c r="I412" i="10"/>
  <c r="I413" i="10"/>
  <c r="I75" i="10"/>
  <c r="I76" i="10"/>
  <c r="I1300" i="10"/>
  <c r="I1301" i="10"/>
  <c r="I1302" i="10"/>
  <c r="I1303" i="10"/>
  <c r="I1304" i="10"/>
  <c r="I1636" i="10"/>
  <c r="I1637" i="10"/>
  <c r="I1638" i="10"/>
  <c r="I1639" i="10"/>
  <c r="I1640" i="10"/>
  <c r="I1641" i="10"/>
  <c r="I1642" i="10"/>
  <c r="I1643" i="10"/>
  <c r="I1644" i="10"/>
  <c r="I1645" i="10"/>
  <c r="I1646" i="10"/>
  <c r="I1647" i="10"/>
  <c r="I1648" i="10"/>
  <c r="I1649" i="10"/>
  <c r="I1650" i="10"/>
  <c r="I1305" i="10"/>
  <c r="I1651" i="10"/>
  <c r="I1652" i="10"/>
  <c r="I1653" i="10"/>
  <c r="I1654" i="10"/>
  <c r="I1655" i="10"/>
  <c r="I1656" i="10"/>
  <c r="I1657" i="10"/>
  <c r="I1658" i="10"/>
  <c r="I1188" i="10"/>
  <c r="I1189" i="10"/>
  <c r="I1190" i="10"/>
  <c r="I414" i="10"/>
  <c r="I1191" i="10"/>
  <c r="I1192" i="10"/>
  <c r="I1193" i="10"/>
  <c r="I1194" i="10"/>
  <c r="I1195" i="10"/>
  <c r="I415" i="10"/>
  <c r="I1659" i="10"/>
  <c r="I1660" i="10"/>
  <c r="I416" i="10"/>
  <c r="I417" i="10"/>
  <c r="I1661" i="10"/>
  <c r="I1662" i="10"/>
  <c r="I1663" i="10"/>
  <c r="I1664" i="10"/>
  <c r="I1665" i="10"/>
  <c r="I1666" i="10"/>
  <c r="I1196" i="10"/>
  <c r="I418" i="10"/>
  <c r="I419" i="10"/>
  <c r="I420" i="10"/>
  <c r="I2018" i="10"/>
  <c r="I1306" i="10"/>
  <c r="I421" i="10"/>
  <c r="I422" i="10"/>
  <c r="I77" i="10"/>
  <c r="I1307" i="10"/>
  <c r="I1667" i="10"/>
  <c r="I423" i="10"/>
  <c r="I78" i="10"/>
  <c r="I79" i="10"/>
  <c r="I1308"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80"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81" i="10"/>
  <c r="I82" i="10"/>
  <c r="I83" i="10"/>
  <c r="I84" i="10"/>
  <c r="I1309" i="10"/>
  <c r="I1755" i="10"/>
  <c r="I1756" i="10"/>
  <c r="I1757" i="10"/>
  <c r="I1758" i="10"/>
  <c r="I1759" i="10"/>
  <c r="I85" i="10"/>
  <c r="I1760" i="10"/>
  <c r="I1761" i="10"/>
  <c r="I1762" i="10"/>
  <c r="I1763" i="10"/>
  <c r="I1764" i="10"/>
  <c r="I1765" i="10"/>
  <c r="I1197" i="10"/>
  <c r="I1766" i="10"/>
  <c r="I1767" i="10"/>
  <c r="I1768" i="10"/>
  <c r="I1769" i="10"/>
  <c r="I1770" i="10"/>
  <c r="I1310" i="10"/>
  <c r="I1771" i="10"/>
  <c r="I1772" i="10"/>
  <c r="I1773" i="10"/>
  <c r="I86" i="10"/>
  <c r="I87" i="10"/>
  <c r="I1774" i="10"/>
  <c r="I1311" i="10"/>
  <c r="I1775" i="10"/>
  <c r="I1198" i="10"/>
  <c r="I424" i="10"/>
  <c r="I1776" i="10"/>
  <c r="I2019" i="10"/>
  <c r="I425" i="10"/>
  <c r="I1312" i="10"/>
  <c r="I1777" i="10"/>
  <c r="I1199" i="10"/>
  <c r="I1200" i="10"/>
  <c r="I1201" i="10"/>
  <c r="I1202" i="10"/>
  <c r="I1203" i="10"/>
  <c r="I1204" i="10"/>
  <c r="I1205" i="10"/>
  <c r="I1206" i="10"/>
  <c r="I1778" i="10"/>
  <c r="I426" i="10"/>
  <c r="I266" i="10"/>
  <c r="I427" i="10"/>
  <c r="I428" i="10"/>
  <c r="I1779" i="10"/>
  <c r="I1780" i="10"/>
  <c r="I1781" i="10"/>
  <c r="I1313" i="10"/>
  <c r="I1782" i="10"/>
  <c r="I1783" i="10"/>
  <c r="I1784" i="10"/>
  <c r="I1785" i="10"/>
  <c r="I1786" i="10"/>
  <c r="I1207" i="10"/>
  <c r="I1787" i="10"/>
  <c r="I1208" i="10"/>
  <c r="I1788" i="10"/>
  <c r="I429" i="10"/>
  <c r="I1314" i="10"/>
  <c r="I88" i="10"/>
  <c r="I430" i="10"/>
  <c r="I1315" i="10"/>
  <c r="I1789" i="10"/>
  <c r="I431" i="10"/>
  <c r="I432" i="10"/>
  <c r="I433" i="10"/>
  <c r="I434" i="10"/>
  <c r="I267" i="10"/>
  <c r="I435" i="10"/>
  <c r="I1316" i="10"/>
  <c r="I1317" i="10"/>
  <c r="I1790" i="10"/>
  <c r="I1791" i="10"/>
  <c r="I1792" i="10"/>
  <c r="I1318"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209" i="10"/>
  <c r="I1210" i="10"/>
  <c r="I1821" i="10"/>
  <c r="I1822" i="10"/>
  <c r="I1823" i="10"/>
  <c r="I1824" i="10"/>
  <c r="I1825" i="10"/>
  <c r="I1826" i="10"/>
  <c r="I1827" i="10"/>
  <c r="I1828" i="10"/>
  <c r="I1829" i="10"/>
  <c r="I1319" i="10"/>
  <c r="I1830" i="10"/>
  <c r="I1320" i="10"/>
  <c r="I1321" i="10"/>
  <c r="I1322" i="10"/>
  <c r="I436" i="10"/>
  <c r="I1323" i="10"/>
  <c r="I1831" i="10"/>
  <c r="I1324" i="10"/>
  <c r="I1325" i="10"/>
  <c r="I1326" i="10"/>
  <c r="I1832" i="10"/>
  <c r="I1833" i="10"/>
  <c r="I1834" i="10"/>
  <c r="I1835" i="10"/>
  <c r="I1836" i="10"/>
  <c r="I1837" i="10"/>
  <c r="I1327" i="10"/>
  <c r="I1328" i="10"/>
  <c r="I89" i="10"/>
  <c r="I1838" i="10"/>
  <c r="I1211" i="10"/>
  <c r="I1329" i="10"/>
  <c r="I1330" i="10"/>
  <c r="I1839" i="10"/>
  <c r="I1212" i="10"/>
  <c r="I1213" i="10"/>
  <c r="I90" i="10"/>
  <c r="I1840" i="10"/>
  <c r="I1841" i="10"/>
  <c r="I1842" i="10"/>
  <c r="I1843" i="10"/>
  <c r="I1844" i="10"/>
  <c r="I1331" i="10"/>
  <c r="I1845" i="10"/>
  <c r="I2020" i="10"/>
  <c r="I1132" i="10"/>
  <c r="I1846" i="10"/>
  <c r="I1214" i="10"/>
  <c r="I1133" i="10"/>
  <c r="I1332" i="10"/>
  <c r="I1215" i="10"/>
  <c r="I437" i="10"/>
  <c r="I438" i="10"/>
  <c r="I91" i="10"/>
  <c r="I1333" i="10"/>
  <c r="I1334" i="10"/>
  <c r="I92" i="10"/>
  <c r="I1335" i="10"/>
  <c r="I1847" i="10"/>
  <c r="I93" i="10"/>
  <c r="I1216" i="10"/>
  <c r="I439" i="10"/>
  <c r="I1336" i="10"/>
  <c r="I1337" i="10"/>
  <c r="I1848" i="10"/>
  <c r="I440" i="10"/>
  <c r="I441" i="10"/>
  <c r="I1338" i="10"/>
  <c r="I1849" i="10"/>
  <c r="I1850" i="10"/>
  <c r="I1851" i="10"/>
  <c r="I1852" i="10"/>
  <c r="I1853" i="10"/>
  <c r="I1854" i="10"/>
  <c r="I1855" i="10"/>
  <c r="I1856" i="10"/>
  <c r="I1857" i="10"/>
  <c r="I1858" i="10"/>
  <c r="I1339" i="10"/>
  <c r="I1217" i="10"/>
  <c r="I1340" i="10"/>
  <c r="I1341" i="10"/>
  <c r="I1342" i="10"/>
  <c r="I1343" i="10"/>
  <c r="I1344" i="10"/>
  <c r="I442" i="10"/>
  <c r="I1345" i="10"/>
  <c r="I1346" i="10"/>
  <c r="I1347" i="10"/>
  <c r="I1859" i="10"/>
  <c r="I1348" i="10"/>
  <c r="I1349" i="10"/>
  <c r="I1860" i="10"/>
  <c r="I1350" i="10"/>
  <c r="I1351" i="10"/>
  <c r="I1352" i="10"/>
  <c r="I443" i="10"/>
  <c r="I94" i="10"/>
  <c r="I1353" i="10"/>
  <c r="I1354" i="10"/>
  <c r="I1355" i="10"/>
  <c r="I1861" i="10"/>
  <c r="I1356" i="10"/>
  <c r="I1357" i="10"/>
  <c r="I1862" i="10"/>
  <c r="I1863" i="10"/>
  <c r="I1864" i="10"/>
  <c r="I1865" i="10"/>
  <c r="I1358" i="10"/>
  <c r="I1359" i="10"/>
  <c r="I1360" i="10"/>
  <c r="I1866" i="10"/>
  <c r="I1867" i="10"/>
  <c r="I1361" i="10"/>
  <c r="I1362" i="10"/>
  <c r="I1868" i="10"/>
  <c r="I1363" i="10"/>
  <c r="I1364" i="10"/>
  <c r="I1365" i="10"/>
  <c r="I1366" i="10"/>
  <c r="I1367" i="10"/>
  <c r="I1869" i="10"/>
  <c r="I1870" i="10"/>
  <c r="I1871" i="10"/>
  <c r="I1872" i="10"/>
  <c r="I1368" i="10"/>
  <c r="I1369" i="10"/>
  <c r="I95" i="10"/>
  <c r="I1218" i="10"/>
  <c r="I1370" i="10"/>
  <c r="I1371" i="10"/>
  <c r="I1372" i="10"/>
  <c r="I1373" i="10"/>
  <c r="I96" i="10"/>
  <c r="I1873" i="10"/>
  <c r="I1374" i="10"/>
  <c r="I1874" i="10"/>
  <c r="I1875" i="10"/>
  <c r="I2021" i="10"/>
  <c r="I1876" i="10"/>
  <c r="I1219" i="10"/>
  <c r="I1877" i="10"/>
  <c r="I1375" i="10"/>
  <c r="I1878" i="10"/>
  <c r="I1879" i="10"/>
  <c r="I1376" i="10"/>
  <c r="I1377" i="10"/>
  <c r="I1880" i="10"/>
  <c r="I1378" i="10"/>
  <c r="I1220" i="10"/>
  <c r="I1379" i="10"/>
  <c r="I2022" i="10"/>
  <c r="I1881" i="10"/>
  <c r="I1882" i="10"/>
  <c r="I268" i="10"/>
  <c r="I444" i="10"/>
  <c r="I269" i="10"/>
  <c r="I786" i="10"/>
  <c r="I270" i="10"/>
  <c r="I271" i="10"/>
  <c r="I1003" i="10"/>
  <c r="I1004" i="10"/>
  <c r="I217" i="10"/>
  <c r="I787" i="10"/>
  <c r="I272" i="10"/>
  <c r="I273" i="10"/>
  <c r="I788" i="10"/>
  <c r="I274" i="10"/>
  <c r="I275" i="10"/>
  <c r="I276" i="10"/>
  <c r="I277" i="10"/>
  <c r="I661" i="10"/>
  <c r="I445" i="10"/>
  <c r="I97" i="10"/>
  <c r="I1380" i="10"/>
  <c r="I1381" i="10"/>
  <c r="I1382" i="10"/>
  <c r="I1883" i="10"/>
  <c r="I1383" i="10"/>
  <c r="I1884" i="10"/>
  <c r="I1221" i="10"/>
  <c r="I2023" i="10"/>
  <c r="I2024" i="10"/>
  <c r="I1222" i="10"/>
  <c r="I1223" i="10"/>
  <c r="I1224" i="10"/>
  <c r="I194" i="10"/>
  <c r="I726" i="10"/>
  <c r="I195" i="10"/>
  <c r="I196" i="10"/>
  <c r="I727" i="10"/>
  <c r="I197" i="10"/>
  <c r="I728" i="10"/>
  <c r="I198" i="10"/>
  <c r="I126" i="10"/>
  <c r="I300" i="10"/>
  <c r="I301" i="10"/>
  <c r="I302" i="10"/>
  <c r="I303" i="10"/>
  <c r="I304" i="10"/>
  <c r="I305" i="10"/>
  <c r="I306" i="10"/>
  <c r="I815" i="10"/>
  <c r="I1034" i="10"/>
  <c r="I816" i="10"/>
  <c r="I1035" i="10"/>
  <c r="I817" i="10"/>
  <c r="I1036" i="10"/>
  <c r="I818" i="10"/>
  <c r="I1037" i="10"/>
  <c r="I1038" i="10"/>
  <c r="I1039" i="10"/>
  <c r="I819" i="10"/>
  <c r="I820" i="10"/>
  <c r="I1040" i="10"/>
  <c r="I821" i="10"/>
  <c r="I1041" i="10"/>
  <c r="I822" i="10"/>
  <c r="I823" i="10"/>
  <c r="I1042" i="10"/>
  <c r="I1043" i="10"/>
  <c r="I1044" i="10"/>
  <c r="I824" i="10"/>
  <c r="I825" i="10"/>
  <c r="I1045" i="10"/>
  <c r="I826" i="10"/>
  <c r="I1046" i="10"/>
  <c r="I827" i="10"/>
  <c r="I828" i="10"/>
  <c r="I829" i="10"/>
  <c r="I1047" i="10"/>
  <c r="I1048" i="10"/>
  <c r="I830" i="10"/>
  <c r="I1049" i="10"/>
  <c r="I831" i="10"/>
  <c r="I1050" i="10"/>
  <c r="I1051" i="10"/>
  <c r="I832" i="10"/>
  <c r="I833" i="10"/>
  <c r="I1052" i="10"/>
  <c r="I834" i="10"/>
  <c r="I1053" i="10"/>
  <c r="I835" i="10"/>
  <c r="I1054" i="10"/>
  <c r="I1055" i="10"/>
  <c r="I1056" i="10"/>
  <c r="I1057" i="10"/>
  <c r="I1058" i="10"/>
  <c r="I836" i="10"/>
  <c r="I837" i="10"/>
  <c r="I838" i="10"/>
  <c r="I839" i="10"/>
  <c r="I1059" i="10"/>
  <c r="I1060" i="10"/>
  <c r="I1061" i="10"/>
  <c r="I1062" i="10"/>
  <c r="I1063" i="10"/>
  <c r="I1064" i="10"/>
  <c r="I1065" i="10"/>
  <c r="I99" i="10"/>
  <c r="I333" i="10"/>
  <c r="I100" i="10"/>
  <c r="I840" i="10"/>
  <c r="I1066" i="10"/>
  <c r="I1888" i="10"/>
  <c r="I1885" i="10"/>
  <c r="I1886" i="10"/>
  <c r="I98" i="10"/>
  <c r="I1887" i="10"/>
  <c r="I1889" i="10"/>
  <c r="I101" i="10"/>
  <c r="I127" i="10"/>
  <c r="I128" i="10"/>
  <c r="I199" i="10"/>
  <c r="I296" i="10"/>
  <c r="I278" i="10"/>
  <c r="I729" i="10"/>
  <c r="I298" i="10"/>
  <c r="I307" i="10"/>
  <c r="I446" i="10"/>
  <c r="I447" i="10"/>
  <c r="I448" i="10"/>
  <c r="I812" i="10"/>
  <c r="I662" i="10"/>
  <c r="I799" i="10"/>
  <c r="I841" i="10"/>
  <c r="I842" i="10"/>
  <c r="I843" i="10"/>
  <c r="I844" i="10"/>
  <c r="I1023" i="10"/>
  <c r="I1031" i="10"/>
  <c r="I1067" i="10"/>
  <c r="I965" i="10"/>
  <c r="I966" i="10"/>
  <c r="I967" i="10"/>
  <c r="I968" i="10"/>
  <c r="I969" i="10"/>
  <c r="I970" i="10"/>
  <c r="I971" i="10"/>
  <c r="I972" i="10"/>
  <c r="I973" i="10"/>
  <c r="I974" i="10"/>
  <c r="I975" i="10"/>
  <c r="I976" i="10"/>
  <c r="I977" i="10"/>
  <c r="I978" i="10"/>
  <c r="I979" i="10"/>
  <c r="I653" i="10"/>
  <c r="I654" i="10"/>
  <c r="I655" i="10"/>
  <c r="I656" i="10"/>
  <c r="I657" i="10"/>
  <c r="I658" i="10"/>
  <c r="I1005" i="10"/>
  <c r="I1006" i="10"/>
  <c r="I980" i="10"/>
  <c r="I1007" i="10"/>
  <c r="I1008" i="10"/>
  <c r="I1009" i="10"/>
  <c r="I1010" i="10"/>
  <c r="I800" i="10"/>
  <c r="I981" i="10"/>
  <c r="I200" i="10"/>
  <c r="I982" i="10"/>
  <c r="I1011" i="10"/>
  <c r="I1012" i="10"/>
  <c r="I1013" i="10"/>
  <c r="I1014" i="10"/>
  <c r="I983" i="10"/>
  <c r="I984" i="10"/>
  <c r="I845" i="10"/>
  <c r="I985" i="10"/>
  <c r="I986" i="10"/>
  <c r="I1015" i="10"/>
  <c r="I1016" i="10"/>
  <c r="I449" i="10"/>
  <c r="I558" i="10"/>
  <c r="I846" i="10"/>
  <c r="I1017" i="10"/>
  <c r="I1018" i="10"/>
  <c r="I1019" i="10"/>
  <c r="I1020" i="10"/>
  <c r="I987" i="10"/>
  <c r="I847" i="10"/>
  <c r="I848" i="10"/>
  <c r="I849" i="10"/>
  <c r="I850" i="10"/>
  <c r="I851" i="10"/>
  <c r="I852" i="10"/>
  <c r="I853" i="10"/>
  <c r="I854" i="10"/>
  <c r="I855" i="10"/>
  <c r="I856" i="10"/>
  <c r="I857" i="10"/>
  <c r="I858" i="10"/>
  <c r="I859" i="10"/>
  <c r="I988" i="10"/>
  <c r="I860" i="10"/>
  <c r="I989" i="10"/>
  <c r="I1068" i="10"/>
  <c r="I861" i="10"/>
  <c r="I1069" i="10"/>
  <c r="I1070" i="10"/>
  <c r="I862" i="10"/>
  <c r="I863" i="10"/>
  <c r="I990" i="10"/>
  <c r="I1021" i="10"/>
  <c r="I991" i="10"/>
  <c r="I1071" i="10"/>
  <c r="I730" i="10"/>
  <c r="I1072" i="10"/>
  <c r="I864" i="10"/>
  <c r="I1073" i="10"/>
  <c r="I1022" i="10"/>
  <c r="I1074" i="10"/>
  <c r="I865" i="10"/>
  <c r="I1136" i="10"/>
  <c r="I1137" i="10"/>
  <c r="I1138" i="10"/>
  <c r="I866" i="10"/>
  <c r="I1075" i="10"/>
  <c r="I867" i="10"/>
  <c r="I868" i="10"/>
  <c r="I992" i="10"/>
  <c r="I789" i="10"/>
  <c r="I308" i="10"/>
  <c r="I309" i="10"/>
  <c r="I310" i="10"/>
  <c r="I311" i="10"/>
  <c r="I312" i="10"/>
  <c r="I313" i="10"/>
  <c r="I314" i="10"/>
  <c r="I315" i="10"/>
  <c r="I1135" i="10"/>
  <c r="I869" i="10"/>
  <c r="I316" i="10"/>
  <c r="I1076" i="10"/>
  <c r="I870" i="10"/>
  <c r="I317" i="10"/>
  <c r="I318" i="10"/>
  <c r="I450" i="10"/>
  <c r="I451" i="10"/>
  <c r="I319" i="10"/>
  <c r="I320" i="10"/>
  <c r="I452" i="10"/>
  <c r="I993" i="10"/>
  <c r="I994" i="10"/>
  <c r="I995" i="10"/>
  <c r="I1077" i="10"/>
  <c r="I871" i="10"/>
  <c r="I731" i="10"/>
  <c r="I1078" i="10"/>
  <c r="I1079" i="10"/>
  <c r="I1080" i="10"/>
  <c r="I872" i="10"/>
  <c r="I559" i="10"/>
  <c r="I996" i="10"/>
  <c r="I1081" i="10"/>
  <c r="I321" i="10"/>
  <c r="I322" i="10"/>
  <c r="I323" i="10"/>
  <c r="I324" i="10"/>
  <c r="I873" i="10"/>
  <c r="I279" i="10"/>
  <c r="I325" i="10"/>
  <c r="I1082" i="10"/>
  <c r="I326" i="10"/>
  <c r="I874" i="10"/>
  <c r="I129" i="10"/>
  <c r="I1083" i="10"/>
  <c r="I280" i="10"/>
  <c r="I1084" i="10"/>
  <c r="I453" i="10"/>
  <c r="I875" i="10"/>
  <c r="I130" i="10"/>
  <c r="I1085" i="10"/>
  <c r="I1086" i="10"/>
  <c r="I131" i="10"/>
  <c r="I1087" i="10"/>
  <c r="I1088" i="10"/>
  <c r="I876" i="10"/>
  <c r="I877" i="10"/>
  <c r="I878" i="10"/>
  <c r="I879" i="10"/>
  <c r="I880" i="10"/>
  <c r="I881" i="10"/>
  <c r="I882" i="10"/>
  <c r="I883" i="10"/>
  <c r="I884" i="10"/>
  <c r="I885" i="10"/>
  <c r="I886" i="10"/>
  <c r="I560" i="10"/>
  <c r="I887" i="10"/>
  <c r="I888" i="10"/>
  <c r="I889" i="10"/>
  <c r="I890" i="10"/>
  <c r="I891" i="10"/>
  <c r="I132" i="10"/>
  <c r="I892" i="10"/>
  <c r="I893" i="10"/>
  <c r="I997" i="10"/>
  <c r="I103" i="10"/>
  <c r="I1089" i="10"/>
  <c r="I1090" i="10"/>
  <c r="I894" i="10"/>
  <c r="I454" i="10"/>
  <c r="I133" i="10"/>
  <c r="I1091" i="10"/>
  <c r="I1092" i="10"/>
  <c r="I1093" i="10"/>
  <c r="I895" i="10"/>
  <c r="I790" i="10"/>
  <c r="I134" i="10"/>
  <c r="I896" i="10"/>
  <c r="I327" i="10"/>
  <c r="I897" i="10"/>
  <c r="I898" i="10"/>
  <c r="I899" i="10"/>
  <c r="I900" i="10"/>
  <c r="I455" i="10"/>
  <c r="I456" i="10"/>
  <c r="I135" i="10"/>
  <c r="I457" i="10"/>
  <c r="I1094" i="10"/>
  <c r="I458" i="10"/>
  <c r="I901" i="10"/>
  <c r="I732" i="10"/>
  <c r="I1095" i="10"/>
  <c r="I459" i="10"/>
  <c r="I328" i="10"/>
  <c r="I329" i="10"/>
  <c r="I460" i="10"/>
  <c r="I461" i="10"/>
  <c r="I330" i="10"/>
  <c r="I1096" i="10"/>
  <c r="I1097" i="10"/>
  <c r="I902" i="10"/>
  <c r="I561" i="10"/>
  <c r="I562" i="10"/>
  <c r="I563" i="10"/>
  <c r="I462" i="10"/>
  <c r="I564" i="10"/>
  <c r="I565" i="10"/>
  <c r="I1098" i="10"/>
  <c r="I463" i="10"/>
  <c r="I1099" i="10"/>
  <c r="I1100" i="10"/>
  <c r="I464" i="10"/>
  <c r="I465" i="10"/>
  <c r="I903" i="10"/>
  <c r="I466" i="10"/>
  <c r="I904" i="10"/>
  <c r="I467" i="10"/>
  <c r="I468" i="10"/>
  <c r="I136" i="10"/>
  <c r="I104" i="10"/>
  <c r="I566" i="10"/>
  <c r="I1101" i="10"/>
  <c r="I469" i="10"/>
  <c r="I567" i="10"/>
  <c r="I281" i="10"/>
  <c r="I105" i="10"/>
  <c r="I470" i="10"/>
  <c r="I471" i="10"/>
  <c r="I106" i="10"/>
  <c r="I472" i="10"/>
  <c r="I473" i="10"/>
  <c r="I1102" i="10"/>
  <c r="I905" i="10"/>
  <c r="I474" i="10"/>
  <c r="I1103" i="10"/>
  <c r="I475" i="10"/>
  <c r="I282" i="10"/>
  <c r="I1104" i="10"/>
  <c r="I476" i="10"/>
  <c r="I137" i="10"/>
  <c r="I477" i="10"/>
  <c r="I906" i="10"/>
  <c r="I478" i="10"/>
  <c r="I479" i="10"/>
  <c r="I907" i="10"/>
  <c r="I1105" i="10"/>
  <c r="I908" i="10"/>
  <c r="I998" i="10"/>
  <c r="I999" i="10"/>
  <c r="I1000" i="10"/>
  <c r="I1001" i="10"/>
  <c r="I909" i="10"/>
  <c r="I568" i="10"/>
  <c r="I1106" i="10"/>
  <c r="I1107" i="10"/>
  <c r="I480" i="10"/>
  <c r="I2" i="10"/>
  <c r="I481" i="10"/>
  <c r="I482" i="10"/>
  <c r="I1108" i="10"/>
  <c r="I791" i="10"/>
  <c r="I910" i="10"/>
  <c r="I283" i="10"/>
  <c r="I284" i="10"/>
  <c r="I1109" i="10"/>
  <c r="I107" i="10"/>
  <c r="I483" i="10"/>
  <c r="I911" i="10"/>
  <c r="I285" i="10"/>
  <c r="I108" i="10"/>
  <c r="I138" i="10"/>
  <c r="I912" i="10"/>
  <c r="I484" i="10"/>
  <c r="I1110" i="10"/>
  <c r="I485" i="10"/>
  <c r="I1134" i="10"/>
  <c r="I486" i="10"/>
  <c r="I487" i="10"/>
  <c r="I139" i="10"/>
  <c r="I140" i="10"/>
  <c r="I913" i="10"/>
  <c r="I569" i="10"/>
  <c r="I914" i="10"/>
  <c r="I915" i="10"/>
  <c r="I916" i="10"/>
  <c r="I917" i="10"/>
  <c r="I918" i="10"/>
  <c r="I3" i="10"/>
  <c r="I919" i="10"/>
  <c r="I488" i="10"/>
  <c r="I141" i="10"/>
  <c r="I920" i="10"/>
  <c r="I921" i="10"/>
  <c r="I922" i="10"/>
  <c r="I109" i="10"/>
  <c r="I923" i="10"/>
  <c r="I110" i="10"/>
  <c r="I142" i="10"/>
  <c r="I489" i="10"/>
  <c r="I490" i="10"/>
  <c r="I491" i="10"/>
  <c r="I492" i="10"/>
  <c r="I493" i="10"/>
  <c r="I494" i="10"/>
  <c r="I495" i="10"/>
  <c r="I496" i="10"/>
  <c r="I497" i="10"/>
  <c r="I498" i="10"/>
  <c r="I499" i="10"/>
  <c r="I500" i="10"/>
  <c r="I501" i="10"/>
  <c r="I502" i="10"/>
  <c r="I924" i="10"/>
  <c r="I925" i="10"/>
  <c r="I503" i="10"/>
  <c r="I926" i="10"/>
  <c r="I504" i="10"/>
  <c r="I143" i="10"/>
  <c r="I144" i="10"/>
  <c r="I111" i="10"/>
  <c r="I505" i="10"/>
  <c r="I506" i="10"/>
  <c r="I507" i="10"/>
  <c r="I508" i="10"/>
  <c r="I509" i="10"/>
  <c r="I510" i="10"/>
  <c r="I511" i="10"/>
  <c r="I512" i="10"/>
  <c r="I513" i="10"/>
  <c r="I927" i="10"/>
  <c r="I928" i="10"/>
  <c r="I4" i="10"/>
  <c r="I929" i="10"/>
  <c r="I570" i="10"/>
  <c r="I112" i="10"/>
  <c r="I145" i="10"/>
  <c r="I514" i="10"/>
  <c r="I515" i="10"/>
  <c r="I516" i="10"/>
  <c r="I146" i="10"/>
  <c r="I571" i="10"/>
  <c r="I517" i="10"/>
  <c r="I930" i="10"/>
  <c r="I147" i="10"/>
  <c r="I148" i="10"/>
  <c r="I149" i="10"/>
  <c r="I113" i="10"/>
  <c r="I114" i="10"/>
  <c r="I150" i="10"/>
  <c r="I151" i="10"/>
  <c r="I152" i="10"/>
  <c r="I518" i="10"/>
  <c r="I519" i="10"/>
  <c r="I520" i="10"/>
  <c r="I931" i="10"/>
  <c r="I932" i="10"/>
  <c r="I933" i="10"/>
  <c r="I934" i="10"/>
  <c r="I935" i="10"/>
  <c r="I936" i="10"/>
  <c r="I153" i="10"/>
  <c r="I937" i="10"/>
  <c r="I938" i="10"/>
  <c r="I939" i="10"/>
  <c r="I154" i="10"/>
  <c r="I940" i="10"/>
  <c r="I521" i="10"/>
  <c r="I286" i="10"/>
  <c r="I522" i="10"/>
  <c r="I523" i="10"/>
  <c r="I524" i="10"/>
  <c r="I525" i="10"/>
  <c r="I526" i="10"/>
  <c r="I527" i="10"/>
  <c r="I528" i="10"/>
  <c r="I529" i="10"/>
  <c r="I530" i="10"/>
  <c r="I531" i="10"/>
  <c r="I532" i="10"/>
  <c r="I533" i="10"/>
  <c r="I534" i="10"/>
  <c r="I155" i="10"/>
  <c r="I156" i="10"/>
  <c r="I535" i="10"/>
  <c r="I814" i="10"/>
  <c r="I287" i="10"/>
  <c r="I536" i="10"/>
  <c r="I537" i="10"/>
  <c r="I115" i="10"/>
  <c r="I116" i="10"/>
  <c r="I538" i="10"/>
  <c r="I539" i="10"/>
  <c r="I572" i="10"/>
  <c r="I941" i="10"/>
  <c r="I117" i="10"/>
  <c r="I942" i="10"/>
  <c r="I943" i="10"/>
  <c r="I118" i="10"/>
  <c r="I119" i="10"/>
  <c r="I540" i="10"/>
  <c r="I944" i="10"/>
  <c r="I120" i="10"/>
  <c r="I157" i="10"/>
  <c r="I288" i="10"/>
  <c r="I289" i="10"/>
  <c r="I290" i="10"/>
  <c r="I291" i="10"/>
  <c r="I541" i="10"/>
  <c r="I945" i="10"/>
  <c r="I542" i="10"/>
  <c r="I121" i="10"/>
  <c r="I158" i="10"/>
  <c r="I5" i="10"/>
  <c r="I122" i="10"/>
  <c r="I123" i="10"/>
  <c r="I124" i="10"/>
  <c r="I125" i="10"/>
  <c r="I159" i="10"/>
  <c r="I160" i="10"/>
  <c r="I543" i="10"/>
  <c r="I544" i="10"/>
  <c r="I545" i="10"/>
  <c r="I546" i="10"/>
  <c r="I547" i="10"/>
  <c r="I548" i="10"/>
  <c r="I292" i="10"/>
  <c r="I161" i="10"/>
  <c r="I549" i="10"/>
  <c r="I550" i="10"/>
  <c r="I293" i="10"/>
  <c r="I294" i="10"/>
  <c r="I551" i="10"/>
  <c r="I552" i="10"/>
  <c r="I162" i="10"/>
  <c r="I163" i="10"/>
  <c r="I553" i="10"/>
  <c r="I554" i="10"/>
  <c r="I331" i="10"/>
  <c r="I103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201" i="10"/>
  <c r="I202" i="10"/>
  <c r="I801" i="10"/>
  <c r="I802" i="10"/>
  <c r="I1024" i="10"/>
  <c r="I1025" i="10"/>
  <c r="I1026" i="10"/>
  <c r="I1027" i="10"/>
  <c r="I1028" i="10"/>
  <c r="I1029" i="10"/>
  <c r="I946" i="10"/>
  <c r="I803" i="10"/>
  <c r="I804" i="10"/>
  <c r="I947" i="10"/>
  <c r="I948" i="10"/>
  <c r="I949" i="10"/>
  <c r="I950" i="10"/>
  <c r="I1111" i="10"/>
  <c r="I805" i="10"/>
  <c r="I951" i="10"/>
  <c r="I952" i="10"/>
  <c r="I203" i="10"/>
  <c r="I204" i="10"/>
  <c r="I1112" i="10"/>
  <c r="I953" i="10"/>
  <c r="I954" i="10"/>
  <c r="I6" i="10"/>
  <c r="I7" i="10"/>
  <c r="I8" i="10"/>
  <c r="I9" i="10"/>
  <c r="I10" i="10"/>
  <c r="I1225" i="10"/>
  <c r="I2025" i="10"/>
  <c r="I102" i="10"/>
  <c r="I164" i="10"/>
  <c r="I165" i="10"/>
  <c r="I205" i="10"/>
  <c r="I297" i="10"/>
  <c r="I295" i="10"/>
  <c r="I733" i="10"/>
  <c r="I299" i="10"/>
  <c r="I332" i="10"/>
  <c r="I555" i="10"/>
  <c r="I556" i="10"/>
  <c r="I557" i="10"/>
  <c r="I813" i="10"/>
  <c r="I663" i="10"/>
  <c r="I806" i="10"/>
  <c r="I955" i="10"/>
  <c r="I956" i="10"/>
  <c r="I957" i="10"/>
  <c r="I958" i="10"/>
  <c r="I1030" i="10"/>
  <c r="I1033" i="10"/>
  <c r="I1113" i="10"/>
  <c r="I659" i="10"/>
  <c r="P3" i="2" l="1"/>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2" i="2"/>
  <c r="G23" i="69" l="1"/>
  <c r="G9" i="69" l="1"/>
  <c r="G13" i="69" l="1"/>
  <c r="G12" i="69"/>
  <c r="G10" i="69"/>
  <c r="G11" i="69"/>
  <c r="G26" i="69"/>
  <c r="G24" i="69"/>
  <c r="G8" i="69"/>
  <c r="G15" i="69"/>
  <c r="L3" i="2" l="1"/>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M47" i="2" s="1"/>
  <c r="AC47" i="2" s="1"/>
  <c r="L48" i="2"/>
  <c r="L2" i="2"/>
  <c r="K6" i="2"/>
  <c r="K7" i="2"/>
  <c r="K8" i="2"/>
  <c r="K9" i="2"/>
  <c r="K10" i="2"/>
  <c r="K11" i="2"/>
  <c r="K12" i="2"/>
  <c r="K13" i="2"/>
  <c r="K14" i="2"/>
  <c r="K15" i="2"/>
  <c r="K16" i="2"/>
  <c r="K17" i="2"/>
  <c r="K18" i="2"/>
  <c r="K19" i="2"/>
  <c r="K20" i="2"/>
  <c r="K21" i="2"/>
  <c r="K22" i="2"/>
  <c r="K23" i="2"/>
  <c r="K25" i="2"/>
  <c r="K26" i="2"/>
  <c r="K27" i="2"/>
  <c r="K28" i="2"/>
  <c r="K29" i="2"/>
  <c r="K30" i="2"/>
  <c r="K31" i="2"/>
  <c r="K32" i="2"/>
  <c r="K33" i="2"/>
  <c r="K34" i="2"/>
  <c r="K35" i="2"/>
  <c r="K36" i="2"/>
  <c r="K37" i="2"/>
  <c r="K38" i="2"/>
  <c r="K39" i="2"/>
  <c r="K40" i="2"/>
  <c r="K41" i="2"/>
  <c r="K42" i="2"/>
  <c r="K47" i="2"/>
  <c r="K2" i="2"/>
  <c r="O3" i="2"/>
  <c r="O4" i="2"/>
  <c r="O5" i="2"/>
  <c r="O6" i="2"/>
  <c r="O8" i="2"/>
  <c r="O9" i="2"/>
  <c r="O10" i="2"/>
  <c r="O11" i="2"/>
  <c r="O12" i="2"/>
  <c r="O13"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7" i="2"/>
  <c r="O48" i="2"/>
  <c r="O2" i="2"/>
  <c r="AH3" i="52"/>
  <c r="AH4" i="52"/>
  <c r="AH5" i="52"/>
  <c r="AH6" i="52"/>
  <c r="AH7" i="52"/>
  <c r="AH8" i="52"/>
  <c r="AH9" i="52"/>
  <c r="AH10" i="52"/>
  <c r="AH11" i="52"/>
  <c r="AH12" i="52"/>
  <c r="AH13" i="52"/>
  <c r="AH14" i="52"/>
  <c r="AH15" i="52"/>
  <c r="AH16" i="52"/>
  <c r="AH17" i="52"/>
  <c r="AH18" i="52"/>
  <c r="AH19" i="52"/>
  <c r="AH20" i="52"/>
  <c r="AH21" i="52"/>
  <c r="AH22" i="52"/>
  <c r="AH23" i="52"/>
  <c r="AH24" i="52"/>
  <c r="AH25" i="52"/>
  <c r="AH26" i="52"/>
  <c r="AH27" i="52"/>
  <c r="AH28" i="52"/>
  <c r="AH29" i="52"/>
  <c r="AH30" i="52"/>
  <c r="AH31" i="52"/>
  <c r="AH32" i="52"/>
  <c r="AH33" i="52"/>
  <c r="AH34" i="52"/>
  <c r="AH35" i="52"/>
  <c r="AH36" i="52"/>
  <c r="AH37" i="52"/>
  <c r="AH38" i="52"/>
  <c r="AH39" i="52"/>
  <c r="AH40" i="52"/>
  <c r="AH41" i="52"/>
  <c r="AH42" i="52"/>
  <c r="AH43" i="52"/>
  <c r="AH44" i="52"/>
  <c r="AH45" i="52"/>
  <c r="AH2" i="52"/>
  <c r="D7" i="19"/>
  <c r="A22" i="34"/>
  <c r="C3" i="60" l="1"/>
  <c r="D8" i="19"/>
  <c r="C7" i="19"/>
  <c r="H3" i="19"/>
  <c r="G3" i="19"/>
  <c r="E3" i="19"/>
  <c r="D3" i="19"/>
  <c r="Y3" i="52"/>
  <c r="Z3" i="52"/>
  <c r="AA3" i="52"/>
  <c r="AB3" i="52"/>
  <c r="AC3" i="52"/>
  <c r="AD3" i="52"/>
  <c r="AE3" i="52"/>
  <c r="AF3" i="52"/>
  <c r="Y4" i="52"/>
  <c r="Z4" i="52"/>
  <c r="AA4" i="52"/>
  <c r="AB4" i="52"/>
  <c r="AC4" i="52"/>
  <c r="AD4" i="52"/>
  <c r="AE4" i="52"/>
  <c r="AF4" i="52"/>
  <c r="Y5" i="52"/>
  <c r="Z5" i="52"/>
  <c r="AA5" i="52"/>
  <c r="AB5" i="52"/>
  <c r="AC5" i="52"/>
  <c r="AD5" i="52"/>
  <c r="AE5" i="52"/>
  <c r="AF5" i="52"/>
  <c r="Y6" i="52"/>
  <c r="Z6" i="52"/>
  <c r="AA6" i="52"/>
  <c r="AB6" i="52"/>
  <c r="AC6" i="52"/>
  <c r="AD6" i="52"/>
  <c r="AE6" i="52"/>
  <c r="AF6" i="52"/>
  <c r="Y7" i="52"/>
  <c r="Z7" i="52"/>
  <c r="AA7" i="52"/>
  <c r="AB7" i="52"/>
  <c r="AC7" i="52"/>
  <c r="AD7" i="52"/>
  <c r="AE7" i="52"/>
  <c r="AF7" i="52"/>
  <c r="Y8" i="52"/>
  <c r="Z8" i="52"/>
  <c r="AA8" i="52"/>
  <c r="AB8" i="52"/>
  <c r="AC8" i="52"/>
  <c r="AD8" i="52"/>
  <c r="AE8" i="52"/>
  <c r="AF8" i="52"/>
  <c r="Y9" i="52"/>
  <c r="Z9" i="52"/>
  <c r="AA9" i="52"/>
  <c r="AB9" i="52"/>
  <c r="AC9" i="52"/>
  <c r="AD9" i="52"/>
  <c r="AE9" i="52"/>
  <c r="AF9" i="52"/>
  <c r="Y10" i="52"/>
  <c r="Z10" i="52"/>
  <c r="AA10" i="52"/>
  <c r="AB10" i="52"/>
  <c r="AC10" i="52"/>
  <c r="AD10" i="52"/>
  <c r="AE10" i="52"/>
  <c r="AF10" i="52"/>
  <c r="Y11" i="52"/>
  <c r="Z11" i="52"/>
  <c r="AA11" i="52"/>
  <c r="AB11" i="52"/>
  <c r="AC11" i="52"/>
  <c r="AD11" i="52"/>
  <c r="AE11" i="52"/>
  <c r="AF11" i="52"/>
  <c r="Y12" i="52"/>
  <c r="Z12" i="52"/>
  <c r="AA12" i="52"/>
  <c r="AB12" i="52"/>
  <c r="AC12" i="52"/>
  <c r="AD12" i="52"/>
  <c r="AE12" i="52"/>
  <c r="AF12" i="52"/>
  <c r="Y13" i="52"/>
  <c r="Z13" i="52"/>
  <c r="AA13" i="52"/>
  <c r="AB13" i="52"/>
  <c r="AC13" i="52"/>
  <c r="AD13" i="52"/>
  <c r="AE13" i="52"/>
  <c r="AF13" i="52"/>
  <c r="Y14" i="52"/>
  <c r="Z14" i="52"/>
  <c r="AA14" i="52"/>
  <c r="AB14" i="52"/>
  <c r="AC14" i="52"/>
  <c r="AD14" i="52"/>
  <c r="AE14" i="52"/>
  <c r="AF14" i="52"/>
  <c r="Y15" i="52"/>
  <c r="Z15" i="52"/>
  <c r="AA15" i="52"/>
  <c r="AB15" i="52"/>
  <c r="AC15" i="52"/>
  <c r="AD15" i="52"/>
  <c r="AE15" i="52"/>
  <c r="AF15" i="52"/>
  <c r="Y16" i="52"/>
  <c r="Z16" i="52"/>
  <c r="AA16" i="52"/>
  <c r="AB16" i="52"/>
  <c r="AC16" i="52"/>
  <c r="AD16" i="52"/>
  <c r="AE16" i="52"/>
  <c r="AF16" i="52"/>
  <c r="Y17" i="52"/>
  <c r="Z17" i="52"/>
  <c r="AA17" i="52"/>
  <c r="AB17" i="52"/>
  <c r="AC17" i="52"/>
  <c r="AD17" i="52"/>
  <c r="AE17" i="52"/>
  <c r="AF17" i="52"/>
  <c r="Y18" i="52"/>
  <c r="Z18" i="52"/>
  <c r="AA18" i="52"/>
  <c r="AB18" i="52"/>
  <c r="AC18" i="52"/>
  <c r="AD18" i="52"/>
  <c r="AE18" i="52"/>
  <c r="AF18" i="52"/>
  <c r="Y19" i="52"/>
  <c r="Z19" i="52"/>
  <c r="AA19" i="52"/>
  <c r="AB19" i="52"/>
  <c r="AC19" i="52"/>
  <c r="AD19" i="52"/>
  <c r="AE19" i="52"/>
  <c r="AF19" i="52"/>
  <c r="Y20" i="52"/>
  <c r="Z20" i="52"/>
  <c r="AA20" i="52"/>
  <c r="AB20" i="52"/>
  <c r="AC20" i="52"/>
  <c r="AD20" i="52"/>
  <c r="AE20" i="52"/>
  <c r="AF20" i="52"/>
  <c r="Y21" i="52"/>
  <c r="Z21" i="52"/>
  <c r="AA21" i="52"/>
  <c r="AB21" i="52"/>
  <c r="AC21" i="52"/>
  <c r="AD21" i="52"/>
  <c r="AE21" i="52"/>
  <c r="AF21" i="52"/>
  <c r="Y22" i="52"/>
  <c r="Z22" i="52"/>
  <c r="AA22" i="52"/>
  <c r="AB22" i="52"/>
  <c r="AC22" i="52"/>
  <c r="AD22" i="52"/>
  <c r="AE22" i="52"/>
  <c r="AF22" i="52"/>
  <c r="Y23" i="52"/>
  <c r="Z23" i="52"/>
  <c r="AA23" i="52"/>
  <c r="AB23" i="52"/>
  <c r="AC23" i="52"/>
  <c r="AD23" i="52"/>
  <c r="AE23" i="52"/>
  <c r="AF23" i="52"/>
  <c r="Y24" i="52"/>
  <c r="Z24" i="52"/>
  <c r="AA24" i="52"/>
  <c r="AB24" i="52"/>
  <c r="AC24" i="52"/>
  <c r="AD24" i="52"/>
  <c r="AE24" i="52"/>
  <c r="AF24" i="52"/>
  <c r="Y25" i="52"/>
  <c r="Z25" i="52"/>
  <c r="AA25" i="52"/>
  <c r="AB25" i="52"/>
  <c r="AC25" i="52"/>
  <c r="AD25" i="52"/>
  <c r="AE25" i="52"/>
  <c r="AF25" i="52"/>
  <c r="Y26" i="52"/>
  <c r="Z26" i="52"/>
  <c r="AA26" i="52"/>
  <c r="AB26" i="52"/>
  <c r="AC26" i="52"/>
  <c r="AD26" i="52"/>
  <c r="AE26" i="52"/>
  <c r="AF26" i="52"/>
  <c r="Y27" i="52"/>
  <c r="Z27" i="52"/>
  <c r="AA27" i="52"/>
  <c r="AB27" i="52"/>
  <c r="AC27" i="52"/>
  <c r="AD27" i="52"/>
  <c r="AE27" i="52"/>
  <c r="AF27" i="52"/>
  <c r="Y28" i="52"/>
  <c r="Z28" i="52"/>
  <c r="AA28" i="52"/>
  <c r="AB28" i="52"/>
  <c r="AC28" i="52"/>
  <c r="AD28" i="52"/>
  <c r="AE28" i="52"/>
  <c r="AF28" i="52"/>
  <c r="Y29" i="52"/>
  <c r="Z29" i="52"/>
  <c r="AA29" i="52"/>
  <c r="AB29" i="52"/>
  <c r="AC29" i="52"/>
  <c r="AD29" i="52"/>
  <c r="AE29" i="52"/>
  <c r="AF29" i="52"/>
  <c r="Y30" i="52"/>
  <c r="Z30" i="52"/>
  <c r="AA30" i="52"/>
  <c r="AB30" i="52"/>
  <c r="AC30" i="52"/>
  <c r="AD30" i="52"/>
  <c r="AE30" i="52"/>
  <c r="AF30" i="52"/>
  <c r="Y31" i="52"/>
  <c r="Z31" i="52"/>
  <c r="AA31" i="52"/>
  <c r="AB31" i="52"/>
  <c r="AC31" i="52"/>
  <c r="AD31" i="52"/>
  <c r="AE31" i="52"/>
  <c r="AF31" i="52"/>
  <c r="Y32" i="52"/>
  <c r="Z32" i="52"/>
  <c r="AA32" i="52"/>
  <c r="AB32" i="52"/>
  <c r="AC32" i="52"/>
  <c r="AD32" i="52"/>
  <c r="AE32" i="52"/>
  <c r="AF32" i="52"/>
  <c r="Y33" i="52"/>
  <c r="Z33" i="52"/>
  <c r="AA33" i="52"/>
  <c r="AB33" i="52"/>
  <c r="AC33" i="52"/>
  <c r="AD33" i="52"/>
  <c r="AE33" i="52"/>
  <c r="AF33" i="52"/>
  <c r="Y34" i="52"/>
  <c r="Z34" i="52"/>
  <c r="AA34" i="52"/>
  <c r="AB34" i="52"/>
  <c r="AC34" i="52"/>
  <c r="AD34" i="52"/>
  <c r="AE34" i="52"/>
  <c r="AF34" i="52"/>
  <c r="Y35" i="52"/>
  <c r="Z35" i="52"/>
  <c r="AA35" i="52"/>
  <c r="AB35" i="52"/>
  <c r="AC35" i="52"/>
  <c r="AD35" i="52"/>
  <c r="AE35" i="52"/>
  <c r="AF35" i="52"/>
  <c r="Y36" i="52"/>
  <c r="Z36" i="52"/>
  <c r="AA36" i="52"/>
  <c r="AB36" i="52"/>
  <c r="AC36" i="52"/>
  <c r="AD36" i="52"/>
  <c r="AE36" i="52"/>
  <c r="AF36" i="52"/>
  <c r="Y37" i="52"/>
  <c r="Z37" i="52"/>
  <c r="AA37" i="52"/>
  <c r="AB37" i="52"/>
  <c r="AC37" i="52"/>
  <c r="AD37" i="52"/>
  <c r="AE37" i="52"/>
  <c r="AF37" i="52"/>
  <c r="Y38" i="52"/>
  <c r="Z38" i="52"/>
  <c r="AA38" i="52"/>
  <c r="AB38" i="52"/>
  <c r="AC38" i="52"/>
  <c r="AD38" i="52"/>
  <c r="AE38" i="52"/>
  <c r="AF38" i="52"/>
  <c r="Y39" i="52"/>
  <c r="Z39" i="52"/>
  <c r="AA39" i="52"/>
  <c r="AB39" i="52"/>
  <c r="AC39" i="52"/>
  <c r="AD39" i="52"/>
  <c r="AE39" i="52"/>
  <c r="AF39" i="52"/>
  <c r="Y40" i="52"/>
  <c r="Z40" i="52"/>
  <c r="AA40" i="52"/>
  <c r="AB40" i="52"/>
  <c r="AC40" i="52"/>
  <c r="AD40" i="52"/>
  <c r="AE40" i="52"/>
  <c r="AF40" i="52"/>
  <c r="Y41" i="52"/>
  <c r="Z41" i="52"/>
  <c r="AA41" i="52"/>
  <c r="AB41" i="52"/>
  <c r="AC41" i="52"/>
  <c r="AD41" i="52"/>
  <c r="AE41" i="52"/>
  <c r="AF41" i="52"/>
  <c r="Y42" i="52"/>
  <c r="Z42" i="52"/>
  <c r="AA42" i="52"/>
  <c r="AB42" i="52"/>
  <c r="AC42" i="52"/>
  <c r="AD42" i="52"/>
  <c r="AE42" i="52"/>
  <c r="AF42" i="52"/>
  <c r="Y43" i="52"/>
  <c r="Z43" i="52"/>
  <c r="AA43" i="52"/>
  <c r="AB43" i="52"/>
  <c r="AC43" i="52"/>
  <c r="AD43" i="52"/>
  <c r="AE43" i="52"/>
  <c r="AF43" i="52"/>
  <c r="Y44" i="52"/>
  <c r="Z44" i="52"/>
  <c r="AA44" i="52"/>
  <c r="AB44" i="52"/>
  <c r="AC44" i="52"/>
  <c r="AD44" i="52"/>
  <c r="AE44" i="52"/>
  <c r="AF44" i="52"/>
  <c r="Y45" i="52"/>
  <c r="Z45" i="52"/>
  <c r="AA45" i="52"/>
  <c r="AB45" i="52"/>
  <c r="AC45" i="52"/>
  <c r="AD45" i="52"/>
  <c r="AE45" i="52"/>
  <c r="AF45" i="52"/>
  <c r="AF2" i="52"/>
  <c r="AE2" i="52"/>
  <c r="Y3" i="2"/>
  <c r="Y4" i="2"/>
  <c r="Y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2" i="2"/>
  <c r="A17" i="34"/>
  <c r="A15" i="34"/>
  <c r="A14" i="34"/>
  <c r="A36" i="34"/>
  <c r="A35" i="34"/>
  <c r="A34" i="34"/>
  <c r="A33" i="34"/>
  <c r="A30" i="34"/>
  <c r="A28" i="34"/>
  <c r="A27" i="34"/>
  <c r="A24" i="34"/>
  <c r="A23" i="34"/>
  <c r="A21" i="34"/>
  <c r="A20" i="34"/>
  <c r="A19" i="34"/>
  <c r="A13" i="34"/>
  <c r="A11" i="34"/>
  <c r="A12" i="34"/>
  <c r="A8" i="34"/>
  <c r="A10" i="34"/>
  <c r="A9" i="34"/>
  <c r="A7" i="34"/>
  <c r="A6" i="34"/>
  <c r="A5" i="34"/>
  <c r="A4" i="34"/>
  <c r="A3" i="34"/>
  <c r="X3"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2" i="2"/>
  <c r="W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2" i="2"/>
  <c r="V3" i="2"/>
  <c r="V4" i="2"/>
  <c r="V5"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2" i="2"/>
  <c r="B99" i="56"/>
  <c r="B100" i="56" s="1"/>
  <c r="B101" i="56" s="1"/>
  <c r="B102" i="56" s="1"/>
  <c r="B103" i="56" s="1"/>
  <c r="B104" i="56" s="1"/>
  <c r="B105" i="56" s="1"/>
  <c r="B106" i="56" s="1"/>
  <c r="B107" i="56" s="1"/>
  <c r="B108" i="56" s="1"/>
  <c r="B109" i="56" s="1"/>
  <c r="B87" i="56"/>
  <c r="B88" i="56" s="1"/>
  <c r="B89" i="56" s="1"/>
  <c r="B90" i="56" s="1"/>
  <c r="B91" i="56" s="1"/>
  <c r="B92" i="56" s="1"/>
  <c r="B93" i="56" s="1"/>
  <c r="B94" i="56" s="1"/>
  <c r="B95" i="56" s="1"/>
  <c r="B96" i="56" s="1"/>
  <c r="B97" i="56" s="1"/>
  <c r="B75" i="56"/>
  <c r="B76" i="56" s="1"/>
  <c r="B77" i="56" s="1"/>
  <c r="B78" i="56" s="1"/>
  <c r="B79" i="56" s="1"/>
  <c r="B80" i="56" s="1"/>
  <c r="B81" i="56" s="1"/>
  <c r="B82" i="56" s="1"/>
  <c r="B83" i="56" s="1"/>
  <c r="B84" i="56" s="1"/>
  <c r="B85" i="56" s="1"/>
  <c r="C5" i="67"/>
  <c r="C6" i="67"/>
  <c r="C19" i="67"/>
  <c r="A19" i="67" s="1"/>
  <c r="C92" i="67"/>
  <c r="A92" i="67" s="1"/>
  <c r="M28" i="2" s="1"/>
  <c r="AC28" i="2" s="1"/>
  <c r="C43" i="67"/>
  <c r="A43" i="67" s="1"/>
  <c r="C93" i="67"/>
  <c r="A93" i="67" s="1"/>
  <c r="C20" i="67"/>
  <c r="A20" i="67" s="1"/>
  <c r="C7" i="67"/>
  <c r="A7" i="67" s="1"/>
  <c r="C44" i="67"/>
  <c r="C37" i="67"/>
  <c r="A37" i="67" s="1"/>
  <c r="C94" i="67"/>
  <c r="A94" i="67" s="1"/>
  <c r="C8" i="67"/>
  <c r="A8" i="67" s="1"/>
  <c r="C21" i="67"/>
  <c r="A21" i="67" s="1"/>
  <c r="C71" i="67"/>
  <c r="A71" i="67" s="1"/>
  <c r="C38" i="67"/>
  <c r="A38" i="67" s="1"/>
  <c r="C45" i="67"/>
  <c r="A45" i="67" s="1"/>
  <c r="C46" i="67"/>
  <c r="C47" i="67"/>
  <c r="C48" i="67"/>
  <c r="A48" i="67" s="1"/>
  <c r="C22" i="67"/>
  <c r="A22" i="67" s="1"/>
  <c r="C49" i="67"/>
  <c r="A49" i="67" s="1"/>
  <c r="C39" i="67"/>
  <c r="A39" i="67" s="1"/>
  <c r="C32" i="67"/>
  <c r="A32" i="67" s="1"/>
  <c r="C50" i="67"/>
  <c r="A50" i="67" s="1"/>
  <c r="C51" i="67"/>
  <c r="C52" i="67"/>
  <c r="A52" i="67" s="1"/>
  <c r="C23" i="67"/>
  <c r="A23" i="67" s="1"/>
  <c r="M19" i="2" s="1"/>
  <c r="AC19" i="2" s="1"/>
  <c r="C95" i="67"/>
  <c r="A95" i="67" s="1"/>
  <c r="C14" i="67"/>
  <c r="A14" i="67" s="1"/>
  <c r="C15" i="67"/>
  <c r="A15" i="67" s="1"/>
  <c r="C53" i="67"/>
  <c r="A53" i="67" s="1"/>
  <c r="C54" i="67"/>
  <c r="A54" i="67" s="1"/>
  <c r="C12" i="67"/>
  <c r="C55" i="67"/>
  <c r="C24" i="67"/>
  <c r="A24" i="67" s="1"/>
  <c r="C72" i="67"/>
  <c r="A72" i="67" s="1"/>
  <c r="C56" i="67"/>
  <c r="A56" i="67" s="1"/>
  <c r="C40" i="67"/>
  <c r="A40" i="67" s="1"/>
  <c r="C73" i="67"/>
  <c r="A73" i="67" s="1"/>
  <c r="C25" i="67"/>
  <c r="A25" i="67" s="1"/>
  <c r="C26" i="67"/>
  <c r="C57" i="67"/>
  <c r="C27" i="67"/>
  <c r="A27" i="67" s="1"/>
  <c r="C16" i="67"/>
  <c r="A16" i="67" s="1"/>
  <c r="C17" i="67"/>
  <c r="A17" i="67" s="1"/>
  <c r="C58" i="67"/>
  <c r="A58" i="67" s="1"/>
  <c r="C2" i="67"/>
  <c r="A2" i="67" s="1"/>
  <c r="C9" i="67"/>
  <c r="A9" i="67" s="1"/>
  <c r="C41" i="67"/>
  <c r="C74" i="67"/>
  <c r="C18" i="67"/>
  <c r="A18" i="67" s="1"/>
  <c r="C10" i="67"/>
  <c r="A10" i="67" s="1"/>
  <c r="C28" i="67"/>
  <c r="A28" i="67" s="1"/>
  <c r="C59" i="67"/>
  <c r="A59" i="67" s="1"/>
  <c r="C29" i="67"/>
  <c r="A29" i="67" s="1"/>
  <c r="C60" i="67"/>
  <c r="A60" i="67" s="1"/>
  <c r="C61" i="67"/>
  <c r="C42" i="67"/>
  <c r="C30" i="67"/>
  <c r="A30" i="67" s="1"/>
  <c r="C11" i="67"/>
  <c r="A11" i="67" s="1"/>
  <c r="C75" i="67"/>
  <c r="A75" i="67" s="1"/>
  <c r="C96" i="67"/>
  <c r="A96" i="67" s="1"/>
  <c r="C76" i="67"/>
  <c r="A76" i="67" s="1"/>
  <c r="C77" i="67"/>
  <c r="A77" i="67" s="1"/>
  <c r="C78" i="67"/>
  <c r="C33" i="67"/>
  <c r="A33" i="67" s="1"/>
  <c r="C79" i="67"/>
  <c r="A79" i="67" s="1"/>
  <c r="C80" i="67"/>
  <c r="A80" i="67" s="1"/>
  <c r="C62" i="67"/>
  <c r="A62" i="67" s="1"/>
  <c r="M38" i="2" s="1"/>
  <c r="AC38" i="2" s="1"/>
  <c r="C63" i="67"/>
  <c r="A63" i="67" s="1"/>
  <c r="C64" i="67"/>
  <c r="A64" i="67" s="1"/>
  <c r="M26" i="2" s="1"/>
  <c r="AC26" i="2" s="1"/>
  <c r="C65" i="67"/>
  <c r="A65" i="67" s="1"/>
  <c r="C66" i="67"/>
  <c r="C31" i="67"/>
  <c r="C13" i="67"/>
  <c r="A13" i="67" s="1"/>
  <c r="M14" i="2" s="1"/>
  <c r="AC14" i="2" s="1"/>
  <c r="C3" i="67"/>
  <c r="A3" i="67" s="1"/>
  <c r="M31" i="2" s="1"/>
  <c r="AC31" i="2" s="1"/>
  <c r="C67" i="67"/>
  <c r="A67" i="67" s="1"/>
  <c r="C34" i="67"/>
  <c r="A34" i="67" s="1"/>
  <c r="C81" i="67"/>
  <c r="A81" i="67" s="1"/>
  <c r="C68" i="67"/>
  <c r="A68" i="67" s="1"/>
  <c r="C69" i="67"/>
  <c r="C35" i="67"/>
  <c r="C4" i="67"/>
  <c r="A4" i="67" s="1"/>
  <c r="M46" i="2" s="1"/>
  <c r="C82" i="67"/>
  <c r="A82" i="67" s="1"/>
  <c r="M24" i="2" s="1"/>
  <c r="AC24" i="2" s="1"/>
  <c r="C83" i="67"/>
  <c r="A83" i="67" s="1"/>
  <c r="M5" i="2" s="1"/>
  <c r="AC5" i="2" s="1"/>
  <c r="C84" i="67"/>
  <c r="A84" i="67" s="1"/>
  <c r="M43" i="2" s="1"/>
  <c r="AC43" i="2" s="1"/>
  <c r="C85" i="67"/>
  <c r="A85" i="67" s="1"/>
  <c r="M44" i="2" s="1"/>
  <c r="AC44" i="2" s="1"/>
  <c r="C86" i="67"/>
  <c r="A86" i="67" s="1"/>
  <c r="M4" i="2" s="1"/>
  <c r="AC4" i="2" s="1"/>
  <c r="C87" i="67"/>
  <c r="C88" i="67"/>
  <c r="C89" i="67"/>
  <c r="A89" i="67" s="1"/>
  <c r="C70" i="67"/>
  <c r="A70" i="67" s="1"/>
  <c r="C90" i="67"/>
  <c r="A90" i="67" s="1"/>
  <c r="C91" i="67"/>
  <c r="A91" i="67" s="1"/>
  <c r="M50" i="2" s="1"/>
  <c r="C36" i="67"/>
  <c r="A36" i="67" s="1"/>
  <c r="B63" i="56"/>
  <c r="B64" i="56" s="1"/>
  <c r="B65" i="56" s="1"/>
  <c r="B66" i="56" s="1"/>
  <c r="B67" i="56" s="1"/>
  <c r="B68" i="56" s="1"/>
  <c r="B69" i="56" s="1"/>
  <c r="B70" i="56" s="1"/>
  <c r="B71" i="56" s="1"/>
  <c r="B72" i="56" s="1"/>
  <c r="B73" i="56" s="1"/>
  <c r="B51" i="56"/>
  <c r="B52" i="56" s="1"/>
  <c r="B53" i="56" s="1"/>
  <c r="B54" i="56" s="1"/>
  <c r="B55" i="56" s="1"/>
  <c r="B56" i="56" s="1"/>
  <c r="B57" i="56" s="1"/>
  <c r="B58" i="56" s="1"/>
  <c r="B59" i="56" s="1"/>
  <c r="B60" i="56" s="1"/>
  <c r="B61" i="56" s="1"/>
  <c r="B39" i="56"/>
  <c r="B40" i="56" s="1"/>
  <c r="B41" i="56" s="1"/>
  <c r="B42" i="56" s="1"/>
  <c r="B43" i="56" s="1"/>
  <c r="B44" i="56" s="1"/>
  <c r="B45" i="56" s="1"/>
  <c r="B46" i="56" s="1"/>
  <c r="B47" i="56" s="1"/>
  <c r="B48" i="56" s="1"/>
  <c r="B49" i="56" s="1"/>
  <c r="B27" i="56"/>
  <c r="B28" i="56" s="1"/>
  <c r="B29" i="56" s="1"/>
  <c r="B30" i="56" s="1"/>
  <c r="B31" i="56" s="1"/>
  <c r="B32" i="56" s="1"/>
  <c r="B33" i="56" s="1"/>
  <c r="B34" i="56" s="1"/>
  <c r="B35" i="56" s="1"/>
  <c r="B36" i="56" s="1"/>
  <c r="B37" i="56" s="1"/>
  <c r="AC50" i="2" l="1"/>
  <c r="Z50" i="2"/>
  <c r="M12" i="2"/>
  <c r="AC12" i="2" s="1"/>
  <c r="M8" i="2"/>
  <c r="AC8" i="2" s="1"/>
  <c r="M49" i="2"/>
  <c r="D4" i="19"/>
  <c r="AC46" i="2"/>
  <c r="O46" i="2"/>
  <c r="M17" i="2"/>
  <c r="AC17" i="2" s="1"/>
  <c r="M29" i="2"/>
  <c r="AC29" i="2" s="1"/>
  <c r="M32" i="2"/>
  <c r="AC32" i="2" s="1"/>
  <c r="M11" i="2"/>
  <c r="AC11" i="2" s="1"/>
  <c r="M41" i="2"/>
  <c r="AC41" i="2" s="1"/>
  <c r="M3" i="2"/>
  <c r="AC3" i="2" s="1"/>
  <c r="M6" i="2"/>
  <c r="AC6" i="2" s="1"/>
  <c r="M15" i="2"/>
  <c r="AC15" i="2" s="1"/>
  <c r="M18" i="2"/>
  <c r="AC18" i="2" s="1"/>
  <c r="M9" i="2"/>
  <c r="AC9" i="2" s="1"/>
  <c r="M48" i="2"/>
  <c r="AC48" i="2" s="1"/>
  <c r="M27" i="2"/>
  <c r="AC27" i="2" s="1"/>
  <c r="M30" i="2"/>
  <c r="AC30" i="2" s="1"/>
  <c r="M21" i="2"/>
  <c r="AC21" i="2" s="1"/>
  <c r="M13" i="2"/>
  <c r="AC13" i="2" s="1"/>
  <c r="M39" i="2"/>
  <c r="AC39" i="2" s="1"/>
  <c r="M42" i="2"/>
  <c r="AC42" i="2" s="1"/>
  <c r="M33" i="2"/>
  <c r="AC33" i="2" s="1"/>
  <c r="M25" i="2"/>
  <c r="AC25" i="2" s="1"/>
  <c r="M7" i="2"/>
  <c r="M45" i="2"/>
  <c r="M37" i="2"/>
  <c r="AC37" i="2" s="1"/>
  <c r="M16" i="2"/>
  <c r="AC16" i="2" s="1"/>
  <c r="M23" i="2"/>
  <c r="AC23" i="2" s="1"/>
  <c r="M10" i="2"/>
  <c r="AC10" i="2" s="1"/>
  <c r="M40" i="2"/>
  <c r="AC40" i="2" s="1"/>
  <c r="O14" i="2"/>
  <c r="A88" i="67"/>
  <c r="A35" i="67"/>
  <c r="A31" i="67"/>
  <c r="A42" i="67"/>
  <c r="A74" i="67"/>
  <c r="A57" i="67"/>
  <c r="A55" i="67"/>
  <c r="A47" i="67"/>
  <c r="A6" i="67"/>
  <c r="A87" i="67"/>
  <c r="A69" i="67"/>
  <c r="A66" i="67"/>
  <c r="A78" i="67"/>
  <c r="A61" i="67"/>
  <c r="A41" i="67"/>
  <c r="A26" i="67"/>
  <c r="A12" i="67"/>
  <c r="A51" i="67"/>
  <c r="A46" i="67"/>
  <c r="A44" i="67"/>
  <c r="A5" i="67"/>
  <c r="AA18" i="2"/>
  <c r="AA10" i="2"/>
  <c r="A2" i="66"/>
  <c r="A3" i="66" s="1"/>
  <c r="A4" i="66" s="1"/>
  <c r="A5" i="66" s="1"/>
  <c r="A6" i="66" s="1"/>
  <c r="A7" i="66" s="1"/>
  <c r="A8" i="66" s="1"/>
  <c r="A9" i="66" s="1"/>
  <c r="A10" i="66" s="1"/>
  <c r="A11" i="66" s="1"/>
  <c r="A12" i="66" s="1"/>
  <c r="M2" i="2" l="1"/>
  <c r="AC2" i="2" s="1"/>
  <c r="M51" i="2"/>
  <c r="AC49" i="2"/>
  <c r="O49" i="2"/>
  <c r="Z49" i="2" s="1"/>
  <c r="M22" i="2"/>
  <c r="AC22" i="2" s="1"/>
  <c r="AC7" i="2"/>
  <c r="O7" i="2"/>
  <c r="M34" i="2"/>
  <c r="AC34" i="2" s="1"/>
  <c r="M35" i="2"/>
  <c r="AC35" i="2" s="1"/>
  <c r="M36" i="2"/>
  <c r="AC36" i="2" s="1"/>
  <c r="M20" i="2"/>
  <c r="AC20" i="2" s="1"/>
  <c r="AC45" i="2"/>
  <c r="O45" i="2"/>
  <c r="AA6" i="2"/>
  <c r="AA14" i="2"/>
  <c r="AA22" i="2"/>
  <c r="AA30" i="2"/>
  <c r="AA38" i="2"/>
  <c r="AA7" i="2"/>
  <c r="AA15" i="2"/>
  <c r="AA23" i="2"/>
  <c r="AA31" i="2"/>
  <c r="AA39" i="2"/>
  <c r="AA47" i="2"/>
  <c r="AA8" i="2"/>
  <c r="AA16" i="2"/>
  <c r="AA32" i="2"/>
  <c r="AA40" i="2"/>
  <c r="AA9" i="2"/>
  <c r="AA17" i="2"/>
  <c r="AA25" i="2"/>
  <c r="AA33" i="2"/>
  <c r="AA41" i="2"/>
  <c r="AA26" i="2"/>
  <c r="AA34" i="2"/>
  <c r="AA42" i="2"/>
  <c r="AA11" i="2"/>
  <c r="AA19" i="2"/>
  <c r="AA27" i="2"/>
  <c r="AA35" i="2"/>
  <c r="AA12" i="2"/>
  <c r="AA20" i="2"/>
  <c r="AA28" i="2"/>
  <c r="AA36" i="2"/>
  <c r="AA13" i="2"/>
  <c r="AA21" i="2"/>
  <c r="AA29" i="2"/>
  <c r="AA37" i="2"/>
  <c r="AD2" i="52"/>
  <c r="AC2" i="52"/>
  <c r="AB2" i="52"/>
  <c r="AA2" i="52"/>
  <c r="Z2" i="52"/>
  <c r="Y2" i="52"/>
  <c r="J48" i="2"/>
  <c r="J47" i="2"/>
  <c r="J46" i="2"/>
  <c r="J45"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2" i="2"/>
  <c r="A15" i="61"/>
  <c r="A14" i="61"/>
  <c r="A13" i="61"/>
  <c r="A12" i="61"/>
  <c r="A11" i="61"/>
  <c r="A10" i="61"/>
  <c r="A9" i="61"/>
  <c r="A8" i="61"/>
  <c r="A7" i="61"/>
  <c r="A6" i="61"/>
  <c r="A5" i="61"/>
  <c r="A4" i="61"/>
  <c r="A3" i="61"/>
  <c r="AC51" i="2" l="1"/>
  <c r="Z51" i="2"/>
  <c r="D3" i="60"/>
  <c r="A3" i="60"/>
  <c r="H4" i="19"/>
  <c r="AA2" i="2"/>
  <c r="Z47" i="2"/>
  <c r="S3" i="2"/>
  <c r="S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2" i="2"/>
  <c r="T49" i="2" l="1"/>
  <c r="T51" i="2"/>
  <c r="T50" i="2"/>
  <c r="Z34" i="2"/>
  <c r="Z35" i="2"/>
  <c r="Z37" i="2"/>
  <c r="Z38" i="2"/>
  <c r="Z39" i="2"/>
  <c r="Z40" i="2"/>
  <c r="Z41" i="2"/>
  <c r="Z42" i="2"/>
  <c r="Z18" i="2"/>
  <c r="Z19" i="2"/>
  <c r="Z20" i="2"/>
  <c r="Z21" i="2"/>
  <c r="Z22" i="2"/>
  <c r="Z23" i="2"/>
  <c r="Z25" i="2"/>
  <c r="Z26" i="2"/>
  <c r="Z27" i="2"/>
  <c r="Z28" i="2"/>
  <c r="Z29" i="2"/>
  <c r="Z30" i="2"/>
  <c r="Z33" i="2"/>
  <c r="Z6" i="2"/>
  <c r="Z7" i="2"/>
  <c r="Z8" i="2"/>
  <c r="Z9" i="2"/>
  <c r="Z10" i="2"/>
  <c r="Z11" i="2"/>
  <c r="Z12" i="2"/>
  <c r="Z13" i="2"/>
  <c r="Z14" i="2"/>
  <c r="Z15" i="2"/>
  <c r="Z16" i="2"/>
  <c r="Z17" i="2"/>
  <c r="Z36" i="2" l="1"/>
  <c r="Z2" i="2"/>
  <c r="Z31" i="2"/>
  <c r="Z32" i="2"/>
  <c r="AF1" i="52" l="1"/>
  <c r="AE1" i="52"/>
  <c r="AB4" i="2"/>
  <c r="R4" i="2"/>
  <c r="Q4" i="2"/>
  <c r="T4" i="2"/>
  <c r="T7" i="2"/>
  <c r="T19" i="2"/>
  <c r="T23" i="2"/>
  <c r="T26" i="2"/>
  <c r="T27" i="2"/>
  <c r="T35" i="2"/>
  <c r="T43" i="2"/>
  <c r="T2" i="2"/>
  <c r="A7" i="19" l="1"/>
  <c r="A8" i="19"/>
  <c r="B7" i="19"/>
  <c r="B8" i="19"/>
  <c r="T47" i="2"/>
  <c r="T39" i="2"/>
  <c r="T15" i="2"/>
  <c r="T42" i="2"/>
  <c r="T31" i="2"/>
  <c r="T34" i="2"/>
  <c r="T18" i="2"/>
  <c r="T45" i="2"/>
  <c r="T29" i="2"/>
  <c r="T21" i="2"/>
  <c r="T13" i="2"/>
  <c r="T5" i="2"/>
  <c r="T37" i="2"/>
  <c r="T44" i="2"/>
  <c r="T36" i="2"/>
  <c r="T28" i="2"/>
  <c r="T20" i="2"/>
  <c r="T12" i="2"/>
  <c r="T3" i="2"/>
  <c r="U3" i="2" s="1"/>
  <c r="T11" i="2"/>
  <c r="T10" i="2"/>
  <c r="T41" i="2"/>
  <c r="T33" i="2"/>
  <c r="T25" i="2"/>
  <c r="T17" i="2"/>
  <c r="T9" i="2"/>
  <c r="T48" i="2"/>
  <c r="T40" i="2"/>
  <c r="T32" i="2"/>
  <c r="T24" i="2"/>
  <c r="T16" i="2"/>
  <c r="T8" i="2"/>
  <c r="T46" i="2"/>
  <c r="T38" i="2"/>
  <c r="T30" i="2"/>
  <c r="T22" i="2"/>
  <c r="T14" i="2"/>
  <c r="T6" i="2"/>
  <c r="U50" i="2" l="1"/>
  <c r="U51" i="2"/>
  <c r="U49" i="2"/>
  <c r="U6" i="2"/>
  <c r="U2" i="2"/>
  <c r="U4" i="2"/>
  <c r="U5" i="2"/>
  <c r="U10" i="2"/>
  <c r="U27" i="2"/>
  <c r="U14" i="2"/>
  <c r="U21" i="2"/>
  <c r="U42" i="2"/>
  <c r="U22" i="2"/>
  <c r="U8" i="2"/>
  <c r="U11" i="2"/>
  <c r="U19" i="2"/>
  <c r="U13" i="2"/>
  <c r="U39" i="2"/>
  <c r="U41" i="2"/>
  <c r="U30" i="2"/>
  <c r="U47" i="2"/>
  <c r="U38" i="2"/>
  <c r="U35" i="2"/>
  <c r="U44" i="2"/>
  <c r="U31" i="2"/>
  <c r="U12" i="2"/>
  <c r="U29" i="2"/>
  <c r="U46" i="2"/>
  <c r="U16" i="2"/>
  <c r="U43" i="2"/>
  <c r="U18" i="2"/>
  <c r="U33" i="2"/>
  <c r="U20" i="2"/>
  <c r="U37" i="2"/>
  <c r="U7" i="2"/>
  <c r="U24" i="2"/>
  <c r="U9" i="2"/>
  <c r="U26" i="2"/>
  <c r="U48" i="2"/>
  <c r="U28" i="2"/>
  <c r="U45" i="2"/>
  <c r="U15" i="2"/>
  <c r="U32" i="2"/>
  <c r="U17" i="2"/>
  <c r="U34" i="2"/>
  <c r="U36" i="2"/>
  <c r="U23" i="2"/>
  <c r="U40" i="2"/>
  <c r="U25" i="2"/>
  <c r="B48" i="52" l="1"/>
  <c r="M48" i="52" s="1"/>
  <c r="D47" i="52"/>
  <c r="C46" i="52"/>
  <c r="C48" i="52"/>
  <c r="E46" i="52"/>
  <c r="D48" i="52"/>
  <c r="B47" i="52"/>
  <c r="M47" i="52" s="1"/>
  <c r="E47" i="52"/>
  <c r="C47" i="52"/>
  <c r="D46" i="52"/>
  <c r="E48" i="52"/>
  <c r="B46" i="52"/>
  <c r="M46" i="52" s="1"/>
  <c r="E5" i="52"/>
  <c r="E4" i="52"/>
  <c r="E3" i="52"/>
  <c r="E6" i="52"/>
  <c r="E2" i="52"/>
  <c r="D6" i="52"/>
  <c r="B2" i="52"/>
  <c r="M2" i="52" s="1"/>
  <c r="B3" i="52"/>
  <c r="M3" i="52" s="1"/>
  <c r="D2" i="52"/>
  <c r="D3" i="52"/>
  <c r="C2" i="52"/>
  <c r="C3" i="52"/>
  <c r="B4" i="52"/>
  <c r="M4" i="52" s="1"/>
  <c r="B5" i="52"/>
  <c r="M5" i="52" s="1"/>
  <c r="C5" i="52"/>
  <c r="C4" i="52"/>
  <c r="D5" i="52"/>
  <c r="D4" i="52"/>
  <c r="AB48" i="2"/>
  <c r="R48" i="2"/>
  <c r="Q48" i="2"/>
  <c r="Q47" i="52" l="1"/>
  <c r="F47" i="52"/>
  <c r="R47" i="52"/>
  <c r="P47" i="52"/>
  <c r="O47" i="52"/>
  <c r="AI47" i="52"/>
  <c r="R46" i="52"/>
  <c r="O46" i="52"/>
  <c r="F46" i="52"/>
  <c r="P46" i="52"/>
  <c r="Q46" i="52"/>
  <c r="P48" i="52"/>
  <c r="Q48" i="52"/>
  <c r="O48" i="52"/>
  <c r="F48" i="52"/>
  <c r="AI48" i="52" s="1"/>
  <c r="R48" i="52"/>
  <c r="B6" i="52"/>
  <c r="M6" i="52" s="1"/>
  <c r="F2" i="52"/>
  <c r="F3" i="52"/>
  <c r="F4" i="52"/>
  <c r="F6" i="52"/>
  <c r="F5" i="52"/>
  <c r="O6" i="52"/>
  <c r="P6" i="52"/>
  <c r="Q6" i="52"/>
  <c r="R6" i="52"/>
  <c r="P5" i="52"/>
  <c r="Q5" i="52"/>
  <c r="R5" i="52"/>
  <c r="O5" i="52"/>
  <c r="P2" i="52"/>
  <c r="O2" i="52"/>
  <c r="R2" i="52"/>
  <c r="Q2" i="52"/>
  <c r="Q3" i="52"/>
  <c r="R3" i="52"/>
  <c r="O3" i="52"/>
  <c r="P3" i="52"/>
  <c r="O4" i="52"/>
  <c r="P4" i="52"/>
  <c r="R4" i="52"/>
  <c r="Q4" i="52"/>
  <c r="C6" i="52"/>
  <c r="E7" i="52"/>
  <c r="O7" i="52" s="1"/>
  <c r="C9" i="17"/>
  <c r="B4" i="17"/>
  <c r="D8" i="17"/>
  <c r="AI46" i="52" l="1"/>
  <c r="D13" i="17"/>
  <c r="D10" i="17"/>
  <c r="D9" i="17"/>
  <c r="D11" i="17"/>
  <c r="D12" i="17"/>
  <c r="F7" i="52"/>
  <c r="Q7" i="52"/>
  <c r="R7" i="52"/>
  <c r="P7" i="52"/>
  <c r="AI5" i="52"/>
  <c r="AI4" i="52"/>
  <c r="AI2" i="52"/>
  <c r="AI6" i="52"/>
  <c r="AI3" i="52"/>
  <c r="E8" i="52"/>
  <c r="D7" i="52"/>
  <c r="C7" i="52"/>
  <c r="B7" i="52"/>
  <c r="M7" i="52" s="1"/>
  <c r="E8" i="17"/>
  <c r="E13" i="17" l="1"/>
  <c r="E10" i="17"/>
  <c r="E12" i="17"/>
  <c r="E9" i="17"/>
  <c r="E11" i="17"/>
  <c r="F8" i="52"/>
  <c r="O8" i="52"/>
  <c r="Q8" i="52"/>
  <c r="R8" i="52"/>
  <c r="P8" i="52"/>
  <c r="AI7" i="52"/>
  <c r="E9" i="52"/>
  <c r="D8" i="52"/>
  <c r="C8" i="52"/>
  <c r="B8" i="52"/>
  <c r="M8" i="52" s="1"/>
  <c r="F8" i="17"/>
  <c r="K48" i="2"/>
  <c r="K44" i="2"/>
  <c r="K43" i="2"/>
  <c r="K5" i="2"/>
  <c r="K24" i="2"/>
  <c r="AA1" i="2"/>
  <c r="F3" i="19" s="1"/>
  <c r="X1" i="2"/>
  <c r="W1" i="2"/>
  <c r="V1" i="2"/>
  <c r="AB3"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2" i="2"/>
  <c r="R3"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2" i="2"/>
  <c r="AI8" i="52" l="1"/>
  <c r="F12" i="17"/>
  <c r="F9" i="17"/>
  <c r="F11" i="17"/>
  <c r="F13" i="17"/>
  <c r="F10" i="17"/>
  <c r="P9" i="52"/>
  <c r="Q9" i="52"/>
  <c r="R9" i="52"/>
  <c r="O9" i="52"/>
  <c r="F9" i="52"/>
  <c r="E10" i="52"/>
  <c r="D9" i="52"/>
  <c r="C9" i="52"/>
  <c r="B9" i="52"/>
  <c r="M9" i="52" s="1"/>
  <c r="B4" i="19"/>
  <c r="B3" i="19"/>
  <c r="K3" i="2"/>
  <c r="K4" i="2"/>
  <c r="A3" i="19"/>
  <c r="A4" i="19"/>
  <c r="C3" i="19"/>
  <c r="C4" i="19"/>
  <c r="G4" i="19"/>
  <c r="G8" i="17"/>
  <c r="AA46" i="2"/>
  <c r="AA48" i="2"/>
  <c r="Z24" i="2"/>
  <c r="AA24" i="2"/>
  <c r="AA5" i="2"/>
  <c r="AA45" i="2"/>
  <c r="AA43" i="2"/>
  <c r="AA44" i="2"/>
  <c r="B1" i="17"/>
  <c r="AV1" i="52" s="1"/>
  <c r="AJ46" i="52" l="1"/>
  <c r="AK47" i="52"/>
  <c r="AJ47" i="52"/>
  <c r="AJ48" i="52"/>
  <c r="AK48" i="52"/>
  <c r="AK46" i="52"/>
  <c r="AJ6" i="52"/>
  <c r="AK2" i="52"/>
  <c r="AJ2" i="52"/>
  <c r="AJ3" i="52"/>
  <c r="AK3" i="52"/>
  <c r="AJ5" i="52"/>
  <c r="AK5" i="52"/>
  <c r="AK6" i="52"/>
  <c r="AJ4" i="52"/>
  <c r="AK4" i="52"/>
  <c r="AK7" i="52"/>
  <c r="AJ7" i="52"/>
  <c r="AJ8" i="52"/>
  <c r="AK8" i="52"/>
  <c r="AK9" i="52"/>
  <c r="AJ9" i="52"/>
  <c r="AI9" i="52"/>
  <c r="G12" i="17"/>
  <c r="G9" i="17"/>
  <c r="G11" i="17"/>
  <c r="G13" i="17"/>
  <c r="G10" i="17"/>
  <c r="R10" i="52"/>
  <c r="Q10" i="52"/>
  <c r="F10" i="52"/>
  <c r="O10" i="52"/>
  <c r="P10" i="52"/>
  <c r="B3" i="60"/>
  <c r="E11" i="52"/>
  <c r="D10" i="52"/>
  <c r="C10" i="52"/>
  <c r="B10" i="52"/>
  <c r="M10" i="52" s="1"/>
  <c r="C5" i="17"/>
  <c r="H8" i="17"/>
  <c r="Z48" i="2"/>
  <c r="Z44" i="2"/>
  <c r="Z43" i="2"/>
  <c r="Z46" i="2"/>
  <c r="Z5" i="2"/>
  <c r="Z45" i="2"/>
  <c r="AA3" i="2"/>
  <c r="AA4" i="2"/>
  <c r="AM4" i="52" l="1"/>
  <c r="AN4" i="52"/>
  <c r="AN2" i="52"/>
  <c r="AM2" i="52"/>
  <c r="AM6" i="52"/>
  <c r="AN6" i="52"/>
  <c r="AM46" i="52"/>
  <c r="AN46" i="52"/>
  <c r="AN9" i="52"/>
  <c r="AM9" i="52"/>
  <c r="AM5" i="52"/>
  <c r="AN5" i="52"/>
  <c r="AM48" i="52"/>
  <c r="AN48" i="52"/>
  <c r="AM8" i="52"/>
  <c r="AN8" i="52"/>
  <c r="AM3" i="52"/>
  <c r="AN3" i="52"/>
  <c r="AN47" i="52"/>
  <c r="AM47" i="52"/>
  <c r="AM7" i="52"/>
  <c r="AN7" i="52"/>
  <c r="AL4" i="52"/>
  <c r="AL2" i="52"/>
  <c r="AL6" i="52"/>
  <c r="AL46" i="52"/>
  <c r="AL5" i="52"/>
  <c r="AL48" i="52"/>
  <c r="AL8" i="52"/>
  <c r="AL9" i="52"/>
  <c r="AL3" i="52"/>
  <c r="AL47" i="52"/>
  <c r="AL7" i="52"/>
  <c r="AK10" i="52"/>
  <c r="AJ10" i="52"/>
  <c r="AI10" i="52"/>
  <c r="H12" i="17"/>
  <c r="H9" i="17"/>
  <c r="H11" i="17"/>
  <c r="H10" i="17"/>
  <c r="H13" i="17"/>
  <c r="Q11" i="52"/>
  <c r="F11" i="52"/>
  <c r="O11" i="52"/>
  <c r="R11" i="52"/>
  <c r="P11" i="52"/>
  <c r="E12" i="52"/>
  <c r="D11" i="52"/>
  <c r="C11" i="52"/>
  <c r="B11" i="52"/>
  <c r="M11" i="52" s="1"/>
  <c r="I8" i="17"/>
  <c r="Z3" i="2"/>
  <c r="Z4" i="2"/>
  <c r="F4" i="19"/>
  <c r="D4" i="17"/>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AN10" i="52" l="1"/>
  <c r="AM10" i="52"/>
  <c r="AL10" i="52"/>
  <c r="AJ11" i="52"/>
  <c r="AK11" i="52"/>
  <c r="AI11" i="52"/>
  <c r="I11" i="17"/>
  <c r="I10" i="17"/>
  <c r="I12" i="17"/>
  <c r="I9" i="17"/>
  <c r="I13" i="17"/>
  <c r="F12" i="52"/>
  <c r="Q12" i="52"/>
  <c r="R12" i="52"/>
  <c r="O12" i="52"/>
  <c r="P12" i="52"/>
  <c r="E13" i="52"/>
  <c r="D12" i="52"/>
  <c r="C12" i="52"/>
  <c r="B12" i="52"/>
  <c r="M12" i="52" s="1"/>
  <c r="E4" i="19"/>
  <c r="D5" i="17"/>
  <c r="J8" i="17"/>
  <c r="E4" i="17"/>
  <c r="E5" i="17" s="1"/>
  <c r="AM11" i="52" l="1"/>
  <c r="AN11" i="52"/>
  <c r="AL11" i="52"/>
  <c r="AJ12" i="52"/>
  <c r="AK12" i="52"/>
  <c r="AI12" i="52"/>
  <c r="J11" i="17"/>
  <c r="J13" i="17"/>
  <c r="J12" i="17"/>
  <c r="J9" i="17"/>
  <c r="J10" i="17"/>
  <c r="O13" i="52"/>
  <c r="F13" i="52"/>
  <c r="P13" i="52"/>
  <c r="Q13" i="52"/>
  <c r="R13" i="52"/>
  <c r="E14" i="52"/>
  <c r="D13" i="52"/>
  <c r="C13" i="52"/>
  <c r="B13" i="52"/>
  <c r="M13" i="52" s="1"/>
  <c r="K8" i="17"/>
  <c r="F4" i="17"/>
  <c r="F5" i="17" s="1"/>
  <c r="L40" i="21"/>
  <c r="L39" i="21"/>
  <c r="L38" i="21"/>
  <c r="L36" i="21"/>
  <c r="L35" i="21"/>
  <c r="L34" i="21"/>
  <c r="L33" i="21"/>
  <c r="L32" i="21"/>
  <c r="L31" i="21"/>
  <c r="L30" i="21"/>
  <c r="AM12" i="52" l="1"/>
  <c r="AN12" i="52"/>
  <c r="AL12" i="52"/>
  <c r="AJ13" i="52"/>
  <c r="AK13" i="52"/>
  <c r="AI13" i="52"/>
  <c r="K11" i="17"/>
  <c r="K10" i="17"/>
  <c r="K13" i="17"/>
  <c r="K12" i="17"/>
  <c r="K9" i="17"/>
  <c r="Q14" i="52"/>
  <c r="P14" i="52"/>
  <c r="F14" i="52"/>
  <c r="R14" i="52"/>
  <c r="O14" i="52"/>
  <c r="E15" i="52"/>
  <c r="D14" i="52"/>
  <c r="C14" i="52"/>
  <c r="B14" i="52"/>
  <c r="M14" i="52" s="1"/>
  <c r="L8" i="17"/>
  <c r="G4" i="17"/>
  <c r="G5" i="17" s="1"/>
  <c r="AM13" i="52" l="1"/>
  <c r="AN13" i="52"/>
  <c r="AL13" i="52"/>
  <c r="AJ14" i="52"/>
  <c r="AK14" i="52"/>
  <c r="AI14" i="52"/>
  <c r="L13" i="17"/>
  <c r="L10" i="17"/>
  <c r="L12" i="17"/>
  <c r="L9" i="17"/>
  <c r="L11" i="17"/>
  <c r="O15" i="52"/>
  <c r="Q15" i="52"/>
  <c r="P15" i="52"/>
  <c r="R15" i="52"/>
  <c r="F15" i="52"/>
  <c r="E16" i="52"/>
  <c r="D15" i="52"/>
  <c r="C15" i="52"/>
  <c r="B15" i="52"/>
  <c r="M15" i="52" s="1"/>
  <c r="M8" i="17"/>
  <c r="H4" i="17"/>
  <c r="H5" i="17" s="1"/>
  <c r="Q5" i="2"/>
  <c r="AN14" i="52" l="1"/>
  <c r="AM14" i="52"/>
  <c r="AL14" i="52"/>
  <c r="AK15" i="52"/>
  <c r="AJ15" i="52"/>
  <c r="AI15" i="52"/>
  <c r="M13" i="17"/>
  <c r="M10" i="17"/>
  <c r="M12" i="17"/>
  <c r="M9" i="17"/>
  <c r="M11" i="17"/>
  <c r="R16" i="52"/>
  <c r="O16" i="52"/>
  <c r="F16" i="52"/>
  <c r="P16" i="52"/>
  <c r="Q16" i="52"/>
  <c r="E17" i="52"/>
  <c r="D16" i="52"/>
  <c r="C16" i="52"/>
  <c r="B16" i="52"/>
  <c r="M16" i="52" s="1"/>
  <c r="I4" i="17"/>
  <c r="I5" i="17" s="1"/>
  <c r="AN15" i="52" l="1"/>
  <c r="AM15" i="52"/>
  <c r="AL15" i="52"/>
  <c r="AK16" i="52"/>
  <c r="AJ16" i="52"/>
  <c r="AI16" i="52"/>
  <c r="O9" i="17"/>
  <c r="O17" i="52"/>
  <c r="P17" i="52"/>
  <c r="R17" i="52"/>
  <c r="Q17" i="52"/>
  <c r="F17" i="52"/>
  <c r="E18" i="52"/>
  <c r="D17" i="52"/>
  <c r="C17" i="52"/>
  <c r="B17" i="52"/>
  <c r="M17" i="52" s="1"/>
  <c r="J4" i="17"/>
  <c r="J5" i="17" s="1"/>
  <c r="Q2" i="2"/>
  <c r="Q3" i="2"/>
  <c r="AM16" i="52" l="1"/>
  <c r="AN16" i="52"/>
  <c r="AL16" i="52"/>
  <c r="AK17" i="52"/>
  <c r="AJ17" i="52"/>
  <c r="AI17" i="52"/>
  <c r="O18" i="52"/>
  <c r="P18" i="52"/>
  <c r="F18" i="52"/>
  <c r="R18" i="52"/>
  <c r="Q18" i="52"/>
  <c r="E19" i="52"/>
  <c r="D18" i="52"/>
  <c r="C18" i="52"/>
  <c r="B18" i="52"/>
  <c r="M18" i="52" s="1"/>
  <c r="K4" i="17"/>
  <c r="K5" i="17" s="1"/>
  <c r="AN17" i="52" l="1"/>
  <c r="AM17" i="52"/>
  <c r="AL17" i="52"/>
  <c r="AK18" i="52"/>
  <c r="AJ18" i="52"/>
  <c r="AI18" i="52"/>
  <c r="O19" i="52"/>
  <c r="R19" i="52"/>
  <c r="F19" i="52"/>
  <c r="Q19" i="52"/>
  <c r="P19" i="52"/>
  <c r="E20" i="52"/>
  <c r="D19" i="52"/>
  <c r="C19" i="52"/>
  <c r="B19" i="52"/>
  <c r="M19" i="52" s="1"/>
  <c r="L4" i="17"/>
  <c r="L5" i="17" s="1"/>
  <c r="AN18" i="52" l="1"/>
  <c r="AM18" i="52"/>
  <c r="AL18" i="52"/>
  <c r="AJ19" i="52"/>
  <c r="AK19" i="52"/>
  <c r="AI19" i="52"/>
  <c r="Q20" i="52"/>
  <c r="O20" i="52"/>
  <c r="F20" i="52"/>
  <c r="R20" i="52"/>
  <c r="P20" i="52"/>
  <c r="E21" i="52"/>
  <c r="D20" i="52"/>
  <c r="C20" i="52"/>
  <c r="B20" i="52"/>
  <c r="M20" i="52" s="1"/>
  <c r="M4" i="17"/>
  <c r="M5" i="17" s="1"/>
  <c r="O5" i="17" s="1"/>
  <c r="AM19" i="52" l="1"/>
  <c r="AN19" i="52"/>
  <c r="AL19" i="52"/>
  <c r="AJ20" i="52"/>
  <c r="AK20" i="52"/>
  <c r="AI20" i="52"/>
  <c r="O21" i="52"/>
  <c r="R21" i="52"/>
  <c r="P21" i="52"/>
  <c r="Q21" i="52"/>
  <c r="F21" i="52"/>
  <c r="E22" i="52"/>
  <c r="D21" i="52"/>
  <c r="C21" i="52"/>
  <c r="B21" i="52"/>
  <c r="M21" i="52" s="1"/>
  <c r="AM20" i="52" l="1"/>
  <c r="AN20" i="52"/>
  <c r="AL20" i="52"/>
  <c r="AJ21" i="52"/>
  <c r="AK21" i="52"/>
  <c r="AI21" i="52"/>
  <c r="F22" i="52"/>
  <c r="R22" i="52"/>
  <c r="O22" i="52"/>
  <c r="P22" i="52"/>
  <c r="Q22" i="52"/>
  <c r="E23" i="52"/>
  <c r="D22" i="52"/>
  <c r="C22" i="52"/>
  <c r="B22" i="52"/>
  <c r="M22" i="52" s="1"/>
  <c r="AM21" i="52" l="1"/>
  <c r="AN21" i="52"/>
  <c r="AL21" i="52"/>
  <c r="AJ22" i="52"/>
  <c r="AK22" i="52"/>
  <c r="AI22" i="52"/>
  <c r="O23" i="52"/>
  <c r="P23" i="52"/>
  <c r="R23" i="52"/>
  <c r="Q23" i="52"/>
  <c r="F23" i="52"/>
  <c r="E24" i="52"/>
  <c r="D23" i="52"/>
  <c r="C23" i="52"/>
  <c r="B23" i="52"/>
  <c r="M23" i="52" s="1"/>
  <c r="AN22" i="52" l="1"/>
  <c r="AM22" i="52"/>
  <c r="AL22" i="52"/>
  <c r="AK23" i="52"/>
  <c r="AJ23" i="52"/>
  <c r="AI23" i="52"/>
  <c r="Q24" i="52"/>
  <c r="F24" i="52"/>
  <c r="R24" i="52"/>
  <c r="O24" i="52"/>
  <c r="P24" i="52"/>
  <c r="E25" i="52"/>
  <c r="D24" i="52"/>
  <c r="C24" i="52"/>
  <c r="B24" i="52"/>
  <c r="M24" i="52" s="1"/>
  <c r="AM23" i="52" l="1"/>
  <c r="AN23" i="52"/>
  <c r="AL23" i="52"/>
  <c r="AK24" i="52"/>
  <c r="AJ24" i="52"/>
  <c r="AI24" i="52"/>
  <c r="O25" i="52"/>
  <c r="Q25" i="52"/>
  <c r="P25" i="52"/>
  <c r="F25" i="52"/>
  <c r="R25" i="52"/>
  <c r="E26" i="52"/>
  <c r="D25" i="52"/>
  <c r="B25" i="52"/>
  <c r="M25" i="52" s="1"/>
  <c r="C25" i="52"/>
  <c r="AM24" i="52" l="1"/>
  <c r="AN24" i="52"/>
  <c r="AL24" i="52"/>
  <c r="AK25" i="52"/>
  <c r="AJ25" i="52"/>
  <c r="AI25" i="52"/>
  <c r="P26" i="52"/>
  <c r="Q26" i="52"/>
  <c r="F26" i="52"/>
  <c r="R26" i="52"/>
  <c r="O26" i="52"/>
  <c r="E27" i="52"/>
  <c r="D26" i="52"/>
  <c r="C26" i="52"/>
  <c r="B26" i="52"/>
  <c r="M26" i="52" s="1"/>
  <c r="AN25" i="52" l="1"/>
  <c r="AM25" i="52"/>
  <c r="AL25" i="52"/>
  <c r="AK26" i="52"/>
  <c r="AJ26" i="52"/>
  <c r="AI26" i="52"/>
  <c r="R27" i="52"/>
  <c r="O27" i="52"/>
  <c r="Q27" i="52"/>
  <c r="F27" i="52"/>
  <c r="P27" i="52"/>
  <c r="E28" i="52"/>
  <c r="D27" i="52"/>
  <c r="C27" i="52"/>
  <c r="B27" i="52"/>
  <c r="M27" i="52" s="1"/>
  <c r="AN26" i="52" l="1"/>
  <c r="AM26" i="52"/>
  <c r="AL26" i="52"/>
  <c r="AJ27" i="52"/>
  <c r="AK27" i="52"/>
  <c r="AI27" i="52"/>
  <c r="Q28" i="52"/>
  <c r="O28" i="52"/>
  <c r="R28" i="52"/>
  <c r="F28" i="52"/>
  <c r="P28" i="52"/>
  <c r="E29" i="52"/>
  <c r="D28" i="52"/>
  <c r="C28" i="52"/>
  <c r="B28" i="52"/>
  <c r="M28" i="52" s="1"/>
  <c r="AM27" i="52" l="1"/>
  <c r="AN27" i="52"/>
  <c r="AL27" i="52"/>
  <c r="AJ28" i="52"/>
  <c r="AK28" i="52"/>
  <c r="AI28" i="52"/>
  <c r="O29" i="52"/>
  <c r="R29" i="52"/>
  <c r="P29" i="52"/>
  <c r="Q29" i="52"/>
  <c r="F29" i="52"/>
  <c r="E30" i="52"/>
  <c r="D29" i="52"/>
  <c r="C29" i="52"/>
  <c r="B29" i="52"/>
  <c r="M29" i="52" s="1"/>
  <c r="AM28" i="52" l="1"/>
  <c r="AN28" i="52"/>
  <c r="AL28" i="52"/>
  <c r="AJ29" i="52"/>
  <c r="AK29" i="52"/>
  <c r="AI29" i="52"/>
  <c r="P30" i="52"/>
  <c r="Q30" i="52"/>
  <c r="R30" i="52"/>
  <c r="F30" i="52"/>
  <c r="O30" i="52"/>
  <c r="E31" i="52"/>
  <c r="D30" i="52"/>
  <c r="C30" i="52"/>
  <c r="B30" i="52"/>
  <c r="M30" i="52" s="1"/>
  <c r="AM29" i="52" l="1"/>
  <c r="AN29" i="52"/>
  <c r="AL29" i="52"/>
  <c r="AJ30" i="52"/>
  <c r="AK30" i="52"/>
  <c r="AI30" i="52"/>
  <c r="O31" i="52"/>
  <c r="P31" i="52"/>
  <c r="F31" i="52"/>
  <c r="R31" i="52"/>
  <c r="Q31" i="52"/>
  <c r="E32" i="52"/>
  <c r="D31" i="52"/>
  <c r="C31" i="52"/>
  <c r="B31" i="52"/>
  <c r="M31" i="52" s="1"/>
  <c r="AN30" i="52" l="1"/>
  <c r="AM30" i="52"/>
  <c r="AL30" i="52"/>
  <c r="AK31" i="52"/>
  <c r="AJ31" i="52"/>
  <c r="AI31" i="52"/>
  <c r="Q32" i="52"/>
  <c r="P32" i="52"/>
  <c r="F32" i="52"/>
  <c r="R32" i="52"/>
  <c r="O32" i="52"/>
  <c r="E33" i="52"/>
  <c r="D32" i="52"/>
  <c r="C32" i="52"/>
  <c r="B32" i="52"/>
  <c r="M32" i="52" s="1"/>
  <c r="AM31" i="52" l="1"/>
  <c r="AN31" i="52"/>
  <c r="AL31" i="52"/>
  <c r="AK32" i="52"/>
  <c r="AJ32" i="52"/>
  <c r="AI32" i="52"/>
  <c r="F33" i="52"/>
  <c r="O33" i="52"/>
  <c r="P33" i="52"/>
  <c r="R33" i="52"/>
  <c r="Q33" i="52"/>
  <c r="E34" i="52"/>
  <c r="D33" i="52"/>
  <c r="C33" i="52"/>
  <c r="B33" i="52"/>
  <c r="M33" i="52" s="1"/>
  <c r="AM32" i="52" l="1"/>
  <c r="AN32" i="52"/>
  <c r="AL32" i="52"/>
  <c r="AK33" i="52"/>
  <c r="AJ33" i="52"/>
  <c r="AI33" i="52"/>
  <c r="O34" i="52"/>
  <c r="P34" i="52"/>
  <c r="Q34" i="52"/>
  <c r="R34" i="52"/>
  <c r="F34" i="52"/>
  <c r="E35" i="52"/>
  <c r="D34" i="52"/>
  <c r="C34" i="52"/>
  <c r="B34" i="52"/>
  <c r="M34" i="52" s="1"/>
  <c r="AM33" i="52" l="1"/>
  <c r="AN33" i="52"/>
  <c r="AL33" i="52"/>
  <c r="AK34" i="52"/>
  <c r="AJ34" i="52"/>
  <c r="AI34" i="52"/>
  <c r="O35" i="52"/>
  <c r="F35" i="52"/>
  <c r="P35" i="52"/>
  <c r="R35" i="52"/>
  <c r="Q35" i="52"/>
  <c r="E36" i="52"/>
  <c r="D35" i="52"/>
  <c r="C35" i="52"/>
  <c r="B35" i="52"/>
  <c r="M35" i="52" s="1"/>
  <c r="AN34" i="52" l="1"/>
  <c r="AM34" i="52"/>
  <c r="AL34" i="52"/>
  <c r="AJ35" i="52"/>
  <c r="AK35" i="52"/>
  <c r="AI35" i="52"/>
  <c r="F36" i="52"/>
  <c r="P36" i="52"/>
  <c r="Q36" i="52"/>
  <c r="O36" i="52"/>
  <c r="R36" i="52"/>
  <c r="E37" i="52"/>
  <c r="D36" i="52"/>
  <c r="C36" i="52"/>
  <c r="B36" i="52"/>
  <c r="M36" i="52" s="1"/>
  <c r="AM35" i="52" l="1"/>
  <c r="AN35" i="52"/>
  <c r="AL35" i="52"/>
  <c r="AJ36" i="52"/>
  <c r="AK36" i="52"/>
  <c r="AI36" i="52"/>
  <c r="R37" i="52"/>
  <c r="O37" i="52"/>
  <c r="Q37" i="52"/>
  <c r="P37" i="52"/>
  <c r="F37" i="52"/>
  <c r="E38" i="52"/>
  <c r="D37" i="52"/>
  <c r="C37" i="52"/>
  <c r="B37" i="52"/>
  <c r="M37" i="52" s="1"/>
  <c r="AM36" i="52" l="1"/>
  <c r="AN36" i="52"/>
  <c r="AL36" i="52"/>
  <c r="AJ37" i="52"/>
  <c r="AK37" i="52"/>
  <c r="AI37" i="52"/>
  <c r="Q38" i="52"/>
  <c r="F38" i="52"/>
  <c r="P38" i="52"/>
  <c r="O38" i="52"/>
  <c r="R38" i="52"/>
  <c r="E39" i="52"/>
  <c r="D38" i="52"/>
  <c r="C38" i="52"/>
  <c r="B38" i="52"/>
  <c r="M38" i="52" s="1"/>
  <c r="AM37" i="52" l="1"/>
  <c r="AN37" i="52"/>
  <c r="AL37" i="52"/>
  <c r="AJ38" i="52"/>
  <c r="AK38" i="52"/>
  <c r="AI38" i="52"/>
  <c r="O39" i="52"/>
  <c r="P39" i="52"/>
  <c r="F39" i="52"/>
  <c r="Q39" i="52"/>
  <c r="R39" i="52"/>
  <c r="E40" i="52"/>
  <c r="B39" i="52"/>
  <c r="M39" i="52" s="1"/>
  <c r="D39" i="52"/>
  <c r="C39" i="52"/>
  <c r="AM38" i="52" l="1"/>
  <c r="AN38" i="52"/>
  <c r="AL38" i="52"/>
  <c r="AK39" i="52"/>
  <c r="AJ39" i="52"/>
  <c r="AI39" i="52"/>
  <c r="F40" i="52"/>
  <c r="R40" i="52"/>
  <c r="O40" i="52"/>
  <c r="P40" i="52"/>
  <c r="Q40" i="52"/>
  <c r="E41" i="52"/>
  <c r="D40" i="52"/>
  <c r="C40" i="52"/>
  <c r="B40" i="52"/>
  <c r="M40" i="52" s="1"/>
  <c r="AM39" i="52" l="1"/>
  <c r="AN39" i="52"/>
  <c r="AL39" i="52"/>
  <c r="AK40" i="52"/>
  <c r="AJ40" i="52"/>
  <c r="AI40" i="52"/>
  <c r="R41" i="52"/>
  <c r="O41" i="52"/>
  <c r="P41" i="52"/>
  <c r="F41" i="52"/>
  <c r="Q41" i="52"/>
  <c r="E42" i="52"/>
  <c r="D41" i="52"/>
  <c r="C41" i="52"/>
  <c r="B41" i="52"/>
  <c r="M41" i="52" s="1"/>
  <c r="AM40" i="52" l="1"/>
  <c r="AN40" i="52"/>
  <c r="AL40" i="52"/>
  <c r="AK41" i="52"/>
  <c r="AJ41" i="52"/>
  <c r="AI41" i="52"/>
  <c r="R42" i="52"/>
  <c r="O42" i="52"/>
  <c r="P42" i="52"/>
  <c r="F42" i="52"/>
  <c r="Q42" i="52"/>
  <c r="E43" i="52"/>
  <c r="D42" i="52"/>
  <c r="B42" i="52"/>
  <c r="M42" i="52" s="1"/>
  <c r="C42" i="52"/>
  <c r="AN41" i="52" l="1"/>
  <c r="AM41" i="52"/>
  <c r="AL41" i="52"/>
  <c r="AK42" i="52"/>
  <c r="AJ42" i="52"/>
  <c r="AI42" i="52"/>
  <c r="F43" i="52"/>
  <c r="Q43" i="52"/>
  <c r="P43" i="52"/>
  <c r="R43" i="52"/>
  <c r="O43" i="52"/>
  <c r="E44" i="52"/>
  <c r="D43" i="52"/>
  <c r="C43" i="52"/>
  <c r="B43" i="52"/>
  <c r="M43" i="52" s="1"/>
  <c r="AN42" i="52" l="1"/>
  <c r="AM42" i="52"/>
  <c r="AL42" i="52"/>
  <c r="AJ43" i="52"/>
  <c r="AK43" i="52"/>
  <c r="AI43" i="52"/>
  <c r="O44" i="52"/>
  <c r="F44" i="52"/>
  <c r="Q44" i="52"/>
  <c r="R44" i="52"/>
  <c r="P44" i="52"/>
  <c r="E45" i="52"/>
  <c r="D44" i="52"/>
  <c r="C44" i="52"/>
  <c r="B44" i="52"/>
  <c r="M44" i="52" s="1"/>
  <c r="AM43" i="52" l="1"/>
  <c r="AN43" i="52"/>
  <c r="AL43" i="52"/>
  <c r="AJ44" i="52"/>
  <c r="AK44" i="52"/>
  <c r="AI44" i="52"/>
  <c r="O45" i="52"/>
  <c r="P45" i="52"/>
  <c r="D8" i="60" s="1"/>
  <c r="R45" i="52"/>
  <c r="F8" i="60" s="1"/>
  <c r="Q45" i="52"/>
  <c r="E8" i="60" s="1"/>
  <c r="F45" i="52"/>
  <c r="A8" i="60" s="1"/>
  <c r="D45" i="52"/>
  <c r="C45" i="52"/>
  <c r="B45" i="52"/>
  <c r="M45" i="52" s="1"/>
  <c r="AM44" i="52" l="1"/>
  <c r="AN44" i="52"/>
  <c r="AL44" i="52"/>
  <c r="AJ45" i="52"/>
  <c r="AK45" i="52"/>
  <c r="AI45" i="52"/>
  <c r="E8" i="19"/>
  <c r="B8" i="60"/>
  <c r="C8" i="19"/>
  <c r="AM45" i="52" l="1"/>
  <c r="C17" i="17" s="1"/>
  <c r="AN45" i="52"/>
  <c r="C18" i="17" s="1"/>
  <c r="AL45" i="52"/>
  <c r="C16" i="17" s="1"/>
  <c r="C8" i="60"/>
  <c r="C20" i="17" l="1"/>
  <c r="O1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00000000-0006-0000-0800-000001000000}">
      <text>
        <r>
          <rPr>
            <b/>
            <sz val="9"/>
            <color indexed="81"/>
            <rFont val="Tahoma"/>
            <family val="2"/>
          </rPr>
          <t>Author:</t>
        </r>
        <r>
          <rPr>
            <sz val="9"/>
            <color indexed="81"/>
            <rFont val="Tahoma"/>
            <family val="2"/>
          </rPr>
          <t xml:space="preserve">
Changed from "baseline" to "physical" for clarity</t>
        </r>
      </text>
    </comment>
    <comment ref="A4" authorId="0" shapeId="0" xr:uid="{00000000-0006-0000-0800-000002000000}">
      <text>
        <r>
          <rPr>
            <b/>
            <sz val="9"/>
            <color indexed="81"/>
            <rFont val="Tahoma"/>
            <family val="2"/>
          </rPr>
          <t>Author:</t>
        </r>
        <r>
          <rPr>
            <sz val="9"/>
            <color indexed="81"/>
            <rFont val="Tahoma"/>
            <family val="2"/>
          </rPr>
          <t xml:space="preserve">
changed from generic_existing to existing_generic</t>
        </r>
      </text>
    </comment>
    <comment ref="A5" authorId="0" shapeId="0" xr:uid="{00000000-0006-0000-0800-000003000000}">
      <text>
        <r>
          <rPr>
            <b/>
            <sz val="9"/>
            <color indexed="81"/>
            <rFont val="Tahoma"/>
            <family val="2"/>
          </rPr>
          <t>Author:</t>
        </r>
        <r>
          <rPr>
            <sz val="9"/>
            <color indexed="81"/>
            <rFont val="Tahoma"/>
            <family val="2"/>
          </rPr>
          <t xml:space="preserve">
Changed from "new" to "new_resolve"</t>
        </r>
      </text>
    </comment>
    <comment ref="A6" authorId="0" shapeId="0" xr:uid="{00000000-0006-0000-0800-000004000000}">
      <text>
        <r>
          <rPr>
            <b/>
            <sz val="9"/>
            <color indexed="81"/>
            <rFont val="Tahoma"/>
            <family val="2"/>
          </rPr>
          <t>Author:</t>
        </r>
        <r>
          <rPr>
            <sz val="9"/>
            <color indexed="81"/>
            <rFont val="Tahoma"/>
            <family val="2"/>
          </rPr>
          <t xml:space="preserve">
changed from generic_new to new_generic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B00-000001000000}">
      <text>
        <r>
          <rPr>
            <b/>
            <sz val="9"/>
            <color indexed="81"/>
            <rFont val="Tahoma"/>
            <family val="2"/>
          </rPr>
          <t>Author:</t>
        </r>
        <r>
          <rPr>
            <sz val="9"/>
            <color indexed="81"/>
            <rFont val="Tahoma"/>
            <family val="2"/>
          </rPr>
          <t xml:space="preserve">
Enter monthly contract data in blue columns. Each contract must have an energy value and a capacity value. This value can be zero depending on if the contract is energy only or capacity only.</t>
        </r>
      </text>
    </comment>
    <comment ref="I1" authorId="0" shapeId="0" xr:uid="{00000000-0006-0000-0B00-000002000000}">
      <text>
        <r>
          <rPr>
            <b/>
            <sz val="9"/>
            <color indexed="81"/>
            <rFont val="Tahoma"/>
            <family val="2"/>
          </rPr>
          <t>Author:</t>
        </r>
        <r>
          <rPr>
            <sz val="9"/>
            <color indexed="81"/>
            <rFont val="Tahoma"/>
            <family val="2"/>
          </rPr>
          <t xml:space="preserve">
LSE must now populate contract_status manually.</t>
        </r>
      </text>
    </comment>
    <comment ref="J1" authorId="0" shapeId="0" xr:uid="{00000000-0006-0000-0B00-000003000000}">
      <text>
        <r>
          <rPr>
            <b/>
            <sz val="9"/>
            <color indexed="81"/>
            <rFont val="Tahoma"/>
            <family val="2"/>
          </rPr>
          <t>Author:</t>
        </r>
        <r>
          <rPr>
            <sz val="9"/>
            <color indexed="81"/>
            <rFont val="Tahoma"/>
            <family val="2"/>
          </rPr>
          <t xml:space="preserve">
Once you have entered data in the blue columns, copy down the purple columns. Manually overwrite "fillme" values.
</t>
        </r>
      </text>
    </comment>
    <comment ref="O1" authorId="0" shapeId="0" xr:uid="{00000000-0006-0000-0B00-000004000000}">
      <text>
        <r>
          <rPr>
            <b/>
            <sz val="9"/>
            <color indexed="81"/>
            <rFont val="Tahoma"/>
            <family val="2"/>
          </rPr>
          <t>If the NQC value is reported, use it. Else, estimate it based on resource type.</t>
        </r>
      </text>
    </comment>
    <comment ref="S1" authorId="0" shapeId="0" xr:uid="{00000000-0006-0000-0B00-000005000000}">
      <text>
        <r>
          <rPr>
            <b/>
            <sz val="9"/>
            <color indexed="81"/>
            <rFont val="Tahoma"/>
            <family val="2"/>
          </rPr>
          <t>This is the unique identifier for the contract.</t>
        </r>
      </text>
    </comment>
    <comment ref="V1" authorId="0" shapeId="0" xr:uid="{00000000-0006-0000-0B00-000006000000}">
      <text>
        <r>
          <rPr>
            <b/>
            <sz val="9"/>
            <color indexed="81"/>
            <rFont val="Tahoma"/>
            <family val="2"/>
          </rPr>
          <t>Author:</t>
        </r>
        <r>
          <rPr>
            <sz val="9"/>
            <color indexed="81"/>
            <rFont val="Tahoma"/>
            <family val="2"/>
          </rPr>
          <t xml:space="preserve">
Resource should be in the list provided.</t>
        </r>
      </text>
    </comment>
    <comment ref="J2" authorId="0" shapeId="0" xr:uid="{00000000-0006-0000-0B00-000007000000}">
      <text>
        <r>
          <rPr>
            <b/>
            <sz val="9"/>
            <color indexed="81"/>
            <rFont val="Tahoma"/>
            <family val="2"/>
          </rPr>
          <t>Author:</t>
        </r>
        <r>
          <rPr>
            <sz val="9"/>
            <color indexed="81"/>
            <rFont val="Tahoma"/>
            <family val="2"/>
          </rPr>
          <t xml:space="preserve">
These formulas flag whether the resource requires a note or not. "None" means no note is required. Note the user has manually overwritten certain entries.</t>
        </r>
      </text>
    </comment>
    <comment ref="K4" authorId="0" shapeId="0" xr:uid="{00000000-0006-0000-0B00-000008000000}">
      <text>
        <r>
          <rPr>
            <b/>
            <sz val="9"/>
            <color indexed="81"/>
            <rFont val="Tahoma"/>
            <family val="2"/>
          </rPr>
          <t>You must overwrite these with the correct value.</t>
        </r>
      </text>
    </comment>
    <comment ref="J45" authorId="0" shapeId="0" xr:uid="{00000000-0006-0000-0B00-000009000000}">
      <text>
        <r>
          <rPr>
            <b/>
            <sz val="9"/>
            <color indexed="81"/>
            <rFont val="Tahoma"/>
            <family val="2"/>
          </rPr>
          <t>Author:</t>
        </r>
        <r>
          <rPr>
            <sz val="9"/>
            <color indexed="81"/>
            <rFont val="Tahoma"/>
            <family val="2"/>
          </rPr>
          <t xml:space="preserve">
Need to fill this out</t>
        </r>
      </text>
    </comment>
    <comment ref="A49" authorId="0" shapeId="0" xr:uid="{00000000-0006-0000-0B00-00000A000000}">
      <text>
        <r>
          <rPr>
            <b/>
            <sz val="9"/>
            <color indexed="81"/>
            <rFont val="Tahoma"/>
            <family val="2"/>
          </rPr>
          <t>These resources demonstrate the new counting functionality for incremental procurement of special case resources - see instructions_10_incrementality</t>
        </r>
        <r>
          <rPr>
            <sz val="9"/>
            <color indexed="81"/>
            <rFont val="Tahoma"/>
            <family val="2"/>
          </rPr>
          <t xml:space="preserve">
</t>
        </r>
      </text>
    </comment>
    <comment ref="H49" authorId="0" shapeId="0" xr:uid="{00000000-0006-0000-0B00-00000B000000}">
      <text>
        <r>
          <rPr>
            <b/>
            <sz val="9"/>
            <color indexed="81"/>
            <rFont val="Tahoma"/>
            <family val="2"/>
          </rPr>
          <t>Note that although this resource is energy only in 2021, you must put a 1 here so that staff can count it as incremental NQC MW for D.19-11-016.</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C00-000001000000}">
      <text>
        <r>
          <rPr>
            <b/>
            <sz val="9"/>
            <color indexed="81"/>
            <rFont val="Tahoma"/>
            <family val="2"/>
          </rPr>
          <t>Author:</t>
        </r>
        <r>
          <rPr>
            <sz val="9"/>
            <color indexed="81"/>
            <rFont val="Tahoma"/>
            <family val="2"/>
          </rPr>
          <t xml:space="preserve">
This is the unique ID for a contract. There should be no duplicates in this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F00-000001000000}">
      <text>
        <r>
          <rPr>
            <b/>
            <sz val="9"/>
            <color indexed="81"/>
            <rFont val="Tahoma"/>
            <family val="2"/>
          </rPr>
          <t>You can change the month for which you are viewing total capacity. The table will automatically update</t>
        </r>
      </text>
    </comment>
    <comment ref="A2" authorId="0" shapeId="0" xr:uid="{00000000-0006-0000-0F00-000002000000}">
      <text>
        <r>
          <rPr>
            <b/>
            <sz val="9"/>
            <color indexed="81"/>
            <rFont val="Tahoma"/>
            <family val="2"/>
          </rPr>
          <t>This is the year that the Incremental Procurement table will use to display NQC MW. You can enter a year into this field and the table below will automatically populate.</t>
        </r>
      </text>
    </comment>
    <comment ref="B5" authorId="0" shapeId="0" xr:uid="{00000000-0006-0000-0F00-000003000000}">
      <text>
        <r>
          <rPr>
            <b/>
            <sz val="9"/>
            <color indexed="81"/>
            <rFont val="Tahoma"/>
            <family val="2"/>
          </rPr>
          <t>Author:</t>
        </r>
        <r>
          <rPr>
            <sz val="9"/>
            <color indexed="81"/>
            <rFont val="Tahoma"/>
            <family val="2"/>
          </rPr>
          <t xml:space="preserve">
Can break out by resource type</t>
        </r>
      </text>
    </comment>
    <comment ref="B13" authorId="0" shapeId="0" xr:uid="{00000000-0006-0000-0F00-000004000000}">
      <text>
        <r>
          <rPr>
            <b/>
            <sz val="9"/>
            <color indexed="81"/>
            <rFont val="Tahoma"/>
            <family val="2"/>
          </rPr>
          <t>Need to correct the data if any amount in "fillme" is nonzero.</t>
        </r>
      </text>
    </comment>
  </commentList>
</comments>
</file>

<file path=xl/sharedStrings.xml><?xml version="1.0" encoding="utf-8"?>
<sst xmlns="http://schemas.openxmlformats.org/spreadsheetml/2006/main" count="17478" uniqueCount="4564">
  <si>
    <t>Year</t>
  </si>
  <si>
    <t>Month</t>
  </si>
  <si>
    <t>Contract_MW</t>
  </si>
  <si>
    <t>Contract_GWh</t>
  </si>
  <si>
    <t>notes</t>
  </si>
  <si>
    <t>None</t>
  </si>
  <si>
    <t>CAISO_CCGT1</t>
  </si>
  <si>
    <t>CAISO_Peaker1</t>
  </si>
  <si>
    <t>resource_type</t>
  </si>
  <si>
    <t>contract_status</t>
  </si>
  <si>
    <t>online</t>
  </si>
  <si>
    <t>development</t>
  </si>
  <si>
    <t>review</t>
  </si>
  <si>
    <t>canonical_ID</t>
  </si>
  <si>
    <t>generator_name</t>
  </si>
  <si>
    <t>MAXGEN</t>
  </si>
  <si>
    <t>resolve_final_group</t>
  </si>
  <si>
    <t>OCI Solar Lakeside</t>
  </si>
  <si>
    <t>SDGE</t>
  </si>
  <si>
    <t>CAISO_Solar</t>
  </si>
  <si>
    <t>SEPV Boulevard 2</t>
  </si>
  <si>
    <t>Tierra del Sol  Solar Farm</t>
  </si>
  <si>
    <t>Sun Edison Victorville Solar</t>
  </si>
  <si>
    <t>SCE</t>
  </si>
  <si>
    <t>San Luis Obispo AD</t>
  </si>
  <si>
    <t>CAISO_Biogas</t>
  </si>
  <si>
    <t>Open Sky Dairy Digester #2</t>
  </si>
  <si>
    <t>Van Der Kooi Dairy Digester</t>
  </si>
  <si>
    <t>Verwey-Hanford Dairy Digester Genset #2</t>
  </si>
  <si>
    <t>Verwey-Hanford Dairy Digester III</t>
  </si>
  <si>
    <t>David Tevelde Dairy Digester</t>
  </si>
  <si>
    <t>Diamond H Dairy Power</t>
  </si>
  <si>
    <t>North Fork Community Power</t>
  </si>
  <si>
    <t>CAISO_Biomass</t>
  </si>
  <si>
    <t>Blue Mountain Electric Company</t>
  </si>
  <si>
    <t>Hat Creek Bioenergy, LLC</t>
  </si>
  <si>
    <t>Napa Recycling Biomass Plant</t>
  </si>
  <si>
    <t>Grasshopper Flat</t>
  </si>
  <si>
    <t>Hydro</t>
  </si>
  <si>
    <t>CAISO_Small_Hydro</t>
  </si>
  <si>
    <t>Java Solar</t>
  </si>
  <si>
    <t>Eagle Solar</t>
  </si>
  <si>
    <t>RE Gaskell West 3</t>
  </si>
  <si>
    <t>RE Gaskell West 4</t>
  </si>
  <si>
    <t>RE Gaskell West 5</t>
  </si>
  <si>
    <t>Antelope DSR 3, LLC</t>
  </si>
  <si>
    <t>Southern California Edison</t>
  </si>
  <si>
    <t>Two Fiets</t>
  </si>
  <si>
    <t>Maverick Solar, LLC</t>
  </si>
  <si>
    <t>AVS Phase 2</t>
  </si>
  <si>
    <t xml:space="preserve">NEENACH SOLAR </t>
  </si>
  <si>
    <t>88FT 8ME LLC (Mount Signal II)</t>
  </si>
  <si>
    <t>41MB 8ME LLC</t>
  </si>
  <si>
    <t>CalCity Solar I, LLC</t>
  </si>
  <si>
    <t>Organic Energy Solutions</t>
  </si>
  <si>
    <t>Central CA Fuel Cell 2</t>
  </si>
  <si>
    <t>Sheep Creek Road Solar Generation Facility Project</t>
  </si>
  <si>
    <t>Valentine Solar, LLC</t>
  </si>
  <si>
    <t>Windhub Solar A Solar Project</t>
  </si>
  <si>
    <t>American Kings Solar, LLC</t>
  </si>
  <si>
    <t>Sun Streams, LLC</t>
  </si>
  <si>
    <t>Willow Springs Solar, LLC</t>
  </si>
  <si>
    <t>Sunshine Valley Solar, LLC</t>
  </si>
  <si>
    <t>Santa Barbara County Public Works Department</t>
  </si>
  <si>
    <t>Voyager Wind I, LLC</t>
  </si>
  <si>
    <t>CAISO_Wind</t>
  </si>
  <si>
    <t>97WI8ME LLC (Midway Solar Farm III)</t>
  </si>
  <si>
    <t>Lakeside Biogas LLC</t>
  </si>
  <si>
    <t>Energia Sierra Juarez 2 US LLC</t>
  </si>
  <si>
    <t>ORNI33, LLC</t>
  </si>
  <si>
    <t>Cameron</t>
  </si>
  <si>
    <t>Excluded_ST</t>
  </si>
  <si>
    <t>SW_Wind</t>
  </si>
  <si>
    <t>hydro</t>
  </si>
  <si>
    <t>Excluded_Hydro</t>
  </si>
  <si>
    <t>Excluded_Biomass</t>
  </si>
  <si>
    <t>Excluded_Reciprocating_Engine</t>
  </si>
  <si>
    <t>SW_Solar</t>
  </si>
  <si>
    <t>Excluded_Wind</t>
  </si>
  <si>
    <t>NW_Biomass</t>
  </si>
  <si>
    <t>SW_Hydro</t>
  </si>
  <si>
    <t>LDWP_Var-DEVICE</t>
  </si>
  <si>
    <t>LDWP_Solar</t>
  </si>
  <si>
    <t>SW_CCGT</t>
  </si>
  <si>
    <t>SW_ST</t>
  </si>
  <si>
    <t>SW_Peaker</t>
  </si>
  <si>
    <t>Excluded_Peaker</t>
  </si>
  <si>
    <t>NW_Hydro</t>
  </si>
  <si>
    <t>BANC_Peaker</t>
  </si>
  <si>
    <t>Amercian Falls Solar II</t>
  </si>
  <si>
    <t>NW_Solar</t>
  </si>
  <si>
    <t>NW_Nuclear</t>
  </si>
  <si>
    <t>SW_Coal</t>
  </si>
  <si>
    <t>LDWP_CCGT</t>
  </si>
  <si>
    <t>Excluded_CCGT</t>
  </si>
  <si>
    <t>ArenaDrop</t>
  </si>
  <si>
    <t>Arena Drop-1</t>
  </si>
  <si>
    <t>CAISO_Hydro</t>
  </si>
  <si>
    <t>NW_Wind</t>
  </si>
  <si>
    <t>SW_Geothermal</t>
  </si>
  <si>
    <t>NW_Geothermal</t>
  </si>
  <si>
    <t>NW_Peaker</t>
  </si>
  <si>
    <t>Excluded_Coal</t>
  </si>
  <si>
    <t>Beacon Solar B</t>
  </si>
  <si>
    <t>Beacon Solar A|Beacon Solar|BCON18G</t>
  </si>
  <si>
    <t>Excluded_CHP</t>
  </si>
  <si>
    <t>PGE</t>
  </si>
  <si>
    <t>NW_CCGT</t>
  </si>
  <si>
    <t>BellevueSolarINV1</t>
  </si>
  <si>
    <t>Bellevue Solar Project-INV-1</t>
  </si>
  <si>
    <t>Bend2</t>
  </si>
  <si>
    <t>Bend-2</t>
  </si>
  <si>
    <t>Bend3</t>
  </si>
  <si>
    <t>Bend-3</t>
  </si>
  <si>
    <t>LDWP_Hydro</t>
  </si>
  <si>
    <t>BigSky1</t>
  </si>
  <si>
    <t>Big Sky Dairy Digester-GEN1</t>
  </si>
  <si>
    <t>BigSky2</t>
  </si>
  <si>
    <t>Big Sky Dairy Digester-GEN2</t>
  </si>
  <si>
    <t>BiomassOneGE1</t>
  </si>
  <si>
    <t>Biomass One LP-GE</t>
  </si>
  <si>
    <t>BirchCreek1</t>
  </si>
  <si>
    <t>Birch Creek-1</t>
  </si>
  <si>
    <t>BishopCreek2-2</t>
  </si>
  <si>
    <t>Bishop Creek 2-2</t>
  </si>
  <si>
    <t>BishopCreek2-3</t>
  </si>
  <si>
    <t>Bishop Creek 2-3</t>
  </si>
  <si>
    <t>BishopCreek3-2</t>
  </si>
  <si>
    <t>Bishop Creek 3-2</t>
  </si>
  <si>
    <t>BishopCreek3-3</t>
  </si>
  <si>
    <t>Bishop Creek 3-3</t>
  </si>
  <si>
    <t>BishopCreek4-1</t>
  </si>
  <si>
    <t>Bishop Creek 4-1</t>
  </si>
  <si>
    <t>BishopCreek4-2</t>
  </si>
  <si>
    <t>Bishop Creek 4-2</t>
  </si>
  <si>
    <t>BishopCreek4-3</t>
  </si>
  <si>
    <t>Bishop Creek 4-3</t>
  </si>
  <si>
    <t>BishopCreek4-4</t>
  </si>
  <si>
    <t>Bishop Creek 4-4</t>
  </si>
  <si>
    <t>BishopCreek4-5</t>
  </si>
  <si>
    <t>Bishop Creek 4-5</t>
  </si>
  <si>
    <t>BishopCreek5-1</t>
  </si>
  <si>
    <t>Bishop Creek 5-1</t>
  </si>
  <si>
    <t>BishopCreek5-2</t>
  </si>
  <si>
    <t>Bishop Creek 5-2</t>
  </si>
  <si>
    <t>BishopCreek6-1</t>
  </si>
  <si>
    <t>Bishop Creek 6-1</t>
  </si>
  <si>
    <t>BlackCanyon3</t>
  </si>
  <si>
    <t>Black Canyon-3</t>
  </si>
  <si>
    <t>BlackCanyon3MV</t>
  </si>
  <si>
    <t>Black Canyon #3-1</t>
  </si>
  <si>
    <t>SW_Imports</t>
  </si>
  <si>
    <t>Borel2</t>
  </si>
  <si>
    <t>Borel-2</t>
  </si>
  <si>
    <t>Borel3</t>
  </si>
  <si>
    <t>Borel-3</t>
  </si>
  <si>
    <t>NW_Coal</t>
  </si>
  <si>
    <t>Excluded_Solar</t>
  </si>
  <si>
    <t>NW_Var-DEVICE</t>
  </si>
  <si>
    <t>Excluded_Pumped_Hydro</t>
  </si>
  <si>
    <t>Solar</t>
  </si>
  <si>
    <t>BANC_Hydro</t>
  </si>
  <si>
    <t>CargillB6Bio1</t>
  </si>
  <si>
    <t>Cargill B6 Biofactory-1</t>
  </si>
  <si>
    <t>CargillB6Bio2</t>
  </si>
  <si>
    <t>Cargill B6 Biofactory-2</t>
  </si>
  <si>
    <t>BANC_CCGT</t>
  </si>
  <si>
    <t>LDWP_Pumped_Hydro</t>
  </si>
  <si>
    <t>CerroPrieto1-1</t>
  </si>
  <si>
    <t>Cerro Prieto I-1</t>
  </si>
  <si>
    <t>CAISO_Geothermal</t>
  </si>
  <si>
    <t>CerroPrieto1-2</t>
  </si>
  <si>
    <t>Cerro Prieto I-2</t>
  </si>
  <si>
    <t>CerroPrieto1-3</t>
  </si>
  <si>
    <t>Cerro Prieto I-3</t>
  </si>
  <si>
    <t>CerroPrieto1-4</t>
  </si>
  <si>
    <t>Cerro Prieto I-4</t>
  </si>
  <si>
    <t>Excluded_Geothermal</t>
  </si>
  <si>
    <t>CerroPrietoPV</t>
  </si>
  <si>
    <t>Planta Fotovoltaica Cerro Prieto-1</t>
  </si>
  <si>
    <t>Clark Solar 1</t>
  </si>
  <si>
    <t>Clark Solar 2</t>
  </si>
  <si>
    <t>Clark Solar 3</t>
  </si>
  <si>
    <t>Clark Solar 4</t>
  </si>
  <si>
    <t>Clark_Canyon</t>
  </si>
  <si>
    <t>Clark Canyon Dam-1</t>
  </si>
  <si>
    <t>IID_Peaker</t>
  </si>
  <si>
    <t>IID_Li_Battery</t>
  </si>
  <si>
    <t>SW_Biomass</t>
  </si>
  <si>
    <t>BANC_Solar</t>
  </si>
  <si>
    <t>DCI_Miles_City</t>
  </si>
  <si>
    <t>Miles City DC Intertie (Fictional Resource)-1</t>
  </si>
  <si>
    <t>CAISO_Imports</t>
  </si>
  <si>
    <t>IID_Geothermal</t>
  </si>
  <si>
    <t>IID_Biomass</t>
  </si>
  <si>
    <t>DoubleADigester1</t>
  </si>
  <si>
    <t>Double A Digester-1</t>
  </si>
  <si>
    <t>DoubleADigester2</t>
  </si>
  <si>
    <t>Double A Digester-2</t>
  </si>
  <si>
    <t>DoubleADigester3</t>
  </si>
  <si>
    <t>Double A Digester-3</t>
  </si>
  <si>
    <t>IID_Hydro</t>
  </si>
  <si>
    <t>IID_CCGT</t>
  </si>
  <si>
    <t>Elk_Creek</t>
  </si>
  <si>
    <t>El Dorado Hydro Elk Creek-GEN1</t>
  </si>
  <si>
    <t>Energetics_PV</t>
  </si>
  <si>
    <t>Energetics Solar-PV(22,000)</t>
  </si>
  <si>
    <t>Fairfield_Wind</t>
  </si>
  <si>
    <t>Fairfield Wind-1</t>
  </si>
  <si>
    <t>FallsRiver_ID1</t>
  </si>
  <si>
    <t>Falls River Hydro-1</t>
  </si>
  <si>
    <t>FallsRiver_ID2</t>
  </si>
  <si>
    <t>Falls River Hydro-2</t>
  </si>
  <si>
    <t>FargoDrop</t>
  </si>
  <si>
    <t>Fargo Drop Hydro-1_Fargo Drop-GEN1</t>
  </si>
  <si>
    <t>FeltHydro1</t>
  </si>
  <si>
    <t>Felt Hydroelectric Plant-GEN1</t>
  </si>
  <si>
    <t>FeltHydro2</t>
  </si>
  <si>
    <t>Felt Hydroelectric Plant-GEN2</t>
  </si>
  <si>
    <t>FeltHydro3</t>
  </si>
  <si>
    <t>Felt Hydroelectric Plant-GEN3</t>
  </si>
  <si>
    <t>FlintCreek</t>
  </si>
  <si>
    <t>Flint Creek Hydroelectric-1</t>
  </si>
  <si>
    <t>NW_Pumped_Hydro</t>
  </si>
  <si>
    <t>Graycliff Wind Prime</t>
  </si>
  <si>
    <t>LDWP_ST</t>
  </si>
  <si>
    <t>LDWP_Peaker</t>
  </si>
  <si>
    <t>Grayson CT8BC</t>
  </si>
  <si>
    <t>Grayson 8BC</t>
  </si>
  <si>
    <t>Hauser_HAU1</t>
  </si>
  <si>
    <t>Hauser-HAU1</t>
  </si>
  <si>
    <t>Hauser_HAU2</t>
  </si>
  <si>
    <t>Hauser-HAU2</t>
  </si>
  <si>
    <t>Hauser_HAU3</t>
  </si>
  <si>
    <t>Hauser-HAU3</t>
  </si>
  <si>
    <t>Hauser_HAU4</t>
  </si>
  <si>
    <t>Hauser-HAU4</t>
  </si>
  <si>
    <t>Hauser_HAU5</t>
  </si>
  <si>
    <t>Hauser-HAU5</t>
  </si>
  <si>
    <t>Hauser_HAU6</t>
  </si>
  <si>
    <t>Hauser-HAU6</t>
  </si>
  <si>
    <t>IID_Solar</t>
  </si>
  <si>
    <t>HooleyDigester1</t>
  </si>
  <si>
    <t>Hooley Digester-IC1</t>
  </si>
  <si>
    <t>HooleyDigester2</t>
  </si>
  <si>
    <t>Hooley Digester-IC2</t>
  </si>
  <si>
    <t>SW_Pumped_Hydro</t>
  </si>
  <si>
    <t>BANC_Biomass</t>
  </si>
  <si>
    <t>Excluded_Imports</t>
  </si>
  <si>
    <t>LowerNo12</t>
  </si>
  <si>
    <t>Lower No 1-2</t>
  </si>
  <si>
    <t>LowerNo21</t>
  </si>
  <si>
    <t>Lower No 2-1</t>
  </si>
  <si>
    <t>Lundy2</t>
  </si>
  <si>
    <t>Lundy 2_LUNDY HYDRO PLANT (AGGREGATE)-1_24784</t>
  </si>
  <si>
    <t>MM_SD_Miramar2</t>
  </si>
  <si>
    <t>MM San Diego-Miramar-UNT2_22448</t>
  </si>
  <si>
    <t>MXI_GEO-U1-1</t>
  </si>
  <si>
    <t>Assume Geo unit</t>
  </si>
  <si>
    <t>Madison_MAD1</t>
  </si>
  <si>
    <t>Madison-MAD1</t>
  </si>
  <si>
    <t>Madison_MAD2</t>
  </si>
  <si>
    <t>Madison-MAD2</t>
  </si>
  <si>
    <t>Madison_MAD3</t>
  </si>
  <si>
    <t>Madison-MAD3</t>
  </si>
  <si>
    <t>Madison_MAD4</t>
  </si>
  <si>
    <t>Madison-MAD4</t>
  </si>
  <si>
    <t>Mile28Water1</t>
  </si>
  <si>
    <t>Mile 28 Water Power Project-1</t>
  </si>
  <si>
    <t>Mile28Water2</t>
  </si>
  <si>
    <t>Mile 28 Water Power Project-2</t>
  </si>
  <si>
    <t>LDWP_Wind</t>
  </si>
  <si>
    <t>Milford Wind 3</t>
  </si>
  <si>
    <t>Milford Wind Corridor Project III 1</t>
  </si>
  <si>
    <t>Milford Wind 4</t>
  </si>
  <si>
    <t>Milford Wind 5</t>
  </si>
  <si>
    <t>Musselshell Wind Two</t>
  </si>
  <si>
    <t>LDWP_Unknown</t>
  </si>
  <si>
    <t>NealHotSprings2</t>
  </si>
  <si>
    <t>Neal Hot Springs Geothermal Project-NHS2</t>
  </si>
  <si>
    <t>NealHotSprings3</t>
  </si>
  <si>
    <t>Neal Hot Springs Geothermal Project-NHS3</t>
  </si>
  <si>
    <t>NotchButteGeoBon2</t>
  </si>
  <si>
    <t>Notch Butte Hydro-HYD1 a.k.a. Geo Bon #2</t>
  </si>
  <si>
    <t>Orchard Ranch Solar</t>
  </si>
  <si>
    <t>IID_Load</t>
  </si>
  <si>
    <t>OtayLF1</t>
  </si>
  <si>
    <t>OTAY LANDFILL UNIT 1_22604</t>
  </si>
  <si>
    <t>OtayLF3</t>
  </si>
  <si>
    <t>Otay-OTA3_22604</t>
  </si>
  <si>
    <t>NW_Unknown</t>
  </si>
  <si>
    <t>SW_Nuclear</t>
  </si>
  <si>
    <t>ParqueEolico</t>
  </si>
  <si>
    <t>Parque Eolico Rumorosa-1</t>
  </si>
  <si>
    <t>Pocatello Solar 1</t>
  </si>
  <si>
    <t>Pocatello_Waste</t>
  </si>
  <si>
    <t>Pocatello Waste-1</t>
  </si>
  <si>
    <t>PointLoma1</t>
  </si>
  <si>
    <t>Point Loma 1_POINT LOMA WASTEWATER TREATMENT PLANT-1_CABRILLO_Point Loma</t>
  </si>
  <si>
    <t>PointLoma2</t>
  </si>
  <si>
    <t>Point Loma 2_POINT LOMA WASTEWATER TREATMENT PLANT-1</t>
  </si>
  <si>
    <t>PointLomaHY</t>
  </si>
  <si>
    <t>POINT LOMA WASTEWATER PERP HYDRO_POINT LOMA WASTEWATER TREATMENT PLANT-1</t>
  </si>
  <si>
    <t>Prima_Plant1</t>
  </si>
  <si>
    <t>Prima Plant-UNT1_22112</t>
  </si>
  <si>
    <t>Prima_Plant2</t>
  </si>
  <si>
    <t>Prima Plant-UNT2_22112</t>
  </si>
  <si>
    <t>Reynolds</t>
  </si>
  <si>
    <t>Reynolds Irrigation-1</t>
  </si>
  <si>
    <t>Rim_View_1</t>
  </si>
  <si>
    <t>Rim View-1</t>
  </si>
  <si>
    <t>Rush_Creek_2</t>
  </si>
  <si>
    <t>Rush Creek-2_24783</t>
  </si>
  <si>
    <t>Ryan2_Upgrd</t>
  </si>
  <si>
    <t>Ryan (post-upgrade)-RYA2</t>
  </si>
  <si>
    <t>Excluded_Load</t>
  </si>
  <si>
    <t>Schaffner_1</t>
  </si>
  <si>
    <t>Schaffner-1</t>
  </si>
  <si>
    <t>SevenSisters</t>
  </si>
  <si>
    <t>Seven Sisters Solar</t>
  </si>
  <si>
    <t>Shingle_Creek_1</t>
  </si>
  <si>
    <t>Shingle Creek-1</t>
  </si>
  <si>
    <t>Simco Solar</t>
  </si>
  <si>
    <t>SpanishForkWind2</t>
  </si>
  <si>
    <t>Spanish Fork Wind Park 2 LLC-1</t>
  </si>
  <si>
    <t>StrawberryCreek1</t>
  </si>
  <si>
    <t>Strawberry Creek-1</t>
  </si>
  <si>
    <t>StrawberryCreek2</t>
  </si>
  <si>
    <t>Strawberry Creek-2</t>
  </si>
  <si>
    <t>StrawberryCreek3</t>
  </si>
  <si>
    <t>Strawberry Creek-3</t>
  </si>
  <si>
    <t>Sullivan_10</t>
  </si>
  <si>
    <t>Sullivan-10</t>
  </si>
  <si>
    <t>Sullivan_11</t>
  </si>
  <si>
    <t>Sullivan-11</t>
  </si>
  <si>
    <t>Sullivan_12</t>
  </si>
  <si>
    <t>Sullivan-12</t>
  </si>
  <si>
    <t>Sullivan_13</t>
  </si>
  <si>
    <t>Sullivan-13</t>
  </si>
  <si>
    <t>Sullivan_2</t>
  </si>
  <si>
    <t>Sullivan-2</t>
  </si>
  <si>
    <t>Sullivan_3</t>
  </si>
  <si>
    <t>Sullivan-3</t>
  </si>
  <si>
    <t>Sullivan_4</t>
  </si>
  <si>
    <t>Sullivan-4</t>
  </si>
  <si>
    <t>Sullivan_5</t>
  </si>
  <si>
    <t>Sullivan-5</t>
  </si>
  <si>
    <t>Sullivan_6</t>
  </si>
  <si>
    <t>Sullivan-6</t>
  </si>
  <si>
    <t>Sullivan_7</t>
  </si>
  <si>
    <t>Sullivan-7</t>
  </si>
  <si>
    <t>Sullivan_8</t>
  </si>
  <si>
    <t>Sullivan-8</t>
  </si>
  <si>
    <t>Sullivan_9</t>
  </si>
  <si>
    <t>Sullivan-9</t>
  </si>
  <si>
    <t>SutterEnergyCC-Total</t>
  </si>
  <si>
    <t>TRANWND_25637_QF</t>
  </si>
  <si>
    <t>TRANWND_25637</t>
  </si>
  <si>
    <t>Excluded_Var-DEVICE</t>
  </si>
  <si>
    <t>ThermoNo1-2</t>
  </si>
  <si>
    <t>Thermo No 1-2</t>
  </si>
  <si>
    <t>Three Mile Canyon</t>
  </si>
  <si>
    <t>TietonDamHydroUNIT2</t>
  </si>
  <si>
    <t>Tieton Dam Hydro Electric Project-UNIT2</t>
  </si>
  <si>
    <t>Turnbull1</t>
  </si>
  <si>
    <t>Turnbull Hydro-1</t>
  </si>
  <si>
    <t>Turnbull2</t>
  </si>
  <si>
    <t>Turnbull Hydro-2</t>
  </si>
  <si>
    <t>UpperPwr4</t>
  </si>
  <si>
    <t>Upper Power Plant-4</t>
  </si>
  <si>
    <t>SMALL GEN UNKNOWN</t>
  </si>
  <si>
    <t>V3 GEN</t>
  </si>
  <si>
    <t>VALCNTR_22870_DG</t>
  </si>
  <si>
    <t>VALCNTR</t>
  </si>
  <si>
    <t>WestButteWind</t>
  </si>
  <si>
    <t>West Butte Wind Power Project-WB-1</t>
  </si>
  <si>
    <t>7STDRD_1_SOLAR1</t>
  </si>
  <si>
    <t>ACACIA_6_SOLAR</t>
  </si>
  <si>
    <t>ADERA_1_SOLAR1</t>
  </si>
  <si>
    <t>Adera Solar</t>
  </si>
  <si>
    <t>ADLIN_1_UNITS</t>
  </si>
  <si>
    <t>ADMEST_6_SOLAR</t>
  </si>
  <si>
    <t>ADOBEE_1_SOLAR</t>
  </si>
  <si>
    <t>AGRICO_6_PL3N5</t>
  </si>
  <si>
    <t>Fresno Peaker</t>
  </si>
  <si>
    <t>CAISO_Peaker2</t>
  </si>
  <si>
    <t>AGRICO_7_UNIT</t>
  </si>
  <si>
    <t>Fresno Cogen</t>
  </si>
  <si>
    <t>CAISO_CCGT2</t>
  </si>
  <si>
    <t>AGUCAL_5_SOLAR1</t>
  </si>
  <si>
    <t>ALAMIT_7_UNIT 1</t>
  </si>
  <si>
    <t>ALAMITOS GEN STA. UNIT 1</t>
  </si>
  <si>
    <t>CAISO_ST</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</si>
  <si>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</si>
  <si>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</si>
  <si>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</si>
  <si>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</si>
  <si>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</si>
  <si>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</si>
  <si>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</si>
  <si>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</si>
  <si>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</si>
  <si>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</si>
  <si>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</si>
  <si>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</si>
  <si>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ALLGNY_6_HYDRO1</t>
  </si>
  <si>
    <t>Salmon Creek Hydroelectric Project</t>
  </si>
  <si>
    <t>ALMEGT_1_UNIT 1</t>
  </si>
  <si>
    <t>ALAMEDA GT UNIT 1</t>
  </si>
  <si>
    <t>ALMEGT_1_UNIT 2</t>
  </si>
  <si>
    <t>ALAMEDA GT UNIT 2</t>
  </si>
  <si>
    <t>ALPSLR_1_NTHSLR</t>
  </si>
  <si>
    <t>ALPSLR_1_SPSSLR</t>
  </si>
  <si>
    <t>ALT6DN_2_WIND7</t>
  </si>
  <si>
    <t>ALT6DS_2_WIND9</t>
  </si>
  <si>
    <t>ALTA3A_2_CPCE4</t>
  </si>
  <si>
    <t>ALTA3A_2_CPCE5</t>
  </si>
  <si>
    <t>ALTA3A_2_CPCE8</t>
  </si>
  <si>
    <t>ALTA4A_2_CPCW1</t>
  </si>
  <si>
    <t>ALTA4B_2_CPCW2</t>
  </si>
  <si>
    <t>ALTA4B_2_CPCW3</t>
  </si>
  <si>
    <t>ALTA4B_2_CPCW6</t>
  </si>
  <si>
    <t>ALTA6B_2_WIND11</t>
  </si>
  <si>
    <t>ALTA6E_2_WIND10</t>
  </si>
  <si>
    <t>ALTWD_1_QF</t>
  </si>
  <si>
    <t>ANAHM_2_CANYN1</t>
  </si>
  <si>
    <t>CANYON POWER PLANT UNIT 1</t>
  </si>
  <si>
    <t>ANAHM_2_CANYN2</t>
  </si>
  <si>
    <t>CANYON POWER PLANT UNIT 2</t>
  </si>
  <si>
    <t>ANAHM_2_CANYN3</t>
  </si>
  <si>
    <t>CANYON POWER PLANT UNIT 3</t>
  </si>
  <si>
    <t>ANAHM_2_CANYN4</t>
  </si>
  <si>
    <t>CANYON POWER PLANT UNIT 4</t>
  </si>
  <si>
    <t>ANAHM_7_CT</t>
  </si>
  <si>
    <t>ANAHEIM COMBUSTION TURBINE</t>
  </si>
  <si>
    <t>APLHIL_1_SLABCK</t>
  </si>
  <si>
    <t>SLAB CREEK HYDRO</t>
  </si>
  <si>
    <t>ARBWD_6_QF</t>
  </si>
  <si>
    <t>ARVINN_6_ORION1</t>
  </si>
  <si>
    <t>ARVINN_6_ORION2</t>
  </si>
  <si>
    <t>ASTORA_2_SOLAR1</t>
  </si>
  <si>
    <t>ASTORA_2_SOLAR2</t>
  </si>
  <si>
    <t>Astoria 2</t>
  </si>
  <si>
    <t>ATWEL2_1_SOLAR1</t>
  </si>
  <si>
    <t>ATWELL_1_SOLAR</t>
  </si>
  <si>
    <t>AVENAL_6_AVPARK</t>
  </si>
  <si>
    <t>AVENAL_6_AVSLR1</t>
  </si>
  <si>
    <t>AVENAL_6_AVSLR2</t>
  </si>
  <si>
    <t>AVENAL_6_SANDDG</t>
  </si>
  <si>
    <t>AVENAL_6_SUNCTY</t>
  </si>
  <si>
    <t>AVSOLR_2_SOLAR</t>
  </si>
  <si>
    <t>BALCHS_7_UNIT 1</t>
  </si>
  <si>
    <t>BALCH 1 PH UNIT 1</t>
  </si>
  <si>
    <t>BALCHS_7_UNIT 2</t>
  </si>
  <si>
    <t>BALCH 2 PH UNIT 2</t>
  </si>
  <si>
    <t>BALCHS_7_UNIT 3</t>
  </si>
  <si>
    <t>BALCH 2 PH UNIT 3</t>
  </si>
  <si>
    <t>BANGOR_6_HYDRO</t>
  </si>
  <si>
    <t>Virginia Ranch Dam Powerplant</t>
  </si>
  <si>
    <t>BARRE_6_PEAKER</t>
  </si>
  <si>
    <t>Barre Peaker</t>
  </si>
  <si>
    <t>BDGRCK_1_UNITS</t>
  </si>
  <si>
    <t>BADGER CREEK LIMITED</t>
  </si>
  <si>
    <t>BEARDS_7_UNIT 1</t>
  </si>
  <si>
    <t>BEARMT_1_UNIT</t>
  </si>
  <si>
    <t>Bear Mountain Limited</t>
  </si>
  <si>
    <t>BELDEN_7_UNIT 1</t>
  </si>
  <si>
    <t>BELDEN HYDRO</t>
  </si>
  <si>
    <t>BIGCRK_2_EXESWD</t>
  </si>
  <si>
    <t>BIG CREEK HYDRO PROJECT PSP</t>
  </si>
  <si>
    <t>BIGCRK_7_DAM7</t>
  </si>
  <si>
    <t>BIGCRK_7_MAMRES</t>
  </si>
  <si>
    <t>BIGSKY_2_SOLAR1</t>
  </si>
  <si>
    <t xml:space="preserve">Antelope Big Sky Ranch </t>
  </si>
  <si>
    <t>BIOMAS_1_UNIT 1</t>
  </si>
  <si>
    <t>BISHOP_1_ALAMO</t>
  </si>
  <si>
    <t>BISHOP_1_UNITS</t>
  </si>
  <si>
    <t>BKRFLD_2_SOLAR1</t>
  </si>
  <si>
    <t>Bakersfield 111</t>
  </si>
  <si>
    <t>BLACK_7_UNIT 1</t>
  </si>
  <si>
    <t>JAMES B. BLACK 1</t>
  </si>
  <si>
    <t>BLACK_7_UNIT 2</t>
  </si>
  <si>
    <t>JAMES B. BLACK 2</t>
  </si>
  <si>
    <t>BLAST_1_WIND</t>
  </si>
  <si>
    <t>BLCKBT_2_STONEY</t>
  </si>
  <si>
    <t>BLCKWL_6_SOLAR1</t>
  </si>
  <si>
    <t>BLKCRK_2_SOLAR1</t>
  </si>
  <si>
    <t>BLM_2_UNITS</t>
  </si>
  <si>
    <t>BLULKE_6_BLUELK</t>
  </si>
  <si>
    <t>Blue Lake Power</t>
  </si>
  <si>
    <t>BLYTHE_1_SOLAR1</t>
  </si>
  <si>
    <t>BNNIEN_7_ALTAPH</t>
  </si>
  <si>
    <t>BOGUE_1_UNITA1</t>
  </si>
  <si>
    <t>Feather River Energy Center, Unit #1</t>
  </si>
  <si>
    <t>BORDER_6_UNITA1</t>
  </si>
  <si>
    <t>CalPeak Power Border Unit 1</t>
  </si>
  <si>
    <t>BOWMN_6_HYDRO</t>
  </si>
  <si>
    <t>BRDGVL_7_BAKER</t>
  </si>
  <si>
    <t>BRDSLD_2_HIWIND</t>
  </si>
  <si>
    <t>BRDSLD_2_MTZUM2</t>
  </si>
  <si>
    <t>BRDSLD_2_MTZUMA</t>
  </si>
  <si>
    <t>BRDSLD_2_SHILO1</t>
  </si>
  <si>
    <t>Shiloh I Wind Project</t>
  </si>
  <si>
    <t>BRDSLD_2_SHILO2</t>
  </si>
  <si>
    <t>BRDSLD_2_SHLO3A</t>
  </si>
  <si>
    <t>BRDSLD_2_SHLO3B</t>
  </si>
  <si>
    <t>BREGGO_6_DEGRSL</t>
  </si>
  <si>
    <t>Desert Green Solar Farm</t>
  </si>
  <si>
    <t>BREGGO_6_SOLAR</t>
  </si>
  <si>
    <t>BRODIE_2_WIND</t>
  </si>
  <si>
    <t>BUCKBL_2_PL1X3</t>
  </si>
  <si>
    <t>Blythe Energy Center</t>
  </si>
  <si>
    <t>BUCKCK_2_HYDRO</t>
  </si>
  <si>
    <t>BUCKCK_7_OAKFLT</t>
  </si>
  <si>
    <t>BUCKCK_7_PL1X2</t>
  </si>
  <si>
    <t>BUCKS CREEK AGGREGATE</t>
  </si>
  <si>
    <t>BUCKWD_1_NPALM1</t>
  </si>
  <si>
    <t>BUCKWD_1_QF</t>
  </si>
  <si>
    <t>BUCKWD_7_WINTCV</t>
  </si>
  <si>
    <t>BURNYF_2_UNIT 1</t>
  </si>
  <si>
    <t>BUTTVL_7_UNIT 1</t>
  </si>
  <si>
    <t>BUTT VALLEY HYDRO</t>
  </si>
  <si>
    <t>CABZON_1_WINDA1</t>
  </si>
  <si>
    <t>Cabazon Wind Project</t>
  </si>
  <si>
    <t>CALFTN_2_SOLAR</t>
  </si>
  <si>
    <t>California Flats North</t>
  </si>
  <si>
    <t>CALFTS_2_CFSSR1</t>
  </si>
  <si>
    <t>CALGEN_1_UNITS</t>
  </si>
  <si>
    <t>CAMCHE_1_PL1X3</t>
  </si>
  <si>
    <t>CAMANCHE UNITS  1, 2 &amp;  3 AGGREGATE</t>
  </si>
  <si>
    <t>CAMLOT_2_SOLAR1</t>
  </si>
  <si>
    <t>Camelot</t>
  </si>
  <si>
    <t>CAMLOT_2_SOLAR2</t>
  </si>
  <si>
    <t>CAMPFW_7_FARWST</t>
  </si>
  <si>
    <t>CAMP FAR WEST HYDRO</t>
  </si>
  <si>
    <t>CANTUA_1_SOLAR</t>
  </si>
  <si>
    <t>CAPWD_1_QF</t>
  </si>
  <si>
    <t>CARBOU_7_PL2X3</t>
  </si>
  <si>
    <t>CARIBOU PH 1 UNIT 2 &amp; 3 AGGREGATE</t>
  </si>
  <si>
    <t>CARBOU_7_PL4X5</t>
  </si>
  <si>
    <t>CARIBOU PH 2 UNIT 4 &amp; 5 AGGREGATE</t>
  </si>
  <si>
    <t>CARBOU_7_UNIT 1</t>
  </si>
  <si>
    <t>CARIBOU PH 1 UNIT 1</t>
  </si>
  <si>
    <t>CASTVL_2_FCELL</t>
  </si>
  <si>
    <t>CATLNA_2_SOLAR</t>
  </si>
  <si>
    <t>CATLNA_2_SOLAR2</t>
  </si>
  <si>
    <t>CAVLSR_2_BSOLAR</t>
  </si>
  <si>
    <t>CAVLSR_2_RSOLAR</t>
  </si>
  <si>
    <t>CAYTNO_2_VASCO</t>
  </si>
  <si>
    <t>CCRITA_7_RPPCHF</t>
  </si>
  <si>
    <t>CDWR07_2_GEN</t>
  </si>
  <si>
    <t>WNDGPP_2_NSPIN</t>
  </si>
  <si>
    <t>CAISO_Pumped_Hydro</t>
  </si>
  <si>
    <t>CEDRCK_6_UNIT</t>
  </si>
  <si>
    <t>Water Wheel Ranch</t>
  </si>
  <si>
    <t>CENTER_2_RHONDO</t>
  </si>
  <si>
    <t>MWD Rio Hondo Hydroelectric Recovery Pla</t>
  </si>
  <si>
    <t>CENTER_2_SOLAR1</t>
  </si>
  <si>
    <t>CENTRY_6_PL1X4</t>
  </si>
  <si>
    <t>CENTURY GENERATING PLANT (AGGREGATE)</t>
  </si>
  <si>
    <t>CHALK_1_UNIT</t>
  </si>
  <si>
    <t>CHALK CLIFF LIMITED</t>
  </si>
  <si>
    <t>CHEVMN_2_UNITS</t>
  </si>
  <si>
    <t>CAISO_CHP</t>
  </si>
  <si>
    <t>CHICPK_7_UNIT 1</t>
  </si>
  <si>
    <t>CHILLS_1_SYCENG</t>
  </si>
  <si>
    <t>CHILLS_7_UNITA1</t>
  </si>
  <si>
    <t>CHINO_2_APEBT1</t>
  </si>
  <si>
    <t>Pomona Energy Storage</t>
  </si>
  <si>
    <t>CAISO_Li_Battery</t>
  </si>
  <si>
    <t>CHINO_2_JURUPA</t>
  </si>
  <si>
    <t>CHINO_2_SASOLR</t>
  </si>
  <si>
    <t>CHINO_2_SOLAR</t>
  </si>
  <si>
    <t>CHINO_2_SOLAR2</t>
  </si>
  <si>
    <t>Kona Solar - Terra Francesca</t>
  </si>
  <si>
    <t>CHINO_6_SMPPAP</t>
  </si>
  <si>
    <t>AltaGas Pomona Energy</t>
  </si>
  <si>
    <t>CHINO_7_MILIKN</t>
  </si>
  <si>
    <t>CHWCHL_1_BIOMAS</t>
  </si>
  <si>
    <t>CHWCHL_1_UNIT</t>
  </si>
  <si>
    <t>CHOW 2 PEAKER PLANT</t>
  </si>
  <si>
    <t>CAISO_Reciprocating_Engine</t>
  </si>
  <si>
    <t>CLOVDL_1_SOLAR</t>
  </si>
  <si>
    <t>CLOVER_2_UNIT</t>
  </si>
  <si>
    <t>CLRKRD_6_LIMESD</t>
  </si>
  <si>
    <t>CNTNLA_2_SOLAR1</t>
  </si>
  <si>
    <t>CNTNLA_2_SOLAR2</t>
  </si>
  <si>
    <t>CNTRVL_6_UNIT</t>
  </si>
  <si>
    <t>COCOPP_2_CTG1</t>
  </si>
  <si>
    <t>Marsh Landing 1</t>
  </si>
  <si>
    <t>COCOPP_2_CTG2</t>
  </si>
  <si>
    <t>Marsh Landing 2</t>
  </si>
  <si>
    <t>COCOPP_2_CTG3</t>
  </si>
  <si>
    <t>Marsh Landing 3</t>
  </si>
  <si>
    <t>COCOPP_2_CTG4</t>
  </si>
  <si>
    <t>COCOSB_6_SOLAR</t>
  </si>
  <si>
    <t>COGNAT_1_UNIT</t>
  </si>
  <si>
    <t>COLEMN_2_UNIT</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</si>
  <si>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</si>
  <si>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</si>
  <si>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</si>
  <si>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</si>
  <si>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</si>
  <si>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</si>
  <si>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</si>
  <si>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</si>
  <si>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</si>
  <si>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</si>
  <si>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</si>
  <si>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CONTRL_1_CASAD3</t>
  </si>
  <si>
    <t>CONTRL_1_LUNDY</t>
  </si>
  <si>
    <t>CONTRL_1_OXBOW</t>
  </si>
  <si>
    <t>CONTRL_1_POOLE</t>
  </si>
  <si>
    <t>CONTRL_1_RUSHCK</t>
  </si>
  <si>
    <t>COPMT2_2_SOLAR2</t>
  </si>
  <si>
    <t>COPMT4_2_SOLAR4</t>
  </si>
  <si>
    <t>COPMTN_2_CM10</t>
  </si>
  <si>
    <t>COPMTN_2_SOLAR1</t>
  </si>
  <si>
    <t>CORCAN_1_SOLAR1</t>
  </si>
  <si>
    <t>CORCAN_1_SOLAR2</t>
  </si>
  <si>
    <t>Corcoran City</t>
  </si>
  <si>
    <t>CORONS_2_SOLAR</t>
  </si>
  <si>
    <t>CORONS_6_CLRWTR</t>
  </si>
  <si>
    <t>Clearwater Power Plant</t>
  </si>
  <si>
    <t>CORRAL_6_SJOAQN</t>
  </si>
  <si>
    <t>COTTLE_2_FRNKNH</t>
  </si>
  <si>
    <t>Frankenheimer Power Plant</t>
  </si>
  <si>
    <t>COVERD_2_HCKHY1</t>
  </si>
  <si>
    <t>HATCHET CREEK</t>
  </si>
  <si>
    <t>COVERD_2_MCKHY1</t>
  </si>
  <si>
    <t>Montgomery Creek Hydro</t>
  </si>
  <si>
    <t>COVERD_2_QFUNTS</t>
  </si>
  <si>
    <t>COVERD_2_RCKHY1</t>
  </si>
  <si>
    <t>ROARING CREEK</t>
  </si>
  <si>
    <t>COWCRK_2_UNIT</t>
  </si>
  <si>
    <t>CPSTNO_7_PRMADS</t>
  </si>
  <si>
    <t>CPVERD_2_SOLAR</t>
  </si>
  <si>
    <t>Campo Verde Solar</t>
  </si>
  <si>
    <t>CRELMN_6_RAMON1</t>
  </si>
  <si>
    <t>CRELMN_6_RAMON2</t>
  </si>
  <si>
    <t>CRELMN_6_RAMSR3</t>
  </si>
  <si>
    <t>Ramona Solar Energy</t>
  </si>
  <si>
    <t>CRESSY_1_PARKER</t>
  </si>
  <si>
    <t>PARKER POWERHOUSE</t>
  </si>
  <si>
    <t>CRESTA_7_PL1X2</t>
  </si>
  <si>
    <t>CRESTA PH UNIT 1 &amp; 2 AGGREGATE</t>
  </si>
  <si>
    <t>CRNEVL_6_CRNVA</t>
  </si>
  <si>
    <t>CRNEVL_6_SJQN 2</t>
  </si>
  <si>
    <t>CRNEVL_6_SJQN 3</t>
  </si>
  <si>
    <t>CRSTWD_6_KUMYAY</t>
  </si>
  <si>
    <t>CRWCKS_1_SOLAR1</t>
  </si>
  <si>
    <t>Crow Creek Solar 1</t>
  </si>
  <si>
    <t>CSCGNR_1_UNIT 1</t>
  </si>
  <si>
    <t>CSCGNR_1_UNIT 2</t>
  </si>
  <si>
    <t>CSLR4S_2_SOLAR</t>
  </si>
  <si>
    <t>CSTOGA_6_LNDFIL</t>
  </si>
  <si>
    <t>CTNWDP_1_QF</t>
  </si>
  <si>
    <t>CUMBIA_1_SOLAR</t>
  </si>
  <si>
    <t>CURTIS_1_CANLCK</t>
  </si>
  <si>
    <t>CURTIS_1_FARFLD</t>
  </si>
  <si>
    <t>Fairfield Powerhouse</t>
  </si>
  <si>
    <t>CUYAMS_6_CUYSR1</t>
  </si>
  <si>
    <t>DAIRLD_1_MD1SL1</t>
  </si>
  <si>
    <t>Madera 1</t>
  </si>
  <si>
    <t>DAIRLD_1_MD2BM1</t>
  </si>
  <si>
    <t>DALYCT_1_FCELL</t>
  </si>
  <si>
    <t>DAVIS_1_SOLAR1</t>
  </si>
  <si>
    <t>DAVIS_1_SOLAR2</t>
  </si>
  <si>
    <t>DAVIS_7_MNMETH</t>
  </si>
  <si>
    <t>MM Yolo Power LLC</t>
  </si>
  <si>
    <t>DEADCK_1_UNIT</t>
  </si>
  <si>
    <t>DEERCR_6_UNIT 1</t>
  </si>
  <si>
    <t>DELAMO_2_SOLAR1</t>
  </si>
  <si>
    <t>DELAMO_2_SOLAR2</t>
  </si>
  <si>
    <t>DELAMO_2_SOLAR3</t>
  </si>
  <si>
    <t>Golden Springs Building G</t>
  </si>
  <si>
    <t>DELAMO_2_SOLAR4</t>
  </si>
  <si>
    <t>Golden Springs Building F</t>
  </si>
  <si>
    <t>DELAMO_2_SOLAR5</t>
  </si>
  <si>
    <t>Golden Springs Building L</t>
  </si>
  <si>
    <t>DELAMO_2_SOLAR6</t>
  </si>
  <si>
    <t>Freeway Springs</t>
  </si>
  <si>
    <t>DELAMO_2_SOLRC1</t>
  </si>
  <si>
    <t>DELAMO_2_SOLRD</t>
  </si>
  <si>
    <t>DELSUR_6_BSOLAR</t>
  </si>
  <si>
    <t>Central Antelope Dry Ranch B</t>
  </si>
  <si>
    <t>DELSUR_6_CREST</t>
  </si>
  <si>
    <t>DELSUR_6_CREST1</t>
  </si>
  <si>
    <t>DELSUR_6_DRYFRB</t>
  </si>
  <si>
    <t>DELSUR_6_SOLAR1</t>
  </si>
  <si>
    <t>DELSUR_6_SOLAR4</t>
  </si>
  <si>
    <t>DELSUR_6_SOLAR5</t>
  </si>
  <si>
    <t>DELTA_2_PL1X4</t>
  </si>
  <si>
    <t>DELTA ENERGY CENTER AGGREGATE</t>
  </si>
  <si>
    <t>DEVERS_1_SEPV05</t>
  </si>
  <si>
    <t>DEVERS_1_SOLAR</t>
  </si>
  <si>
    <t>Cascade Solar</t>
  </si>
  <si>
    <t>DEVERS_1_SOLAR1</t>
  </si>
  <si>
    <t>DEVERS_1_SOLAR2</t>
  </si>
  <si>
    <t>DEVERS_2_CS2SR4</t>
  </si>
  <si>
    <t>Caliente Solar 2</t>
  </si>
  <si>
    <t>DEVERS_2_DHSPG2</t>
  </si>
  <si>
    <t>Desert Hot Springs 2</t>
  </si>
  <si>
    <t>DIABLO_7_UNIT 1</t>
  </si>
  <si>
    <t>Diablo Canyon Unit 1</t>
  </si>
  <si>
    <t>CAISO_Nuclear</t>
  </si>
  <si>
    <t>DIABLO_7_UNIT 2</t>
  </si>
  <si>
    <t>Diablo Canyon Unit 2</t>
  </si>
  <si>
    <t>DINUBA_6_UNIT</t>
  </si>
  <si>
    <t>DIXNLD_1_LNDFL</t>
  </si>
  <si>
    <t>Zero Waste Energy</t>
  </si>
  <si>
    <t>DMDVLY_1_UNITS</t>
  </si>
  <si>
    <t>DIAMOND VALLEY LAKE PUMP-GEN PLANT</t>
  </si>
  <si>
    <t>DONNLS_7_UNIT</t>
  </si>
  <si>
    <t>DOUBLC_1_UNITS</t>
  </si>
  <si>
    <t>DOUBLE "C" LIMITED</t>
  </si>
  <si>
    <t>DRACKR_2_SOLAR1</t>
  </si>
  <si>
    <t>Dracker Solar Unit 1</t>
  </si>
  <si>
    <t>DRACKR_2_SOLAR2</t>
  </si>
  <si>
    <t>DREWS_6_PL1X4</t>
  </si>
  <si>
    <t>DRUM_7_PL1X2</t>
  </si>
  <si>
    <t>Drum PH 1 Units 1 &amp; 2 Aggregate</t>
  </si>
  <si>
    <t>DRUM_7_PL3X4</t>
  </si>
  <si>
    <t>Drum PH 1 Units 3 &amp; 4 Aggregate</t>
  </si>
  <si>
    <t>DRUM_7_UNIT 5</t>
  </si>
  <si>
    <t>DRUM PH 2 UNIT 5</t>
  </si>
  <si>
    <t>DSABLA_7_UNIT</t>
  </si>
  <si>
    <t>DSFLWR_2_WS2SR1</t>
  </si>
  <si>
    <t>DSRTSL_2_SOLAR1</t>
  </si>
  <si>
    <t>Desert Stateline</t>
  </si>
  <si>
    <t>DSRTSN_2_SOLAR1</t>
  </si>
  <si>
    <t>DTCHWD_2_BT3WND</t>
  </si>
  <si>
    <t>Brookfield Tehachapi 3</t>
  </si>
  <si>
    <t>DTCHWD_2_BT4WND</t>
  </si>
  <si>
    <t>Brookfield Tehachapi 4</t>
  </si>
  <si>
    <t>DUANE_1_PL1X3</t>
  </si>
  <si>
    <t>DONALD VON RAESFELD POWER PROJECT</t>
  </si>
  <si>
    <t>DUTCH1_7_UNIT 1</t>
  </si>
  <si>
    <t>DUTCH2_7_UNIT 1</t>
  </si>
  <si>
    <t>DVLCYN_1_UNITS</t>
  </si>
  <si>
    <t>DEVIL CANYON HYDRO UNITS 1-4 AGGREGATE</t>
  </si>
  <si>
    <t>EASTWD_7_UNIT</t>
  </si>
  <si>
    <t>EEKTMN_6_SOLAR1</t>
  </si>
  <si>
    <t>ELCAJN_6_DRGEN1</t>
  </si>
  <si>
    <t>ELCAJN_6_DRGEN2</t>
  </si>
  <si>
    <t>ELCAJN_6_EB1BT1</t>
  </si>
  <si>
    <t>Eastern BESS 1</t>
  </si>
  <si>
    <t>ELCAJN_6_LM6K</t>
  </si>
  <si>
    <t>ELCAJN_6_UNITA1</t>
  </si>
  <si>
    <t>Cuyamaca Peak Energy Plant</t>
  </si>
  <si>
    <t>ELCAP_1_SOLAR</t>
  </si>
  <si>
    <t>ELDORO_7_UNIT 1</t>
  </si>
  <si>
    <t>ELDORO_7_UNIT 2</t>
  </si>
  <si>
    <t>El Dorado Unit 2</t>
  </si>
  <si>
    <t>ELECTR_7_PL1X3</t>
  </si>
  <si>
    <t>ELECTRA PH UNIT 1 &amp; 2 AGGREGATE</t>
  </si>
  <si>
    <t>ELKCRK_6_STONYG</t>
  </si>
  <si>
    <t>ELNIDP_6_BIOMAS</t>
  </si>
  <si>
    <t>ELSEGN_2_UN1011</t>
  </si>
  <si>
    <t>El Segundo Energy Center 5/6</t>
  </si>
  <si>
    <t>ELSEGN_2_UN2021</t>
  </si>
  <si>
    <t>El Segundo Energy Center 7/8</t>
  </si>
  <si>
    <t>ENCINA_7_EA2</t>
  </si>
  <si>
    <t>ENCINA_7_EA3</t>
  </si>
  <si>
    <t>ENCINA_7_EA4</t>
  </si>
  <si>
    <t>ENCINA_7_EA5</t>
  </si>
  <si>
    <t>ENCINA_7_GT1</t>
  </si>
  <si>
    <t>ENERSJ_2_WIND</t>
  </si>
  <si>
    <t>ENWIND_2_WIND1</t>
  </si>
  <si>
    <t>ENWIND_2_WIND2</t>
  </si>
  <si>
    <t>ESCNDO_6_EB1BT1</t>
  </si>
  <si>
    <t>Escondido BESS 1</t>
  </si>
  <si>
    <t>ESCNDO_6_EB2BT2</t>
  </si>
  <si>
    <t>Escondido BESS 2</t>
  </si>
  <si>
    <t>ESCNDO_6_EB3BT3</t>
  </si>
  <si>
    <t>Escondido BESS 3</t>
  </si>
  <si>
    <t>ESCNDO_6_PL1X2</t>
  </si>
  <si>
    <t>ESCNDO_6_UNITB1</t>
  </si>
  <si>
    <t>CalPeak Power Enterprise Unit 1</t>
  </si>
  <si>
    <t>ESCO_6_GLMQF</t>
  </si>
  <si>
    <t>Goal Line Cogen</t>
  </si>
  <si>
    <t>ESQUON_6_LNDFIL</t>
  </si>
  <si>
    <t>ETIWND_2_CHMPNE</t>
  </si>
  <si>
    <t>ETIWND_2_FONTNA</t>
  </si>
  <si>
    <t>ETIWND_2_RTS010</t>
  </si>
  <si>
    <t>ETIWND_2_RTS015</t>
  </si>
  <si>
    <t>ETIWND_2_RTS017</t>
  </si>
  <si>
    <t>ETIWND_2_RTS018</t>
  </si>
  <si>
    <t>ETIWND_2_RTS023</t>
  </si>
  <si>
    <t>ETIWND_2_RTS026</t>
  </si>
  <si>
    <t>ETIWND_2_RTS027</t>
  </si>
  <si>
    <t>ETIWND_2_SOLAR1</t>
  </si>
  <si>
    <t>Dedeaux Ontario</t>
  </si>
  <si>
    <t>ETIWND_2_SOLAR2</t>
  </si>
  <si>
    <t>ETIWND_2_SOLAR5</t>
  </si>
  <si>
    <t>Dulles</t>
  </si>
  <si>
    <t>ETIWND_2_UNIT1</t>
  </si>
  <si>
    <t>ETIWND_6_MWDETI</t>
  </si>
  <si>
    <t>EXCHEC_7_UNIT 1</t>
  </si>
  <si>
    <t>EXCLSG_1_SOLAR</t>
  </si>
  <si>
    <t xml:space="preserve">Excelsior Solar </t>
  </si>
  <si>
    <t>FAIRHV_6_UNIT</t>
  </si>
  <si>
    <t>FLOWD2_2_FPLWND</t>
  </si>
  <si>
    <t>FLOWD_2_RT2WD2</t>
  </si>
  <si>
    <t>Ridgetop 2</t>
  </si>
  <si>
    <t>FLOWD_2_WIND1</t>
  </si>
  <si>
    <t>FMEADO_6_HELLHL</t>
  </si>
  <si>
    <t>FMEADO_7_UNIT</t>
  </si>
  <si>
    <t>FORBST_7_UNIT 1</t>
  </si>
  <si>
    <t>FORBESTOWN HYDRO</t>
  </si>
  <si>
    <t>FORKBU_6_UNIT</t>
  </si>
  <si>
    <t>HYPOWER, INC. (FORKS OF BUTTE)</t>
  </si>
  <si>
    <t>FRESHW_1_SOLAR1</t>
  </si>
  <si>
    <t>FRIANT_6_UNITS</t>
  </si>
  <si>
    <t>FRITO_1_LAY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</si>
  <si>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</si>
  <si>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</si>
  <si>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</si>
  <si>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</si>
  <si>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</si>
  <si>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</si>
  <si>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</si>
  <si>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</si>
  <si>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</si>
  <si>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</si>
  <si>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</si>
  <si>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</si>
  <si>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</si>
  <si>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</si>
  <si>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</si>
  <si>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</si>
  <si>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GARLND_2_GASLRA</t>
  </si>
  <si>
    <t>GARNET_1_SOLAR</t>
  </si>
  <si>
    <t>GARNET_1_SOLAR2</t>
  </si>
  <si>
    <t>GARNET_1_UNITS</t>
  </si>
  <si>
    <t>GARNET_1_WIND</t>
  </si>
  <si>
    <t>GARNET_1_WINDS</t>
  </si>
  <si>
    <t>Garnet Winds Aggregation</t>
  </si>
  <si>
    <t>GARNET_1_WT3WND</t>
  </si>
  <si>
    <t>GARNET_2_DIFWD1</t>
  </si>
  <si>
    <t>Difwind</t>
  </si>
  <si>
    <t>GARNET_2_HYDRO</t>
  </si>
  <si>
    <t>Whitewater Hydro</t>
  </si>
  <si>
    <t>GARNET_2_WIND1</t>
  </si>
  <si>
    <t>GARNET_2_WIND2</t>
  </si>
  <si>
    <t>Karen Avenue Wind Farm</t>
  </si>
  <si>
    <t>GARNET_2_WIND3</t>
  </si>
  <si>
    <t>San Gorgonio East</t>
  </si>
  <si>
    <t>GARNET_2_WIND4</t>
  </si>
  <si>
    <t>GARNET_2_WIND5</t>
  </si>
  <si>
    <t>GARNET_2_WPMWD6</t>
  </si>
  <si>
    <t>WINTEC PALM</t>
  </si>
  <si>
    <t>GASKW1_2_GW1SR1</t>
  </si>
  <si>
    <t>Gaskell West 1</t>
  </si>
  <si>
    <t>GATES_2_SOLAR</t>
  </si>
  <si>
    <t>GATES_2_WSOLAR</t>
  </si>
  <si>
    <t>GATWAY_2_PL1X3</t>
  </si>
  <si>
    <t>GATEWAY GENERATING STATION</t>
  </si>
  <si>
    <t>GENESI_2_STG</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</si>
  <si>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</si>
  <si>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</si>
  <si>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</si>
  <si>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</si>
  <si>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</si>
  <si>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</si>
  <si>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</si>
  <si>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</si>
  <si>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</si>
  <si>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</si>
  <si>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</si>
  <si>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</si>
  <si>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</si>
  <si>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</si>
  <si>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</si>
  <si>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</si>
  <si>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</si>
  <si>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</si>
  <si>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</si>
  <si>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</si>
  <si>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</si>
  <si>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GIFFEN_6_SOLAR1</t>
  </si>
  <si>
    <t>Aspiration Solar G</t>
  </si>
  <si>
    <t>GILRPP_1_PL1X2</t>
  </si>
  <si>
    <t>GILROY ENERGY CENTER UNITS 1&amp;2 AGGREGATE</t>
  </si>
  <si>
    <t>GILRPP_1_PL3X4</t>
  </si>
  <si>
    <t>GILROY ENERGY CENTER, UNIT #3</t>
  </si>
  <si>
    <t>GLDFGR_6_SOLAR1</t>
  </si>
  <si>
    <t>GLDFGR_6_SOLAR2</t>
  </si>
  <si>
    <t>GLDTWN_6_COLUM3</t>
  </si>
  <si>
    <t>GLDTWN_6_SOLAR</t>
  </si>
  <si>
    <t>GLNARM_7_UNIT 1</t>
  </si>
  <si>
    <t>GLEN ARM UNIT 1</t>
  </si>
  <si>
    <t>GLNARM_7_UNIT 2</t>
  </si>
  <si>
    <t>GLEN ARM UNIT 2</t>
  </si>
  <si>
    <t>GLNARM_7_UNIT 3</t>
  </si>
  <si>
    <t>GLNARM_7_UNIT 4</t>
  </si>
  <si>
    <t>GLEN ARM UNIT 4</t>
  </si>
  <si>
    <t>GLOW_6_SOLAR</t>
  </si>
  <si>
    <t>GOLETA_6_ELLWOD</t>
  </si>
  <si>
    <t>ELLWOOD ENERGY SUPPORT FACILITY</t>
  </si>
  <si>
    <t>GOLETA_6_TAJIGS</t>
  </si>
  <si>
    <t>GONZLS_6_UNIT</t>
  </si>
  <si>
    <t>GOOSLK_1_SOLAR1</t>
  </si>
  <si>
    <t>GRIDLY_6_SOLAR</t>
  </si>
  <si>
    <t>GRIZLY_1_UNIT 1</t>
  </si>
  <si>
    <t>GRNLF1_1_UNITS</t>
  </si>
  <si>
    <t>GRNVLY_7_SCLAND</t>
  </si>
  <si>
    <t>GRSCRK_6_BGCKWW</t>
  </si>
  <si>
    <t>BIG CREEK WATER WORKS - CEDAR FLAT</t>
  </si>
  <si>
    <t>GUERNS_6_SOLAR</t>
  </si>
  <si>
    <t>GWFPWR_1_UNITS</t>
  </si>
  <si>
    <t>GYS5X6_7_UNITS</t>
  </si>
  <si>
    <t>GYS7X8_7_UNITS</t>
  </si>
  <si>
    <t>GEYSERS UNITS 7 &amp; 8 AGGREGATE</t>
  </si>
  <si>
    <t>GYSRVL_7_WSPRNG</t>
  </si>
  <si>
    <t>HAASPH_7_PL1X2</t>
  </si>
  <si>
    <t>HAAS PH UNIT 1 &amp; 2 AGGREGATE</t>
  </si>
  <si>
    <t>HALSEY_6_UNIT</t>
  </si>
  <si>
    <t>HATCR1_7_UNIT</t>
  </si>
  <si>
    <t>HATCR2_7_UNIT</t>
  </si>
  <si>
    <t xml:space="preserve">Hat Creek  #2  </t>
  </si>
  <si>
    <t>HATLOS_6_BWDHY1</t>
  </si>
  <si>
    <t>Bidwell Ditch</t>
  </si>
  <si>
    <t>HATLOS_6_LSCRK</t>
  </si>
  <si>
    <t>Lost Creek 1 &amp; 2 Hydro Conversion</t>
  </si>
  <si>
    <t>HATRDG_2_WIND</t>
  </si>
  <si>
    <t>HAYPRS_6_QFUNTS</t>
  </si>
  <si>
    <t>HELMPG_7_UNIT 1</t>
  </si>
  <si>
    <t>HELMPG_7_UNIT 2</t>
  </si>
  <si>
    <t>HELMPG_7_UNIT 3</t>
  </si>
  <si>
    <t>HENRTA_6_SOLAR1</t>
  </si>
  <si>
    <t>HENRTA_6_SOLAR2</t>
  </si>
  <si>
    <t>Westside Solar Power PV1</t>
  </si>
  <si>
    <t>HENRTA_6_UNITA1</t>
  </si>
  <si>
    <t>HENRTA_6_UNITA2</t>
  </si>
  <si>
    <t>HENRTS_1_SOLAR</t>
  </si>
  <si>
    <t>HIDSRT_2_UNITS</t>
  </si>
  <si>
    <t>HIGH DESERT POWER PROJECT AGGREGATE</t>
  </si>
  <si>
    <t>HIGGNS_1_COMBIE</t>
  </si>
  <si>
    <t>Combie South</t>
  </si>
  <si>
    <t>HIGGNS_7_QFUNTS</t>
  </si>
  <si>
    <t>HILAND_7_YOLOWD</t>
  </si>
  <si>
    <t>CLEAR LAKE UNIT 1</t>
  </si>
  <si>
    <t>HINSON_6_CARBGN</t>
  </si>
  <si>
    <t>HINSON_6_LBECH1</t>
  </si>
  <si>
    <t>HINSON_6_LBECH2</t>
  </si>
  <si>
    <t>HINSON_6_LBECH3</t>
  </si>
  <si>
    <t>HINSON_6_LBECH4</t>
  </si>
  <si>
    <t>HINSON_6_SERRGN</t>
  </si>
  <si>
    <t>HMLTBR_6_UNITS</t>
  </si>
  <si>
    <t>HNTGBH_7_UNIT 1</t>
  </si>
  <si>
    <t>HUNTINGTON BEACH GEN STA. UNIT 1</t>
  </si>
  <si>
    <t>HNTGBH_7_UNIT 2</t>
  </si>
  <si>
    <t>HUNTINGTON BEACH GEN STA. UNIT 2</t>
  </si>
  <si>
    <t>HOLGAT_1_BORAX</t>
  </si>
  <si>
    <t>HOLSTR_1_SOLAR</t>
  </si>
  <si>
    <t>HOLSTR_1_SOLAR2</t>
  </si>
  <si>
    <t>HUMBPP_1_UNITS3</t>
  </si>
  <si>
    <t>Humboldt Bay Generating Station 3</t>
  </si>
  <si>
    <t>HUMBPP_6_UNITS</t>
  </si>
  <si>
    <t>Humboldt Bay Generating Station 1</t>
  </si>
  <si>
    <t>HUMBSB_1_QF</t>
  </si>
  <si>
    <t>SMALL QF AGGREGATION - TRINITY</t>
  </si>
  <si>
    <t>HURON_6_SOLAR</t>
  </si>
  <si>
    <t>HYTTHM_2_UNITS</t>
  </si>
  <si>
    <t>HYATT-THERMALITO PUMP-GEN (AGGREGATE)</t>
  </si>
  <si>
    <t>INDIGO_1_UNIT 1</t>
  </si>
  <si>
    <t>INDIGO PEAKER UNIT 1</t>
  </si>
  <si>
    <t>INDIGO_1_UNIT 2</t>
  </si>
  <si>
    <t>INDIGO PEAKER UNIT 2</t>
  </si>
  <si>
    <t>INDIGO_1_UNIT 3</t>
  </si>
  <si>
    <t>INDIGO PEAKER UNIT 3</t>
  </si>
  <si>
    <t>INDVLY_1_UNITS</t>
  </si>
  <si>
    <t>Indian Valley Hydro</t>
  </si>
  <si>
    <t>INLDEM_5_UNIT 1</t>
  </si>
  <si>
    <t>Inland Empire Energy Center, Unit 1</t>
  </si>
  <si>
    <t>INSKIP_2_UNIT</t>
  </si>
  <si>
    <t>INTKEP_2_UNITS</t>
  </si>
  <si>
    <t>CCSF Hetch_Hetchy Hydro Aggregate</t>
  </si>
  <si>
    <t>INTTRB_6_UNIT</t>
  </si>
  <si>
    <t>IVANPA_1_UNIT1</t>
  </si>
  <si>
    <t>IVANPA_1_UNIT2</t>
  </si>
  <si>
    <t>IVANPA_1_UNIT3</t>
  </si>
  <si>
    <t>IVSLRP_2_SOLAR1</t>
  </si>
  <si>
    <t>IVWEST_2_SOLAR1</t>
  </si>
  <si>
    <t>JACMSR_1_JACSR1</t>
  </si>
  <si>
    <t>Jacumba Solar Farm</t>
  </si>
  <si>
    <t>JAWBNE_2_NSRWND</t>
  </si>
  <si>
    <t>JAWBNE_2_SRWND</t>
  </si>
  <si>
    <t>JAYNE_6_WLSLR</t>
  </si>
  <si>
    <t>KANAKA_1_UNIT</t>
  </si>
  <si>
    <t>KANSAS_6_SOLAR</t>
  </si>
  <si>
    <t>KEKAWK_6_UNIT</t>
  </si>
  <si>
    <t>STS HYDROPOWER LTD. (KEKAWAKA)</t>
  </si>
  <si>
    <t>KELSO_2_UNITS</t>
  </si>
  <si>
    <t>Mariposa Energy</t>
  </si>
  <si>
    <t>KELYRG_6_UNIT</t>
  </si>
  <si>
    <t>KERKH1_7_UNIT 1</t>
  </si>
  <si>
    <t>KERKH1_7_UNIT 3</t>
  </si>
  <si>
    <t>KERKHOFF PH 1 UNIT #3</t>
  </si>
  <si>
    <t>KERKH2_7_UNIT 1</t>
  </si>
  <si>
    <t>KERKHOFF PH 2 UNIT #1</t>
  </si>
  <si>
    <t>KERMAN_6_SOLAR1</t>
  </si>
  <si>
    <t>KERMAN_6_SOLAR2</t>
  </si>
  <si>
    <t>KERRGN_1_UNIT 1</t>
  </si>
  <si>
    <t>KILARC_2_UNIT 1</t>
  </si>
  <si>
    <t>KINGRV_7_UNIT 1</t>
  </si>
  <si>
    <t>KINGS RIVER HYDRO UNIT 1</t>
  </si>
  <si>
    <t>KIRKER_7_KELCYN</t>
  </si>
  <si>
    <t>KNGBRD_2_SOLAR1</t>
  </si>
  <si>
    <t>Kingbird Solar A</t>
  </si>
  <si>
    <t>KNGBRD_2_SOLAR2</t>
  </si>
  <si>
    <t>Kingbird Solar B</t>
  </si>
  <si>
    <t>KNGBRG_1_KBSLR1</t>
  </si>
  <si>
    <t>KNGBRG_1_KBSLR2</t>
  </si>
  <si>
    <t>KNGCTY_6_UNITA1</t>
  </si>
  <si>
    <t>KNTSTH_6_SOLAR</t>
  </si>
  <si>
    <t>KRAMER_1_KJ5SR5</t>
  </si>
  <si>
    <t>Kramer Junction 5</t>
  </si>
  <si>
    <t>KRAMER_1_SEGS37</t>
  </si>
  <si>
    <t>KRAMER_1_SEGSR3</t>
  </si>
  <si>
    <t>KRAMER_1_SEGSR4</t>
  </si>
  <si>
    <t>KRAMER_2_SEGS89</t>
  </si>
  <si>
    <t>KRNCNY_6_UNIT</t>
  </si>
  <si>
    <t>LACIEN_2_VENICE</t>
  </si>
  <si>
    <t>MWD Venice Hydroelectric Recovery Plant</t>
  </si>
  <si>
    <t>LAKHDG_6_UNIT 1</t>
  </si>
  <si>
    <t>Lake Hodges Pumped Storage-Unit1</t>
  </si>
  <si>
    <t>LAKHDG_6_UNIT 2</t>
  </si>
  <si>
    <t>Lake Hodges Pumped Storage-Unit2</t>
  </si>
  <si>
    <t>LAMONT_1_SOLAR1</t>
  </si>
  <si>
    <t>LAMONT_1_SOLAR2</t>
  </si>
  <si>
    <t>Redwood Solar Farm 4</t>
  </si>
  <si>
    <t>LAMONT_1_SOLAR3</t>
  </si>
  <si>
    <t>LAMONT_1_SOLAR4</t>
  </si>
  <si>
    <t>Hayworth Solar Farm</t>
  </si>
  <si>
    <t>LAMONT_1_SOLAR5</t>
  </si>
  <si>
    <t>LAPAC_6_UNIT</t>
  </si>
  <si>
    <t>LOUISIANA PACIFIC SAMOA</t>
  </si>
  <si>
    <t>LAPLMA_2_UNIT 1</t>
  </si>
  <si>
    <t>La Paloma Generating Plant Unit #1</t>
  </si>
  <si>
    <t>LAPLMA_2_UNIT 2</t>
  </si>
  <si>
    <t>La Paloma Generating Plant Unit #2</t>
  </si>
  <si>
    <t>LARKSP_6_UNIT 1</t>
  </si>
  <si>
    <t>LARKSPUR PEAKER UNIT 1</t>
  </si>
  <si>
    <t>LARKSP_6_UNIT 2</t>
  </si>
  <si>
    <t>LARKSPUR PEAKER UNIT 2</t>
  </si>
  <si>
    <t>LAROA2_2_UNITA1</t>
  </si>
  <si>
    <t>LR2</t>
  </si>
  <si>
    <t>LASSEN_6_UNITS</t>
  </si>
  <si>
    <t>Honey Lake Power</t>
  </si>
  <si>
    <t>LEBECS_2_UNITS</t>
  </si>
  <si>
    <t>Pastoria Energy Facility</t>
  </si>
  <si>
    <t>LECEF_1_UNITS</t>
  </si>
  <si>
    <t>LOS ESTEROS ENERGY FACILITY AGGREGATE</t>
  </si>
  <si>
    <t>LEPRFD_1_KANSAS</t>
  </si>
  <si>
    <t>Kansas</t>
  </si>
  <si>
    <t>LHILLS_6_SOLAR1</t>
  </si>
  <si>
    <t>LILIAC_6_SOLAR</t>
  </si>
  <si>
    <t>LITLRK_6_GBCSR1</t>
  </si>
  <si>
    <t>Green Beanworks C</t>
  </si>
  <si>
    <t>LITLRK_6_SEPV01</t>
  </si>
  <si>
    <t>LITLRK_6_SOLAR1</t>
  </si>
  <si>
    <t>LITLRK_6_SOLAR2</t>
  </si>
  <si>
    <t>LITLRK_6_SOLAR3</t>
  </si>
  <si>
    <t>One Ten Partners</t>
  </si>
  <si>
    <t>LITLRK_6_SOLAR4</t>
  </si>
  <si>
    <t>LIVEOK_6_SOLAR</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</si>
  <si>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</si>
  <si>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</si>
  <si>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</si>
  <si>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</si>
  <si>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</si>
  <si>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</si>
  <si>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</si>
  <si>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</si>
  <si>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</si>
  <si>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</si>
  <si>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</si>
  <si>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LOCKFD_1_BEARCK</t>
  </si>
  <si>
    <t>LOCKFD_1_KSOLAR</t>
  </si>
  <si>
    <t>LODI25_2_UNIT 1</t>
  </si>
  <si>
    <t>LODI GAS TURBINE</t>
  </si>
  <si>
    <t>LODIEC_2_PL1X2</t>
  </si>
  <si>
    <t>Lodi Energy Center</t>
  </si>
  <si>
    <t>LOWGAP_1_SUPHR</t>
  </si>
  <si>
    <t>LOWGAP_7_QFUNTS</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</si>
  <si>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</si>
  <si>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</si>
  <si>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</si>
  <si>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</si>
  <si>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</si>
  <si>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</si>
  <si>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</si>
  <si>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</si>
  <si>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</si>
  <si>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</si>
  <si>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</si>
  <si>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MARCPW_6_SOLAR1</t>
  </si>
  <si>
    <t>MARTIN_1_SUNSET</t>
  </si>
  <si>
    <t>MCARTH_6_FRIVRB</t>
  </si>
  <si>
    <t>Fall River Mills Project B</t>
  </si>
  <si>
    <t>MCCALL_1_QF</t>
  </si>
  <si>
    <t>SMALL QF AGGREGATION - FRESNO</t>
  </si>
  <si>
    <t>MCSWAN_6_UNITS</t>
  </si>
  <si>
    <t>MC SWAIN HYDRO</t>
  </si>
  <si>
    <t>MDFKRL_2_PROJCT</t>
  </si>
  <si>
    <t>MIDDLE FORK AND RALSTON PSP</t>
  </si>
  <si>
    <t>MENBIO_6_RENEW1</t>
  </si>
  <si>
    <t>MENBIO_6_UNIT</t>
  </si>
  <si>
    <t>MERCED_1_SOLAR1</t>
  </si>
  <si>
    <t>MERCED_1_SOLAR2</t>
  </si>
  <si>
    <t>MERCFL_6_UNIT</t>
  </si>
  <si>
    <t>Merced Falls Powerhouse</t>
  </si>
  <si>
    <t>MIDWD_2_WIND1</t>
  </si>
  <si>
    <t>MIDWD_2_WIND2</t>
  </si>
  <si>
    <t>Coram Energy</t>
  </si>
  <si>
    <t>MIDWD_6_WNDLND</t>
  </si>
  <si>
    <t>MIDWD_7_CORAMB</t>
  </si>
  <si>
    <t>MIRLOM_2_CORONA</t>
  </si>
  <si>
    <t>MWD Corona Hydroelectric Recovery Plant</t>
  </si>
  <si>
    <t>MIRLOM_2_LNDFL</t>
  </si>
  <si>
    <t>Milliken Landfill Solar</t>
  </si>
  <si>
    <t>MIRLOM_2_MLBBTA</t>
  </si>
  <si>
    <t>Mira Loma BESS A</t>
  </si>
  <si>
    <t>MIRLOM_2_MLBBTB</t>
  </si>
  <si>
    <t>Mira Loma BESS B</t>
  </si>
  <si>
    <t>MIRLOM_2_ONTARO</t>
  </si>
  <si>
    <t>MIRLOM_2_RTS032</t>
  </si>
  <si>
    <t>MIRLOM_2_RTS033</t>
  </si>
  <si>
    <t>MIRLOM_2_TEMESC</t>
  </si>
  <si>
    <t>MWD Temescal Hydroelectric Recovery Plan</t>
  </si>
  <si>
    <t>MIRLOM_6_PEAKER</t>
  </si>
  <si>
    <t>Mira Loma Peaker</t>
  </si>
  <si>
    <t>MIRLOM_7_MWDLKM</t>
  </si>
  <si>
    <t>Lake Mathews Hydroelectric Recovery Plan</t>
  </si>
  <si>
    <t>MKTRCK_1_UNIT 1</t>
  </si>
  <si>
    <t>MCKITTRICK LIMITED</t>
  </si>
  <si>
    <t>MNDALY_6_MCGRTH</t>
  </si>
  <si>
    <t>McGrath Beach Peaker</t>
  </si>
  <si>
    <t>MNDOTA_1_SOLAR1</t>
  </si>
  <si>
    <t>MNDOTA_1_SOLAR2</t>
  </si>
  <si>
    <t>MOJAVE_1_SIPHON</t>
  </si>
  <si>
    <t>MOJAVE SIPHON POWER PLANT</t>
  </si>
  <si>
    <t>MOJAVW_2_SOLAR</t>
  </si>
  <si>
    <t>MONLTH_6_BATTRY</t>
  </si>
  <si>
    <t>MONLTH_6_BOREL</t>
  </si>
  <si>
    <t>MONLTS_2_MONWD4</t>
  </si>
  <si>
    <t>Monolith 4</t>
  </si>
  <si>
    <t>MONLTS_2_MONWD5</t>
  </si>
  <si>
    <t>Monolith 5</t>
  </si>
  <si>
    <t>MONLTS_2_MONWD6</t>
  </si>
  <si>
    <t>Monolith 6</t>
  </si>
  <si>
    <t>MONLTS_2_MONWD7</t>
  </si>
  <si>
    <t>Monolith 7</t>
  </si>
  <si>
    <t>MONTPH_7_UNITS</t>
  </si>
  <si>
    <t>MOORPK_2_CALABS</t>
  </si>
  <si>
    <t>MORWD_6_QF</t>
  </si>
  <si>
    <t>MOSSLD_2_PSP1</t>
  </si>
  <si>
    <t>MOSS LANDING POWER BLOCK 1</t>
  </si>
  <si>
    <t>MOSSLD_2_PSP2</t>
  </si>
  <si>
    <t>MOSS LANDING POWER BLOCK 2</t>
  </si>
  <si>
    <t>MRCHNT_2_PL1X3</t>
  </si>
  <si>
    <t>Desert Star Energy Center</t>
  </si>
  <si>
    <t>MRGT_6_MEF2</t>
  </si>
  <si>
    <t>Miramar Energy Facility II</t>
  </si>
  <si>
    <t>MRGT_6_MMAREF</t>
  </si>
  <si>
    <t>Miramar Energy Facility</t>
  </si>
  <si>
    <t>MRLSDS_6_SOLAR1</t>
  </si>
  <si>
    <t>MSHGTS_6_MMARLF</t>
  </si>
  <si>
    <t>MSOLAR_2_SOLAR1</t>
  </si>
  <si>
    <t>Mesquite Solar 1</t>
  </si>
  <si>
    <t>MSOLAR_2_SOLAR2</t>
  </si>
  <si>
    <t>Mesquite Solar 2</t>
  </si>
  <si>
    <t>MSOLAR_2_SOLAR3</t>
  </si>
  <si>
    <t>Mesquite Solar 3, LLC</t>
  </si>
  <si>
    <t>MSSION_2_QF</t>
  </si>
  <si>
    <t>CAISO_Unknown</t>
  </si>
  <si>
    <t>MSTANG_2_SOLAR</t>
  </si>
  <si>
    <t>Mustang</t>
  </si>
  <si>
    <t>MSTANG_2_SOLAR3</t>
  </si>
  <si>
    <t>Mustang 3</t>
  </si>
  <si>
    <t>MSTANG_2_SOLAR4</t>
  </si>
  <si>
    <t>Mustang 4</t>
  </si>
  <si>
    <t>MTWIND_1_UNIT 1</t>
  </si>
  <si>
    <t>MTWIND_1_UNIT 2</t>
  </si>
  <si>
    <t>Mountain View Power Project II</t>
  </si>
  <si>
    <t>MTWIND_1_UNIT 3</t>
  </si>
  <si>
    <t>NAROW1_2_UNIT</t>
  </si>
  <si>
    <t>NAROW2_2_UNIT</t>
  </si>
  <si>
    <t>Narrows Powerhouse Unit 2</t>
  </si>
  <si>
    <t>NAVYII_2_UNITS</t>
  </si>
  <si>
    <t>COSO POWER DEVELOPER (NAVY II) AGGREGATE</t>
  </si>
  <si>
    <t>NCPA_7_GP1UN1</t>
  </si>
  <si>
    <t>NCPA_7_GP1UN2</t>
  </si>
  <si>
    <t>NCPA GEO PLANT 1 UNIT 2</t>
  </si>
  <si>
    <t>NCPA_7_GP2UN3</t>
  </si>
  <si>
    <t>NCPA_7_GP2UN4</t>
  </si>
  <si>
    <t>NCPA GEO PLANT 2 UNIT 4</t>
  </si>
  <si>
    <t>NEENCH_6_SOLAR</t>
  </si>
  <si>
    <t>NHOGAN_6_UNITS</t>
  </si>
  <si>
    <t>NEW HOGAN PH AGGREGATE</t>
  </si>
  <si>
    <t>NOVATO_6_LNDFL</t>
  </si>
  <si>
    <t>Redwood Renewable Energy</t>
  </si>
  <si>
    <t>NWCSTL_7_UNIT 1</t>
  </si>
  <si>
    <t>NZWIND_2_WDSTR5</t>
  </si>
  <si>
    <t>Windstream 6111</t>
  </si>
  <si>
    <t>NZWIND_6_CALWND</t>
  </si>
  <si>
    <t>NZWIND_6_WDSTR</t>
  </si>
  <si>
    <t>Windstream 39</t>
  </si>
  <si>
    <t>NZWIND_6_WDSTR2</t>
  </si>
  <si>
    <t>NZWIND_6_WDSTR3</t>
  </si>
  <si>
    <t>NZWIND_6_WDSTR4</t>
  </si>
  <si>
    <t>OAK C_1_EBMUD</t>
  </si>
  <si>
    <t>MWWTP PGS 1 - ENGINES</t>
  </si>
  <si>
    <t>OAK C_7_UNIT 1</t>
  </si>
  <si>
    <t>OAKLAND STATION C GT UNIT 1</t>
  </si>
  <si>
    <t>OAK C_7_UNIT 2</t>
  </si>
  <si>
    <t>OAKLAND STATION C GT UNIT 2</t>
  </si>
  <si>
    <t>OAK C_7_UNIT 3</t>
  </si>
  <si>
    <t>OAKLAND STATION C GT UNIT 3</t>
  </si>
  <si>
    <t>OAK L_1_GTG1</t>
  </si>
  <si>
    <t>OAKWD_6_QF</t>
  </si>
  <si>
    <t>OAKWD_6_ZEPHWD</t>
  </si>
  <si>
    <t>OASIS_6_CREST</t>
  </si>
  <si>
    <t>OASIS_6_GBDSR4</t>
  </si>
  <si>
    <t>Green Beanworks D</t>
  </si>
  <si>
    <t>OASIS_6_SOLAR1</t>
  </si>
  <si>
    <t>OASIS_6_SOLAR2</t>
  </si>
  <si>
    <t>OASIS_6_SOLAR3</t>
  </si>
  <si>
    <t>Soccer Center</t>
  </si>
  <si>
    <t>OCTILO_5_WIND</t>
  </si>
  <si>
    <t>OGROVE_6_PL1X2</t>
  </si>
  <si>
    <t>OILFLD_7_QFUNTS</t>
  </si>
  <si>
    <t>Nacimiento Hydroelectric Plant</t>
  </si>
  <si>
    <t>OLDRIV_6_BIOGAS</t>
  </si>
  <si>
    <t>OLDRIV_6_CESDBM</t>
  </si>
  <si>
    <t>Ces Dairy Biogas</t>
  </si>
  <si>
    <t>OLDRIV_6_LKVBM1</t>
  </si>
  <si>
    <t>Lakeview Dairy Biogas</t>
  </si>
  <si>
    <t>OLDRV1_6_SOLAR</t>
  </si>
  <si>
    <t>OLINDA_2_COYCRK</t>
  </si>
  <si>
    <t xml:space="preserve">MWD Coyote Creek Hydroelectric Recovery </t>
  </si>
  <si>
    <t>OLINDA_2_LNDFL2</t>
  </si>
  <si>
    <t>OLINDA_7_BLKSND</t>
  </si>
  <si>
    <t>BlackSand Generating Facility</t>
  </si>
  <si>
    <t>OLINDA_7_LNDFIL</t>
  </si>
  <si>
    <t>OLIVEP_1_SOLAR</t>
  </si>
  <si>
    <t>OLIVEP_1_SOLAR2</t>
  </si>
  <si>
    <t>OLSEN_2_UNIT</t>
  </si>
  <si>
    <t>OMAR_2_UNIT 1</t>
  </si>
  <si>
    <t>KERN RIVER COGENERATION CO. UNIT 1</t>
  </si>
  <si>
    <t>OMAR_2_UNIT 2</t>
  </si>
  <si>
    <t>KERN RIVER COGENERATION CO. UNIT 2</t>
  </si>
  <si>
    <t>OMAR_2_UNIT 3</t>
  </si>
  <si>
    <t>KERN RIVER COGENERATION CO. UNIT 3</t>
  </si>
  <si>
    <t>OMAR_2_UNIT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</si>
  <si>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</si>
  <si>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</si>
  <si>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</si>
  <si>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</si>
  <si>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</si>
  <si>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</si>
  <si>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</si>
  <si>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</si>
  <si>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</si>
  <si>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</si>
  <si>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</si>
  <si>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OROLOM_1_SOLAR2</t>
  </si>
  <si>
    <t>ORTGA_6_ME1SL1</t>
  </si>
  <si>
    <t>Merced 1</t>
  </si>
  <si>
    <t>OTAY_6_LNDFL5</t>
  </si>
  <si>
    <t>OTAY_6_LNDFL6</t>
  </si>
  <si>
    <t>OTAY_6_PL1X2</t>
  </si>
  <si>
    <t>Chula Vista Energy Center, LLC</t>
  </si>
  <si>
    <t>OTAY_6_UNITB1</t>
  </si>
  <si>
    <t>OTMESA_2_PL1X3</t>
  </si>
  <si>
    <t>OTAY MESA ENERGY CENTER</t>
  </si>
  <si>
    <t>OXBOW_6_DRUM</t>
  </si>
  <si>
    <t>OXBOW HYDRO</t>
  </si>
  <si>
    <t>OXMTN_6_LNDFIL</t>
  </si>
  <si>
    <t>PACLUM_6_UNIT</t>
  </si>
  <si>
    <t>PADUA_2_ONTARO</t>
  </si>
  <si>
    <t>ONTARIO/SIERRA HYDRO PSP</t>
  </si>
  <si>
    <t>PADUA_2_SOLAR1</t>
  </si>
  <si>
    <t>PADUA_6_MWDSDM</t>
  </si>
  <si>
    <t>San Dimas Hydroelectric Recovery Plant</t>
  </si>
  <si>
    <t>PADUA_7_SDIMAS</t>
  </si>
  <si>
    <t>San Dimas Wash Hydro</t>
  </si>
  <si>
    <t>PAIGES_6_SOLAR</t>
  </si>
  <si>
    <t>PALALT_7_COBUG</t>
  </si>
  <si>
    <t>Cooperatively Owned Back Up Generator</t>
  </si>
  <si>
    <t>PALOMR_2_PL1X3</t>
  </si>
  <si>
    <t>Palomar Energy Center</t>
  </si>
  <si>
    <t>PANDOL_6_UNIT</t>
  </si>
  <si>
    <t>PANSEA_1_PANARO</t>
  </si>
  <si>
    <t>PARDEB_6_UNITS</t>
  </si>
  <si>
    <t>Pardee Power House</t>
  </si>
  <si>
    <t>PBLOSM_2_SOLAR</t>
  </si>
  <si>
    <t>PearBlossom</t>
  </si>
  <si>
    <t>PEABDY_2_LNDFIL</t>
  </si>
  <si>
    <t>PEABDY_2_LNDFL1</t>
  </si>
  <si>
    <t>PEORIA_1_SOLAR</t>
  </si>
  <si>
    <t>PHOENX_1_UNIT</t>
  </si>
  <si>
    <t>PINFLT_7_UNITS</t>
  </si>
  <si>
    <t>PINE FLAT HYDRO AGGREGATE</t>
  </si>
  <si>
    <t>PIOPIC_2_CTG1</t>
  </si>
  <si>
    <t>PIOPIC_2_CTG2</t>
  </si>
  <si>
    <t>PIOPIC_2_CTG3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</si>
  <si>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</si>
  <si>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</si>
  <si>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</si>
  <si>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</si>
  <si>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</si>
  <si>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</si>
  <si>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</si>
  <si>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</si>
  <si>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</si>
  <si>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</si>
  <si>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</si>
  <si>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</si>
  <si>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</si>
  <si>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</si>
  <si>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</si>
  <si>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PIT6_7_UNIT 1</t>
  </si>
  <si>
    <t>PIT PH 6 UNIT 1</t>
  </si>
  <si>
    <t>PIT6_7_UNIT 2</t>
  </si>
  <si>
    <t>PIT PH 6 UNIT 2</t>
  </si>
  <si>
    <t>PIT7_7_UNIT 1</t>
  </si>
  <si>
    <t>PIT PH 7 UNIT 1</t>
  </si>
  <si>
    <t>PIT7_7_UNIT 2</t>
  </si>
  <si>
    <t>PIT PH 7 UNIT 2</t>
  </si>
  <si>
    <t>PIUTE_6_GNBSR1</t>
  </si>
  <si>
    <t>PLACVL_1_CHILIB</t>
  </si>
  <si>
    <t>PLACVL_1_RCKCRE</t>
  </si>
  <si>
    <t>PLAINV_6_BSOLAR</t>
  </si>
  <si>
    <t>PLAINV_6_DSOLAR</t>
  </si>
  <si>
    <t xml:space="preserve">Western Antelope Dry Ranch </t>
  </si>
  <si>
    <t>PLAINV_6_NLRSR1</t>
  </si>
  <si>
    <t>PLAINV_6_SOLAR3</t>
  </si>
  <si>
    <t>PLAINV_6_SOLARC</t>
  </si>
  <si>
    <t>PLSNTG_7_LNCLND</t>
  </si>
  <si>
    <t>PMDLET_6_SOLAR1</t>
  </si>
  <si>
    <t>SEPV Palmdale East, LLC</t>
  </si>
  <si>
    <t>PMPJCK_1_RB2SLR</t>
  </si>
  <si>
    <t>PMPJCK_1_SOLAR1</t>
  </si>
  <si>
    <t>PMPJCK_1_SOLAR2</t>
  </si>
  <si>
    <t>PNCHEG_2_PL1X4</t>
  </si>
  <si>
    <t>PANOCHE ENERGY CENTER (Aggregated)</t>
  </si>
  <si>
    <t>PNCHPP_1_PL1X2</t>
  </si>
  <si>
    <t>Midway Peaking Aggregate</t>
  </si>
  <si>
    <t>PNCHVS_2_SOLAR</t>
  </si>
  <si>
    <t>PNCHVS_2_SOLARB</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</si>
  <si>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</si>
  <si>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</si>
  <si>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</si>
  <si>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</si>
  <si>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</si>
  <si>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</si>
  <si>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</si>
  <si>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</si>
  <si>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</si>
  <si>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</si>
  <si>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</si>
  <si>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</si>
  <si>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</si>
  <si>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PRIMM_2_SOLAR1</t>
  </si>
  <si>
    <t>PSWEET_1_STCRUZ</t>
  </si>
  <si>
    <t>Santa Cruz Energy LLC</t>
  </si>
  <si>
    <t>PTLOMA_6_NTCQF</t>
  </si>
  <si>
    <t>NTC/MCRD COGENERATION</t>
  </si>
  <si>
    <t>PUTHCR_1_SOLAR1</t>
  </si>
  <si>
    <t>PWEST_1_UNIT</t>
  </si>
  <si>
    <t>RCKCRK_7_UNIT 1</t>
  </si>
  <si>
    <t>ROCK CREEK HYDRO UNIT 1</t>
  </si>
  <si>
    <t>RCKCRK_7_UNIT 2</t>
  </si>
  <si>
    <t>RDWAY_1_CREST</t>
  </si>
  <si>
    <t>RECTOR_2_CREST</t>
  </si>
  <si>
    <t>RECTOR_2_KAWEAH</t>
  </si>
  <si>
    <t>KAWEAH PH 2 &amp; 3 PSP AGGREGATE</t>
  </si>
  <si>
    <t>RECTOR_2_KAWH 1</t>
  </si>
  <si>
    <t>RECTOR_2_TFDBM1</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</si>
  <si>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</si>
  <si>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</si>
  <si>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</si>
  <si>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</si>
  <si>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</si>
  <si>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</si>
  <si>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</si>
  <si>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</si>
  <si>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</si>
  <si>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</si>
  <si>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</si>
  <si>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</si>
  <si>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7</t>
  </si>
  <si>
    <t>REDONDO GEN STA. UNIT 7</t>
  </si>
  <si>
    <t>REDOND_7_UNIT 8</t>
  </si>
  <si>
    <t>REDONDO GEN STA. UNIT 8</t>
  </si>
  <si>
    <t>REEDLY_6_SOLAR</t>
  </si>
  <si>
    <t>RENWD_1_QF</t>
  </si>
  <si>
    <t>RHONDO_6_PUENTE</t>
  </si>
  <si>
    <t>RICHMN_1_CHVSR2</t>
  </si>
  <si>
    <t>Chevron 8.5</t>
  </si>
  <si>
    <t>RICHMN_1_SOLAR</t>
  </si>
  <si>
    <t>Chevron 2</t>
  </si>
  <si>
    <t>RICHMN_7_BAYENV</t>
  </si>
  <si>
    <t>RIOBRV_6_UNIT 1</t>
  </si>
  <si>
    <t>RIOOSO_1_QF</t>
  </si>
  <si>
    <t>SMALL QF AGGREGATION - GRASS VALLEY</t>
  </si>
  <si>
    <t>RNDMTN_2_SLSPHY1</t>
  </si>
  <si>
    <t>Silver Springs</t>
  </si>
  <si>
    <t>ROLLIN_6_UNIT</t>
  </si>
  <si>
    <t>ROLLINS HYDRO</t>
  </si>
  <si>
    <t>ROSMDW_2_WIND1</t>
  </si>
  <si>
    <t>ROSMND_6_SOLAR</t>
  </si>
  <si>
    <t>RSMSLR_6_SOLAR1</t>
  </si>
  <si>
    <t>RSMSLR_6_SOLAR2</t>
  </si>
  <si>
    <t>RTEDDY_2_SOLAR1</t>
  </si>
  <si>
    <t>Rosamond West Solar 1</t>
  </si>
  <si>
    <t>RTEDDY_2_SOLAR2</t>
  </si>
  <si>
    <t>Rosamond West Solar 2</t>
  </si>
  <si>
    <t>RTREE_2_WIND1</t>
  </si>
  <si>
    <t>RTREE_2_WIND2</t>
  </si>
  <si>
    <t>RTREE_2_WIND3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</si>
  <si>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</si>
  <si>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</si>
  <si>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</si>
  <si>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</si>
  <si>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</si>
  <si>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</si>
  <si>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</si>
  <si>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</si>
  <si>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</si>
  <si>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</si>
  <si>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</si>
  <si>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</si>
  <si>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</si>
  <si>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</si>
  <si>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</si>
  <si>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</si>
  <si>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SALTSP_7_UNITS</t>
  </si>
  <si>
    <t>SALT SPRINGS HYDRO AGGREGATE</t>
  </si>
  <si>
    <t>SANDLT_2_SUNITS</t>
  </si>
  <si>
    <t>SANLOB_1_LNDFIL</t>
  </si>
  <si>
    <t>SANTFG_7_UNITS</t>
  </si>
  <si>
    <t>GEYSERS CALISTOGA AGGREGATE</t>
  </si>
  <si>
    <t>SANTGO_2_LNDFL1</t>
  </si>
  <si>
    <t>Bowerman Power</t>
  </si>
  <si>
    <t>SANTGO_2_MABBT1</t>
  </si>
  <si>
    <t>Millikan Avenue BESS</t>
  </si>
  <si>
    <t>SANWD_1_QF</t>
  </si>
  <si>
    <t>SAUGUS_2_TOLAND</t>
  </si>
  <si>
    <t>SAUGUS_6_CREST</t>
  </si>
  <si>
    <t>SAUGUS_6_MWDFTH</t>
  </si>
  <si>
    <t>Foothill Hydroelectric Recovery Plant</t>
  </si>
  <si>
    <t>SAUGUS_7_CHIQCN</t>
  </si>
  <si>
    <t>SAUGUS_7_LOPEZ</t>
  </si>
  <si>
    <t>SBERDO_2_PSP3</t>
  </si>
  <si>
    <t>SBERDO_2_PSP4</t>
  </si>
  <si>
    <t>SBERDO_2_REDLND</t>
  </si>
  <si>
    <t>SBERDO_2_RTS005</t>
  </si>
  <si>
    <t>SBERDO_2_RTS007</t>
  </si>
  <si>
    <t>SBERDO_2_RTS011</t>
  </si>
  <si>
    <t>SBERDO_2_RTS013</t>
  </si>
  <si>
    <t>SBERDO_2_RTS016</t>
  </si>
  <si>
    <t>SBERDO_2_RTS048</t>
  </si>
  <si>
    <t>SBERDO_2_SNTANA</t>
  </si>
  <si>
    <t>SBERDO_6_MILLCK</t>
  </si>
  <si>
    <t>SCHNDR_1_FIVPTS</t>
  </si>
  <si>
    <t>SCHNDR_1_WSTSDE</t>
  </si>
  <si>
    <t>SEGS_1_SR2SL2</t>
  </si>
  <si>
    <t>Sunray 2</t>
  </si>
  <si>
    <t>SENTNL_2_CTG1</t>
  </si>
  <si>
    <t>SENTNL_2_CTG2</t>
  </si>
  <si>
    <t>SENTNL_2_CTG3</t>
  </si>
  <si>
    <t>SENTNL_2_CTG4</t>
  </si>
  <si>
    <t>SENTNL_2_CTG5</t>
  </si>
  <si>
    <t>SENTNL_2_CTG6</t>
  </si>
  <si>
    <t>SENTNL_2_CTG7</t>
  </si>
  <si>
    <t>SENTNL_2_CTG8</t>
  </si>
  <si>
    <t>SGREGY_6_SANGER</t>
  </si>
  <si>
    <t>SHUTLE_6_CREST</t>
  </si>
  <si>
    <t>SISQUC_1_SMARIA</t>
  </si>
  <si>
    <t>SKERN_6_SOLAR1</t>
  </si>
  <si>
    <t>SKERN_6_SOLAR2</t>
  </si>
  <si>
    <t>SLRMS3_2_SRMSR1</t>
  </si>
  <si>
    <t>SILVER RIDGE MOUNT SIGNAL 3</t>
  </si>
  <si>
    <t>SLST13_2_SOLAR1</t>
  </si>
  <si>
    <t>SLSTR1_2_SOLAR1</t>
  </si>
  <si>
    <t>SLSTR2_2_SOLAR2</t>
  </si>
  <si>
    <t>SLUISP_2_UNITS</t>
  </si>
  <si>
    <t>SAN LUIS (GIANELLI) PUMP-GEN (AGGREGATE)</t>
  </si>
  <si>
    <t>SLYCRK_1_UNIT 1</t>
  </si>
  <si>
    <t>SLY CREEK HYDRO</t>
  </si>
  <si>
    <t>SMRCOS_6_LNDFIL</t>
  </si>
  <si>
    <t>San Marcos Energy</t>
  </si>
  <si>
    <t>SMUDGO_7_UNIT 1</t>
  </si>
  <si>
    <t>SONOMA POWER PLANT</t>
  </si>
  <si>
    <t>SMYRNA_1_DL1SR1</t>
  </si>
  <si>
    <t>Delano Land 1</t>
  </si>
  <si>
    <t>SNCLRA_2_HOWLNG</t>
  </si>
  <si>
    <t>SNCLRA_2_SPRHYD</t>
  </si>
  <si>
    <t>Springville Hydroelectric Generator</t>
  </si>
  <si>
    <t>SNCLRA_6_OXGEN</t>
  </si>
  <si>
    <t>E.F. OXNARD INCORPORATED</t>
  </si>
  <si>
    <t>SNCLRA_6_PROCGN</t>
  </si>
  <si>
    <t>PROCTER  AND  GAMBLE OXNARD II</t>
  </si>
  <si>
    <t>SNDBAR_7_UNIT 1</t>
  </si>
  <si>
    <t>SNMALF_6_UNITS</t>
  </si>
  <si>
    <t>SOUTH_2_UNIT</t>
  </si>
  <si>
    <t>SOUTH HYDRO</t>
  </si>
  <si>
    <t>SPAULD_6_UNIT 3</t>
  </si>
  <si>
    <t>SPAULD_6_UNIT12</t>
  </si>
  <si>
    <t>SPAULDING HYDRO PH 1 &amp; 2 AGGREGATE</t>
  </si>
  <si>
    <t>SPBURN_2_UNIT 1</t>
  </si>
  <si>
    <t>SPBURN_7_SNOWMT</t>
  </si>
  <si>
    <t>SPI LI_2_UNIT 1</t>
  </si>
  <si>
    <t>SPIAND_1_ANDSN2</t>
  </si>
  <si>
    <t>SPICER_1_UNITS</t>
  </si>
  <si>
    <t>SPICER HYDRO UNITS 1-3 AGGREGATE</t>
  </si>
  <si>
    <t>SPIFBD_1_PL1X2</t>
  </si>
  <si>
    <t>SPQUIN_6_SRPCQU</t>
  </si>
  <si>
    <t>SPRGAP_1_UNIT 1</t>
  </si>
  <si>
    <t>SPRGVL_2_CREST</t>
  </si>
  <si>
    <t>SPRGVL_2_TULE</t>
  </si>
  <si>
    <t>SPRGVL_2_TULESC</t>
  </si>
  <si>
    <t>STANIS_7_UNIT 1</t>
  </si>
  <si>
    <t>STANISLAUS HYDRO</t>
  </si>
  <si>
    <t>STIGCT_2_LODI</t>
  </si>
  <si>
    <t>LODI STIG UNIT</t>
  </si>
  <si>
    <t>STNRES_1_UNIT</t>
  </si>
  <si>
    <t>STOILS_1_UNITS</t>
  </si>
  <si>
    <t>STOREY_2_MDRCH2</t>
  </si>
  <si>
    <t>STOREY_2_MDRCH3</t>
  </si>
  <si>
    <t>STOREY_2_MDRCH4</t>
  </si>
  <si>
    <t>STOREY_7_MDRCHW</t>
  </si>
  <si>
    <t>Madera Canal Site 980</t>
  </si>
  <si>
    <t>STROUD_6_SOLAR</t>
  </si>
  <si>
    <t>STROUD_6_WWHSR1</t>
  </si>
  <si>
    <t>Winter Wheat Solar Farm</t>
  </si>
  <si>
    <t>SUMWHT_6_SWSSR1</t>
  </si>
  <si>
    <t>SUNRIS_2_PL1X3</t>
  </si>
  <si>
    <t>Sunrise Power Project AGGREGATE II</t>
  </si>
  <si>
    <t>SUNSHN_2_LNDFL</t>
  </si>
  <si>
    <t>SWIFT_1_NAS</t>
  </si>
  <si>
    <t>SYCAMR_2_UNIT 2</t>
  </si>
  <si>
    <t>Sycamore Cogeneration Unit 2</t>
  </si>
  <si>
    <t>SYCAMR_2_UNIT 3</t>
  </si>
  <si>
    <t>SYCAMR_2_UNIT 4</t>
  </si>
  <si>
    <t>Sycamore Cogeneration Unit 4</t>
  </si>
  <si>
    <t>S_RITA_6_SOLAR1</t>
  </si>
  <si>
    <t>TANHIL_6_SOLART</t>
  </si>
  <si>
    <t>TBLMTN_6_QF</t>
  </si>
  <si>
    <t>SMALL QF AGGREGATION - PARADISE</t>
  </si>
  <si>
    <t>TEHAPI_2_WIND1</t>
  </si>
  <si>
    <t>Wind Wall Monolith 1</t>
  </si>
  <si>
    <t>TEHAPI_2_WIND2</t>
  </si>
  <si>
    <t>Wind Wall Monolith 2</t>
  </si>
  <si>
    <t>TERMEX_2_PL1X3</t>
  </si>
  <si>
    <t>TDM</t>
  </si>
  <si>
    <t>TIFFNY_1_DILLON</t>
  </si>
  <si>
    <t>TIGRCK_7_UNITS</t>
  </si>
  <si>
    <t>TIGER CREEK HYDRO AGGREGATE</t>
  </si>
  <si>
    <t>TKOPWR_6_HYDRO</t>
  </si>
  <si>
    <t>TMPLTN_2_SOLAR</t>
  </si>
  <si>
    <t>TOADTW_6_UNIT</t>
  </si>
  <si>
    <t>TOPAZ_2_SOLAR</t>
  </si>
  <si>
    <t>TRNQLT_2_SOLAR</t>
  </si>
  <si>
    <t>Tranquillity</t>
  </si>
  <si>
    <t>TRNSWD_1_QF</t>
  </si>
  <si>
    <t>TULEWD_1_TULWD1</t>
  </si>
  <si>
    <t>Tule Wind</t>
  </si>
  <si>
    <t>TULLCK_7_UNITS</t>
  </si>
  <si>
    <t>Tullock Hydro</t>
  </si>
  <si>
    <t>TUPMAN_1_BIOGAS</t>
  </si>
  <si>
    <t>TWISSL_6_SOLAR</t>
  </si>
  <si>
    <t>TWISSL_6_SOLAR1</t>
  </si>
  <si>
    <t>TX-ELK_6_SOLAR1</t>
  </si>
  <si>
    <t>TXMCKT_6_UNIT</t>
  </si>
  <si>
    <t>UKIAH_7_LAKEMN</t>
  </si>
  <si>
    <t>ULTPCH_1_UNIT 1</t>
  </si>
  <si>
    <t>ULTPFR_1_UNIT 1</t>
  </si>
  <si>
    <t>Rio Bravo Fresno</t>
  </si>
  <si>
    <t>ULTRCK_2_UNIT</t>
  </si>
  <si>
    <t>Rio Bravo Rocklin</t>
  </si>
  <si>
    <t>UNVRSY_1_UNIT 1</t>
  </si>
  <si>
    <t>USWND2_1_WIND1</t>
  </si>
  <si>
    <t>Golden Hills A</t>
  </si>
  <si>
    <t>USWND2_1_WIND2</t>
  </si>
  <si>
    <t>Golden Hills B</t>
  </si>
  <si>
    <t>USWND2_1_WIND3</t>
  </si>
  <si>
    <t>Golden Hills C</t>
  </si>
  <si>
    <t>USWND4_2_UNIT2</t>
  </si>
  <si>
    <t>Altamont Landfill Gas to Energy</t>
  </si>
  <si>
    <t>USWNDR_2_SMUD</t>
  </si>
  <si>
    <t>SOLANO WIND FARM</t>
  </si>
  <si>
    <t>USWNDR_2_SMUD2</t>
  </si>
  <si>
    <t>Solano Wind Project Phase 3</t>
  </si>
  <si>
    <t>USWNDR_2_UNITS</t>
  </si>
  <si>
    <t>USWPJR_2_UNITS</t>
  </si>
  <si>
    <t>VACADX_1_NAS</t>
  </si>
  <si>
    <t>VACA-DIXON BATTERY</t>
  </si>
  <si>
    <t>VACADX_1_SOLAR</t>
  </si>
  <si>
    <t>VACADX_1_UNITA1</t>
  </si>
  <si>
    <t>CalPeak Power Vaca Dixon Unit 1</t>
  </si>
  <si>
    <t>VALLEY_5_PERRIS</t>
  </si>
  <si>
    <t>MWD Perris Hydroelectric Recovery Plant</t>
  </si>
  <si>
    <t>VALLEY_5_REDMTN</t>
  </si>
  <si>
    <t xml:space="preserve">MWD Red Mountain Hydroelectric Recovery </t>
  </si>
  <si>
    <t>VALLEY_5_RTS044</t>
  </si>
  <si>
    <t>VALLEY_5_SOLAR1</t>
  </si>
  <si>
    <t>Kona Solar - Meridian #1</t>
  </si>
  <si>
    <t>VALLEY_5_SOLAR2</t>
  </si>
  <si>
    <t>VEAVST_1_SOLAR</t>
  </si>
  <si>
    <t>Community Solar</t>
  </si>
  <si>
    <t>VEGA_6_SOLAR1</t>
  </si>
  <si>
    <t>VENWD_1_WIND1</t>
  </si>
  <si>
    <t>Windpark Unlimited 1</t>
  </si>
  <si>
    <t>VENWD_1_WIND2</t>
  </si>
  <si>
    <t>Windpark Unlimited 2</t>
  </si>
  <si>
    <t>VENWD_1_WIND3</t>
  </si>
  <si>
    <t>Painted Hills Windpark</t>
  </si>
  <si>
    <t>VERNON_6_GONZL1</t>
  </si>
  <si>
    <t>H. Gonzales Unit #1</t>
  </si>
  <si>
    <t>VERNON_6_GONZL2</t>
  </si>
  <si>
    <t>H. Gonzales Unit #2</t>
  </si>
  <si>
    <t>VERNON_6_MALBRG</t>
  </si>
  <si>
    <t>Malburg Generating Station</t>
  </si>
  <si>
    <t>VESTAL_2_KERN</t>
  </si>
  <si>
    <t>KERN RIVER PH 3 UNITS 1 &amp; 2 AGGREGATE</t>
  </si>
  <si>
    <t>VESTAL_2_RTS042</t>
  </si>
  <si>
    <t>VESTAL_2_SOLAR1</t>
  </si>
  <si>
    <t>VESTAL_2_SOLAR2</t>
  </si>
  <si>
    <t>VESTAL_2_UNIT1</t>
  </si>
  <si>
    <t>VESTAL_2_WELLHD</t>
  </si>
  <si>
    <t>Wellhead Power Delano</t>
  </si>
  <si>
    <t>VESTAL_6_QF</t>
  </si>
  <si>
    <t>VICTOR_1_CREST</t>
  </si>
  <si>
    <t>VICTOR_1_EXSLRA</t>
  </si>
  <si>
    <t>Expressway Solar A</t>
  </si>
  <si>
    <t>VICTOR_1_EXSLRB</t>
  </si>
  <si>
    <t>Expressway Solar B</t>
  </si>
  <si>
    <t>VICTOR_1_LVSLR1</t>
  </si>
  <si>
    <t>VICTOR_1_LVSLR2</t>
  </si>
  <si>
    <t>VICTOR_1_SLRHES</t>
  </si>
  <si>
    <t>VICTOR_1_SOLAR1</t>
  </si>
  <si>
    <t>VICTOR_1_SOLAR2</t>
  </si>
  <si>
    <t>VICTOR_1_SOLAR3</t>
  </si>
  <si>
    <t>Adelanto Solar 2</t>
  </si>
  <si>
    <t>VICTOR_1_SOLAR4</t>
  </si>
  <si>
    <t>VICTOR_1_VDRYFA</t>
  </si>
  <si>
    <t>VICTOR_1_VDRYFB</t>
  </si>
  <si>
    <t>VILLPK_2_VALLYV</t>
  </si>
  <si>
    <t>MWD Valley View Hydroelectric Recovery P</t>
  </si>
  <si>
    <t>VILLPK_6_MWDYOR</t>
  </si>
  <si>
    <t>Yorba Linda Hydroelectric Recovery Plant</t>
  </si>
  <si>
    <t>VINCNT_2_QF</t>
  </si>
  <si>
    <t>VINCNT_2_WESTWD</t>
  </si>
  <si>
    <t>VISTA_2_RIALTO</t>
  </si>
  <si>
    <t>VISTA_2_RTS028</t>
  </si>
  <si>
    <t>VLCNTR_6_VCSLR</t>
  </si>
  <si>
    <t>VLCNTR_6_VCSLR1</t>
  </si>
  <si>
    <t>Valley Center 1</t>
  </si>
  <si>
    <t>VLCNTR_6_VCSLR2</t>
  </si>
  <si>
    <t>VLYHOM_7_SSJID</t>
  </si>
  <si>
    <t>Woodward Power Plant</t>
  </si>
  <si>
    <t>VOLTA_2_UNIT 1</t>
  </si>
  <si>
    <t>VOLTA_2_UNIT 2</t>
  </si>
  <si>
    <t>VOLTA_6_BAILCK</t>
  </si>
  <si>
    <t>VOLTA_6_DIGHYD</t>
  </si>
  <si>
    <t>VOLTA_7_QFUNTS</t>
  </si>
  <si>
    <t>VSTAES_6_VESBT1</t>
  </si>
  <si>
    <t>WADHAM_6_UNIT</t>
  </si>
  <si>
    <t>Wadham Energy LP</t>
  </si>
  <si>
    <t>WALCRK_2_CTG1</t>
  </si>
  <si>
    <t>WALCRK_2_CTG2</t>
  </si>
  <si>
    <t>WALCRK_2_CTG3</t>
  </si>
  <si>
    <t>WALCRK_2_CTG4</t>
  </si>
  <si>
    <t>WALCRK_2_CTG5</t>
  </si>
  <si>
    <t>WALNUT_2_SOLAR</t>
  </si>
  <si>
    <t>WALNUT_6_HILLGEN</t>
  </si>
  <si>
    <t>WALNUT_7_WCOVST</t>
  </si>
  <si>
    <t>WARNE_2_UNIT</t>
  </si>
  <si>
    <t>WARNE HYDRO AGGREGATE</t>
  </si>
  <si>
    <t>WAUKNA_1_SOLAR</t>
  </si>
  <si>
    <t>WAUKNA_1_SOLAR2</t>
  </si>
  <si>
    <t>WDLEAF_7_UNIT 1</t>
  </si>
  <si>
    <t>WOODLEAF HYDRO</t>
  </si>
  <si>
    <t>WEBER_6_FORWRD</t>
  </si>
  <si>
    <t>WESTPT_2_UNIT</t>
  </si>
  <si>
    <t>WFRESN_1_SOLAR</t>
  </si>
  <si>
    <t>WHEATL_6_LNDFIL</t>
  </si>
  <si>
    <t>WHITNY_6_SOLAR</t>
  </si>
  <si>
    <t>Whitney Point Solar</t>
  </si>
  <si>
    <t>WHTWTR_1_WINDA1</t>
  </si>
  <si>
    <t>Whitewater Hill Wind Project</t>
  </si>
  <si>
    <t>WISE_1_UNIT 1</t>
  </si>
  <si>
    <t>WISE_1_UNIT 2</t>
  </si>
  <si>
    <t>WISE HYDRO UNIT 2</t>
  </si>
  <si>
    <t>WISHON_6_UNITS</t>
  </si>
  <si>
    <t>Wishon/San Joaquin  #1-A AGGREGATE</t>
  </si>
  <si>
    <t>WISTRA_2_WRSSR1</t>
  </si>
  <si>
    <t>Wistaria Ranch Solar</t>
  </si>
  <si>
    <t>WLDWD_1_SOLAR1</t>
  </si>
  <si>
    <t>WLDWD_1_SOLAR2</t>
  </si>
  <si>
    <t>WNDMAS_2_UNIT 1</t>
  </si>
  <si>
    <t>WNDSTR_2_WIND</t>
  </si>
  <si>
    <t>WOLFSK_1_UNITA1</t>
  </si>
  <si>
    <t>WOODWR_1_HYDRO</t>
  </si>
  <si>
    <t>Quinten Luallen</t>
  </si>
  <si>
    <t>WRGHTP_7_AMENGY</t>
  </si>
  <si>
    <t>SMALL QF AGGREGATION - LOS BANOS</t>
  </si>
  <si>
    <t>WSENGY_1_UNIT 1</t>
  </si>
  <si>
    <t>Wheelabrator Shasta</t>
  </si>
  <si>
    <t>YUBACT_1_SUNSWT</t>
  </si>
  <si>
    <t>YUBA CITY COGEN</t>
  </si>
  <si>
    <t>YUBACT_6_UNITA1</t>
  </si>
  <si>
    <t>Yuba City Energy Center (Calpine)</t>
  </si>
  <si>
    <t>ZOND_6_UNIT</t>
  </si>
  <si>
    <t>CAPMAD_1_UNIT 1</t>
  </si>
  <si>
    <t>METCLF_1_QF</t>
  </si>
  <si>
    <t>SONOMA_1_PN5SR1</t>
  </si>
  <si>
    <t>THMENG_1_UNIT 1</t>
  </si>
  <si>
    <t>WALNUT_7_WCOVCT</t>
  </si>
  <si>
    <t>AGCANA_X_HOOVER</t>
  </si>
  <si>
    <t>Hoover Power Plant</t>
  </si>
  <si>
    <t>ALHMBR_1_ALHSLR</t>
  </si>
  <si>
    <t>ANZA_6_SOLAR1</t>
  </si>
  <si>
    <t>ARKANS_1_ARKSLR</t>
  </si>
  <si>
    <t>ARLVAL_5_SOLAR</t>
  </si>
  <si>
    <t>BCTSYS_5_PWXDYN</t>
  </si>
  <si>
    <t>BEJNLS_5_BV2SCEDYN</t>
  </si>
  <si>
    <t>Broadview 2</t>
  </si>
  <si>
    <t>BEKWJS_5_BV1SCEDYN</t>
  </si>
  <si>
    <t>Broadview 1</t>
  </si>
  <si>
    <t>CALPSS_6_SOLAR1</t>
  </si>
  <si>
    <t>ELCABO_5_ECWSCEDYN</t>
  </si>
  <si>
    <t>El Cabo Wind</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</si>
  <si>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</si>
  <si>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</si>
  <si>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</si>
  <si>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</si>
  <si>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</si>
  <si>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</si>
  <si>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</si>
  <si>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</si>
  <si>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</si>
  <si>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</si>
  <si>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</si>
  <si>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</si>
  <si>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</si>
  <si>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</si>
  <si>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</si>
  <si>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RAMON_2_SCEDYN</t>
  </si>
  <si>
    <t>SCEHOV_2_HOOVER</t>
  </si>
  <si>
    <t>SNORA_2_SNRSLR</t>
  </si>
  <si>
    <t>WSNR_2_CVPDYN</t>
  </si>
  <si>
    <t>Central Valley 1</t>
  </si>
  <si>
    <t>WSNR_2_TESLADYN</t>
  </si>
  <si>
    <t>Central Valley Tesla</t>
  </si>
  <si>
    <t>WSNR_5_TRCYDYN</t>
  </si>
  <si>
    <t>Central Valley Tracy</t>
  </si>
  <si>
    <t>Base_battery_PGE_Valley_dur_4_unit_1</t>
  </si>
  <si>
    <t>Base_battery_PGE_Valley_dur_4</t>
  </si>
  <si>
    <t>Base_battery_PGE_Valley_dur_4_unit_2</t>
  </si>
  <si>
    <t>Base_battery_PGE_Valley_dur_4_unit_3</t>
  </si>
  <si>
    <t>Base_battery_PGE_Valley_dur_4_unit_4</t>
  </si>
  <si>
    <t>Base_battery_PGE_Valley_dur_4_unit_5</t>
  </si>
  <si>
    <t>Base_battery_PGE_Valley_dur_4_unit_6</t>
  </si>
  <si>
    <t>Base_battery_PGE_Valley_dur_4_unit_7</t>
  </si>
  <si>
    <t>Base_battery_PGE_Valley_dur_4_unit_8</t>
  </si>
  <si>
    <t>Base_battery_PGE_Valley_dur_4_unit_9</t>
  </si>
  <si>
    <t>Base_battery_PGE_Valley_dur_4_unit_10</t>
  </si>
  <si>
    <t>Base_battery_SCE_dur_4_unit_1</t>
  </si>
  <si>
    <t>Base_battery_SCE_dur_4</t>
  </si>
  <si>
    <t>Base_battery_SCE_dur_4_unit_2</t>
  </si>
  <si>
    <t>Base_battery_SCE_dur_4_unit_3</t>
  </si>
  <si>
    <t>Base_battery_SCE_dur_4_unit_4</t>
  </si>
  <si>
    <t>Base_battery_SCE_dur_4_unit_5</t>
  </si>
  <si>
    <t>Base_battery_SCE_dur_4_unit_6</t>
  </si>
  <si>
    <t>Base_battery_SCE_dur_4_unit_7</t>
  </si>
  <si>
    <t>Base_battery_SCE_dur_4_unit_8</t>
  </si>
  <si>
    <t>Base_battery_SCE_dur_4_unit_9</t>
  </si>
  <si>
    <t>Base_battery_SCE_dur_4_unit_10</t>
  </si>
  <si>
    <t>Base_battery_SDGE_dur_4_unit_1</t>
  </si>
  <si>
    <t>Base_battery_SDGE_dur_4</t>
  </si>
  <si>
    <t>Base_battery_SDGE_dur_4_unit_2</t>
  </si>
  <si>
    <t>Base_battery_SDGE_dur_4_unit_3</t>
  </si>
  <si>
    <t>Base_battery_SDGE_dur_4_unit_4</t>
  </si>
  <si>
    <t>Base_battery_SDGE_dur_4_unit_5</t>
  </si>
  <si>
    <t>Base_battery_SDGE_dur_4_unit_6</t>
  </si>
  <si>
    <t>Base_battery_SDGE_dur_4_unit_7</t>
  </si>
  <si>
    <t>Base_battery_SDGE_dur_4_unit_8</t>
  </si>
  <si>
    <t>Base_battery_SDGE_dur_4_unit_9</t>
  </si>
  <si>
    <t>Base_battery_SDGE_dur_4_unit_10</t>
  </si>
  <si>
    <t>Base_battery_PGE_Bay_dur_2_unit_1</t>
  </si>
  <si>
    <t>Base_battery_PGE_Bay_dur_2</t>
  </si>
  <si>
    <t>Base_battery_PGE_Bay_dur_2_unit_2</t>
  </si>
  <si>
    <t>Base_battery_PGE_Bay_dur_2_unit_3</t>
  </si>
  <si>
    <t>Base_battery_PGE_Bay_dur_2_unit_4</t>
  </si>
  <si>
    <t>Base_battery_PGE_Bay_dur_2_unit_5</t>
  </si>
  <si>
    <t>Base_battery_PGE_Bay_dur_2_unit_6</t>
  </si>
  <si>
    <t>Base_battery_PGE_Bay_dur_2_unit_7</t>
  </si>
  <si>
    <t>Base_battery_PGE_Bay_dur_2_unit_8</t>
  </si>
  <si>
    <t>Base_battery_PGE_Bay_dur_2_unit_9</t>
  </si>
  <si>
    <t>Base_battery_PGE_Bay_dur_2_unit_10</t>
  </si>
  <si>
    <t>Base_battery_PGE_Valley_dur_2_unit_1</t>
  </si>
  <si>
    <t>Base_battery_PGE_Valley_dur_2</t>
  </si>
  <si>
    <t>Base_battery_PGE_Valley_dur_2_unit_2</t>
  </si>
  <si>
    <t>Base_battery_PGE_Valley_dur_2_unit_3</t>
  </si>
  <si>
    <t>Base_battery_PGE_Valley_dur_2_unit_4</t>
  </si>
  <si>
    <t>Base_battery_PGE_Valley_dur_2_unit_5</t>
  </si>
  <si>
    <t>Base_battery_PGE_Valley_dur_2_unit_6</t>
  </si>
  <si>
    <t>Base_battery_PGE_Valley_dur_2_unit_7</t>
  </si>
  <si>
    <t>Base_battery_PGE_Valley_dur_2_unit_8</t>
  </si>
  <si>
    <t>Base_battery_PGE_Valley_dur_2_unit_9</t>
  </si>
  <si>
    <t>Base_battery_PGE_Valley_dur_2_unit_10</t>
  </si>
  <si>
    <t>Base_battery_SCE_dur_2_unit_1</t>
  </si>
  <si>
    <t>Base_battery_SCE_dur_2</t>
  </si>
  <si>
    <t>Base_battery_SCE_dur_2_unit_2</t>
  </si>
  <si>
    <t>Base_battery_SCE_dur_2_unit_3</t>
  </si>
  <si>
    <t>Base_battery_SCE_dur_2_unit_4</t>
  </si>
  <si>
    <t>Base_battery_SCE_dur_2_unit_5</t>
  </si>
  <si>
    <t>Base_battery_SCE_dur_2_unit_6</t>
  </si>
  <si>
    <t>Base_battery_SCE_dur_2_unit_7</t>
  </si>
  <si>
    <t>Base_battery_SCE_dur_2_unit_8</t>
  </si>
  <si>
    <t>Base_battery_SCE_dur_2_unit_9</t>
  </si>
  <si>
    <t>Base_battery_SCE_dur_2_unit_10</t>
  </si>
  <si>
    <t>Base_battery_SDGE_dur_2_unit_1</t>
  </si>
  <si>
    <t>Base_battery_SDGE_dur_2</t>
  </si>
  <si>
    <t>Base_battery_SDGE_dur_2_unit_2</t>
  </si>
  <si>
    <t>Base_battery_SDGE_dur_2_unit_3</t>
  </si>
  <si>
    <t>Base_battery_SDGE_dur_2_unit_4</t>
  </si>
  <si>
    <t>Base_battery_SDGE_dur_2_unit_5</t>
  </si>
  <si>
    <t>Base_battery_SDGE_dur_2_unit_6</t>
  </si>
  <si>
    <t>Base_battery_SDGE_dur_2_unit_7</t>
  </si>
  <si>
    <t>Base_battery_SDGE_dur_2_unit_8</t>
  </si>
  <si>
    <t>Base_battery_SDGE_dur_2_unit_9</t>
  </si>
  <si>
    <t>Base_battery_SDGE_dur_2_unit_10</t>
  </si>
  <si>
    <t>Base_battery_PGE_Bay_dur_4_unit_1</t>
  </si>
  <si>
    <t>Base_battery_PGE_Bay_dur_4</t>
  </si>
  <si>
    <t>Base_battery_PGE_Bay_dur_4_unit_2</t>
  </si>
  <si>
    <t>Base_battery_PGE_Bay_dur_4_unit_3</t>
  </si>
  <si>
    <t>Base_battery_PGE_Bay_dur_4_unit_4</t>
  </si>
  <si>
    <t>Base_battery_PGE_Bay_dur_4_unit_5</t>
  </si>
  <si>
    <t>Base_battery_PGE_Bay_dur_4_unit_6</t>
  </si>
  <si>
    <t>Base_battery_PGE_Bay_dur_4_unit_7</t>
  </si>
  <si>
    <t>Base_battery_PGE_Bay_dur_4_unit_8</t>
  </si>
  <si>
    <t>Base_battery_PGE_Bay_dur_4_unit_9</t>
  </si>
  <si>
    <t>Base_battery_PGE_Bay_dur_4_unit_10</t>
  </si>
  <si>
    <t>BARRE_2_QF</t>
  </si>
  <si>
    <t>CHEVCO_6_UNIT 1</t>
  </si>
  <si>
    <t>CHEVRON USA (COALINGA)</t>
  </si>
  <si>
    <t>CHEVCO_6_UNIT 2</t>
  </si>
  <si>
    <t>AERA ENERGY LLC. (COALINGA)</t>
  </si>
  <si>
    <t>CHEVCY_1_UNIT</t>
  </si>
  <si>
    <t>CHEVRON USA (CYMRIC)</t>
  </si>
  <si>
    <t>CSCCOG_1_UNIT 1</t>
  </si>
  <si>
    <t>SANTA CLARA CO-GEN</t>
  </si>
  <si>
    <t>GOLETA_6_GAVOTA</t>
  </si>
  <si>
    <t>Point Arguello Pipeline Company</t>
  </si>
  <si>
    <t>IGNACO_1_QF</t>
  </si>
  <si>
    <t>SMALL QF AGGREGATION - VALLEJO/DINSMORE</t>
  </si>
  <si>
    <t>LAWRNC_7_SUNYVL</t>
  </si>
  <si>
    <t>City of Sunnyvale Unit 1 and 2</t>
  </si>
  <si>
    <t>MOSSLD_1_QF</t>
  </si>
  <si>
    <t>SMALL QF AGGREGATION - SANTA CRUZ</t>
  </si>
  <si>
    <t>OLINDA_2_QF</t>
  </si>
  <si>
    <t>OLINDA QFS</t>
  </si>
  <si>
    <t>OROVIL_6_UNIT</t>
  </si>
  <si>
    <t>Oroville Cogeneration, LP</t>
  </si>
  <si>
    <t>SAMPSN_6_KELCO1</t>
  </si>
  <si>
    <t>KELCO QUALIFYING FACILITY</t>
  </si>
  <si>
    <t>TENGEN_2_PL1X2</t>
  </si>
  <si>
    <t>TESLA_1_QF</t>
  </si>
  <si>
    <t>SMALL QF AGGREGATION - STOCKTON</t>
  </si>
  <si>
    <t>UNCHEM_1_UNIT</t>
  </si>
  <si>
    <t>CONTRA COSTA CARBON PLANT</t>
  </si>
  <si>
    <t>METEC_2_PL1X3</t>
  </si>
  <si>
    <t>CALPIN_1_AGNEW</t>
  </si>
  <si>
    <t>Agnews Power Plant</t>
  </si>
  <si>
    <t>SCHLTE_1_PL1X3</t>
  </si>
  <si>
    <t>SMPRIP_1_SMPSON</t>
  </si>
  <si>
    <t>Ripon Cogeneration Unit 1</t>
  </si>
  <si>
    <t>AlamitosCC-Total</t>
  </si>
  <si>
    <t>HuntBeachCC-Total</t>
  </si>
  <si>
    <t>GLNARM_2_UNIT 5</t>
  </si>
  <si>
    <t>CARLS1_2_CARCT1</t>
  </si>
  <si>
    <t>CARLS2_1_CARCT1</t>
  </si>
  <si>
    <t>CENTER_2_TECNG1</t>
  </si>
  <si>
    <t>TECHNICAST</t>
  </si>
  <si>
    <t>MLPTAS_7_QFUNTS</t>
  </si>
  <si>
    <t>MURRAY_6_UNIT</t>
  </si>
  <si>
    <t>Grossmont Hospital</t>
  </si>
  <si>
    <t>NEWARK_1_QF</t>
  </si>
  <si>
    <t>NEWARK 1 QF</t>
  </si>
  <si>
    <t>PSWEET_7_QFUNTS</t>
  </si>
  <si>
    <t>SNCLRA_2_UNIT</t>
  </si>
  <si>
    <t>Channel Islands Power</t>
  </si>
  <si>
    <t>NIMTG_6_NICOGN</t>
  </si>
  <si>
    <t>NORTH ISLAND COGEN</t>
  </si>
  <si>
    <t>PLMSSR_6_HISIER</t>
  </si>
  <si>
    <t>High Sierra Cogeneration Aggregate</t>
  </si>
  <si>
    <t>CSTRVL_7_PL1X2</t>
  </si>
  <si>
    <t>SANITR_6_UNITS</t>
  </si>
  <si>
    <t>LACSD CARSON WATER POLLUTION AGGREGATE</t>
  </si>
  <si>
    <t>PVERDE_5_SCEDYN</t>
  </si>
  <si>
    <t>CHEVCD_6_UNIT</t>
  </si>
  <si>
    <t>CHEVRON USA (TAFT/CADET)</t>
  </si>
  <si>
    <t>CHINO_2_QF</t>
  </si>
  <si>
    <t>CLRMTK_1_QF</t>
  </si>
  <si>
    <t>SMALL QF AGGREGATION - OAKLAND</t>
  </si>
  <si>
    <t>CSTRVL_7_QFUNTS</t>
  </si>
  <si>
    <t>CUMMNG_6_SUNCT1</t>
  </si>
  <si>
    <t>SunSelect 1</t>
  </si>
  <si>
    <t>DEXZEL_1_UNIT</t>
  </si>
  <si>
    <t>Western Power and Steam Cogeneration</t>
  </si>
  <si>
    <t>DISCOV_1_CHEVRN</t>
  </si>
  <si>
    <t>CHEVRON USA (EASTRIDGE)</t>
  </si>
  <si>
    <t>ELLIS_2_QF</t>
  </si>
  <si>
    <t>ELLIS QFS</t>
  </si>
  <si>
    <t>FELLOW_7_QFUNTS</t>
  </si>
  <si>
    <t>Fellow QF Aggregate</t>
  </si>
  <si>
    <t>GOLETA_2_QF</t>
  </si>
  <si>
    <t>GRNLF2_1_UNIT</t>
  </si>
  <si>
    <t>GREENLEAF II COGEN</t>
  </si>
  <si>
    <t>LAGBEL_6_QF</t>
  </si>
  <si>
    <t>LAGUNA BELL QFS</t>
  </si>
  <si>
    <t>MESAP_1_QF</t>
  </si>
  <si>
    <t>SMALL QF AGGREGATION - SAN LUIS OBISPO</t>
  </si>
  <si>
    <t>MESAS_2_QF</t>
  </si>
  <si>
    <t>MISSIX_1_QF</t>
  </si>
  <si>
    <t>SMALL QF AGGREGATION - SAB FRABCUSCI</t>
  </si>
  <si>
    <t>MOORPK_6_QF</t>
  </si>
  <si>
    <t>PADUA_6_QF</t>
  </si>
  <si>
    <t>PADUA QFS</t>
  </si>
  <si>
    <t>PTLOMA_6_NTCCGN</t>
  </si>
  <si>
    <t>AEI MCRD STEAM TURBINE</t>
  </si>
  <si>
    <t>SNCLRA_2_UNIT1</t>
  </si>
  <si>
    <t>SNCLRA_6_QF</t>
  </si>
  <si>
    <t>SPRGVL_2_QF</t>
  </si>
  <si>
    <t>SRINTL_6_UNIT</t>
  </si>
  <si>
    <t>SRI INTERNATIONAL</t>
  </si>
  <si>
    <t>STAUFF_1_UNIT</t>
  </si>
  <si>
    <t>RHODIA INC. (RHONE-POULENC)</t>
  </si>
  <si>
    <t>VEDDER_1_SEKERN</t>
  </si>
  <si>
    <t>TEXACO EXPLORATION &amp; PROD (SE KERN RIVER</t>
  </si>
  <si>
    <t>VISTA_2_FCELL</t>
  </si>
  <si>
    <t>CSUSB fuel cell</t>
  </si>
  <si>
    <t>VISTA_6_QF</t>
  </si>
  <si>
    <t>LAPLMA_2_UNIT 3</t>
  </si>
  <si>
    <t>LAPLMA_2_UNIT 4</t>
  </si>
  <si>
    <t>CENTER_6_PEAKER</t>
  </si>
  <si>
    <t>Center Peaker</t>
  </si>
  <si>
    <t>ETIWND_6_GRPLND</t>
  </si>
  <si>
    <t>Grapeland Peaker</t>
  </si>
  <si>
    <t>BASICE_2_UNITS</t>
  </si>
  <si>
    <t>CALPINE  AMERICAN  I COGEN.</t>
  </si>
  <si>
    <t>INTMNT_3_ANAHEIM</t>
  </si>
  <si>
    <t>Intermountain Power Project</t>
  </si>
  <si>
    <t>CAISO_Coal</t>
  </si>
  <si>
    <t>INTMNT_3_PASADENA</t>
  </si>
  <si>
    <t>INTMNT_3_RIVERSIDE</t>
  </si>
  <si>
    <t>IPPDYN</t>
  </si>
  <si>
    <t>LDWP_Coal</t>
  </si>
  <si>
    <t>DIVSON_6_NSQF</t>
  </si>
  <si>
    <t>CHINO_6_CIMGEN</t>
  </si>
  <si>
    <t>RATSKE_2_NROSR1</t>
  </si>
  <si>
    <t>North Rosamond Solar, LLC</t>
  </si>
  <si>
    <t>VOYAGR_2_VOYWD3</t>
  </si>
  <si>
    <t>VOYAGR_2_VOYWD4</t>
  </si>
  <si>
    <t>VOYAGR_2_VOYWD2</t>
  </si>
  <si>
    <t>DSRTSN_2_SOLAR2</t>
  </si>
  <si>
    <t>BLYTHE_1_SOLAR2</t>
  </si>
  <si>
    <t>Blythe Green 1</t>
  </si>
  <si>
    <t>BIGSKY_2_BSKSR6</t>
  </si>
  <si>
    <t>Big Sky Solar 6</t>
  </si>
  <si>
    <t>BIGSKY_2_BSKSR7</t>
  </si>
  <si>
    <t>Big Sky Solar 7</t>
  </si>
  <si>
    <t>BIGSKY_2_BSKSR8</t>
  </si>
  <si>
    <t>Big Sky Solar 8</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</si>
  <si>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</si>
  <si>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</si>
  <si>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</si>
  <si>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</si>
  <si>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</si>
  <si>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</si>
  <si>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</si>
  <si>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</si>
  <si>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</si>
  <si>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</si>
  <si>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</si>
  <si>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</si>
  <si>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BGSKYN_2_AS2SR1</t>
  </si>
  <si>
    <t>CEDUCR_2_SOLAR1</t>
  </si>
  <si>
    <t>CEDUCR_2_SOLAR2</t>
  </si>
  <si>
    <t>CEDUCR_2_SOLAR3</t>
  </si>
  <si>
    <t>CEDUCR_2_SOLAR4</t>
  </si>
  <si>
    <t>TRNQL8_2_AMASR1</t>
  </si>
  <si>
    <t>Tranquillity 8 Amarillo</t>
  </si>
  <si>
    <t>TRNQL8_2_AZUSR1</t>
  </si>
  <si>
    <t>Tranquillity 8 Azul</t>
  </si>
  <si>
    <t>TRNQL8_2_ROJSR1</t>
  </si>
  <si>
    <t>Tranquillity 8 Rojo</t>
  </si>
  <si>
    <t>TRNQL8_2_VERSR1</t>
  </si>
  <si>
    <t>Tranquillity 8 Verde</t>
  </si>
  <si>
    <t>TORTLA_1_SOLAR</t>
  </si>
  <si>
    <t>SCHNDR_1_OS2BM2</t>
  </si>
  <si>
    <t>Verwey Madera Dairy Digester Genset #2</t>
  </si>
  <si>
    <t>SYCAMR_2_UNIT 1</t>
  </si>
  <si>
    <t>Sycamore Cogeneration Unit 1</t>
  </si>
  <si>
    <t>CONTRL_1_QF</t>
  </si>
  <si>
    <t>ARCOGN_2_UNITS</t>
  </si>
  <si>
    <t>CROKET_7_UNIT</t>
  </si>
  <si>
    <t>CROCKETT COGEN</t>
  </si>
  <si>
    <t>HARBGN_7_UNITS</t>
  </si>
  <si>
    <t>LGHTHP_6_ICEGEN</t>
  </si>
  <si>
    <t>MTNPOS_1_UNIT</t>
  </si>
  <si>
    <t>SALIRV_2_UNIT</t>
  </si>
  <si>
    <t>RECTOR_2_QF</t>
  </si>
  <si>
    <t>RECTOR QFS</t>
  </si>
  <si>
    <t>SAUGUS_6_QF</t>
  </si>
  <si>
    <t>SAUGUS QFS</t>
  </si>
  <si>
    <t>SBERDO_2_QF</t>
  </si>
  <si>
    <t>SAN BERADINO QFS</t>
  </si>
  <si>
    <t>SUNSET_2_UNITS</t>
  </si>
  <si>
    <t>MIDWAY SUNSET COGENERATION PLANT</t>
  </si>
  <si>
    <t>SEARLS_7_ARGUS</t>
  </si>
  <si>
    <t>ELKHIL_2_PL1X3</t>
  </si>
  <si>
    <t>KINGCO_1_KINGBR</t>
  </si>
  <si>
    <t>KERNRG_1_UNITS</t>
  </si>
  <si>
    <t>KERNFT_1_UNITS</t>
  </si>
  <si>
    <t>KERN FRONT LIMITED</t>
  </si>
  <si>
    <t>GRZZLY_1_BERKLY</t>
  </si>
  <si>
    <t>GOLETA_6_EXGEN</t>
  </si>
  <si>
    <t>EXXON COMPANY USA</t>
  </si>
  <si>
    <t>GILROY_1_UNIT</t>
  </si>
  <si>
    <t>TIDWTR_2_UNITS</t>
  </si>
  <si>
    <t>UNOCAL_1_UNITS</t>
  </si>
  <si>
    <t>TOSCO (RODEO PLANT)</t>
  </si>
  <si>
    <t>SHELRF_1_UNITS</t>
  </si>
  <si>
    <t>SHELL OIL REFINERY AGGREGATE</t>
  </si>
  <si>
    <t>SIERRA_1_UNITS</t>
  </si>
  <si>
    <t>HIGH SIERRA LIMITED</t>
  </si>
  <si>
    <t>NIMTG_6_NIQF</t>
  </si>
  <si>
    <t>SAUGUS_6_PTCHGN</t>
  </si>
  <si>
    <t>ANTLPE_2_QF</t>
  </si>
  <si>
    <t>DEVERS_1_QF</t>
  </si>
  <si>
    <t>LDWP_Nuclear</t>
  </si>
  <si>
    <t>BigBeau Solar</t>
  </si>
  <si>
    <t>RE Slate 1-2</t>
  </si>
  <si>
    <t>RE Slate (Stanford)</t>
  </si>
  <si>
    <t>Apple Valley Choice Energy</t>
  </si>
  <si>
    <t>CCA</t>
  </si>
  <si>
    <t>Calpine Energy Solutions</t>
  </si>
  <si>
    <t>ESP</t>
  </si>
  <si>
    <t>Clean Power Alliance of Southern California</t>
  </si>
  <si>
    <t>Desert Community Energy</t>
  </si>
  <si>
    <t>Direct Energy Business</t>
  </si>
  <si>
    <t>East Bay Community Energy</t>
  </si>
  <si>
    <t>Lancaster Choice Energy</t>
  </si>
  <si>
    <t>Marin Clean Energy</t>
  </si>
  <si>
    <t>Pacific Gas and Electric</t>
  </si>
  <si>
    <t>IOU</t>
  </si>
  <si>
    <t>Peninsula Clean Energy Authority</t>
  </si>
  <si>
    <t>Pico Rivera Innovative Municipal Energy</t>
  </si>
  <si>
    <t>Pilot Power Group</t>
  </si>
  <si>
    <t>Pioneer Community Energy</t>
  </si>
  <si>
    <t>Rancho Mirage Energy Authority</t>
  </si>
  <si>
    <t>San Diego Gas &amp; Electric</t>
  </si>
  <si>
    <t>San Jacinto Power</t>
  </si>
  <si>
    <t>San Jose Clean Energy</t>
  </si>
  <si>
    <t>Silicon Valley Clean Energy Authority</t>
  </si>
  <si>
    <t>Sonoma Clean Power Authority</t>
  </si>
  <si>
    <t>description</t>
  </si>
  <si>
    <t>lse</t>
  </si>
  <si>
    <t>lse_owned</t>
  </si>
  <si>
    <t>generic_example</t>
  </si>
  <si>
    <t>Firmed and shaped wind, 90% wind 10% thermal</t>
  </si>
  <si>
    <t>blended</t>
  </si>
  <si>
    <t>unbundled_rec</t>
  </si>
  <si>
    <t>unspecified_import</t>
  </si>
  <si>
    <t>resource_category</t>
  </si>
  <si>
    <t>Field</t>
  </si>
  <si>
    <t>Description</t>
  </si>
  <si>
    <t>generator_type</t>
  </si>
  <si>
    <t>Year of the energy/capacity procured</t>
  </si>
  <si>
    <t>Month of the energy/capacity procured</t>
  </si>
  <si>
    <t>proportion_nqc</t>
  </si>
  <si>
    <t>ra_energy_or_both</t>
  </si>
  <si>
    <t>InState_Biomass</t>
  </si>
  <si>
    <t>Greater_Imperial_Geothermal</t>
  </si>
  <si>
    <t>Inyokern_North_Kramer_Geothermal</t>
  </si>
  <si>
    <t>Northern_California_Ex_Geothermal</t>
  </si>
  <si>
    <t>Pacific_Northwest_Geothermal</t>
  </si>
  <si>
    <t>Riverside_Palm_Springs_Geothermal</t>
  </si>
  <si>
    <t>Solano_Geothermal</t>
  </si>
  <si>
    <t>Southern_Nevada_Geothermal</t>
  </si>
  <si>
    <t>Carrizo_Solar</t>
  </si>
  <si>
    <t>Carrizo_Wind</t>
  </si>
  <si>
    <t>Central_Valley_North_Los_Banos_Solar</t>
  </si>
  <si>
    <t>Central_Valley_North_Los_Banos_Wind</t>
  </si>
  <si>
    <t>Distributed_Solar</t>
  </si>
  <si>
    <t>Distributed_Wind</t>
  </si>
  <si>
    <t>Greater_Imperial_Solar</t>
  </si>
  <si>
    <t>Greater_Imperial_Wind</t>
  </si>
  <si>
    <t>Greater_Kramer_Wind</t>
  </si>
  <si>
    <t>Humboldt_Wind</t>
  </si>
  <si>
    <t>Inyokern_North_Kramer_Solar</t>
  </si>
  <si>
    <t>Kern_Greater_Carrizo_Solar</t>
  </si>
  <si>
    <t>Kern_Greater_Carrizo_Wind</t>
  </si>
  <si>
    <t>Kramer_Inyokern_Ex_Solar</t>
  </si>
  <si>
    <t>Kramer_Inyokern_Ex_Wind</t>
  </si>
  <si>
    <t>North_Victor_Solar</t>
  </si>
  <si>
    <t>Northern_California_Ex_Solar</t>
  </si>
  <si>
    <t>Northern_California_Ex_Wind</t>
  </si>
  <si>
    <t>NW_Ext_Tx_Wind</t>
  </si>
  <si>
    <t>Riverside_Palm_Springs_Solar</t>
  </si>
  <si>
    <t>Sacramento_River_Solar</t>
  </si>
  <si>
    <t>Sacramento_River_Wind</t>
  </si>
  <si>
    <t>SCADSNV_Solar</t>
  </si>
  <si>
    <t>SCADSNV_Wind</t>
  </si>
  <si>
    <t>Solano_Solar</t>
  </si>
  <si>
    <t>Solano_subzone_Solar</t>
  </si>
  <si>
    <t>Solano_subzone_Wind</t>
  </si>
  <si>
    <t>Solano_Wind</t>
  </si>
  <si>
    <t>Southern_California_Desert_Ex_Solar</t>
  </si>
  <si>
    <t>Southern_California_Desert_Ex_Wind</t>
  </si>
  <si>
    <t>Southern_Nevada_Solar</t>
  </si>
  <si>
    <t>Southern_Nevada_Wind</t>
  </si>
  <si>
    <t>SW_Ext_Tx_Wind</t>
  </si>
  <si>
    <t>Tehachapi_Solar</t>
  </si>
  <si>
    <t>Tehachapi_Ex_Solar</t>
  </si>
  <si>
    <t>Tehachapi_Wind</t>
  </si>
  <si>
    <t>Westlands_Ex_Solar</t>
  </si>
  <si>
    <t>Westlands_Ex_Wind</t>
  </si>
  <si>
    <t>Westlands_Solar</t>
  </si>
  <si>
    <t>Cape_Mendocino_Offshore_Wind</t>
  </si>
  <si>
    <t>Del_Norte_Offshore_Wind</t>
  </si>
  <si>
    <t>Diablo_Canyon_Offshore_Wind</t>
  </si>
  <si>
    <t>Humboldt_Bay_Offshore_Wind</t>
  </si>
  <si>
    <t>Morro_Bay_Offshore_Wind</t>
  </si>
  <si>
    <t>Utah_Solar</t>
  </si>
  <si>
    <t>Arizona_Solar</t>
  </si>
  <si>
    <t>New_Mexico_Solar</t>
  </si>
  <si>
    <t>Baja_California_Solar</t>
  </si>
  <si>
    <t>Baja_California_Wind</t>
  </si>
  <si>
    <t>Pacific_Northwest_Wind</t>
  </si>
  <si>
    <t>Idaho_Wind</t>
  </si>
  <si>
    <t>Utah_Wind</t>
  </si>
  <si>
    <t>Wyoming_Wind</t>
  </si>
  <si>
    <t>Arizona_Wind</t>
  </si>
  <si>
    <t>New_Mexico_Wind</t>
  </si>
  <si>
    <t>New_Li_Battery</t>
  </si>
  <si>
    <t>New_Hybrid</t>
  </si>
  <si>
    <t>New_Flow_Battery</t>
  </si>
  <si>
    <t>data type</t>
  </si>
  <si>
    <t>resource_supertype</t>
  </si>
  <si>
    <t>transfer_purchase</t>
  </si>
  <si>
    <t>transfer_sale</t>
  </si>
  <si>
    <t>Your LSE is purchasing energy from another LSE.</t>
  </si>
  <si>
    <t>Your LSE is selling energy from another LSE.</t>
  </si>
  <si>
    <t>special</t>
  </si>
  <si>
    <t>unspecified_non_import</t>
  </si>
  <si>
    <t>existing_generic_battery_storage</t>
  </si>
  <si>
    <t>existing_generic_biogas_landfillgas</t>
  </si>
  <si>
    <t>existing_generic_biomass/wood</t>
  </si>
  <si>
    <t>existing_generic_combined_cycle</t>
  </si>
  <si>
    <t>existing_generic_coal</t>
  </si>
  <si>
    <t>existing_generic_cogen</t>
  </si>
  <si>
    <t>existing_generic_peaker</t>
  </si>
  <si>
    <t>existing_generic_dr</t>
  </si>
  <si>
    <t>existing_generic_geothermal</t>
  </si>
  <si>
    <t>existing_generic_ice</t>
  </si>
  <si>
    <t>existing_generic_nuclear</t>
  </si>
  <si>
    <t>existing_generic_pumped_storage_hydro</t>
  </si>
  <si>
    <t>existing_generic_solar_1axis</t>
  </si>
  <si>
    <t>existing_generic_solar_2axis</t>
  </si>
  <si>
    <t>existing_generic_solar_fixed</t>
  </si>
  <si>
    <t>existing_generic_solar_thermal</t>
  </si>
  <si>
    <t>existing_generic_steam</t>
  </si>
  <si>
    <t>existing_generic_unknown</t>
  </si>
  <si>
    <t>existing_generic_wind</t>
  </si>
  <si>
    <t>PCC only resources (NOT bundled with energy)</t>
  </si>
  <si>
    <t>existing_generic_instate_small_hydro</t>
  </si>
  <si>
    <t>existing_generic_instate_large_hydro</t>
  </si>
  <si>
    <t>existing_generic_nw_hydro</t>
  </si>
  <si>
    <t>Generic imports at Malin intertie</t>
  </si>
  <si>
    <t>Unspecified System Power</t>
  </si>
  <si>
    <t>unknown resource</t>
  </si>
  <si>
    <t>SCE selling to Generic Example LSE</t>
  </si>
  <si>
    <t>Generic Example LSE selling to PGE</t>
  </si>
  <si>
    <t>LSE is buying energy from resource</t>
  </si>
  <si>
    <t>LSE is buying capacity from resource</t>
  </si>
  <si>
    <t>CAISO_Battery</t>
  </si>
  <si>
    <t>CAISO_Hybrid</t>
  </si>
  <si>
    <t>CAISO_DR</t>
  </si>
  <si>
    <t>CAISO_Steam</t>
  </si>
  <si>
    <t>units</t>
  </si>
  <si>
    <t>contract_gwh</t>
  </si>
  <si>
    <t>resource</t>
  </si>
  <si>
    <t>na</t>
  </si>
  <si>
    <t>Acceptable Values</t>
  </si>
  <si>
    <t>Col A of lse_names tab</t>
  </si>
  <si>
    <t>Col A of resources tab</t>
  </si>
  <si>
    <t>Col A of contract_status tab</t>
  </si>
  <si>
    <t>Integers 1 through 12</t>
  </si>
  <si>
    <t>text string</t>
  </si>
  <si>
    <t>integer</t>
  </si>
  <si>
    <t>GWh</t>
  </si>
  <si>
    <t>cam</t>
  </si>
  <si>
    <t>nqc_fraction_if_nqc_not_known</t>
  </si>
  <si>
    <t>contracted_nqc_mw_if_known</t>
  </si>
  <si>
    <t>January</t>
  </si>
  <si>
    <t>February</t>
  </si>
  <si>
    <t>March</t>
  </si>
  <si>
    <t>April</t>
  </si>
  <si>
    <t>May</t>
  </si>
  <si>
    <t>June</t>
  </si>
  <si>
    <t>July</t>
  </si>
  <si>
    <t>August</t>
  </si>
  <si>
    <t>September</t>
  </si>
  <si>
    <t>October</t>
  </si>
  <si>
    <t>November</t>
  </si>
  <si>
    <t>December</t>
  </si>
  <si>
    <t>Integers 2020 to 2030</t>
  </si>
  <si>
    <t>numeric</t>
  </si>
  <si>
    <t>Decimal between 0 and 1. Do not enter a percent.</t>
  </si>
  <si>
    <t>Imports from out of CAISO, over an intertie. Resource mix not known.</t>
  </si>
  <si>
    <t>new_generic_battery_storage</t>
  </si>
  <si>
    <t>new_generic_biogas_landfillgas</t>
  </si>
  <si>
    <t>new_generic_biomass/wood</t>
  </si>
  <si>
    <t>new_generic_combined_cycle</t>
  </si>
  <si>
    <t>new_generic_coal</t>
  </si>
  <si>
    <t>new_generic_cogen</t>
  </si>
  <si>
    <t>new_generic_peaker</t>
  </si>
  <si>
    <t>new_generic_dr</t>
  </si>
  <si>
    <t>new_generic_geothermal</t>
  </si>
  <si>
    <t>new_generic_instate_small_hydro</t>
  </si>
  <si>
    <t>new_generic_instate_large_hydro</t>
  </si>
  <si>
    <t>new_generic_nw_hydro</t>
  </si>
  <si>
    <t>new_generic_ice</t>
  </si>
  <si>
    <t>new_generic_nuclear</t>
  </si>
  <si>
    <t>new_generic_pumped_storage_hydro</t>
  </si>
  <si>
    <t>new_generic_solar_1axis</t>
  </si>
  <si>
    <t>new_generic_solar_2axis</t>
  </si>
  <si>
    <t>new_generic_solar_fixed</t>
  </si>
  <si>
    <t>new_generic_solar_thermal</t>
  </si>
  <si>
    <t>new_generic_steam</t>
  </si>
  <si>
    <t>new_generic_unknown</t>
  </si>
  <si>
    <t>new_generic_wind</t>
  </si>
  <si>
    <t>Diablo_Canyon_Offshore_Wind_Ext_Tx</t>
  </si>
  <si>
    <t>General instructions for Load Serving Entities (LSEs):</t>
  </si>
  <si>
    <t xml:space="preserve">Blended contracts, consisting of a mix of resources. </t>
  </si>
  <si>
    <t>90% solar with 10% firming natural gas</t>
  </si>
  <si>
    <t>Unspecified power over MALIN500 Intertie</t>
  </si>
  <si>
    <t>example_lse selling 200 MWh geothermal to SDG&amp;E</t>
  </si>
  <si>
    <t>example_lse buying 500 MWh solar from PG&amp;E</t>
  </si>
  <si>
    <t>PCC3, 60% solar 40% wind</t>
  </si>
  <si>
    <t>low-carbon CAISO system energy, resource mix unknown, 0.06 MT CO2/MWh</t>
  </si>
  <si>
    <t>Tab name</t>
  </si>
  <si>
    <t>Purpose</t>
  </si>
  <si>
    <t>Instructions</t>
  </si>
  <si>
    <t>errors</t>
  </si>
  <si>
    <t>dashboard</t>
  </si>
  <si>
    <t>Instructions to LSE</t>
  </si>
  <si>
    <t>resources</t>
  </si>
  <si>
    <t>lse_names</t>
  </si>
  <si>
    <t>Review; do not modify</t>
  </si>
  <si>
    <t>PURPOSE: This workbook is for reporting your existing and planned energy and capacity contracts in the context of Integrated Resource Planning (IRP).</t>
  </si>
  <si>
    <t>Data input &amp; automatic validation</t>
  </si>
  <si>
    <t>List of acceptable values</t>
  </si>
  <si>
    <t>General instructions; Overview of purpose and structure of this workbook.</t>
  </si>
  <si>
    <t>List of acceptable contract statuses, and supporting info</t>
  </si>
  <si>
    <t>List of  acceptable generating resources, and supporting info</t>
  </si>
  <si>
    <t>List of acceptable LSE names, and supporting info</t>
  </si>
  <si>
    <t>MW (NQC)</t>
  </si>
  <si>
    <t>Please review the instructions below to determine how to use the tabs of this workbook.</t>
  </si>
  <si>
    <t>Total Energy (GWh) by year and contract status</t>
  </si>
  <si>
    <t>viability_technical_feasibility</t>
  </si>
  <si>
    <t>viability_resource_sufficiency</t>
  </si>
  <si>
    <t>viability_financing</t>
  </si>
  <si>
    <t>1,2,3</t>
  </si>
  <si>
    <t>1,2</t>
  </si>
  <si>
    <t>instructions_1_general</t>
  </si>
  <si>
    <t>viability_cod_reasonableness</t>
  </si>
  <si>
    <t>resource_num</t>
  </si>
  <si>
    <t>is_first_occurrence</t>
  </si>
  <si>
    <t>note</t>
  </si>
  <si>
    <t>max_mw</t>
  </si>
  <si>
    <t>Purple</t>
  </si>
  <si>
    <t>physical</t>
  </si>
  <si>
    <t>ARLINT_5_SCEDYN</t>
  </si>
  <si>
    <t>COLGNS_2_CNSSR1</t>
  </si>
  <si>
    <t>GRADYW_5_GDYWD1</t>
  </si>
  <si>
    <t>GRIFFI_2_LSPDYN</t>
  </si>
  <si>
    <t>MAGNLA_6_ANAHEIM</t>
  </si>
  <si>
    <t>MAGNLA_6_CERRITOS</t>
  </si>
  <si>
    <t>MRCHNT_2_MELDYN</t>
  </si>
  <si>
    <t>MSQUIT_5_SERDYN</t>
  </si>
  <si>
    <t>NGILAA_5_SDGDYN</t>
  </si>
  <si>
    <t>RANCHO_2_SMUDSYSDYN</t>
  </si>
  <si>
    <t>SPOINT_2_MEADDYN</t>
  </si>
  <si>
    <t>SPOINT_2_PARKERDYN</t>
  </si>
  <si>
    <t>SUNSTR_5_SS1SCEDYN</t>
  </si>
  <si>
    <t>SUTTER_2_TESLADYN</t>
  </si>
  <si>
    <t>SUTTER_2_WASNDYN</t>
  </si>
  <si>
    <t>CAISO_Specified_Imports</t>
  </si>
  <si>
    <t>specified_imports</t>
  </si>
  <si>
    <t>LSE Type</t>
  </si>
  <si>
    <t>NAME</t>
  </si>
  <si>
    <t>3PR</t>
  </si>
  <si>
    <t>3 Phases Renewables</t>
  </si>
  <si>
    <t>APN</t>
  </si>
  <si>
    <t>American PowerNet Management</t>
  </si>
  <si>
    <t>AVCE</t>
  </si>
  <si>
    <t>CEI</t>
  </si>
  <si>
    <t>Just Energy Solutions</t>
  </si>
  <si>
    <t>CES</t>
  </si>
  <si>
    <t>Commercial Energy of Montana</t>
  </si>
  <si>
    <t>CNE</t>
  </si>
  <si>
    <t>Constellation New Energy</t>
  </si>
  <si>
    <t>COBP</t>
  </si>
  <si>
    <t>City of Baldwin Park</t>
  </si>
  <si>
    <t>COSB</t>
  </si>
  <si>
    <t>City of Solana Beach</t>
  </si>
  <si>
    <t>CPA</t>
  </si>
  <si>
    <t>Calpine Power America</t>
  </si>
  <si>
    <t>CPASC</t>
  </si>
  <si>
    <t>CPSF</t>
  </si>
  <si>
    <t>CleanPowerSF</t>
  </si>
  <si>
    <t>DCE</t>
  </si>
  <si>
    <t>DEB</t>
  </si>
  <si>
    <t>EBCE</t>
  </si>
  <si>
    <t>EIPS</t>
  </si>
  <si>
    <t>EDF Industrial Power Services</t>
  </si>
  <si>
    <t>HANFORD</t>
  </si>
  <si>
    <t>City of Hanford</t>
  </si>
  <si>
    <t>KCCP</t>
  </si>
  <si>
    <t>King City Community Power</t>
  </si>
  <si>
    <t>LCE</t>
  </si>
  <si>
    <t>LPH</t>
  </si>
  <si>
    <t>Liberty Power Holdings</t>
  </si>
  <si>
    <t>MBCPA</t>
  </si>
  <si>
    <t>Monterey Bay Community Power Authority</t>
  </si>
  <si>
    <t>MCE</t>
  </si>
  <si>
    <t>NES</t>
  </si>
  <si>
    <t>PALMDALE</t>
  </si>
  <si>
    <t>City of Palmdale</t>
  </si>
  <si>
    <t>PCEA</t>
  </si>
  <si>
    <t>Pacific Gas &amp; Electric</t>
  </si>
  <si>
    <t>PIONEER</t>
  </si>
  <si>
    <t>POMONA</t>
  </si>
  <si>
    <t>City of Pomona</t>
  </si>
  <si>
    <t>PPG</t>
  </si>
  <si>
    <t>PRIME</t>
  </si>
  <si>
    <t>RCEA</t>
  </si>
  <si>
    <t>Redwood Coast Energy Authority</t>
  </si>
  <si>
    <t>RMEA</t>
  </si>
  <si>
    <t>SENA</t>
  </si>
  <si>
    <t>Shell Energy North America</t>
  </si>
  <si>
    <t>SJCE</t>
  </si>
  <si>
    <t>SJP</t>
  </si>
  <si>
    <t>SOMA</t>
  </si>
  <si>
    <t>SVCEA</t>
  </si>
  <si>
    <t>TNG</t>
  </si>
  <si>
    <t>Tiger Natural Gas</t>
  </si>
  <si>
    <t>UCOP</t>
  </si>
  <si>
    <t>University of California</t>
  </si>
  <si>
    <t>VCEA</t>
  </si>
  <si>
    <t>Valley Clean Energy Alliance</t>
  </si>
  <si>
    <t>WCE</t>
  </si>
  <si>
    <t>Western Community Energy</t>
  </si>
  <si>
    <t>contract_execution_date</t>
  </si>
  <si>
    <t>contract_start</t>
  </si>
  <si>
    <t>contract_end</t>
  </si>
  <si>
    <t>cpuc_contract_id</t>
  </si>
  <si>
    <t>month</t>
  </si>
  <si>
    <t>solar</t>
  </si>
  <si>
    <t>wind</t>
  </si>
  <si>
    <t>new_loadmod</t>
  </si>
  <si>
    <t>new_btm_resource</t>
  </si>
  <si>
    <t>new_btm_ee</t>
  </si>
  <si>
    <t>new_btm_dr</t>
  </si>
  <si>
    <t>new_dg</t>
  </si>
  <si>
    <t>new_ev</t>
  </si>
  <si>
    <t>new_tou</t>
  </si>
  <si>
    <t>CAISO_Loadmod</t>
  </si>
  <si>
    <t>Color</t>
  </si>
  <si>
    <t>Gray</t>
  </si>
  <si>
    <t xml:space="preserve">LSE Data entry </t>
  </si>
  <si>
    <t>Step</t>
  </si>
  <si>
    <t>Data Validation</t>
  </si>
  <si>
    <r>
      <t xml:space="preserve">Columns for LSE entry of procurement data (blank fields, </t>
    </r>
    <r>
      <rPr>
        <b/>
        <u/>
        <sz val="14"/>
        <color theme="1"/>
        <rFont val="Calibri"/>
        <family val="2"/>
        <scheme val="minor"/>
      </rPr>
      <t>not</t>
    </r>
    <r>
      <rPr>
        <sz val="14"/>
        <color theme="1"/>
        <rFont val="Calibri"/>
        <family val="2"/>
        <scheme val="minor"/>
      </rPr>
      <t xml:space="preserve"> pre-populated)</t>
    </r>
  </si>
  <si>
    <t>Enter procurement data here. You must do this first for the formulas to work.</t>
  </si>
  <si>
    <r>
      <t xml:space="preserve">Columns for LSE entry of procurement data (with </t>
    </r>
    <r>
      <rPr>
        <b/>
        <u/>
        <sz val="14"/>
        <color theme="1"/>
        <rFont val="Calibri"/>
        <family val="2"/>
        <scheme val="minor"/>
      </rPr>
      <t>pre-populated</t>
    </r>
    <r>
      <rPr>
        <sz val="14"/>
        <color theme="1"/>
        <rFont val="Calibri"/>
        <family val="2"/>
        <scheme val="minor"/>
      </rPr>
      <t xml:space="preserve"> default values). To reduce redundant data entry and the probability of error, staff has created lookup formulas to pre-populate certain fields with default values.</t>
    </r>
  </si>
  <si>
    <t>Do not change the position or text of any of the column headers in any tab (i.e. do not insert rows above the headers; do not insert columns between existing headers). Do not change any of the tab names, or the order in which they appear. There is no need to mark this data as confidential; staff will treat it as confidential.</t>
  </si>
  <si>
    <t>Step number</t>
  </si>
  <si>
    <t>Light Blue</t>
  </si>
  <si>
    <t>Tab Name</t>
  </si>
  <si>
    <t>All</t>
  </si>
  <si>
    <t>monthly_gwh_mw</t>
  </si>
  <si>
    <t>Enter contract data into the light blue columns.</t>
  </si>
  <si>
    <t>unique_contracts</t>
  </si>
  <si>
    <t>fillmes</t>
  </si>
  <si>
    <t>Review. Where there are errors in the previous tabs, they are flagged here. Trace the errors and correct as needed in monthly_gwh_mw and unique_contracts.</t>
  </si>
  <si>
    <t>Review. Where there are values that you need to populate in the previous tabs, they are flagged here. Trace the errors and populate values as needed in monthly_gwh_mw and unique_contracts.</t>
  </si>
  <si>
    <t>Review and ensure your procurement is accurately reflected.</t>
  </si>
  <si>
    <t>Only modify the blue "monthly_gwh_mw" and "unique_contracts" tabs. More detailed instructions for using these tabs follows.</t>
  </si>
  <si>
    <t>The following is a summary list of high-level steps for using this workbook. Please review and understand the steps below. More documentation and detail is provided in the other "instructions" tabs.</t>
  </si>
  <si>
    <t xml:space="preserve">Review the formulas' results. </t>
  </si>
  <si>
    <t>Action</t>
  </si>
  <si>
    <t>Review</t>
  </si>
  <si>
    <t>Enter data</t>
  </si>
  <si>
    <t>Copy formulas</t>
  </si>
  <si>
    <t>Correct</t>
  </si>
  <si>
    <t>Submit</t>
  </si>
  <si>
    <t>For the purposes of this template, a contract is defined as a unique combination of three columns: resource, cpuc_contract_id, and notes.</t>
  </si>
  <si>
    <t>storage_depth_mwh</t>
  </si>
  <si>
    <t>storage_max_discharge_mw</t>
  </si>
  <si>
    <t>hybrid_generator_mw</t>
  </si>
  <si>
    <t>For the majority of existing physical resources or specified imports (i.e. has a CAISO ID), the resource and cpuc_contract_id alone will allow staff to uniquely identify a contract, so there is no need to provide a note.</t>
  </si>
  <si>
    <t>Please review all the tabs in this workbook carefully before entering data. Follow all instructions.</t>
  </si>
  <si>
    <t>Resources that do not correspond to existing physical resources require a special note when reporting them. Please review the information below and follow the guidance below for these resources.</t>
  </si>
  <si>
    <t>Example</t>
  </si>
  <si>
    <t>note_required</t>
  </si>
  <si>
    <t>fillme_name,type,mw</t>
  </si>
  <si>
    <t>fillme_intertie, carbon content</t>
  </si>
  <si>
    <t>fillme_approximate resource mix, carbon content</t>
  </si>
  <si>
    <t>mw</t>
  </si>
  <si>
    <t>type</t>
  </si>
  <si>
    <t>name</t>
  </si>
  <si>
    <t>carbon content</t>
  </si>
  <si>
    <t>intertie</t>
  </si>
  <si>
    <t>seller</t>
  </si>
  <si>
    <t>buyer</t>
  </si>
  <si>
    <t>approximate resource mix</t>
  </si>
  <si>
    <t>Iron Sun Solar</t>
  </si>
  <si>
    <t>Dual-axis solar PV</t>
  </si>
  <si>
    <t>200 MW</t>
  </si>
  <si>
    <t>Malin Intertie</t>
  </si>
  <si>
    <t>90% solar, 10% firming natural gas</t>
  </si>
  <si>
    <t>none</t>
  </si>
  <si>
    <r>
      <t xml:space="preserve">The template will automatically flag these as requiring a note. </t>
    </r>
    <r>
      <rPr>
        <b/>
        <sz val="11"/>
        <color theme="1"/>
        <rFont val="Calibri"/>
        <family val="2"/>
        <scheme val="minor"/>
      </rPr>
      <t>Where you see the text "fillme", please provide a note following the guidance in the next tab.</t>
    </r>
  </si>
  <si>
    <t xml:space="preserve">This tab contains a description of the meanings of color coding in different cells. Please enter data into the blue tabs according to the instructions below. </t>
  </si>
  <si>
    <t>Review the table below to determine what type of note you should write if the UI prompts you to do so with "fillme" in a cell.</t>
  </si>
  <si>
    <t>If you are selling energy, this is the name of the buyer.</t>
  </si>
  <si>
    <t>If you are buying energy, this is the name of the seller.</t>
  </si>
  <si>
    <t>Resource name.</t>
  </si>
  <si>
    <t>Type: solar, battery, wind, geothermal, etc.</t>
  </si>
  <si>
    <t>0.39 MT CO2/MWh</t>
  </si>
  <si>
    <t>MW. Please write the number of MW followed by "MW"</t>
  </si>
  <si>
    <t>Approximate mix of resources in a contract. One decimal place is sufficient.</t>
  </si>
  <si>
    <t>Carbon content of this resource. Provide units, e.g. 0.428 MT CO2 / MWh</t>
  </si>
  <si>
    <t>Item in note</t>
  </si>
  <si>
    <t>And anything else that will help staff understand the nature of the resource.</t>
  </si>
  <si>
    <t xml:space="preserve">For example, if you plan to build a a Gold Coast Solar Unit in an area corresponding to RESOLVE's Greater Imperial Solar area, </t>
  </si>
  <si>
    <t xml:space="preserve">and a Silver Star Solar Unit also in the same area, these would both be listed as Greater_Imperial_Solar for the resource name, but they considered are two separate contracts. </t>
  </si>
  <si>
    <t>tab</t>
  </si>
  <si>
    <t>Canonical name for a specific generating resource. Where possible, please use names from the "resource" column in Column A of the "resources" tab.</t>
  </si>
  <si>
    <t>Notes explaining nonstandard resources. The UI will prompt you with "fillme" if you need to fill this out.</t>
  </si>
  <si>
    <t>See other parts of instruction for guidance.</t>
  </si>
  <si>
    <t>execution_year</t>
  </si>
  <si>
    <t>execution_month</t>
  </si>
  <si>
    <t>start_year</t>
  </si>
  <si>
    <t>start_month</t>
  </si>
  <si>
    <t>end_year</t>
  </si>
  <si>
    <t>end_month</t>
  </si>
  <si>
    <t>Excel date</t>
  </si>
  <si>
    <t>MW nameplate</t>
  </si>
  <si>
    <t>MWh</t>
  </si>
  <si>
    <t>1 or 0</t>
  </si>
  <si>
    <t>Categorical</t>
  </si>
  <si>
    <t>Is the resource owned by the LSE? 1 = Yes, 0 or blank = no</t>
  </si>
  <si>
    <t>Is the resource a Capacity Allocation Mechanism (CAM) resource? 1 = Yes, 0 or blank = no</t>
  </si>
  <si>
    <t>Dates; see note to left of this</t>
  </si>
  <si>
    <t>1,0</t>
  </si>
  <si>
    <t>1,2,3,4,n/a</t>
  </si>
  <si>
    <t>The table below describes the different types of resources in the "resources" tab. Please review and use the table below to guide your entry of procurement data.</t>
  </si>
  <si>
    <t>elcc</t>
  </si>
  <si>
    <t>month_map</t>
  </si>
  <si>
    <t>instructions_2_tab_overview</t>
  </si>
  <si>
    <t>instructions_3_high_level_steps</t>
  </si>
  <si>
    <t>instructions_4_cell_color_codes</t>
  </si>
  <si>
    <t>instructions_5_notes_explained</t>
  </si>
  <si>
    <t>instructions_6_types_of_notes</t>
  </si>
  <si>
    <t>instructions_7_data_dict</t>
  </si>
  <si>
    <t>Instructions for entering data into this workbook.</t>
  </si>
  <si>
    <t>Describes the purpose and use of color-coding of cells.</t>
  </si>
  <si>
    <t>Describes specific types of notes to be used.</t>
  </si>
  <si>
    <t>Tab-specific documentation.</t>
  </si>
  <si>
    <t>Technical information on data fields.</t>
  </si>
  <si>
    <t>instructions_8_supertypes</t>
  </si>
  <si>
    <t>Documentation on the different "supertypes" of resources in the "resources" tab. A supertype concerns whether a resource is new or baseline, physical or nonphysical, etc.</t>
  </si>
  <si>
    <t>Documentation on different nonstandard resource types.</t>
  </si>
  <si>
    <t>Enter data and copy down formulas here, per Part 3 of the instructions.</t>
  </si>
  <si>
    <t>Sheet for LSE to enter their monthly procurement data. Contains pre-written formulas for error checking and validation.</t>
  </si>
  <si>
    <t>Automatically generates a summary of the LSE's portfolio.</t>
  </si>
  <si>
    <t>Shows the LSE where they need to provide more information in cells containing "fillme."</t>
  </si>
  <si>
    <t>Used to assign an estimate of the NQC value of new resources</t>
  </si>
  <si>
    <t>When entering data into the blue tabs, only use resource identifiers from Col A of this tab.</t>
  </si>
  <si>
    <t>When entering data into the blue tabs, only use LSE names from Col A of this tab.</t>
  </si>
  <si>
    <t>When entering data into the blue tabs, only use contract statuses from Col A of this tab.</t>
  </si>
  <si>
    <t>Month string to numeric lookup table</t>
  </si>
  <si>
    <t>Map of month numbers to names</t>
  </si>
  <si>
    <r>
      <t xml:space="preserve">Correct any data errors caught by the formulas. It is OK to overwrite default values in the </t>
    </r>
    <r>
      <rPr>
        <sz val="11"/>
        <color rgb="FF7030A0"/>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cell, overwrite it with the correct value.</t>
    </r>
  </si>
  <si>
    <t>contract_1</t>
  </si>
  <si>
    <t>contract_2</t>
  </si>
  <si>
    <t>contract_3</t>
  </si>
  <si>
    <t>contract_4</t>
  </si>
  <si>
    <t>contract_5</t>
  </si>
  <si>
    <t>contract_6</t>
  </si>
  <si>
    <t>contract_7</t>
  </si>
  <si>
    <t>contract_8</t>
  </si>
  <si>
    <t>contract_10</t>
  </si>
  <si>
    <t>contract_11</t>
  </si>
  <si>
    <t>contract_12</t>
  </si>
  <si>
    <t>contract_13</t>
  </si>
  <si>
    <t>contract_14</t>
  </si>
  <si>
    <t>contract_15</t>
  </si>
  <si>
    <t>contract_16</t>
  </si>
  <si>
    <t>contract_17</t>
  </si>
  <si>
    <t>contract_18</t>
  </si>
  <si>
    <t>contract_19</t>
  </si>
  <si>
    <t>contract_20</t>
  </si>
  <si>
    <t>contract_21</t>
  </si>
  <si>
    <t>contract_23</t>
  </si>
  <si>
    <t>contract_24</t>
  </si>
  <si>
    <t>contract_25</t>
  </si>
  <si>
    <t>contract_26</t>
  </si>
  <si>
    <t>contract_27</t>
  </si>
  <si>
    <t>contract_28</t>
  </si>
  <si>
    <t>contract_29</t>
  </si>
  <si>
    <t>contract_30</t>
  </si>
  <si>
    <t>contract_31</t>
  </si>
  <si>
    <t>contract_33</t>
  </si>
  <si>
    <t>contract_34</t>
  </si>
  <si>
    <t>contract_35</t>
  </si>
  <si>
    <t>contract_36</t>
  </si>
  <si>
    <t>contract_37</t>
  </si>
  <si>
    <t>contract_38</t>
  </si>
  <si>
    <t>Sheet for LSE to enter data about unique contracts. Contains pre-written formulas for error checking and validation.</t>
  </si>
  <si>
    <r>
      <t xml:space="preserve">Correct any data errors in the data you entered in Step 2 that was caught by the formulas. It is OK to overwrite default values in the </t>
    </r>
    <r>
      <rPr>
        <sz val="11"/>
        <color theme="7"/>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t>
    </r>
    <r>
      <rPr>
        <sz val="11"/>
        <color rgb="FF7030A0"/>
        <rFont val="Calibri"/>
        <family val="2"/>
        <scheme val="minor"/>
      </rPr>
      <t>purple</t>
    </r>
    <r>
      <rPr>
        <sz val="11"/>
        <color theme="1"/>
        <rFont val="Calibri"/>
        <family val="2"/>
        <scheme val="minor"/>
      </rPr>
      <t xml:space="preserve"> cell, overwrite it with the correct value.</t>
    </r>
  </si>
  <si>
    <t xml:space="preserve">From technology factor tab of </t>
  </si>
  <si>
    <t>https://www.cpuc.ca.gov/WorkArea/DownloadAsset.aspx?id=6442463337</t>
  </si>
  <si>
    <t>Review to ensure your portfolio is accurately entered. Do not modify this tab directly. Fix errors in blue tab data where an error is identified.</t>
  </si>
  <si>
    <t>To the right of the data just entered, in purple and gray columns, you will see some pre-written formulas in the first row. Copy these formulas down to the last row of data.</t>
  </si>
  <si>
    <r>
      <t xml:space="preserve">The template will prompt you to do so by displaying "fillme_name,type,mw" in the "notes" column. Please fill out </t>
    </r>
    <r>
      <rPr>
        <b/>
        <u/>
        <sz val="11"/>
        <color theme="1"/>
        <rFont val="Calibri"/>
        <family val="2"/>
        <scheme val="minor"/>
      </rPr>
      <t>at least</t>
    </r>
    <r>
      <rPr>
        <sz val="11"/>
        <color theme="1"/>
        <rFont val="Calibri"/>
        <family val="2"/>
        <scheme val="minor"/>
      </rPr>
      <t xml:space="preserve"> this information in-cell,</t>
    </r>
  </si>
  <si>
    <t>MW (nameplate)</t>
  </si>
  <si>
    <r>
      <t xml:space="preserve">Nonstandard contracts not corresponding to a physical resource. Please explain these with a note in the "notes" column so that CPUC staff can understand the nature of the contract. </t>
    </r>
    <r>
      <rPr>
        <b/>
        <sz val="11"/>
        <color theme="1"/>
        <rFont val="Calibri"/>
        <family val="2"/>
        <scheme val="minor"/>
      </rPr>
      <t>The UI will prompt you for a note with "fillme."</t>
    </r>
  </si>
  <si>
    <t>New load modifying resources procured as a result of the IRP procurement track decision. The UI will prompt you for a note with "fillme."</t>
  </si>
  <si>
    <t>biomass</t>
  </si>
  <si>
    <t>cogen</t>
  </si>
  <si>
    <t>geothermal</t>
  </si>
  <si>
    <t>elcc_percent</t>
  </si>
  <si>
    <t>lower</t>
  </si>
  <si>
    <t>battery</t>
  </si>
  <si>
    <t>elcc_type</t>
  </si>
  <si>
    <t>thermal</t>
  </si>
  <si>
    <t>nuclear</t>
  </si>
  <si>
    <t>estimated_nqc</t>
  </si>
  <si>
    <t>Greater_Kramer_Solar</t>
  </si>
  <si>
    <t>Southern_CA_Desert_Southern_NV_Solar</t>
  </si>
  <si>
    <t>Southern_CA_Desert_Southern_NV_Wind</t>
  </si>
  <si>
    <t>Example LSE for illustrative purposes</t>
  </si>
  <si>
    <t>Any number greater than or equal to zero</t>
  </si>
  <si>
    <t>Column A of elcc_type_map tab</t>
  </si>
  <si>
    <t>NEW_Hybrid</t>
  </si>
  <si>
    <t>Test:All data provided for hybrid</t>
  </si>
  <si>
    <t>TEST: No missing data</t>
  </si>
  <si>
    <t>Columns with pre-written formulas that perform testing and data validation; i.e. ensure that the data is in the range of acceptable values</t>
  </si>
  <si>
    <r>
      <t xml:space="preserve">1) Formulas are already populated in the first row of the data. Copy these formulas down from the first row all the way to the last row of the dataset.
</t>
    </r>
    <r>
      <rPr>
        <sz val="14"/>
        <color rgb="FFFF0000"/>
        <rFont val="Calibri"/>
        <family val="2"/>
        <scheme val="minor"/>
      </rPr>
      <t xml:space="preserve">DO NOT overwrite these formulas.
</t>
    </r>
    <r>
      <rPr>
        <sz val="14"/>
        <color theme="1"/>
        <rFont val="Calibri"/>
        <family val="2"/>
        <scheme val="minor"/>
      </rPr>
      <t xml:space="preserve">
2) Review the resultant values, and confirm that they are correct. 
3) If you see a value that is incorrect, correct the data in the column that the cell is pointing to, but do not correct the gray cell itself. 
4) If you see a value of 0 in the TEST column, that means that an invalid data point was supplied. Correct that data point so that the value = 1.</t>
    </r>
  </si>
  <si>
    <t>fillme</t>
  </si>
  <si>
    <t>All numbers should be entered as zero or positive numbers. Do not enter negative numbers.</t>
  </si>
  <si>
    <t>Project Name</t>
  </si>
  <si>
    <t>Queue Position</t>
  </si>
  <si>
    <t>Interconnection Request
Receive Date</t>
  </si>
  <si>
    <t>Queue Date</t>
  </si>
  <si>
    <t>Application Status</t>
  </si>
  <si>
    <t>Study
Process</t>
  </si>
  <si>
    <t>Type-1</t>
  </si>
  <si>
    <t>Type-2</t>
  </si>
  <si>
    <t>Fuel-1</t>
  </si>
  <si>
    <t>Fuel-2</t>
  </si>
  <si>
    <t>MW-1</t>
  </si>
  <si>
    <t>MW-2</t>
  </si>
  <si>
    <t>MW Total</t>
  </si>
  <si>
    <t>Full Capacity, Partial or Energy Only (FC/P/EO)</t>
  </si>
  <si>
    <t>County</t>
  </si>
  <si>
    <t>State</t>
  </si>
  <si>
    <t>Utility</t>
  </si>
  <si>
    <t>Station or Transmission Line</t>
  </si>
  <si>
    <t>Proposed
On-line Date
(as filed with IR)</t>
  </si>
  <si>
    <t>Current
On-line Date</t>
  </si>
  <si>
    <t>Feasibility Study or Supplemental Review</t>
  </si>
  <si>
    <t>System Impact Study or 
Phase I Cluster Study</t>
  </si>
  <si>
    <t>Facilities Study (FAS) or 
Phase II Cluster Study</t>
  </si>
  <si>
    <t>Optional Study
(OS)</t>
  </si>
  <si>
    <t>Interconnection Agreement 
Status</t>
  </si>
  <si>
    <t>TULE WIND</t>
  </si>
  <si>
    <t>ACTIVE</t>
  </si>
  <si>
    <t>Serial LGIP</t>
  </si>
  <si>
    <t>Wind Turbine</t>
  </si>
  <si>
    <t>Partial Deliverability</t>
  </si>
  <si>
    <t>SAN DIEGO</t>
  </si>
  <si>
    <t>CA</t>
  </si>
  <si>
    <t>Boulevard East Substation 138kV</t>
  </si>
  <si>
    <t>Waived</t>
  </si>
  <si>
    <t>Complete</t>
  </si>
  <si>
    <t>Executed</t>
  </si>
  <si>
    <t>LAKE ELSINORE ADVANCED PUMPED STORAGE PROJECT</t>
  </si>
  <si>
    <t>Storage</t>
  </si>
  <si>
    <t>Pumped-Storage hydro</t>
  </si>
  <si>
    <t>Full Capacity</t>
  </si>
  <si>
    <t>RIVERSIDE</t>
  </si>
  <si>
    <t>Proposed Lee Lake Substation 500kV</t>
  </si>
  <si>
    <t>Re-Study</t>
  </si>
  <si>
    <t>VOYAGER WIND</t>
  </si>
  <si>
    <t>KERN</t>
  </si>
  <si>
    <t>Windhub Substation 220kV bus</t>
  </si>
  <si>
    <t>VOYAGER WIND 2</t>
  </si>
  <si>
    <t>Windhub Sub 230kV Bus</t>
  </si>
  <si>
    <t>Required</t>
  </si>
  <si>
    <t xml:space="preserve">SANDSTORM WIND POWER </t>
  </si>
  <si>
    <t>Devers-Vista #1 230kV</t>
  </si>
  <si>
    <t>ENERGIA SIERRA JUAREZ WIND</t>
  </si>
  <si>
    <t>159A</t>
  </si>
  <si>
    <t>BAJA CALIFORNIA</t>
  </si>
  <si>
    <t>MX</t>
  </si>
  <si>
    <t>East County (ECO) Substation 230kV</t>
  </si>
  <si>
    <t>AMERICAN KINGS SOLAR</t>
  </si>
  <si>
    <t>TC</t>
  </si>
  <si>
    <t>Photovoltaic</t>
  </si>
  <si>
    <t>KINGS</t>
  </si>
  <si>
    <t>PGAE</t>
  </si>
  <si>
    <t>Henrietta Substation 70kV bus</t>
  </si>
  <si>
    <t>NA</t>
  </si>
  <si>
    <t>DRACKER SOLAR</t>
  </si>
  <si>
    <t>Colorado River Substation 500kV</t>
  </si>
  <si>
    <t>ALMASOL</t>
  </si>
  <si>
    <t>Battery</t>
  </si>
  <si>
    <t>Red Bluff Substation 230kV</t>
  </si>
  <si>
    <t xml:space="preserve">SLOTH </t>
  </si>
  <si>
    <t>Steam Turbine</t>
  </si>
  <si>
    <t>Red Bluff Substation 220kV</t>
  </si>
  <si>
    <t>ROSAMOND WEST SOLAR</t>
  </si>
  <si>
    <t>C01</t>
  </si>
  <si>
    <t>Whirlwind Substation 230kV</t>
  </si>
  <si>
    <t xml:space="preserve">ORD MOUNTAIN </t>
  </si>
  <si>
    <t>C02</t>
  </si>
  <si>
    <t>Energy Only</t>
  </si>
  <si>
    <t>SAN BERNARDINO</t>
  </si>
  <si>
    <t>Calcite Substation 220kV</t>
  </si>
  <si>
    <t>BLYTHE MESA SOLAR</t>
  </si>
  <si>
    <t>Colorado River Sub 230kV Bus</t>
  </si>
  <si>
    <t>CATALINA SOLAR</t>
  </si>
  <si>
    <t xml:space="preserve">DESERT HARVEST </t>
  </si>
  <si>
    <t>643AE</t>
  </si>
  <si>
    <t>C03</t>
  </si>
  <si>
    <t>Red Bluff Sub 230kV Bus</t>
  </si>
  <si>
    <t>APPARENT FIRST HYBRID</t>
  </si>
  <si>
    <t>653F</t>
  </si>
  <si>
    <t>SGIP-TC</t>
  </si>
  <si>
    <t>YOLO</t>
  </si>
  <si>
    <t>Woodland-Davis 115 kV</t>
  </si>
  <si>
    <t>LASSEN LODGE HYDROELECTRIC</t>
  </si>
  <si>
    <t>C04</t>
  </si>
  <si>
    <t>Water</t>
  </si>
  <si>
    <t>TEHAMA</t>
  </si>
  <si>
    <t>Vota - South 60 KV</t>
  </si>
  <si>
    <t>LOTUS SOLAR FARM</t>
  </si>
  <si>
    <t>MADERA</t>
  </si>
  <si>
    <t>Borden Sub 230 KV Bus</t>
  </si>
  <si>
    <t>REDWOOD SOLAR FARM</t>
  </si>
  <si>
    <t>Lamont Sub 115 KV Bus</t>
  </si>
  <si>
    <t>WRIGHT SOLAR</t>
  </si>
  <si>
    <t>MERCED</t>
  </si>
  <si>
    <t xml:space="preserve">Los Banos-Panoche #1 230kV </t>
  </si>
  <si>
    <t>RUGGED SOLAR FARM</t>
  </si>
  <si>
    <t>Boulevard East Substation 69 kV</t>
  </si>
  <si>
    <t>BLUE HORNET SOLAR</t>
  </si>
  <si>
    <t>IMPERIAL</t>
  </si>
  <si>
    <t>Imperial Valley Substation 230kV</t>
  </si>
  <si>
    <t>SORREL I SOLAR FARM</t>
  </si>
  <si>
    <t>C05</t>
  </si>
  <si>
    <t>Calcite Substation 220kV bus</t>
  </si>
  <si>
    <t>NORTHERN ORCHARD SOLAR</t>
  </si>
  <si>
    <t>C06</t>
  </si>
  <si>
    <t>Midway- Wheeler Ridge  #2 - 230 kV Line</t>
  </si>
  <si>
    <t>FIFTH STANDARD SOLAR</t>
  </si>
  <si>
    <t>FRESNO</t>
  </si>
  <si>
    <t>Gates Substation 230 kV</t>
  </si>
  <si>
    <t>ALGONQUIN POWER SANGER 2</t>
  </si>
  <si>
    <t>Combined Cycle</t>
  </si>
  <si>
    <t>Natural Gas</t>
  </si>
  <si>
    <t>Sanger Co-gen 115/13.8kV Sub</t>
  </si>
  <si>
    <t>JAVA SOLAR</t>
  </si>
  <si>
    <t>Henrietta-GWF 115 kV Line</t>
  </si>
  <si>
    <t>PALOMAR ENERGY CENTER 2</t>
  </si>
  <si>
    <t>Palomar Energy Substation 230kV</t>
  </si>
  <si>
    <t>LASSEN LODGE HYDROELECTRIC 2</t>
  </si>
  <si>
    <t>Volta-South 60 kV Line</t>
  </si>
  <si>
    <t>DYER SUMMIT WIND REPOWER</t>
  </si>
  <si>
    <t>C07</t>
  </si>
  <si>
    <t>SAN JOAQUIN</t>
  </si>
  <si>
    <t>Vasco-Herdlyn 60kV line</t>
  </si>
  <si>
    <t>COLINAS DE ORO</t>
  </si>
  <si>
    <t>ALAMEDA</t>
  </si>
  <si>
    <t>Tesla Substation 115kV</t>
  </si>
  <si>
    <t>BLACKBRIAR</t>
  </si>
  <si>
    <t>Gates Substation 230kV</t>
  </si>
  <si>
    <t>LITTLE BEAR SOLAR 1</t>
  </si>
  <si>
    <t>Mendota Substation 115 kV</t>
  </si>
  <si>
    <t>LITTLE BEAR SOLAR 2</t>
  </si>
  <si>
    <t>SOUTH LAKE SOLAR</t>
  </si>
  <si>
    <t xml:space="preserve">Schindler-Huron-Gates Tap 70kV </t>
  </si>
  <si>
    <t>MUSTANG 2</t>
  </si>
  <si>
    <t>Mustang Switchyard 230 kV</t>
  </si>
  <si>
    <t>CHULA VISTA ENERGY CENTER 2</t>
  </si>
  <si>
    <t>Otay Substation 69 kV</t>
  </si>
  <si>
    <t>In Progress</t>
  </si>
  <si>
    <t>NORTH JOHNSON ENERGY CENTER</t>
  </si>
  <si>
    <t>El Cajon Substation 69kV</t>
  </si>
  <si>
    <t>ESCONDIDO ENERGY CENTER 2</t>
  </si>
  <si>
    <t>Escondido Substation 69 kV</t>
  </si>
  <si>
    <t xml:space="preserve">WHITE WING RANCH SOLAR </t>
  </si>
  <si>
    <t>YUMA</t>
  </si>
  <si>
    <t>AZ</t>
  </si>
  <si>
    <t>Hoodoo Wash Switchyard 500 kV</t>
  </si>
  <si>
    <t xml:space="preserve">ARES NEVADA </t>
  </si>
  <si>
    <t>Gravity via Rail</t>
  </si>
  <si>
    <t>NYE</t>
  </si>
  <si>
    <t>NV</t>
  </si>
  <si>
    <t>GWT</t>
  </si>
  <si>
    <t>Gamebird Switchyard 230kV</t>
  </si>
  <si>
    <t>GASKELL WEST</t>
  </si>
  <si>
    <t>Whirlwind Substation 220 kV</t>
  </si>
  <si>
    <t>WILLOW SPRINGS SOLAR 3</t>
  </si>
  <si>
    <t>Whirlwind Substation 230 kV</t>
  </si>
  <si>
    <t>ALTAMONT MIDWAY LTD</t>
  </si>
  <si>
    <t>FT</t>
  </si>
  <si>
    <t xml:space="preserve">Altamont Midway Substation 230 kV </t>
  </si>
  <si>
    <t>BEAR CANYON ENERGY STORAGE</t>
  </si>
  <si>
    <t>C08</t>
  </si>
  <si>
    <t>LAKE</t>
  </si>
  <si>
    <t>Geysers #12-Fulton 230kV line</t>
  </si>
  <si>
    <t>CENTRAL 40</t>
  </si>
  <si>
    <t>STANISLAUS</t>
  </si>
  <si>
    <t>Miller #1 115 kV line</t>
  </si>
  <si>
    <t>FOUNTAIN WIND</t>
  </si>
  <si>
    <t>SHASTA</t>
  </si>
  <si>
    <t xml:space="preserve">Pit1-Cottonwood 230kV line </t>
  </si>
  <si>
    <t>NORTH CENTRAL VALLEY</t>
  </si>
  <si>
    <t>Belotta Substation 115 kV</t>
  </si>
  <si>
    <t>BLACK DIAMOND ENERGY STORAGE</t>
  </si>
  <si>
    <t>CONTRA COSTA</t>
  </si>
  <si>
    <t>Pittsburgh Substation 230kV</t>
  </si>
  <si>
    <t>ULTRAPOWER CHINESE STATION BESS</t>
  </si>
  <si>
    <t>TUOLUMNE</t>
  </si>
  <si>
    <t>Melones-Curtis 115kV line</t>
  </si>
  <si>
    <t>AQUAMARINE WESTSIDE</t>
  </si>
  <si>
    <t xml:space="preserve">CHESTNUT WESTSIDE </t>
  </si>
  <si>
    <t>LITTLE BEAR 3</t>
  </si>
  <si>
    <t>Mendota Substation 115kV</t>
  </si>
  <si>
    <t>LITTLE BEAR 4</t>
  </si>
  <si>
    <t>LUNA VALLEY SOLAR</t>
  </si>
  <si>
    <t>Tranquility Substation 230kV</t>
  </si>
  <si>
    <t>SCARLET</t>
  </si>
  <si>
    <t>Tranquillity Switching Station 230kV</t>
  </si>
  <si>
    <t>WESTLANDS ALMOND</t>
  </si>
  <si>
    <t>Kent SW STA 70 kV</t>
  </si>
  <si>
    <t>WESTLANDS SOLAR BLUE</t>
  </si>
  <si>
    <t>ALAMO SPRINGS SOLAR 1</t>
  </si>
  <si>
    <t>Arco Substation 70kV</t>
  </si>
  <si>
    <t>LAKE ALPAUGH BATTERY STORAGE</t>
  </si>
  <si>
    <t>TULARE</t>
  </si>
  <si>
    <t xml:space="preserve">Corcoran-Olive Switching Station 115 kV </t>
  </si>
  <si>
    <t xml:space="preserve">ALAMO SPRINGS SOLAR 2 </t>
  </si>
  <si>
    <t>SLATE</t>
  </si>
  <si>
    <t>Mustang Switching Station 230kV</t>
  </si>
  <si>
    <t>BIG ROCK SOLAR FARM</t>
  </si>
  <si>
    <t>Imperial Valley Substation 230 kV</t>
  </si>
  <si>
    <t>FALLBROOK ENERGY STORAGE</t>
  </si>
  <si>
    <t>Avocado Substation 69kV</t>
  </si>
  <si>
    <t>GATEWAY ENERGY STORAGE</t>
  </si>
  <si>
    <t>Otay Mesa Switchyard 230 kV</t>
  </si>
  <si>
    <t>MCFARLAND SOLAR</t>
  </si>
  <si>
    <t>LA CONTE ENERGY STORAGE</t>
  </si>
  <si>
    <t>SUN STREAMS SOLAR 2</t>
  </si>
  <si>
    <t>MARICOPA</t>
  </si>
  <si>
    <t>Hassayampa Switchyard 500 kV common bus</t>
  </si>
  <si>
    <t>VALLEY CENTER RENEWABLE</t>
  </si>
  <si>
    <t>Valley Center Substation 69kV</t>
  </si>
  <si>
    <t>CRIMSON</t>
  </si>
  <si>
    <t>Colorado River Substation 230kV</t>
  </si>
  <si>
    <t>ARLINGTON</t>
  </si>
  <si>
    <t>QUARTZITE SOLAR 8</t>
  </si>
  <si>
    <t>Colorado River Substation 220kV</t>
  </si>
  <si>
    <t>VICTORY PASS SOLAR</t>
  </si>
  <si>
    <t>PEAK VALLEY SOLAR FARM</t>
  </si>
  <si>
    <t>Kramer Substation 230kV</t>
  </si>
  <si>
    <t>SIENNA SOLAR FARM</t>
  </si>
  <si>
    <t>Calcite Substation 230kV</t>
  </si>
  <si>
    <t>ANTELOPE SOLAR 2</t>
  </si>
  <si>
    <t>LOS ANGELES</t>
  </si>
  <si>
    <t>Antelope Substation 220kV</t>
  </si>
  <si>
    <t>ROSAMOND SOUTH EAST</t>
  </si>
  <si>
    <t xml:space="preserve">GOLDEN FIELDS SOLAR </t>
  </si>
  <si>
    <t xml:space="preserve">Whirlwind Substation 230kV </t>
  </si>
  <si>
    <t>RABBITBRUSH SOLAR</t>
  </si>
  <si>
    <t>WILLOW SPRINGS SOLAR 4</t>
  </si>
  <si>
    <t>NEVADA MOHAVE SOLAR</t>
  </si>
  <si>
    <t>CLARK</t>
  </si>
  <si>
    <t xml:space="preserve">Jointly-owned Mohave Switchyard 500kV </t>
  </si>
  <si>
    <t>AGUA CALIENTE SOLAR 2</t>
  </si>
  <si>
    <t>ISP</t>
  </si>
  <si>
    <t>Hoodoo Wash Switchyard 500kV</t>
  </si>
  <si>
    <t>AMERICAN KINGS 9</t>
  </si>
  <si>
    <t>C09</t>
  </si>
  <si>
    <t>CINCO</t>
  </si>
  <si>
    <t>Five Points Substation 70 kV</t>
  </si>
  <si>
    <t>HUDSON SOLAR 1</t>
  </si>
  <si>
    <t>Panoche Substation 115 kV</t>
  </si>
  <si>
    <t>MEDEIROS SOLAR</t>
  </si>
  <si>
    <t>Los Banos - O'Neil PGP 70 kV Line</t>
  </si>
  <si>
    <t>PLUOT</t>
  </si>
  <si>
    <t>Gates 230 kV.</t>
  </si>
  <si>
    <t>POMEGRANATE</t>
  </si>
  <si>
    <t>PROXIMA SOLAR</t>
  </si>
  <si>
    <t>Quinto-Westley 230 kV line</t>
  </si>
  <si>
    <t>NORTHERN ORCHARD SOLAR 2</t>
  </si>
  <si>
    <t>Midway - Wheeler Ridge 230kV #2 line</t>
  </si>
  <si>
    <t>NORTHERN ORCHARD SOLAR 3</t>
  </si>
  <si>
    <t>CAPETOWN HYBRID</t>
  </si>
  <si>
    <t>HUMBOLDT</t>
  </si>
  <si>
    <t>Bridgeville 115 kV</t>
  </si>
  <si>
    <t>CORBY</t>
  </si>
  <si>
    <t>SOLANO</t>
  </si>
  <si>
    <t>Vaca-Dixon Substation 230kV</t>
  </si>
  <si>
    <t>CASCADE ENERGY STORAGE</t>
  </si>
  <si>
    <t xml:space="preserve">Weber Substation 60kV </t>
  </si>
  <si>
    <t>KOLA</t>
  </si>
  <si>
    <t>Tesla Substation 230kV</t>
  </si>
  <si>
    <t xml:space="preserve">MULQUEENEY RANCH WIND </t>
  </si>
  <si>
    <t>Tesla 230 kV Bus "C"</t>
  </si>
  <si>
    <t>WALKER RIDGE</t>
  </si>
  <si>
    <t>Cortina-Mendocino  and  Cortina-Eagle Rock 115kV Lines</t>
  </si>
  <si>
    <t>MESQUITE SOLAR 5</t>
  </si>
  <si>
    <t>Hassayampa Switchyard 500kV common bus</t>
  </si>
  <si>
    <t>SIGNAL PEAK</t>
  </si>
  <si>
    <t>MARVEL</t>
  </si>
  <si>
    <t>Devers Substation 230kV</t>
  </si>
  <si>
    <t>SOL CATCHER BESS</t>
  </si>
  <si>
    <t>Red Bluff 220 kV</t>
  </si>
  <si>
    <t>CALCITE SOLAR 1</t>
  </si>
  <si>
    <t>Calcite 230 kV Line</t>
  </si>
  <si>
    <t>DAGGETT SOLAR 1</t>
  </si>
  <si>
    <t>Coolwater Substation 115kV</t>
  </si>
  <si>
    <t>DAGGETT SOLAR 2</t>
  </si>
  <si>
    <t>DAGGETT SOLAR 3</t>
  </si>
  <si>
    <t>WILLY 9</t>
  </si>
  <si>
    <t>SOLAR STAR 3</t>
  </si>
  <si>
    <t>SOLAR STAR 4</t>
  </si>
  <si>
    <t>SAGEBRUSH SOLAR 3</t>
  </si>
  <si>
    <t>Windhub Substation 230kV</t>
  </si>
  <si>
    <t>SAGEBRUSH SOLAR 2</t>
  </si>
  <si>
    <t>Vincent Substation 230kV</t>
  </si>
  <si>
    <t>CYCLONE SOLAR</t>
  </si>
  <si>
    <t>TROPICO SOLAR</t>
  </si>
  <si>
    <t xml:space="preserve">Whirlwind Substation 230 kV </t>
  </si>
  <si>
    <t>CLOVER ENERGY STORAGE PLANT</t>
  </si>
  <si>
    <t>Antelope Substation 66kV</t>
  </si>
  <si>
    <t>PASTORIA SOLAR</t>
  </si>
  <si>
    <t>Pastoria Substation 230kV</t>
  </si>
  <si>
    <t>SOUTHLAND</t>
  </si>
  <si>
    <t>Mohave Substation 500kV</t>
  </si>
  <si>
    <t>TECHREN SOLAR</t>
  </si>
  <si>
    <t>SCE owned Eldorado Bus 230kV</t>
  </si>
  <si>
    <t>YELLOW PINE 2</t>
  </si>
  <si>
    <t>Crazy Eyes Substation 230kV</t>
  </si>
  <si>
    <t xml:space="preserve">CRESCENT PEAK </t>
  </si>
  <si>
    <t>Sloan Canyon Switching Station 230kV</t>
  </si>
  <si>
    <t>ARAMIS POWER PLANT</t>
  </si>
  <si>
    <t>C10</t>
  </si>
  <si>
    <t>Cayetano Substation 230kV</t>
  </si>
  <si>
    <t>BELTRAN CENTRAL SOLAR</t>
  </si>
  <si>
    <t>Crow Creek Switching Station 60kV</t>
  </si>
  <si>
    <t>EAST-BAY-WIND</t>
  </si>
  <si>
    <t>SAND HILL C</t>
  </si>
  <si>
    <t>Delta Switching Yard-Tesla 230kV line</t>
  </si>
  <si>
    <t>WEST FORD FLAT ENERGY STORAGE</t>
  </si>
  <si>
    <t>Fulton Substation 230kV</t>
  </si>
  <si>
    <t>WILBUR ENERGY STORAGE</t>
  </si>
  <si>
    <t>Contra Costa Switchyard 230kV</t>
  </si>
  <si>
    <t>ELKHORN ENERGY STORAGE</t>
  </si>
  <si>
    <t>MONTEREY</t>
  </si>
  <si>
    <t>Moss Landing Substation 115kV</t>
  </si>
  <si>
    <t>GONZAGA WIND FARM</t>
  </si>
  <si>
    <t>Los Banos Substation 70kV</t>
  </si>
  <si>
    <t>HEARTLAND 1</t>
  </si>
  <si>
    <t>Tranquility Switching Station 230kV</t>
  </si>
  <si>
    <t>HEARTLAND 2</t>
  </si>
  <si>
    <t>LAS CAMAS 1</t>
  </si>
  <si>
    <t>Los Banos Substation 230kV</t>
  </si>
  <si>
    <t>VANGUARD SOLAR BESS</t>
  </si>
  <si>
    <t>Mustang Switching Station 230 kV</t>
  </si>
  <si>
    <t>REDUX SOLAR</t>
  </si>
  <si>
    <t>SONRISA</t>
  </si>
  <si>
    <t>WARRIORS SOLAR</t>
  </si>
  <si>
    <t>Crescent Switching Station 70kV</t>
  </si>
  <si>
    <t>DRIFTWOOD STELLA</t>
  </si>
  <si>
    <t>Midway Substation 115kV</t>
  </si>
  <si>
    <t>SANDRINI SOL 1</t>
  </si>
  <si>
    <t>Wheeler Ridge Substation 70kV</t>
  </si>
  <si>
    <t>SANDRINI SOL 2</t>
  </si>
  <si>
    <t>Wheeler Ridge Substation 230kV</t>
  </si>
  <si>
    <t>ATLAS SOLAR</t>
  </si>
  <si>
    <t>LA PAZ</t>
  </si>
  <si>
    <t>DCRT</t>
  </si>
  <si>
    <t>Delaney-Colorado River 500kV</t>
  </si>
  <si>
    <t>HARQUAHALA FLATS</t>
  </si>
  <si>
    <t>Colorado River-Delaney 500kV</t>
  </si>
  <si>
    <t>ATHOS POWER PLANT</t>
  </si>
  <si>
    <t>MESAVILLE SOLAR</t>
  </si>
  <si>
    <t>BALDY MESA</t>
  </si>
  <si>
    <t>Roadway Substation 115kV bus</t>
  </si>
  <si>
    <t>HIGH 5 SOLAR</t>
  </si>
  <si>
    <t>Victor Substation 230kV</t>
  </si>
  <si>
    <t>RUBITA</t>
  </si>
  <si>
    <t>Kramer-Inyokern-Randsburg No.1 115kV</t>
  </si>
  <si>
    <t>CAMINO SOLAR</t>
  </si>
  <si>
    <t>SAGEBRUSH SOLAR 4</t>
  </si>
  <si>
    <t>DARLINGTON BALLEY SOLAR ENERGY 1</t>
  </si>
  <si>
    <t>Hassayampa Switchyard 500kV</t>
  </si>
  <si>
    <t>MAVERICK</t>
  </si>
  <si>
    <t>Miramar GT 69kV</t>
  </si>
  <si>
    <t>MOUNT LAGUNA WIND 2</t>
  </si>
  <si>
    <t>Suncrest-Ocotillo 500 kV Line</t>
  </si>
  <si>
    <t>ROSEBUD</t>
  </si>
  <si>
    <t>Kearny  69kV</t>
  </si>
  <si>
    <t>STARLIGHT SOLAR</t>
  </si>
  <si>
    <t>Boulevard Substation 69kV</t>
  </si>
  <si>
    <t>TOP GUN ENERGY STORAGE</t>
  </si>
  <si>
    <t>Mirmar GT Substation 69kV</t>
  </si>
  <si>
    <t>VIKTORIA SOLAR</t>
  </si>
  <si>
    <t>Hoodoo Wash Substation 500kV</t>
  </si>
  <si>
    <t>WESTSIDE CANAL ENERGY CENTER</t>
  </si>
  <si>
    <t>WIND WALL MONOLITH 1</t>
  </si>
  <si>
    <t>Vincent Substation 220kV</t>
  </si>
  <si>
    <t>Offered</t>
  </si>
  <si>
    <t>WIND WALL MONOLITH  2</t>
  </si>
  <si>
    <t>KERNRIDGE EXPANSION</t>
  </si>
  <si>
    <t>Kern Ridge Substation 115kV</t>
  </si>
  <si>
    <t>AJO POWER BANK</t>
  </si>
  <si>
    <t>C11</t>
  </si>
  <si>
    <t>SANTA CLARA</t>
  </si>
  <si>
    <t>Llagas-Gilroy Foods 115 kV line</t>
  </si>
  <si>
    <t>ANGELA</t>
  </si>
  <si>
    <t>Olive Switching Station 115kV</t>
  </si>
  <si>
    <t>BEAUCHAMP SOLAR</t>
  </si>
  <si>
    <t>COLUSA</t>
  </si>
  <si>
    <t>Cortina Substation 115kV</t>
  </si>
  <si>
    <t>HUMMINGBIRD ENERGY STORAGE</t>
  </si>
  <si>
    <t>Metcalf 115kV</t>
  </si>
  <si>
    <t>JANUS</t>
  </si>
  <si>
    <t>Cortina Substation 60kV</t>
  </si>
  <si>
    <t>LAS CAMAS 3</t>
  </si>
  <si>
    <t>Los Banos 230kV</t>
  </si>
  <si>
    <t>MILPA POWER BANK</t>
  </si>
  <si>
    <t>Los Esteros Substation 115kV</t>
  </si>
  <si>
    <t>MULQUEENEY RANCH WIND 2</t>
  </si>
  <si>
    <t>PINTO PASS</t>
  </si>
  <si>
    <t>Christie Substation 60kV</t>
  </si>
  <si>
    <t>RECLAIMED WIND</t>
  </si>
  <si>
    <t>Kelso - Tesla Tap 230kV</t>
  </si>
  <si>
    <t>SOLANO 4 WIND</t>
  </si>
  <si>
    <t>Birds Landing Switching Station 230kV</t>
  </si>
  <si>
    <t>CABALLERO STORAGE</t>
  </si>
  <si>
    <t>SAN LUIS OBISPO</t>
  </si>
  <si>
    <t>Mesa Substation 230kV</t>
  </si>
  <si>
    <t>DALLAS ENERGY STORAGE</t>
  </si>
  <si>
    <t>Moss Landing Substation 500kV</t>
  </si>
  <si>
    <t>KEY STORAGE 1</t>
  </si>
  <si>
    <t>Gates Sub 500kV</t>
  </si>
  <si>
    <t>PANOCHE ENERGY CENTER C11</t>
  </si>
  <si>
    <t>Gas Turbine</t>
  </si>
  <si>
    <t>Panoche Substation 230kV</t>
  </si>
  <si>
    <t>TEPONA OFF-SHORE WIND</t>
  </si>
  <si>
    <t>Humboldt Substation 115kV</t>
  </si>
  <si>
    <t>WINDCHARGER ESS</t>
  </si>
  <si>
    <t>Birds Landing Substation 230kV</t>
  </si>
  <si>
    <t>AZALEA</t>
  </si>
  <si>
    <t xml:space="preserve">Arco Substation 70kV </t>
  </si>
  <si>
    <t>CHALAN SOLAR</t>
  </si>
  <si>
    <t>Arco Substation 230kV</t>
  </si>
  <si>
    <t>DESCENDANT RANCH 1</t>
  </si>
  <si>
    <t>Delevan Sub 230kV</t>
  </si>
  <si>
    <t>JASMINE</t>
  </si>
  <si>
    <t>Lakeview Substation 70kV</t>
  </si>
  <si>
    <t>PROSPECT ENERGY STORAGE</t>
  </si>
  <si>
    <t>SACRAMENTO</t>
  </si>
  <si>
    <t>Gold Hill Substation 60kV</t>
  </si>
  <si>
    <t>BELLEFIELD SOLAR FARM</t>
  </si>
  <si>
    <t>REXFORD SOLAR FARM</t>
  </si>
  <si>
    <t>Vestal Substation 230kV</t>
  </si>
  <si>
    <t>SANBORN SOLAR 2</t>
  </si>
  <si>
    <t>BALDY MESA 2</t>
  </si>
  <si>
    <t>Roadway Substation 115kV</t>
  </si>
  <si>
    <t>ARIDA SOLAR FARM</t>
  </si>
  <si>
    <t>SUNVALE SOLAR FARM</t>
  </si>
  <si>
    <t>Eldorado Substation 500kV</t>
  </si>
  <si>
    <t>QUARTZITE SOLAR 11</t>
  </si>
  <si>
    <t>WINDY WASH SOLAR</t>
  </si>
  <si>
    <t>Devers Substation 220kV</t>
  </si>
  <si>
    <t>CENTENNIAL FLATS</t>
  </si>
  <si>
    <t>Delaney-Colorado River 500kV line</t>
  </si>
  <si>
    <t>BATERIA DEL SUR</t>
  </si>
  <si>
    <t>TBD</t>
  </si>
  <si>
    <t>Imperial Valley 230kV</t>
  </si>
  <si>
    <t>KETTLE SOLAR ONE</t>
  </si>
  <si>
    <t>New Switchyard with East County-Boulevard East 138 kV line looped-in</t>
  </si>
  <si>
    <t>VULCAN</t>
  </si>
  <si>
    <t>Hassayampa Switchyard 500kV Common Bus</t>
  </si>
  <si>
    <t>CAMPTONVILLE BIOPOWER1</t>
  </si>
  <si>
    <t>Biofuel</t>
  </si>
  <si>
    <t>YUBA</t>
  </si>
  <si>
    <t>COLGATE-CHALLENGE 60kV</t>
  </si>
  <si>
    <t>KUIPER ENERGY STORAGE</t>
  </si>
  <si>
    <t>SONOMA</t>
  </si>
  <si>
    <t>Geysers #3 Cloverdale 115 kV line</t>
  </si>
  <si>
    <t>IRVING STORAGE</t>
  </si>
  <si>
    <t>PLANO STORAGE</t>
  </si>
  <si>
    <t>BRIGHT STAR HYBRID</t>
  </si>
  <si>
    <t>C12</t>
  </si>
  <si>
    <t>Brighton-Bellota 230kV</t>
  </si>
  <si>
    <t>CAPETOWN 2 HYBRID</t>
  </si>
  <si>
    <t>Bridgeville Substation 115kV</t>
  </si>
  <si>
    <t>BEAUCHAMP 2 SOLAR</t>
  </si>
  <si>
    <t>MARESTE BESS</t>
  </si>
  <si>
    <t>NN</t>
  </si>
  <si>
    <t>Grant Eastshore #1 115kV</t>
  </si>
  <si>
    <t>TATTON STORAGE 1</t>
  </si>
  <si>
    <t>MENDOCINO</t>
  </si>
  <si>
    <t>Elk-Gualala 60 kV</t>
  </si>
  <si>
    <t>LORINER STORAGE</t>
  </si>
  <si>
    <t>Morgan Hill Substation 115kV</t>
  </si>
  <si>
    <t>MIRANDA ESS</t>
  </si>
  <si>
    <t>TANAGER STORAGE</t>
  </si>
  <si>
    <t>Los Esteros Substation 230kV</t>
  </si>
  <si>
    <t>CORMORANT STORAGE</t>
  </si>
  <si>
    <t>SAN FRANCISCO</t>
  </si>
  <si>
    <t>Martin Substation 115kV</t>
  </si>
  <si>
    <t>JEWELFLOWER STORAGE</t>
  </si>
  <si>
    <t>Metcalf Substation  230kV</t>
  </si>
  <si>
    <t>HERCULIS</t>
  </si>
  <si>
    <t>Oakland J-Grant 115kV</t>
  </si>
  <si>
    <t>STEEL CITY ENERGY STORAGE</t>
  </si>
  <si>
    <t>Pittsburg Substation 230kV</t>
  </si>
  <si>
    <t>SPINDRIFT HYBRID SOLAR</t>
  </si>
  <si>
    <t>SUTTER</t>
  </si>
  <si>
    <t>Rio Oso Substation 115kV</t>
  </si>
  <si>
    <t>NOOSA ENERGY STORAGE</t>
  </si>
  <si>
    <t>Ripon Substation 115kV</t>
  </si>
  <si>
    <t>HYDASPES</t>
  </si>
  <si>
    <t>Miller #1 Tap 115 kV</t>
  </si>
  <si>
    <t>TEMPEST GENERATION</t>
  </si>
  <si>
    <t>Round Mountain Substation 500kV</t>
  </si>
  <si>
    <t>TESOSTER</t>
  </si>
  <si>
    <t>SAN JOAQUIN COUNTY</t>
  </si>
  <si>
    <t>Tesla-Weber 230kV</t>
  </si>
  <si>
    <t>TRIM BESS</t>
  </si>
  <si>
    <t>Trimble Substation 115kV</t>
  </si>
  <si>
    <t>DYNAMO SOLAR</t>
  </si>
  <si>
    <t>NAPA</t>
  </si>
  <si>
    <t>Tulucay Substation 60kV</t>
  </si>
  <si>
    <t>TYRE</t>
  </si>
  <si>
    <t>Valley Springs #2 60 kV</t>
  </si>
  <si>
    <t>AIR STATION 1</t>
  </si>
  <si>
    <t>Henrietta-Lemoore NAS 70 kV</t>
  </si>
  <si>
    <t>OSO ROJO POPPY</t>
  </si>
  <si>
    <t>BOYCE SOLAR HYBRID</t>
  </si>
  <si>
    <t>Jayne Substation 70kV</t>
  </si>
  <si>
    <t>BIG DUCK STORAGE</t>
  </si>
  <si>
    <t>Panoche Substation 230 kV</t>
  </si>
  <si>
    <t>JOURNEY STORAGE</t>
  </si>
  <si>
    <t>Henrietta Substation 230kV</t>
  </si>
  <si>
    <t>PINEBROOK SOLAR HYBRID ENERGY CENTER</t>
  </si>
  <si>
    <t>Los Banos-Gates #1 500 kV</t>
  </si>
  <si>
    <t>SUGARLOAF HYBRID SOLAR</t>
  </si>
  <si>
    <t>RIVIERA SOLAR</t>
  </si>
  <si>
    <t xml:space="preserve">Wilson-Oro Loma 115 kv </t>
  </si>
  <si>
    <t>ARCTURUS</t>
  </si>
  <si>
    <t>KINGSROAD HYBRID SOLAR</t>
  </si>
  <si>
    <t>NIMITZ 2 GENERATION</t>
  </si>
  <si>
    <t>Diablo Canyon-Gates 500kV</t>
  </si>
  <si>
    <t>CARTHAGE</t>
  </si>
  <si>
    <t>Midway-Tupman-Rio Bravo-Renfro 115 kV</t>
  </si>
  <si>
    <t>OATFIELD HYBRID SOLAR</t>
  </si>
  <si>
    <t>Gates-Templeton 230 kV</t>
  </si>
  <si>
    <t>PELICANS JAW HYBRID SOLAR</t>
  </si>
  <si>
    <t>Gates-Midway 230 kV</t>
  </si>
  <si>
    <t>GRAND LAKE HYBRID SOLAR</t>
  </si>
  <si>
    <t>Gates-Midway 230kV</t>
  </si>
  <si>
    <t>OSO ROJO PEONY</t>
  </si>
  <si>
    <t>Midway 230kV</t>
  </si>
  <si>
    <t>BUTTONBUSH SOLAR HYBRID ENERGY CENTER</t>
  </si>
  <si>
    <t>Midway Substation 500kV</t>
  </si>
  <si>
    <t>OSO ROJO GOLF COURSE</t>
  </si>
  <si>
    <t>Midway-Wheeler Ridge 230kV</t>
  </si>
  <si>
    <t>AGUA AMARGA WIND</t>
  </si>
  <si>
    <t>SOLARSS Switching Station</t>
  </si>
  <si>
    <t>LION ROCK OFFSHORE WIND</t>
  </si>
  <si>
    <t>Morro Bay Substation 230kV</t>
  </si>
  <si>
    <t>SEAWOLF GENERATION</t>
  </si>
  <si>
    <t>Midway-Diablo Canyon #2</t>
  </si>
  <si>
    <t>FAMILIA HYBRID SOLAR</t>
  </si>
  <si>
    <t>Midway-Wheeler Ridge #2 230kV</t>
  </si>
  <si>
    <t>RIGAL</t>
  </si>
  <si>
    <t>Inyokern-Randsburg 115 kV</t>
  </si>
  <si>
    <t>ARATINA SOLAR FARM</t>
  </si>
  <si>
    <t>CAYENNE ENERGY STORAGE</t>
  </si>
  <si>
    <t>Chino Substation 220kV</t>
  </si>
  <si>
    <t>AVOCET STORAGE</t>
  </si>
  <si>
    <t>Hinson Substation 230kV</t>
  </si>
  <si>
    <t>HINSON BESS</t>
  </si>
  <si>
    <t>Hinson Substation 220kV</t>
  </si>
  <si>
    <t>SUPERBA STORAGE 1</t>
  </si>
  <si>
    <t>ORANGE</t>
  </si>
  <si>
    <t>Johanna Substation 230 kV</t>
  </si>
  <si>
    <t>COMMERCE ENERGY STORAGE</t>
  </si>
  <si>
    <t>Laguna Bell Substation 230kV</t>
  </si>
  <si>
    <t>SPEEDWAY ESS</t>
  </si>
  <si>
    <t>Rio Hondo Substation 230kV</t>
  </si>
  <si>
    <t>TRESTLES ENERGY STORAGE</t>
  </si>
  <si>
    <t>Rio Hondo Substation 220kV</t>
  </si>
  <si>
    <t>KESTREL STORAGE</t>
  </si>
  <si>
    <t>Walnut Substation 220kV</t>
  </si>
  <si>
    <t>HIGHWIND ENERGY CENTER</t>
  </si>
  <si>
    <t>Highwind Substation 230kV</t>
  </si>
  <si>
    <t>SEGS EXPANSION HYBRID</t>
  </si>
  <si>
    <t>DORADUS</t>
  </si>
  <si>
    <t>Magunden-Pastoria 230kV</t>
  </si>
  <si>
    <t>GOLDBACK SOLAR CENTER</t>
  </si>
  <si>
    <t>VENTURA</t>
  </si>
  <si>
    <t>Moorpark Substation 230 kV</t>
  </si>
  <si>
    <t>ROCKY HILL SOLAR</t>
  </si>
  <si>
    <t>Rector Substation 230kV</t>
  </si>
  <si>
    <t>YELLOW HAY HYBRID SOLAR</t>
  </si>
  <si>
    <t>Magunden-Springville #1 220 kV</t>
  </si>
  <si>
    <t>BARRENSPRING</t>
  </si>
  <si>
    <t>TULARE COUNTY</t>
  </si>
  <si>
    <t>Springville-Rector 220kV line</t>
  </si>
  <si>
    <t>ANGELENO SOLAR FARM</t>
  </si>
  <si>
    <t>Vincent Substation 500kV</t>
  </si>
  <si>
    <t>SAGEBRUSH 6 HYBRID</t>
  </si>
  <si>
    <t>FORT TEJON SOLAR</t>
  </si>
  <si>
    <t>HUMIDOR STORAGE 1</t>
  </si>
  <si>
    <t>Vincent Substation 230 kV</t>
  </si>
  <si>
    <t>GLENFELIZ SOLAR FARM</t>
  </si>
  <si>
    <t>Windhub Substation 220kV</t>
  </si>
  <si>
    <t>SANBORN HYBRID 3</t>
  </si>
  <si>
    <t>Windhub Substation 500kV</t>
  </si>
  <si>
    <t>YEAGER HYBRID SOLAR</t>
  </si>
  <si>
    <t>CALYPSO SOLAR</t>
  </si>
  <si>
    <t>SOLO</t>
  </si>
  <si>
    <t>SUNNYNOOK SOLAR CENTER</t>
  </si>
  <si>
    <t>Devers-San Bernardino Line 230 kV</t>
  </si>
  <si>
    <t>RAMPA</t>
  </si>
  <si>
    <t>Etiwanda Substation 230kV</t>
  </si>
  <si>
    <t>OBERON</t>
  </si>
  <si>
    <t>Red Bluff Substation 500kV</t>
  </si>
  <si>
    <t>LYCAN SOLAR</t>
  </si>
  <si>
    <t>SAN BERNARDINO BESS</t>
  </si>
  <si>
    <t>San Bernardino Substation 220kV</t>
  </si>
  <si>
    <t>MENIFEE POWER BANK</t>
  </si>
  <si>
    <t>Valley Substation 500kV</t>
  </si>
  <si>
    <t>DOUBLE BUTTE STORAGE</t>
  </si>
  <si>
    <t>Valley Substation 500 kV</t>
  </si>
  <si>
    <t>ANGORA SOLAR FARM</t>
  </si>
  <si>
    <t>BULLHEAD SOLAR</t>
  </si>
  <si>
    <t>BONANZA SOLAR</t>
  </si>
  <si>
    <t>CLARK/NYE</t>
  </si>
  <si>
    <t>Innovation 230kV Sub</t>
  </si>
  <si>
    <t>ROUGH HAT HYBRID SOLAR</t>
  </si>
  <si>
    <t>Trout Canyon Switching Station 230kV</t>
  </si>
  <si>
    <t>SLOAN ENERGY CENTER</t>
  </si>
  <si>
    <t>YELLOW PINE 3</t>
  </si>
  <si>
    <t>Trout Canyon Substation 230kV</t>
  </si>
  <si>
    <t>BONANZA PEAK SOLAR FARM</t>
  </si>
  <si>
    <t>CLARK AND NYE</t>
  </si>
  <si>
    <t>GYPSY ESS</t>
  </si>
  <si>
    <t>Bay-Boulevard 230kV</t>
  </si>
  <si>
    <t>SANDPIPER STORAGE</t>
  </si>
  <si>
    <t>Capistrano-Pico 138kV</t>
  </si>
  <si>
    <t>CARDINAL STORAGE</t>
  </si>
  <si>
    <t>ENERGIA SIERRA JUAREZ WIND 3</t>
  </si>
  <si>
    <t>TIJUANA</t>
  </si>
  <si>
    <t>ECO Substation 230kV</t>
  </si>
  <si>
    <t>OBSIDIAN WIND</t>
  </si>
  <si>
    <t>VENTASSO ENERGY STORAGE</t>
  </si>
  <si>
    <t>EI Cajon Substation 69kV</t>
  </si>
  <si>
    <t>HOODINI</t>
  </si>
  <si>
    <t>YUMA COUNTY</t>
  </si>
  <si>
    <t>TERMOELECTRICA DE MEXICALI STORAGE</t>
  </si>
  <si>
    <t>SONORA</t>
  </si>
  <si>
    <t>KINGSLEY SOLAR FARM</t>
  </si>
  <si>
    <t>SALTON SOLAR</t>
  </si>
  <si>
    <t>WISTARIA RANCH SOLAR 2</t>
  </si>
  <si>
    <t>SUFFOLK STORAGE</t>
  </si>
  <si>
    <t>Mesa Heights Substation 69kV</t>
  </si>
  <si>
    <t>POME BESS</t>
  </si>
  <si>
    <t>Pomerado Substation 69kV</t>
  </si>
  <si>
    <t>PEREGRINE STORAGE</t>
  </si>
  <si>
    <t>Silvergate Substation 230kV</t>
  </si>
  <si>
    <t>MARINE DEPOT</t>
  </si>
  <si>
    <t>SAN DEIGO</t>
  </si>
  <si>
    <t>Point Loma Substation 69kV</t>
  </si>
  <si>
    <t>BOULDER OAKS HYBRID</t>
  </si>
  <si>
    <t>ECO-Miguel 500kV</t>
  </si>
  <si>
    <t>NIGHTHAWK STORAGE</t>
  </si>
  <si>
    <t>Sycamore Canyon Substation 138kV</t>
  </si>
  <si>
    <t>SV ENERGY STORAGE FACILITY</t>
  </si>
  <si>
    <t>Sycamore Canyon Substation 230kV</t>
  </si>
  <si>
    <t>RESAVA ENERGY STORAGE</t>
  </si>
  <si>
    <t>Valley Center 69kV</t>
  </si>
  <si>
    <t>interconnection_queue_position</t>
  </si>
  <si>
    <t xml:space="preserve">Queue position assigned by CAISO, ISO, or Utility. Enter "TBD" if developer hasn't
applied yet. Enter "N/A" if a project never needed a queue position (e.g. Legacy QF
contracts, REC only), if the queue position is unknown as the contract is already online or
if project is out of CAISO area.
</t>
  </si>
  <si>
    <t>Col A in caiso_interconnection_queue tab, TBD, N/A</t>
  </si>
  <si>
    <t>N/A</t>
  </si>
  <si>
    <t>Project not in queue</t>
  </si>
  <si>
    <t>TEST: All data provided for contract</t>
  </si>
  <si>
    <t>Please reach out to IRPDataRequest@cpuc.ca.gov with any questions on the template. Write "2020 Data Template Question" in the subject line.</t>
  </si>
  <si>
    <r>
      <t xml:space="preserve">NOTE ON COLOR CODING: Tabs in this spreadsheet are color-coded to help the user understand and use them effectively. 
-Broadly speaking, the </t>
    </r>
    <r>
      <rPr>
        <sz val="12"/>
        <color theme="9"/>
        <rFont val="Calibri"/>
        <family val="2"/>
        <scheme val="minor"/>
      </rPr>
      <t>orange</t>
    </r>
    <r>
      <rPr>
        <sz val="12"/>
        <color theme="1"/>
        <rFont val="Calibri"/>
        <family val="2"/>
        <scheme val="minor"/>
      </rPr>
      <t xml:space="preserve"> </t>
    </r>
    <r>
      <rPr>
        <sz val="12"/>
        <rFont val="Calibri"/>
        <family val="2"/>
        <scheme val="minor"/>
      </rPr>
      <t xml:space="preserve">tabs are instructions, the </t>
    </r>
    <r>
      <rPr>
        <sz val="12"/>
        <color rgb="FF00B0F0"/>
        <rFont val="Calibri"/>
        <family val="2"/>
        <scheme val="minor"/>
      </rPr>
      <t>blue</t>
    </r>
    <r>
      <rPr>
        <sz val="12"/>
        <color theme="1"/>
        <rFont val="Calibri"/>
        <family val="2"/>
        <scheme val="minor"/>
      </rPr>
      <t xml:space="preserve"> tabs are for inputting and validating procurement data, the </t>
    </r>
    <r>
      <rPr>
        <sz val="12"/>
        <color rgb="FF00B050"/>
        <rFont val="Calibri"/>
        <family val="2"/>
        <scheme val="minor"/>
      </rPr>
      <t>green</t>
    </r>
    <r>
      <rPr>
        <sz val="12"/>
        <color theme="1"/>
        <rFont val="Calibri"/>
        <family val="2"/>
        <scheme val="minor"/>
      </rPr>
      <t xml:space="preserve"> tabs are standardized lists of acceptable values that can be entered into the </t>
    </r>
    <r>
      <rPr>
        <sz val="12"/>
        <color rgb="FF00B0F0"/>
        <rFont val="Calibri"/>
        <family val="2"/>
        <scheme val="minor"/>
      </rPr>
      <t>blue</t>
    </r>
    <r>
      <rPr>
        <sz val="12"/>
        <color theme="1"/>
        <rFont val="Calibri"/>
        <family val="2"/>
        <scheme val="minor"/>
      </rPr>
      <t xml:space="preserve"> tab, and the </t>
    </r>
    <r>
      <rPr>
        <sz val="12"/>
        <color rgb="FF7030A0"/>
        <rFont val="Calibri"/>
        <family val="2"/>
        <scheme val="minor"/>
      </rPr>
      <t>purple</t>
    </r>
    <r>
      <rPr>
        <sz val="12"/>
        <color theme="1"/>
        <rFont val="Calibri"/>
        <family val="2"/>
        <scheme val="minor"/>
      </rPr>
      <t xml:space="preserve"> tabs are for error checking and creating summary statistics. 
-The </t>
    </r>
    <r>
      <rPr>
        <sz val="12"/>
        <color theme="9"/>
        <rFont val="Calibri"/>
        <family val="2"/>
        <scheme val="minor"/>
      </rPr>
      <t>orange,</t>
    </r>
    <r>
      <rPr>
        <sz val="12"/>
        <color theme="1"/>
        <rFont val="Calibri"/>
        <family val="2"/>
        <scheme val="minor"/>
      </rPr>
      <t xml:space="preserv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should be reviewed, but not modified directly; LSEs should enter their data ONLY in the </t>
    </r>
    <r>
      <rPr>
        <sz val="12"/>
        <color rgb="FF00B0F0"/>
        <rFont val="Calibri"/>
        <family val="2"/>
        <scheme val="minor"/>
      </rPr>
      <t>blue</t>
    </r>
    <r>
      <rPr>
        <sz val="12"/>
        <color theme="1"/>
        <rFont val="Calibri"/>
        <family val="2"/>
        <scheme val="minor"/>
      </rPr>
      <t xml:space="preserve"> tabs, and use the </t>
    </r>
    <r>
      <rPr>
        <sz val="12"/>
        <color rgb="FF00B050"/>
        <rFont val="Calibri"/>
        <family val="2"/>
        <scheme val="minor"/>
      </rPr>
      <t>green</t>
    </r>
    <r>
      <rPr>
        <sz val="12"/>
        <color theme="1"/>
        <rFont val="Calibri"/>
        <family val="2"/>
        <scheme val="minor"/>
      </rPr>
      <t xml:space="preserve"> and </t>
    </r>
    <r>
      <rPr>
        <sz val="12"/>
        <color theme="7"/>
        <rFont val="Calibri"/>
        <family val="2"/>
        <scheme val="minor"/>
      </rPr>
      <t>purple</t>
    </r>
    <r>
      <rPr>
        <sz val="12"/>
        <color theme="1"/>
        <rFont val="Calibri"/>
        <family val="2"/>
        <scheme val="minor"/>
      </rPr>
      <t xml:space="preserve"> tabs to ensure data quality. 
-More detail on how to use each tab is provided in the instructions.</t>
    </r>
  </si>
  <si>
    <t>elcc_type_map</t>
  </si>
  <si>
    <t>caiso_interconnection_queue</t>
  </si>
  <si>
    <t>ELCC value lookup table</t>
  </si>
  <si>
    <t>Assign resource types to ELCCs</t>
  </si>
  <si>
    <t>CAISO interconnection queue for assessing viability of new projects</t>
  </si>
  <si>
    <t>Allow LSEs to identify where their project is in the CAISO queue.</t>
  </si>
  <si>
    <t>Use Col A of this tab to identify where a new resource is in the interconnection queue.</t>
  </si>
  <si>
    <r>
      <t xml:space="preserve">Review, but </t>
    </r>
    <r>
      <rPr>
        <b/>
        <u/>
        <sz val="12"/>
        <color theme="1"/>
        <rFont val="Calibri"/>
        <family val="2"/>
        <scheme val="minor"/>
      </rPr>
      <t>do not</t>
    </r>
    <r>
      <rPr>
        <b/>
        <sz val="12"/>
        <color theme="1"/>
        <rFont val="Calibri"/>
        <family val="2"/>
        <scheme val="minor"/>
      </rPr>
      <t xml:space="preserve"> </t>
    </r>
    <r>
      <rPr>
        <sz val="12"/>
        <color theme="1"/>
        <rFont val="Calibri"/>
        <family val="2"/>
        <scheme val="minor"/>
      </rPr>
      <t xml:space="preserve">modify, the </t>
    </r>
    <r>
      <rPr>
        <sz val="12"/>
        <color theme="9" tint="-0.249977111117893"/>
        <rFont val="Calibri"/>
        <family val="2"/>
        <scheme val="minor"/>
      </rPr>
      <t xml:space="preserve">orange,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t>
    </r>
  </si>
  <si>
    <t>Name of the intertie over which you are importing power.</t>
  </si>
  <si>
    <t>Describes the purpose of the "notes" column and how notes should be used when entering data.</t>
  </si>
  <si>
    <t>Review to ensure your portfolio is accurately entered. Do not modify this tab directly. Fix errors in blue data input tabs data where an error is identified.</t>
  </si>
  <si>
    <t>Automatically summarizes data errors from the blue data input tabs.</t>
  </si>
  <si>
    <t>Review to ensure your portfolio is accurately entered. Do not modify this tab directly. If you see errors, go back to the blue tab data and fill in cells marked "fillme."</t>
  </si>
  <si>
    <t>For example, the cell could read "Silver Star Solar, 100 MW dual-axis tracking PV, COD Nov 2021 in Sun County" or "Gold Coast Solar, 200 MW fixed PV, COD Dec 2022 in Moon County"</t>
  </si>
  <si>
    <t>Contract ID matching Contract ID in CPUC Contracts Database</t>
  </si>
  <si>
    <t>If this is a physical resource, this is the resource's nameplate in MW. If it is not, enter the maximum MW it can deliver at any given time. The UI will prompt you with "fillme" if you need to fill this out.</t>
  </si>
  <si>
    <t>NQC estimated from the previous two columns. This will display an error message if the data inputs are not correctly filled out.</t>
  </si>
  <si>
    <t>Date energy/capacity deliveries are contracted to start. NOTE: In Excel, dates are actually numbers that are formatted to be displayed as dates. This should be displayed in "Short Date" format (in Excel, go to Home-&gt;Number and display as Short Date)</t>
  </si>
  <si>
    <t>Date energy/capacity deliveries are contracted to end. NOTE: In Excel, dates are actually numbers that are formatted to be displayed as dates. This should be displayed in "Short Date" format (in Excel, go to Home-&gt;Number and display as Short Date)</t>
  </si>
  <si>
    <t>To be determined</t>
  </si>
  <si>
    <r>
      <t xml:space="preserve">Generic resource contract corresponding to a class of existing generators, but not any particular one. </t>
    </r>
    <r>
      <rPr>
        <b/>
        <sz val="11"/>
        <color theme="1"/>
        <rFont val="Calibri"/>
        <family val="2"/>
        <scheme val="minor"/>
      </rPr>
      <t>The UI will prompt you for a note with "fillme."</t>
    </r>
  </si>
  <si>
    <t>TEST: NQC provided only once</t>
  </si>
  <si>
    <t>TEST: Working ELCC type</t>
  </si>
  <si>
    <t>However, staff requires an explanatory note to distinguish between different contracts for resources where the name and contract_id alone are not sufficient to identify the resource.</t>
  </si>
  <si>
    <t>The purpose of this field is to allow LSEs to report that they are buying RA capacity for a resource that either does not exist yet, or does not have a known NQC value. In this field, please enter a fraction between 0 and 1, where 0 means completely energy-only, and 1 means that the LSE plans to purchase all available RA capacity value from the resource. 0.5 means that the LSE is planning to purchase capacity value corresponding to half of total capacity value that is available. ONLY fill this field out if you plan on purchasing capacity value, but have not filled out the contracted_nqc_mw_if_known column. If you filled out contracted_nqc_mw already, leave this blank.</t>
  </si>
  <si>
    <t>TEST: No blanks in energy and capacity data</t>
  </si>
  <si>
    <t>resource_contract_note</t>
  </si>
  <si>
    <t>Total NQC MW, sum of contract + estimated</t>
  </si>
  <si>
    <t>Enter data and copy down formulas here, per Part 3 of the instructions. As is described in Part 3, you must populate monthly_gwh_mw FIRST.</t>
  </si>
  <si>
    <t>Review all tabs in this workbook to ensure that you understand the instructions. Sample data is provided for illustrative purposes--you can clear it before you enter your data, but make sure you keep the first row of the pre-written formulas, as you will be copying these later. Note the error flagging formulas and understand why they are doing so.</t>
  </si>
  <si>
    <r>
      <t xml:space="preserve">0) Ensure that you have entered correct data in the light blue columns, per Step 1.
1) Note the formulas adjacent to the light blue column data, which point to the first row of this data. Copy these formulas down from the first row all the way to the last row of the dataset.
2) Review the resultant values, and confirm that they are correct. 
3) If you see a value that is incorrect, enter the correct data into the cell. It is OK to overwrite the formula with your values.
</t>
    </r>
    <r>
      <rPr>
        <b/>
        <sz val="14"/>
        <color theme="1"/>
        <rFont val="Calibri"/>
        <family val="2"/>
        <scheme val="minor"/>
      </rPr>
      <t xml:space="preserve">4) If you see a value of "fillme", this means the template cannot populate the value by default, and you need to enter the correct value. Enter the correct data into the cell. It is OK to overwrite the formula with your values.
Note that these formulas are provided for your convenience and to demonstrate how staff plans to classify and aggregate the data. If you are manually entering data, it is probably easier to individually overwrite each "fillme" sell. If you are generating your data programatically, it might be easier to overwrite the purple columns wholesale.
</t>
    </r>
    <r>
      <rPr>
        <sz val="14"/>
        <color theme="1"/>
        <rFont val="Calibri"/>
        <family val="2"/>
        <scheme val="minor"/>
      </rPr>
      <t xml:space="preserve">
5) Review the resultant values, and confirm that they are correct. 
 </t>
    </r>
  </si>
  <si>
    <t>create_unique_contract_index</t>
  </si>
  <si>
    <t>Physical resources from CAISO, RPS, and WECC datasets. Includes both existing resources and resources that are already contracted but not yet online.</t>
  </si>
  <si>
    <t>Date</t>
  </si>
  <si>
    <t>Version</t>
  </si>
  <si>
    <t>Change type</t>
  </si>
  <si>
    <t>Release notes</t>
  </si>
  <si>
    <t>Initial release</t>
  </si>
  <si>
    <t>Initial public release of template. Emailed to service list and posted to https://www.cpuc.ca.gov/General.aspx?id=6442459770</t>
  </si>
  <si>
    <t>General</t>
  </si>
  <si>
    <t>Added version_notes tab for documenting changes between versions.</t>
  </si>
  <si>
    <t>Highlighted changes since v1 in yellow for ease of finding.</t>
  </si>
  <si>
    <t>General update to instructions tabs to reflect new changes listed below, and questions from the 1/16 webinar.</t>
  </si>
  <si>
    <r>
      <t xml:space="preserve">Changed instructions to clarify, for storage_max_discharge: If the resource is a storage </t>
    </r>
    <r>
      <rPr>
        <b/>
        <sz val="11"/>
        <rFont val="Calibri"/>
        <family val="2"/>
        <scheme val="minor"/>
      </rPr>
      <t xml:space="preserve">or hybrid </t>
    </r>
    <r>
      <rPr>
        <sz val="11"/>
        <rFont val="Calibri"/>
        <family val="2"/>
        <scheme val="minor"/>
      </rPr>
      <t>resource, report</t>
    </r>
    <r>
      <rPr>
        <b/>
        <sz val="11"/>
        <rFont val="Calibri"/>
        <family val="2"/>
        <scheme val="minor"/>
      </rPr>
      <t xml:space="preserve"> the battery's</t>
    </r>
    <r>
      <rPr>
        <sz val="11"/>
        <rFont val="Calibri"/>
        <family val="2"/>
        <scheme val="minor"/>
      </rPr>
      <t xml:space="preserve"> maximum rate of discharge in MW here.</t>
    </r>
  </si>
  <si>
    <t>Hybrid / storage accounting</t>
  </si>
  <si>
    <t>Reordered columns in unique_contracts to group the hybrid-resource related items together. All variables related to hybrids now have "hybrid" in the name.</t>
  </si>
  <si>
    <r>
      <t xml:space="preserve">Add new var, </t>
    </r>
    <r>
      <rPr>
        <b/>
        <sz val="11"/>
        <color theme="1"/>
        <rFont val="Calibri"/>
        <family val="2"/>
        <scheme val="minor"/>
      </rPr>
      <t>hybrid_can_charge_from_grid</t>
    </r>
    <r>
      <rPr>
        <sz val="11"/>
        <color theme="1"/>
        <rFont val="Calibri"/>
        <family val="2"/>
        <scheme val="minor"/>
      </rPr>
      <t xml:space="preserve"> : 1/0 variable. 1 means can charge from grid as well as the resource to which it is paired, 0 means it can only charge from the paired resource.</t>
    </r>
  </si>
  <si>
    <t>Accounting for incremental resources per D. 19-11-016</t>
  </si>
  <si>
    <t>Added instructions for the following special case resources counting towards the D.19-11-016 procurement requirement: new build resources that are energy-only in 2021, demand side resources, and upgrades to existing resources (including capacity increases or adding a battery to an existing resource to make a hybrid resouce).</t>
  </si>
  <si>
    <t>Contract Types</t>
  </si>
  <si>
    <t>Template now prompts users to fill out a MW amount for ALL imports, unspecified and specified.</t>
  </si>
  <si>
    <t>Resource list</t>
  </si>
  <si>
    <t>Updated baseline resources list in "resources" tab to reflect 1/3/2020 ALJ ruling finalizing baseline, available at https://www.cpuc.ca.gov/General.aspx?id=6442463413 . Staff crosswalked and combined this new list, the list included in v1, and the latest CAISO NQC list to get the most complete set of resource names possible. Note that some of these identifiers from these two datasets might be redundant and "point" to the same resource; LSEs can use whichever one they prefer. For resources in the baseline list with no CAISO ID, staff used the generator name as the identifier.</t>
  </si>
  <si>
    <t>For transfer_purchase and transfer_sale, template now asks for approximate resource mix in note.</t>
  </si>
  <si>
    <t>Changed supertype names for clarity.</t>
  </si>
  <si>
    <t>unique_contracts tab</t>
  </si>
  <si>
    <t>The unique_contracts tab now asks for online_date for new resources.</t>
  </si>
  <si>
    <t>Template now requests contract execution date.</t>
  </si>
  <si>
    <t>planned_existing</t>
  </si>
  <si>
    <t>planned_new</t>
  </si>
  <si>
    <t>Added hyperlinks to new changes for ease of finding (see columns to the right of this table).</t>
  </si>
  <si>
    <t>D4</t>
  </si>
  <si>
    <t>This tab</t>
  </si>
  <si>
    <t>Throughout workbook; see below.</t>
  </si>
  <si>
    <t>online_date_for_new_resources</t>
  </si>
  <si>
    <t>F:F</t>
  </si>
  <si>
    <t>G:G</t>
  </si>
  <si>
    <t>is_hybrid</t>
  </si>
  <si>
    <t>hybrid_can_charge_from_grid</t>
  </si>
  <si>
    <r>
      <t xml:space="preserve">Added </t>
    </r>
    <r>
      <rPr>
        <b/>
        <sz val="11"/>
        <color theme="1"/>
        <rFont val="Calibri"/>
        <family val="2"/>
        <scheme val="minor"/>
      </rPr>
      <t>is_hybrid</t>
    </r>
    <r>
      <rPr>
        <sz val="11"/>
        <color theme="1"/>
        <rFont val="Calibri"/>
        <family val="2"/>
        <scheme val="minor"/>
      </rPr>
      <t xml:space="preserve"> field (1 or 0) to clearly identify hybrid resources.</t>
    </r>
  </si>
  <si>
    <t>sellers_choice</t>
  </si>
  <si>
    <t>RA contract in which the seller chooses the resources that will provide RA credit to the buyer. The buyer does not necessarily know in advance exactly which resources these comprise.</t>
  </si>
  <si>
    <t>A9</t>
  </si>
  <si>
    <t>Seller's choice contract between CCA and IOU for 100 NQC MW in March 2021</t>
  </si>
  <si>
    <t>new_resolve</t>
  </si>
  <si>
    <t>new_generic</t>
  </si>
  <si>
    <t>existing_generic</t>
  </si>
  <si>
    <t>Please review the table below, which describes the miscellaneous resources that fall under the "special" supertype that can be entered into the template.</t>
  </si>
  <si>
    <t>Link</t>
  </si>
  <si>
    <t>Added "sellers_choice" contract option for resource ("special" supertype).</t>
  </si>
  <si>
    <t>Specific resource with a CAISO ID that is imported from out of CAISO.</t>
  </si>
  <si>
    <t>instructions_9_special_notes</t>
  </si>
  <si>
    <t>data_source</t>
  </si>
  <si>
    <t>is_baseline</t>
  </si>
  <si>
    <t>ruling_list</t>
  </si>
  <si>
    <t>Huntington Beach</t>
  </si>
  <si>
    <t>Alamitos</t>
  </si>
  <si>
    <t>Metcalf Energy Center</t>
  </si>
  <si>
    <t>Mountainview Gen Sta. Unit 3</t>
  </si>
  <si>
    <t>Mountainview Gen Sta. Unit 4</t>
  </si>
  <si>
    <t>Topaz Solar Farm</t>
  </si>
  <si>
    <t>Encina Gas Peaker</t>
  </si>
  <si>
    <t>WATSON COGENERATION</t>
  </si>
  <si>
    <t>HELMS PUMP-GEN UNIT 1</t>
  </si>
  <si>
    <t>HELMS PUMP-GEN UNIT 2</t>
  </si>
  <si>
    <t>HELMS PUMP-GEN UNIT 3</t>
  </si>
  <si>
    <t>ELK HILLS COMBINED CYCLE (AGGREGATE)</t>
  </si>
  <si>
    <t>Tribal Solar, LLC</t>
  </si>
  <si>
    <t>Tracy Combined Cycle Power Plant</t>
  </si>
  <si>
    <t>Solar Star California XIX, LLC (AVPV I)</t>
  </si>
  <si>
    <t>Desert Center Solar Farm</t>
  </si>
  <si>
    <t>Vistra Moss Landing Energy Storage</t>
  </si>
  <si>
    <t>El Cabo Wind, LLC</t>
  </si>
  <si>
    <t>Agua Caliente Solar Project</t>
  </si>
  <si>
    <t>S. Hurlburt Wind, LLC</t>
  </si>
  <si>
    <t>Horseshoe Bend Wind, LLC</t>
  </si>
  <si>
    <t>Solar Star California XX, LLC (AVPV II)</t>
  </si>
  <si>
    <t>Mojave Solar Project</t>
  </si>
  <si>
    <t>N. Hurlburt Wind, LLC</t>
  </si>
  <si>
    <t>Ocotillo Express Wind Project</t>
  </si>
  <si>
    <t>TBD (Puente)</t>
  </si>
  <si>
    <t>Puente Power Project</t>
  </si>
  <si>
    <t>La Paloma Generating Plant Unit #3</t>
  </si>
  <si>
    <t>LA PALOMA GENERATING PLANT, UNIT #4</t>
  </si>
  <si>
    <t>93LF 8ME LLC (Mount Signal V)</t>
  </si>
  <si>
    <t>Geysers - 2010 - 50/250/425 MW</t>
  </si>
  <si>
    <t>Genesis Solar (Station) Energy Project</t>
  </si>
  <si>
    <t>Desert Sunlight 250, LLC</t>
  </si>
  <si>
    <t>Silver State Solar Power, LLC</t>
  </si>
  <si>
    <t>McCoy Solar, LLC</t>
  </si>
  <si>
    <t>Panoche Valley Solar, LLC</t>
  </si>
  <si>
    <t>AV Solar Ranch One</t>
  </si>
  <si>
    <t>Geysers Power Company, LLC (f/k/a 3107)</t>
  </si>
  <si>
    <t>High Plains Ranch II</t>
  </si>
  <si>
    <t>AES Tehachapi Wind, LLC     85-A</t>
  </si>
  <si>
    <t>Marsh Landing 4</t>
  </si>
  <si>
    <t>Coso Clean Power, LLC (f/k/a 3008,3029,3030)</t>
  </si>
  <si>
    <t>EASTWOOD PUMP-GEN</t>
  </si>
  <si>
    <t>Imperial Valley Solar 1, LLC - Silver Ridge Mt. Signal</t>
  </si>
  <si>
    <t>RE: Tranquility 8</t>
  </si>
  <si>
    <t>Wright Solar Park</t>
  </si>
  <si>
    <t>NaturEner Rim Rock</t>
  </si>
  <si>
    <t>Iberdrola - Manzana</t>
  </si>
  <si>
    <t>RE Garland, LLC</t>
  </si>
  <si>
    <t>Moss Landing Energy Storage</t>
  </si>
  <si>
    <t>Broadview Energy JN, LLC</t>
  </si>
  <si>
    <t>Geysers 2008 (175 MW)</t>
  </si>
  <si>
    <t>Alta Windpower V</t>
  </si>
  <si>
    <t>Pinyon Pines I</t>
  </si>
  <si>
    <t>North Sky River Energy Center</t>
  </si>
  <si>
    <t xml:space="preserve">High Winds              </t>
  </si>
  <si>
    <t>Energia Sierra Juarez</t>
  </si>
  <si>
    <t>Copper Mountain Solar 2</t>
  </si>
  <si>
    <t>California Flats Solar Project</t>
  </si>
  <si>
    <t>Blackspring Ridge IA</t>
  </si>
  <si>
    <t>Blackspring Ridge IB</t>
  </si>
  <si>
    <t>Halkirk I Wind Project</t>
  </si>
  <si>
    <t>Shiloh II Wind Project</t>
  </si>
  <si>
    <t>Alta Windpower I</t>
  </si>
  <si>
    <t>Alta Windpower II</t>
  </si>
  <si>
    <t>Alta Windpower III</t>
  </si>
  <si>
    <t>Mustang Hills, LLC</t>
  </si>
  <si>
    <t>Alta Windpower VIII</t>
  </si>
  <si>
    <t>CSolar IV West - Imperial Solar Energy Center-West</t>
  </si>
  <si>
    <t>Green Ridge Power LLC (110 MW)</t>
  </si>
  <si>
    <t>Broadview Energy KW, LLC</t>
  </si>
  <si>
    <t>Pacific Wind Project</t>
  </si>
  <si>
    <t>Alta Windpower X</t>
  </si>
  <si>
    <t>Blythe Solar III, LLC</t>
  </si>
  <si>
    <t>Solar Partners I, LLC (Ivanpah)</t>
  </si>
  <si>
    <t>Pinyon Pines II</t>
  </si>
  <si>
    <t>Blythe Solar II, LLC</t>
  </si>
  <si>
    <t>CSolar IV South - Imperial Solar Energy Center-South</t>
  </si>
  <si>
    <t>Arlington Valley Solar Energy II - AVS II</t>
  </si>
  <si>
    <t>Ivanpah Unit 3</t>
  </si>
  <si>
    <t>Centinela Solar Energy Facility (Centinela I)</t>
  </si>
  <si>
    <t>Los Banos Wind</t>
  </si>
  <si>
    <t>CHEVRON U.S.A. UNITS 1 &amp; 2 AGGREGATE</t>
  </si>
  <si>
    <t>Goshen Phase II, LLC</t>
  </si>
  <si>
    <t>GILROY COGEN AGGREGATE</t>
  </si>
  <si>
    <t>Windstar Energy, LLC</t>
  </si>
  <si>
    <t>MARTINEZ COGEN LIMITED PARTNERSHIP</t>
  </si>
  <si>
    <t>Ivanpah Unit 1</t>
  </si>
  <si>
    <t>Pio Pico Unit 2</t>
  </si>
  <si>
    <t>Pio Pico Unit 3</t>
  </si>
  <si>
    <t>Pio Pico Unit 1</t>
  </si>
  <si>
    <t>Catalina Solar</t>
  </si>
  <si>
    <t>Solar Star California XIII, LLC (Quinto)</t>
  </si>
  <si>
    <t>NaturEner Glacier 1</t>
  </si>
  <si>
    <t xml:space="preserve">Big Horn 1 </t>
  </si>
  <si>
    <t>Antelope II Expansion</t>
  </si>
  <si>
    <t xml:space="preserve">Palouse Wind </t>
  </si>
  <si>
    <t>Sentinel Unit 5</t>
  </si>
  <si>
    <t>Sentinel Unit 1</t>
  </si>
  <si>
    <t>NaturEner Glacier 2</t>
  </si>
  <si>
    <t>Hatchet Ridge</t>
  </si>
  <si>
    <t>Rattlesnake Road (Arlington) Wind Power Project</t>
  </si>
  <si>
    <t>Shiloh III Wind Project</t>
  </si>
  <si>
    <t>Sentinel Unit 4</t>
  </si>
  <si>
    <t>Coram Brodie</t>
  </si>
  <si>
    <t>Alta Windpower IV</t>
  </si>
  <si>
    <t>Sentinel Unit 8</t>
  </si>
  <si>
    <t>Sentinel Unit 6</t>
  </si>
  <si>
    <t>HARBOR COGEN COMBINED CYCLE</t>
  </si>
  <si>
    <t>Henrietta Solar</t>
  </si>
  <si>
    <t>RE Astoria LLC</t>
  </si>
  <si>
    <t>Shiloh IV</t>
  </si>
  <si>
    <t>Rising Tree Wind Farm III, LLC (f/k/a Alta XIII)</t>
  </si>
  <si>
    <t>Mustang 2</t>
  </si>
  <si>
    <t>AES Alamitos ES</t>
  </si>
  <si>
    <t>Strata Saticoy, LLC</t>
  </si>
  <si>
    <t>HANFORD PEAKER PLANT</t>
  </si>
  <si>
    <t>TBD (Stanton)</t>
  </si>
  <si>
    <t>Stanton Peaker Facility</t>
  </si>
  <si>
    <t>Sentinel Unit 7</t>
  </si>
  <si>
    <t>Walnut Creek Energy Park Unit 2</t>
  </si>
  <si>
    <t>Sentinel Unit 3</t>
  </si>
  <si>
    <t>Walnut Creek Energy Park Unit 3</t>
  </si>
  <si>
    <t>Walnut Creek Energy Park Unit 5</t>
  </si>
  <si>
    <t>Walnut Creek Energy Park Unit 4</t>
  </si>
  <si>
    <t>Walnut Creek Energy Park Unit 1</t>
  </si>
  <si>
    <t>Orange Grove Energy Center</t>
  </si>
  <si>
    <t xml:space="preserve">SGIP-SCE </t>
  </si>
  <si>
    <t>Sentinel Unit 2</t>
  </si>
  <si>
    <t>EXCHEQUER HYDRO</t>
  </si>
  <si>
    <t>Copper Mountain Solar 4, LLC</t>
  </si>
  <si>
    <t>Luz Solar Partners Ltd. VIII</t>
  </si>
  <si>
    <t>Vantage Wind Energy Center</t>
  </si>
  <si>
    <t>Klondike IIIA</t>
  </si>
  <si>
    <t>Alta Windpower XI</t>
  </si>
  <si>
    <t>Klondike Wind Power Project III</t>
  </si>
  <si>
    <t>KERN RIVER COGENERATION CO. UNIT 4</t>
  </si>
  <si>
    <t>Sycamore Cogeneration Unit 3</t>
  </si>
  <si>
    <t>Rising Tree Wind Farm, LLC</t>
  </si>
  <si>
    <t>Desert Harvest</t>
  </si>
  <si>
    <t>Vasco Wind Energy Center</t>
  </si>
  <si>
    <t>Montezuma II Wind Energy Center</t>
  </si>
  <si>
    <t>Stem Energy DRES - 402040</t>
  </si>
  <si>
    <t>Sky River Patnership (Wilderness I)</t>
  </si>
  <si>
    <t>Coso Energy Developers (BLM)</t>
  </si>
  <si>
    <t>Hummingbird Energy Storage</t>
  </si>
  <si>
    <t>Donnells Hydro</t>
  </si>
  <si>
    <t>Mountain View Power Partners, LLC</t>
  </si>
  <si>
    <t>Alpine Solar Project</t>
  </si>
  <si>
    <t>GLENARM UNIT 5</t>
  </si>
  <si>
    <t>Ridgetop Energy, LLC (I)</t>
  </si>
  <si>
    <t>MIRAGE_2_COCHLA</t>
  </si>
  <si>
    <t>Ormesa Geothermal I, II, GEM</t>
  </si>
  <si>
    <t>Chevron Richmond Refinery</t>
  </si>
  <si>
    <t>North Star Solar</t>
  </si>
  <si>
    <t>Terra-Gen Dixie Valley, LLC (f/k/a 3011)</t>
  </si>
  <si>
    <t>Regulus Solar, LLC</t>
  </si>
  <si>
    <t>Oasis Power</t>
  </si>
  <si>
    <t>SPI Biomass Portfolio</t>
  </si>
  <si>
    <t>Rock Creek Powerhouse</t>
  </si>
  <si>
    <t>Tehachapi Power Purchase Contract Trust</t>
  </si>
  <si>
    <t>South Belridge Cogen Facility</t>
  </si>
  <si>
    <t>Green Ridge Power LLC (70 MW)</t>
  </si>
  <si>
    <t>Heber Geothermal Company</t>
  </si>
  <si>
    <t>Alpaugh 50</t>
  </si>
  <si>
    <t>Midway Solar Farm I</t>
  </si>
  <si>
    <t>L.A. Co. Sanitation Dist (Puente Hills)</t>
  </si>
  <si>
    <t>SG2 Imperial Valley</t>
  </si>
  <si>
    <t>Kumeyaay Wind Energy Facility</t>
  </si>
  <si>
    <t>Geysers Power Company, LLC</t>
  </si>
  <si>
    <t>Little Bear 4</t>
  </si>
  <si>
    <t>Little Bear 5</t>
  </si>
  <si>
    <t>Diablo Energy Storage</t>
  </si>
  <si>
    <t>GWF HENRIETTA PEAKER PLANT UNIT 1</t>
  </si>
  <si>
    <t>Salton Sea Unit 5</t>
  </si>
  <si>
    <t xml:space="preserve">San Gorgonio Wind   </t>
  </si>
  <si>
    <t>GWF HENRIETTA PEAKER PLANT UNIT 2</t>
  </si>
  <si>
    <t>Mountain View Power Partners IV, LLC</t>
  </si>
  <si>
    <t>Covanta Delano Inc (formerly AES Delano)</t>
  </si>
  <si>
    <t>Altamont Midway Ltd.</t>
  </si>
  <si>
    <t>MMC Escondido Aggregate</t>
  </si>
  <si>
    <t>DYNAMIS COGEN</t>
  </si>
  <si>
    <t>U.S. Borax, Unit 1</t>
  </si>
  <si>
    <t>El Cajon Energy Center</t>
  </si>
  <si>
    <t>CARSON COGENERATION</t>
  </si>
  <si>
    <t>CM48 (fka Sempra Copper Mountain 1)</t>
  </si>
  <si>
    <t>Cameron Ridge LLC (III)</t>
  </si>
  <si>
    <t>Wolfskill Energy Center, Unit #1</t>
  </si>
  <si>
    <t>MT.POSO COGENERATION CO.</t>
  </si>
  <si>
    <t>Centinela Solar Energy Facility Expansion (Centinela II)</t>
  </si>
  <si>
    <t>DTE Stockton</t>
  </si>
  <si>
    <t>Dillon Wind LLC (A&amp;R)</t>
  </si>
  <si>
    <t>GLEN ARM UNIT 3</t>
  </si>
  <si>
    <t>King City Energy Center, Unit #1</t>
  </si>
  <si>
    <t>SGIP-PG&amp;E</t>
  </si>
  <si>
    <t>Green Ridge Power LLC (100 MW - A)</t>
  </si>
  <si>
    <t>Buena Vista</t>
  </si>
  <si>
    <t>Nevada Irrigation District (NID) (RPS) - Dutch Flat / Rollins / Bowman</t>
  </si>
  <si>
    <t>Geothermal 2</t>
  </si>
  <si>
    <t>CHICAGO PARK 1, BEAR RIVER CA</t>
  </si>
  <si>
    <t>Voyager Wind III</t>
  </si>
  <si>
    <t>Golden Hills North</t>
  </si>
  <si>
    <t xml:space="preserve">Cabazon Wind Partners, LLC </t>
  </si>
  <si>
    <t>High Plains Ranch III</t>
  </si>
  <si>
    <t>Cuyama Solar Array</t>
  </si>
  <si>
    <t>Little Bear 1</t>
  </si>
  <si>
    <t>AltaGas Power Holdings (U.S.) Inc.</t>
  </si>
  <si>
    <t>Lake Hodges Contract</t>
  </si>
  <si>
    <t>SALINAS RIVER COGEN CO.</t>
  </si>
  <si>
    <t>Geothermal 1</t>
  </si>
  <si>
    <t>Total Energy Facilities</t>
  </si>
  <si>
    <t>Berry Cogen 38 - Unit 1</t>
  </si>
  <si>
    <t>Berry Cogen 42</t>
  </si>
  <si>
    <t>expedited energy storage - distribution</t>
  </si>
  <si>
    <t>Montezuma Wind Energy Center</t>
  </si>
  <si>
    <t>DREWS UNIT AGGREGATE</t>
  </si>
  <si>
    <t>Luz Solar Partners Ltd. VI</t>
  </si>
  <si>
    <t>Kingsburg Cogen</t>
  </si>
  <si>
    <t>International Turbine Research</t>
  </si>
  <si>
    <t>New-Indy Ontario, LLC</t>
  </si>
  <si>
    <t>ORNI 18, LLC</t>
  </si>
  <si>
    <t>Section 16-29  Trust  (Altech III)</t>
  </si>
  <si>
    <t xml:space="preserve">Brea Expansion Plant </t>
  </si>
  <si>
    <t>HL Power</t>
  </si>
  <si>
    <t>Burney Forest Products</t>
  </si>
  <si>
    <t>Friant-Kern Hydro Facility (River Outlet, Madera Canal, F-K)</t>
  </si>
  <si>
    <t>BP WILMINGTON CALCINER</t>
  </si>
  <si>
    <t>Luz Solar Partners Ltd, III (SEGS III) (f/k/a 5017)</t>
  </si>
  <si>
    <t>Luz Solar Partners Ltd, IV (SEGS IV) (f/k/a 5018)</t>
  </si>
  <si>
    <t>SGIPSGIP-SDGE</t>
  </si>
  <si>
    <t>Miramar BESS</t>
  </si>
  <si>
    <t xml:space="preserve">Mesa Wind Power Corporation </t>
  </si>
  <si>
    <t>Pleasant Valley (WEST Wyoming Wind Energy Center)</t>
  </si>
  <si>
    <t>DMDVLY_1_GEN 1</t>
  </si>
  <si>
    <t>Diamond Valley Lake</t>
  </si>
  <si>
    <t>Eel River Power LLC</t>
  </si>
  <si>
    <t>Tieton</t>
  </si>
  <si>
    <t>Tres Vaqueros Wind Farms, LLC</t>
  </si>
  <si>
    <t xml:space="preserve">New Indy Oxnard </t>
  </si>
  <si>
    <t>Northwind Energy</t>
  </si>
  <si>
    <t>Alta Mesa Pwr. Purch. Contract Trust</t>
  </si>
  <si>
    <t>PE - BERKELEY, INC.</t>
  </si>
  <si>
    <t>O.L.S. ENERGY COMPANY -- CHINO</t>
  </si>
  <si>
    <t>NRG Solar Borrego</t>
  </si>
  <si>
    <t>H.W. Hill Landfill Gas Power Plant AKA ROOSEVELT BIOGAS</t>
  </si>
  <si>
    <t>Kern River No. 1</t>
  </si>
  <si>
    <t>Woodland Biomass</t>
  </si>
  <si>
    <t>Kerckhoff Powerhouse</t>
  </si>
  <si>
    <t>Covanta Mendota L. P.</t>
  </si>
  <si>
    <t>HEBT WLA1 DRES</t>
  </si>
  <si>
    <t>Cascade Energy Storage</t>
  </si>
  <si>
    <t>GIANERA PEAKER UNIT 1</t>
  </si>
  <si>
    <t>GIANERA PEAKER UNIT 2</t>
  </si>
  <si>
    <t>PCWA (RPS) - French Meadows / Oxbow / Hell Hole</t>
  </si>
  <si>
    <t>Etiwanda - Metropolitan Water District (MWD)</t>
  </si>
  <si>
    <t>Stanislaus Resource Recovery Facility</t>
  </si>
  <si>
    <t>PARDEB_2_UNIT 1</t>
  </si>
  <si>
    <t>Pardee Power Plant</t>
  </si>
  <si>
    <t>SFWP (RPS) - Sly Creek / Kelly Ridge</t>
  </si>
  <si>
    <t>Iberdrola - Mountain Wind</t>
  </si>
  <si>
    <t>Pacific-Ultrapower Chinese Station</t>
  </si>
  <si>
    <t>Dutch Flat #1 Powerhouse</t>
  </si>
  <si>
    <t>El Dorado Irrigation District</t>
  </si>
  <si>
    <t>Patterson Pass Wind Farm LLC</t>
  </si>
  <si>
    <t>Thermal Energy Dev. Corp.</t>
  </si>
  <si>
    <t>NRG Solar Blythe LLC</t>
  </si>
  <si>
    <t>Grizzly</t>
  </si>
  <si>
    <t>WISHON_6_UNIT 1</t>
  </si>
  <si>
    <t>Wishon Powerhouse</t>
  </si>
  <si>
    <t>CED Lost Hills Solar, LLC (fka Blackwell Solar Park, LLC)  - RAM 4</t>
  </si>
  <si>
    <t>Stroud Solar Station</t>
  </si>
  <si>
    <t>Cantua Solar Station</t>
  </si>
  <si>
    <t>Huron Solar Station</t>
  </si>
  <si>
    <t>Gates Solar Station</t>
  </si>
  <si>
    <t>Guernsey Solar Station</t>
  </si>
  <si>
    <t>Maricopa West Solar PV 2, LLC</t>
  </si>
  <si>
    <t>Sunray 20</t>
  </si>
  <si>
    <t>Kansas South - PV 1</t>
  </si>
  <si>
    <t>Alpaugh North</t>
  </si>
  <si>
    <t>Atwell Island</t>
  </si>
  <si>
    <t>Corcoran</t>
  </si>
  <si>
    <t>Sun City Project (Eurus)</t>
  </si>
  <si>
    <t>White River</t>
  </si>
  <si>
    <t>Lost Hills Solar</t>
  </si>
  <si>
    <t>West Antelope - RAM 1</t>
  </si>
  <si>
    <t>Western Antelope Blue Sky Ranch A - RAM 1</t>
  </si>
  <si>
    <t>Kent South - PV 2</t>
  </si>
  <si>
    <t>Algonquin SKIC 20 Solar - PV 2</t>
  </si>
  <si>
    <t>Alamo Solar, LLC - RAM 2</t>
  </si>
  <si>
    <t>CID Solar PV Project - RAM 2</t>
  </si>
  <si>
    <t>Shafter Solar - RAM 3</t>
  </si>
  <si>
    <t>RE Old River One - RAM 3</t>
  </si>
  <si>
    <t>Altech III - RAM 5</t>
  </si>
  <si>
    <t>Sand Hill Wind, LLC - RAM 3</t>
  </si>
  <si>
    <t>RE Rosamond Two, LLC</t>
  </si>
  <si>
    <t>TA - High Desert LLC (Antelope)</t>
  </si>
  <si>
    <t>Adobe Solar, LLC</t>
  </si>
  <si>
    <t>Central Antelope Dry Ranch C, LLC (A&amp;R)</t>
  </si>
  <si>
    <t>North Lancaster Ranch, LLC (A&amp;R)</t>
  </si>
  <si>
    <t>Sierra Solar Greenworks, LLC (A&amp;R)</t>
  </si>
  <si>
    <t>Nicolis, LLC (Weldon Solar)</t>
  </si>
  <si>
    <t>Lone Valley Solar Park II, LLC (f/k/a Marathon)</t>
  </si>
  <si>
    <t>Coronal Lost Hills, LLC</t>
  </si>
  <si>
    <t>Vega Solar, LLC</t>
  </si>
  <si>
    <t>Pumpjack Solar I, LLC</t>
  </si>
  <si>
    <t>Wildwood Solar I, LLC</t>
  </si>
  <si>
    <t>Adelanto Solar, LLC</t>
  </si>
  <si>
    <t>NRG Solar Oasis LLC</t>
  </si>
  <si>
    <t>CED Atwell Island West, LLC</t>
  </si>
  <si>
    <t>SEPV Mojave West, LLC</t>
  </si>
  <si>
    <t>Longboat Solar, LLC</t>
  </si>
  <si>
    <t>Portal Ridge Solar B, LLC</t>
  </si>
  <si>
    <t>Rio Bravo Solar I, LLC</t>
  </si>
  <si>
    <t>Rio Bravo Solar II, LLC</t>
  </si>
  <si>
    <t>Jacumba Solar, LLC</t>
  </si>
  <si>
    <t>RE Garland A, LLC</t>
  </si>
  <si>
    <t>SR Solis Vestal Almond, LLC</t>
  </si>
  <si>
    <t>SR Solis Vestal Herder, LLC</t>
  </si>
  <si>
    <t>SR Solis Vestal Fireman, LLC</t>
  </si>
  <si>
    <t>Joshua Tree Solar Farm, LLC</t>
  </si>
  <si>
    <t>70SM1 8ME, LLC (Gestamp Calipatria)</t>
  </si>
  <si>
    <t>TallBear Seville</t>
  </si>
  <si>
    <t>Maricopa West</t>
  </si>
  <si>
    <t>CED Corcoran Solar 3, LLC (PV 3 RFO)</t>
  </si>
  <si>
    <t>Westside Solar, LLC (1) (PV 3 RFO)</t>
  </si>
  <si>
    <t>RE: Walker Pass</t>
  </si>
  <si>
    <t>Midway Solar Farm III</t>
  </si>
  <si>
    <t>Bayshore Solar A</t>
  </si>
  <si>
    <t>Bayshore Solar C</t>
  </si>
  <si>
    <t>Bayshore Solar B</t>
  </si>
  <si>
    <t>San Joaquin 1A</t>
  </si>
  <si>
    <t>EE K Solar 1 - Kettleman Solar</t>
  </si>
  <si>
    <t>SANTGO_6_COYOTE</t>
  </si>
  <si>
    <t>Coyote Canyon</t>
  </si>
  <si>
    <t>AP North Lake Solar - Diamond Valley Lake Solar</t>
  </si>
  <si>
    <t>RE Rosamond One</t>
  </si>
  <si>
    <t>Little Bear 3</t>
  </si>
  <si>
    <t>AltaGas Pomona Energy Inc. - Pomona battery storage 1 - ES004</t>
  </si>
  <si>
    <t>Tesla - Mira Loma</t>
  </si>
  <si>
    <t>Convergent OCES 1</t>
  </si>
  <si>
    <t>Llagas Energy Storage</t>
  </si>
  <si>
    <t>Wind Resource II - RAM 2</t>
  </si>
  <si>
    <t>Rising Tree Wind Farm II LLC - RAM 4</t>
  </si>
  <si>
    <t>White River Solar 2 - RAM 2</t>
  </si>
  <si>
    <t>CED Corcoran Solar 2, LLC</t>
  </si>
  <si>
    <t>Pebble Springs</t>
  </si>
  <si>
    <t>Edom Hills Project 1, LLC</t>
  </si>
  <si>
    <t>NORTH AMERICAN ARGUS</t>
  </si>
  <si>
    <t>Sand Drag (Eurus)</t>
  </si>
  <si>
    <t>Columbia Solar Energy</t>
  </si>
  <si>
    <t>Altamont Power LLC (4-4)</t>
  </si>
  <si>
    <t>Altamont Power LLC (6-4)</t>
  </si>
  <si>
    <t>RE Adams East</t>
  </si>
  <si>
    <t>Sunshine Landfill</t>
  </si>
  <si>
    <t>DG Fairhaven Power, LLC</t>
  </si>
  <si>
    <t>DeSabla Powerhouse</t>
  </si>
  <si>
    <t>Westlands Solar Farms PV1</t>
  </si>
  <si>
    <t>Diablo Winds (2)</t>
  </si>
  <si>
    <t>Catalina Solar 2, LLC</t>
  </si>
  <si>
    <t>Maricopa East Solar PV2, LLC</t>
  </si>
  <si>
    <t xml:space="preserve">Santa Clara 85C    </t>
  </si>
  <si>
    <t>RE Victor Phelan Solar One, LLC</t>
  </si>
  <si>
    <t>Big Horn 2</t>
  </si>
  <si>
    <t>TULLCK_7_UNIT 1</t>
  </si>
  <si>
    <t>Tulloch</t>
  </si>
  <si>
    <t>BERRY PETROLEUM COGEN 18 AGGREGATE</t>
  </si>
  <si>
    <t>SDG&amp;E Solar Energy Project</t>
  </si>
  <si>
    <t>67RK 8ME, LLC</t>
  </si>
  <si>
    <t>FPL Energy Green Power Wind</t>
  </si>
  <si>
    <t>Tri-Dam Authority</t>
  </si>
  <si>
    <t>Olcese Water District</t>
  </si>
  <si>
    <t>Smoke Tree Wind, LLC</t>
  </si>
  <si>
    <t>Bishop Creek No. 3</t>
  </si>
  <si>
    <t>Horse Butte Wind</t>
  </si>
  <si>
    <t>Difwind Partners</t>
  </si>
  <si>
    <t>Woodmere Solar Farm - RAM 4</t>
  </si>
  <si>
    <t>Westside Solar Station</t>
  </si>
  <si>
    <t>Five Points Solar Station</t>
  </si>
  <si>
    <t>Morelos Del Sol - RAM 3</t>
  </si>
  <si>
    <t>Green Ridge Power LLC (100 MW - D)</t>
  </si>
  <si>
    <t>Wildwood Solar II, LLC</t>
  </si>
  <si>
    <t>SR Solis Crown, LLC</t>
  </si>
  <si>
    <t>Columbia Two, LLC</t>
  </si>
  <si>
    <t>Thermo No.1 BE-01</t>
  </si>
  <si>
    <t>HEBT WLA2 DRES</t>
  </si>
  <si>
    <t>Eif Haypress, LLC (Lwr)</t>
  </si>
  <si>
    <t>Wise Powerhouse</t>
  </si>
  <si>
    <t>West Point Powerhouse</t>
  </si>
  <si>
    <t>San Jacinto Solar 14.5, LLC</t>
  </si>
  <si>
    <t>Mammoth G3  - RAM 1</t>
  </si>
  <si>
    <t>Tropico, LLC (Great Lakes)</t>
  </si>
  <si>
    <t>Swell Energy VPP Fund 2019-I LLC</t>
  </si>
  <si>
    <t>SEGS_1_SEGS2</t>
  </si>
  <si>
    <t>Sunray Energy, Inc.</t>
  </si>
  <si>
    <t>SUNRAY SEGS I</t>
  </si>
  <si>
    <t>Calabasas Gas-to-Energy</t>
  </si>
  <si>
    <t>Section 20 Trust</t>
  </si>
  <si>
    <t>Halsey Powerhouse</t>
  </si>
  <si>
    <t>Mammoth Pacific L P II (MP2)</t>
  </si>
  <si>
    <t>Bishop Creek No. 2</t>
  </si>
  <si>
    <t>USWND4_2_UNITS</t>
  </si>
  <si>
    <t>Waste Management Renewable Energy</t>
  </si>
  <si>
    <t>Coleman Powerhouse</t>
  </si>
  <si>
    <t>Calpine Geysers</t>
  </si>
  <si>
    <t>Solano Irrigation District (SID)(ID/WA)</t>
  </si>
  <si>
    <t>Daniel M. Bates</t>
  </si>
  <si>
    <t>DINUBA GENERATION PROJECT</t>
  </si>
  <si>
    <t>COLPIN_6_COLLNS</t>
  </si>
  <si>
    <t>Collins Pine</t>
  </si>
  <si>
    <t>Narrows #1 Powerhouse</t>
  </si>
  <si>
    <t>Newcastle Powerhouse</t>
  </si>
  <si>
    <t>Orion Solar - PV 1</t>
  </si>
  <si>
    <t>Blackwell Solar</t>
  </si>
  <si>
    <t>Orange County Sanitation District (f/k/a 1098)</t>
  </si>
  <si>
    <t>SPVP008 - Ontario</t>
  </si>
  <si>
    <t>Cottonwood Goose Lake LLC</t>
  </si>
  <si>
    <t>Rush Creek</t>
  </si>
  <si>
    <t>Cameron Ridge II, LLC (f/k/a 6091)</t>
  </si>
  <si>
    <t>MONTPH_7_UNIT 1</t>
  </si>
  <si>
    <t>Energy Development &amp; Const. Corp. (f/k/a 6062)</t>
  </si>
  <si>
    <t>Kern Canyon Powerhouse</t>
  </si>
  <si>
    <t>Beardsley</t>
  </si>
  <si>
    <t>Portal Ridge Solar C Project</t>
  </si>
  <si>
    <t>McKittrick Cogen</t>
  </si>
  <si>
    <t>San Gorgonio</t>
  </si>
  <si>
    <t>Borel</t>
  </si>
  <si>
    <t>Silverstrand Grid, LLC</t>
  </si>
  <si>
    <t>Poole Plant</t>
  </si>
  <si>
    <t>Chowchilla Biomass Facility</t>
  </si>
  <si>
    <t>Green Ridge Power LLC (23.8 MW)</t>
  </si>
  <si>
    <t>2014 SGIP-SCE</t>
  </si>
  <si>
    <t>Ox Mountain Landfill aka Half Moon Bay</t>
  </si>
  <si>
    <t>El Nido Biomass Facility</t>
  </si>
  <si>
    <t>Mammoth G1 - RAM 2</t>
  </si>
  <si>
    <t>Giffen Solar Station</t>
  </si>
  <si>
    <t>West Gates Solar Station</t>
  </si>
  <si>
    <t>SR Solis Oro Loma Teresina, LLC- Project B</t>
  </si>
  <si>
    <t>CM10 (fka Sempra El Dorado Solar)</t>
  </si>
  <si>
    <t>Edf Renewable Windfarm V, Inc. (10 MW)</t>
  </si>
  <si>
    <t>RE Columbia Three LLC</t>
  </si>
  <si>
    <t>Lone Valley Solar Park I, LLC (f/k/a Agincourt)</t>
  </si>
  <si>
    <t>Algonquin SKIC 10 Solar, LLC</t>
  </si>
  <si>
    <t>Powin SBI, LLC</t>
  </si>
  <si>
    <t>HEJF1</t>
  </si>
  <si>
    <t>SCE EGT - Grapeland</t>
  </si>
  <si>
    <t>SCE EGT - Center</t>
  </si>
  <si>
    <t>Painter Energy Storage, LLC</t>
  </si>
  <si>
    <t>Enel Bella Energy Storage, LLC</t>
  </si>
  <si>
    <t>Orni 34 LLC</t>
  </si>
  <si>
    <t>Henrietta D Energy Storage</t>
  </si>
  <si>
    <t>mNOC AERS Energy Storage</t>
  </si>
  <si>
    <t>San Gorgonio Westwinds II- Windustries, LLC (f/k/a 6058)</t>
  </si>
  <si>
    <t>POTTER_6_UNIT 1</t>
  </si>
  <si>
    <t>Potter Valley Powerhouse</t>
  </si>
  <si>
    <t>Volta 1 Powerhouse</t>
  </si>
  <si>
    <t>Wind Resource I - RAM 1</t>
  </si>
  <si>
    <t>SPVP009 - Ontario</t>
  </si>
  <si>
    <t>Aspiration Solar G LLC  (1) (PV 3 RFO)</t>
  </si>
  <si>
    <t>Convergent OCES 2</t>
  </si>
  <si>
    <t>Fallbrook BESS</t>
  </si>
  <si>
    <t>Hat Creek #1 Powerhouse</t>
  </si>
  <si>
    <t>Chili Bar Powerhouse</t>
  </si>
  <si>
    <t>Potrero Hills Landfill</t>
  </si>
  <si>
    <t>Inskip Powerhouse</t>
  </si>
  <si>
    <t>L.A. Co. Sanitation Dist  Spadra</t>
  </si>
  <si>
    <t>SPVP044 - Perris</t>
  </si>
  <si>
    <t>Orion Solar II, LLC</t>
  </si>
  <si>
    <t>Chiquita Canyon</t>
  </si>
  <si>
    <t>Tehachapi Storage Project (TSP)</t>
  </si>
  <si>
    <t>SR Solis Rocket, LLC - Project A</t>
  </si>
  <si>
    <t>SR Solis Rocket, LLC - Project B</t>
  </si>
  <si>
    <t>Windland Refresh 2, LLC (f/k/a 6097)</t>
  </si>
  <si>
    <t>Windland Refresh, LLC</t>
  </si>
  <si>
    <t>MM West Covina LLC, Gen 2</t>
  </si>
  <si>
    <t>Deer Creek Powerhouse</t>
  </si>
  <si>
    <t>Spring Gap Powerhouse</t>
  </si>
  <si>
    <t>SPAULD_6_UNIT 1</t>
  </si>
  <si>
    <t>Spaulding #1 Powerhouse</t>
  </si>
  <si>
    <t>Mega Renewables (Hatchet Crk)</t>
  </si>
  <si>
    <t>50001 SCWA North and South Ponds</t>
  </si>
  <si>
    <t>Stem Energy DRES - 402039</t>
  </si>
  <si>
    <t>Santa Ana No. 1</t>
  </si>
  <si>
    <t>Wind Stream Operations, LLC (VG # 2)</t>
  </si>
  <si>
    <t>Wind Stream Operations, LLC (VG # 4)</t>
  </si>
  <si>
    <t>Spaulding #3 Powerhouse</t>
  </si>
  <si>
    <t>American Solar Greenworks, LLC (A&amp;R)</t>
  </si>
  <si>
    <t>FTS Project Owner 1, LLC (Summer North)</t>
  </si>
  <si>
    <t xml:space="preserve">Garnet Wind Energy Center    </t>
  </si>
  <si>
    <t>Don Lee BSS</t>
  </si>
  <si>
    <t>OAK L_7_EBMUD</t>
  </si>
  <si>
    <t>EBMUD WWTP Power Generation Station</t>
  </si>
  <si>
    <t>Centerville Powerhouse</t>
  </si>
  <si>
    <t>Tule Powerhouse</t>
  </si>
  <si>
    <t>Black Butte</t>
  </si>
  <si>
    <t>2012 GRC Energy storage - distribution</t>
  </si>
  <si>
    <t>MM Prima Deshecha</t>
  </si>
  <si>
    <t>MM Lopez Energy LLC</t>
  </si>
  <si>
    <t>Wind Stream Operations, LLC (VG # 3)</t>
  </si>
  <si>
    <t>FRITO-LAY</t>
  </si>
  <si>
    <t>Avenal Park (Eurus)</t>
  </si>
  <si>
    <t>SPVP026 - Rialto</t>
  </si>
  <si>
    <t xml:space="preserve">WAGNER WIND, LLC   </t>
  </si>
  <si>
    <t>Convergent OCES 3</t>
  </si>
  <si>
    <t>BNY Western Trust Company</t>
  </si>
  <si>
    <t>Green Ridge Power LLC (5.9 MW)</t>
  </si>
  <si>
    <t>Olsen Power Partners</t>
  </si>
  <si>
    <t>Forebay Wind LLC - Altech</t>
  </si>
  <si>
    <t>SPVP006 - Ontario</t>
  </si>
  <si>
    <t>San Jacinto Solar 5.5, LLC</t>
  </si>
  <si>
    <t>SDCWA - Rancho Penasquitos Hydro</t>
  </si>
  <si>
    <t>Milford Wind WT11</t>
  </si>
  <si>
    <t>Marina Landfill Gas (Monterey Regional Waste Management Dst)</t>
  </si>
  <si>
    <t>PLACER UNIT (ROCK CREEK)</t>
  </si>
  <si>
    <t>CalRENEW-1 (1st Amended &amp; Restated)</t>
  </si>
  <si>
    <t>SPVP042 - Porterville</t>
  </si>
  <si>
    <t>SPVP048 - Redlands</t>
  </si>
  <si>
    <t>RE Rio Grande, LLC</t>
  </si>
  <si>
    <t>Lancaster Dry Farm Ranch B, LLC</t>
  </si>
  <si>
    <t>Victor Dry Farm Ranch A, LLC</t>
  </si>
  <si>
    <t>Victor Dry Farm Ranch B, LLC</t>
  </si>
  <si>
    <t>Citizen Solar B, LLC</t>
  </si>
  <si>
    <t>Lancaster Little Rock C LLC</t>
  </si>
  <si>
    <t>SunE- Victorville</t>
  </si>
  <si>
    <t>MM San Diego-Miramar (RAM)</t>
  </si>
  <si>
    <t>Rugraw Inc.  (Lassen Lodge Hydro)</t>
  </si>
  <si>
    <t>Sol Orchard 21 - Ramona 2</t>
  </si>
  <si>
    <t>Sol Orchard 23 - Valley Center 2</t>
  </si>
  <si>
    <t>Sonoma County Landfill LFGTE Project</t>
  </si>
  <si>
    <t>Stony Gorge</t>
  </si>
  <si>
    <t>HEBT Irvine1 DRES</t>
  </si>
  <si>
    <t>HEBT Irvine2 DRES</t>
  </si>
  <si>
    <t>Swell Energy Fund 1</t>
  </si>
  <si>
    <t>HEJF2</t>
  </si>
  <si>
    <t>Lincoln Landfill - WPWMA</t>
  </si>
  <si>
    <t>RHONDO_2_QF</t>
  </si>
  <si>
    <t>LA CO Flood Control District  **</t>
  </si>
  <si>
    <t>Sunset Reservoir North Basin</t>
  </si>
  <si>
    <t>Hamilton Branch Powerhouse</t>
  </si>
  <si>
    <t>CBRLLO_6_PLSTP1</t>
  </si>
  <si>
    <t>City of San Diego - Point Loma</t>
  </si>
  <si>
    <t>Juniper Canyon Wind Power</t>
  </si>
  <si>
    <t>EBMUD WWTP Digester Gas Turbine</t>
  </si>
  <si>
    <t>Western Wind Energy Corp (Windridge)</t>
  </si>
  <si>
    <t>FROGTN_7_UTICA</t>
  </si>
  <si>
    <t>Murphys</t>
  </si>
  <si>
    <t>SPAULD_6_UNIT 2</t>
  </si>
  <si>
    <t>Spaulding #2 Powerhouse</t>
  </si>
  <si>
    <t xml:space="preserve">Ameresco San Joaquin LLC </t>
  </si>
  <si>
    <t xml:space="preserve">Ameresco Vasco Road LLC </t>
  </si>
  <si>
    <t>Ameresco Forward LLC</t>
  </si>
  <si>
    <t>Gas Recovery Sys. (Newby Island 2)</t>
  </si>
  <si>
    <t>San Joaquin #3 Powerhouse</t>
  </si>
  <si>
    <t>North Palm Springs #4A</t>
  </si>
  <si>
    <t>Altamont Power LLC (3-4 )</t>
  </si>
  <si>
    <t>Garnet Solar Power Generation Station, 1 LLC</t>
  </si>
  <si>
    <t>Mogul Energy Partnership I</t>
  </si>
  <si>
    <t>Yerba Buena Battery Energy Storage System</t>
  </si>
  <si>
    <t>Capristrano Energy Storage</t>
  </si>
  <si>
    <t>Mill Creek No. 1</t>
  </si>
  <si>
    <t>L.A. Co. Sanitation Dist CSD 2610</t>
  </si>
  <si>
    <t>OTAY_7_UNITC1</t>
  </si>
  <si>
    <t>Otay Landfill 3</t>
  </si>
  <si>
    <t>VALLEY_7_UNITA1</t>
  </si>
  <si>
    <t>WMES El Sobrante</t>
  </si>
  <si>
    <t>Lancaster Solar 1</t>
  </si>
  <si>
    <t>Warm Springs</t>
  </si>
  <si>
    <t>Nevada Irrigation District/Bowman Hyroelectric Project</t>
  </si>
  <si>
    <t>Keller Canyon Landfill (Pittsburg)</t>
  </si>
  <si>
    <t>Ostrom Road aka G2 Energy Project</t>
  </si>
  <si>
    <t>SPVP011 - Redlands</t>
  </si>
  <si>
    <t>SPVP013 - Redlands</t>
  </si>
  <si>
    <t>SPVP017 - Fontana</t>
  </si>
  <si>
    <t>SPVP028 - San Bernardino</t>
  </si>
  <si>
    <t>SunE- Mission Pomona</t>
  </si>
  <si>
    <t>Oak Creek Wind - Zephyr</t>
  </si>
  <si>
    <t>Lake Mendocino</t>
  </si>
  <si>
    <t>TRANS JORDAN</t>
  </si>
  <si>
    <t>Kilarc Powerhouse</t>
  </si>
  <si>
    <t>San Joaquin #2 Powerhouse</t>
  </si>
  <si>
    <t>Ameresco Santa Cruz Energy</t>
  </si>
  <si>
    <t>TKOPWR_2_UNIT</t>
  </si>
  <si>
    <t>Tko Power (South Bear Creek)</t>
  </si>
  <si>
    <t>Lundy</t>
  </si>
  <si>
    <t>SPVP015 - Fontana</t>
  </si>
  <si>
    <t>Little Rock - Pham Solar PV, LLC</t>
  </si>
  <si>
    <t>US Topco Energy, Inc. (Soccer Center)</t>
  </si>
  <si>
    <t>PVNavitator, LLC</t>
  </si>
  <si>
    <t>Lancaster WAD B, LLC</t>
  </si>
  <si>
    <t>Coram Energy, LLC</t>
  </si>
  <si>
    <t>Coram Energy LLC</t>
  </si>
  <si>
    <t>Otay Landfill I</t>
  </si>
  <si>
    <t>NLP Granger A82, LLC</t>
  </si>
  <si>
    <t>Central Antelope Dry Ranch B, LLC</t>
  </si>
  <si>
    <t>Yavi Energy (f/k/a 6052)</t>
  </si>
  <si>
    <t>Oak Leaf Solar X (SB32)</t>
  </si>
  <si>
    <t>AZUSA_2_HYDRO</t>
  </si>
  <si>
    <t>Azusa</t>
  </si>
  <si>
    <t>Pomerado energy storage</t>
  </si>
  <si>
    <t>MM Tajiguas Energy LLC</t>
  </si>
  <si>
    <t>TKO Power Inc. (South Bear Creek)</t>
  </si>
  <si>
    <t>Mercury 4</t>
  </si>
  <si>
    <t>Forebay Wind LLC - Western</t>
  </si>
  <si>
    <t>MN Milliken Genco LLC, Unit 1-2</t>
  </si>
  <si>
    <t>ETIWND_7_MIDVLY</t>
  </si>
  <si>
    <t>MN Mid Valley Genco LLC, 1-2</t>
  </si>
  <si>
    <t>Fontana</t>
  </si>
  <si>
    <t>Tule River</t>
  </si>
  <si>
    <t>SPVP005 - Redlands</t>
  </si>
  <si>
    <t>SPVP007 - Redlands</t>
  </si>
  <si>
    <t>SPVP023 - Fontana</t>
  </si>
  <si>
    <t>Sol Orchard 22 - Valley Center 1</t>
  </si>
  <si>
    <t>Nove Power Plant</t>
  </si>
  <si>
    <t>Colton Solar One LLC</t>
  </si>
  <si>
    <t>Gridley Main Two</t>
  </si>
  <si>
    <t>MOORPK_7_UNITA1</t>
  </si>
  <si>
    <t>WMES Simi Valley</t>
  </si>
  <si>
    <t>North Palm Springs #1A</t>
  </si>
  <si>
    <t>Distribution Energy Storage Integration ("DESI") 1</t>
  </si>
  <si>
    <t>NLP Valley Center Solar, LLC</t>
  </si>
  <si>
    <t>Pristine Sun - 2245 Gentry (SB32)</t>
  </si>
  <si>
    <t>Kaweah No. 1</t>
  </si>
  <si>
    <t>Sycamore Energy 2 LLC</t>
  </si>
  <si>
    <t>Salt Lake Landfill Gas Recovery</t>
  </si>
  <si>
    <t>SPICER_1_UNIT 1</t>
  </si>
  <si>
    <t>Spicer</t>
  </si>
  <si>
    <t>Butte County Neal Road Landfill</t>
  </si>
  <si>
    <t>2241 Alavi (SB32)</t>
  </si>
  <si>
    <t>Forebay Wind LLC - Cwes</t>
  </si>
  <si>
    <t>Iberdrola - Phoenix West</t>
  </si>
  <si>
    <t>Southeast Digester Gas Cogen Plant</t>
  </si>
  <si>
    <t>Monterey Regional Water</t>
  </si>
  <si>
    <t>ABEC Bidart-Old River LLC</t>
  </si>
  <si>
    <t>LOWGAP_7_MATHEW</t>
  </si>
  <si>
    <t>Humboldt Bay MWD</t>
  </si>
  <si>
    <t>Lime Saddle Powerhouse</t>
  </si>
  <si>
    <t>Cow Creek Powerhouse</t>
  </si>
  <si>
    <t>Phoenix Powerhouse</t>
  </si>
  <si>
    <t>HATLOS_6_QFUNTS</t>
  </si>
  <si>
    <t>Mega Renewables (Bidwell Ditch)</t>
  </si>
  <si>
    <t>Putah Creek Solar Farms (SB32)</t>
  </si>
  <si>
    <t>Peterson Rd. Solar I (SB32) (ReMAT)</t>
  </si>
  <si>
    <t>Camden 1 FIT (GASNA 30P)</t>
  </si>
  <si>
    <t>Gustine 1 FIT 2 (GASNA 60P)</t>
  </si>
  <si>
    <t>Vaca Dixon Solar Station</t>
  </si>
  <si>
    <t>SPVP022 - Redlands</t>
  </si>
  <si>
    <t>SPVP027 - Rialto</t>
  </si>
  <si>
    <t>SEPV1, LLC</t>
  </si>
  <si>
    <t>SEPV2, LLC</t>
  </si>
  <si>
    <t>FTS Master Tenant 2, LLC (SEPV18)</t>
  </si>
  <si>
    <t>California PV Energy, LLC (Jurupa Ave)</t>
  </si>
  <si>
    <t>Badger Filtration Plant</t>
  </si>
  <si>
    <t>Sol Orchard 20 - Ramona 1</t>
  </si>
  <si>
    <t>Pala (SDG&amp;E Solar Energy Project)</t>
  </si>
  <si>
    <t>One Ten Partners, LLC</t>
  </si>
  <si>
    <t>Anaheim Solar Energy Plant</t>
  </si>
  <si>
    <t>Southeast Wastwater Treatment Plant/CCSF</t>
  </si>
  <si>
    <t>50002 SCWA R1 &amp; R2 Ponds</t>
  </si>
  <si>
    <t>50004 SCWA R5 Pond</t>
  </si>
  <si>
    <t>Powin Energy - Milligan ESS 1 - ES001</t>
  </si>
  <si>
    <t>Irvine Smart Grid-Containerized Energy Storage</t>
  </si>
  <si>
    <t>Vaca-Dixon Battery Energy Storage System</t>
  </si>
  <si>
    <t>Ice Bear PLS - 431058</t>
  </si>
  <si>
    <t>Ice Bear PLS - 431061</t>
  </si>
  <si>
    <t>Ice Bear PLS - 431064</t>
  </si>
  <si>
    <t>Ice Bear PLS - 431067</t>
  </si>
  <si>
    <t>Ice Bear PLS - 431070</t>
  </si>
  <si>
    <t>2275 Hattesen (SB32)</t>
  </si>
  <si>
    <t>SunE- Cucamonga Ontario West</t>
  </si>
  <si>
    <t>Boomer Solar 18</t>
  </si>
  <si>
    <t>RGA2 Solar (SB32) (ReMAT)</t>
  </si>
  <si>
    <t>Rancho Cucamonga Distribution Center 1</t>
  </si>
  <si>
    <t>Golden Springs Bldg M</t>
  </si>
  <si>
    <t>SunE- Quarry Corona</t>
  </si>
  <si>
    <t>2235 Leong</t>
  </si>
  <si>
    <t>Gonzales Bank 4</t>
  </si>
  <si>
    <t>Forebay Wind LLC - Viking</t>
  </si>
  <si>
    <t>Camrosa County Water District</t>
  </si>
  <si>
    <t>Hay Road - Silicon Valley Biomass</t>
  </si>
  <si>
    <t>Nimbus</t>
  </si>
  <si>
    <t>2184 Gruber (SB32)</t>
  </si>
  <si>
    <t>Gas Recovery Sys. (American Cyn)</t>
  </si>
  <si>
    <t>Toro SLO Landfill</t>
  </si>
  <si>
    <t>Toadtown Powerhouse</t>
  </si>
  <si>
    <t>ImMODO- Lemoore 1</t>
  </si>
  <si>
    <t>NDP1 (SB32)</t>
  </si>
  <si>
    <t>Fresh Air Energy IV, LLC - Sonora 1</t>
  </si>
  <si>
    <t>Bear Creek Solar Project</t>
  </si>
  <si>
    <t>Ignite Solar Holdings 1 - Achomawi</t>
  </si>
  <si>
    <t>Ignite Solar Holdings 1 - Ahjumawi</t>
  </si>
  <si>
    <t>Kingsburg 1</t>
  </si>
  <si>
    <t>Kingsburg 2</t>
  </si>
  <si>
    <t>La Joya Del Sol #1</t>
  </si>
  <si>
    <t>Nickel 1 (New)</t>
  </si>
  <si>
    <t>Oakley Executive Solar Project</t>
  </si>
  <si>
    <t>Pristine Sun Helton</t>
  </si>
  <si>
    <t>Enerparc CA1 (FKA San Benito Smart Park)</t>
  </si>
  <si>
    <t>Vintner Solar Project</t>
  </si>
  <si>
    <t>Cloverdale Solar FSEC 1</t>
  </si>
  <si>
    <t>Ecos Energy - Hollister Project</t>
  </si>
  <si>
    <t>Ecos Energy - Merced Solar Project</t>
  </si>
  <si>
    <t>Ecos Energy - Mission Solar</t>
  </si>
  <si>
    <t>Fresno Cogeneration - Fresno Solar South</t>
  </si>
  <si>
    <t>Fresno Cogeneration - Fresno Solar West</t>
  </si>
  <si>
    <t>Greenlight - Castor Solar Project</t>
  </si>
  <si>
    <t>Toland Road Landfill</t>
  </si>
  <si>
    <t>SPVP010 - Fontana</t>
  </si>
  <si>
    <t>SPVP016 - Redlands</t>
  </si>
  <si>
    <t>SPVP018 - Fontana</t>
  </si>
  <si>
    <t>SPVP032 - Ontario</t>
  </si>
  <si>
    <t>Industry Metrolink PV 1</t>
  </si>
  <si>
    <t>SS San Antonio West LLC (Chino South Building E)</t>
  </si>
  <si>
    <t>Neenach Solar 1B South, LLC</t>
  </si>
  <si>
    <t>L-8 Solar Project, LLC</t>
  </si>
  <si>
    <t>Heliocentric, LLC</t>
  </si>
  <si>
    <t>Annie Power, LLC</t>
  </si>
  <si>
    <t>JRam Solar 1, LLC</t>
  </si>
  <si>
    <t>JRam Solar 2, LLC</t>
  </si>
  <si>
    <t>Sandra Energy, LLC</t>
  </si>
  <si>
    <t>Dreamer Solar, LLC</t>
  </si>
  <si>
    <t>Voyager Solar 1, LLC</t>
  </si>
  <si>
    <t>Voyager Solar 2, LLC</t>
  </si>
  <si>
    <t>Becca Solar, LLC</t>
  </si>
  <si>
    <t>Toro Power 1, LLC</t>
  </si>
  <si>
    <t>Radiance Solar 5 LLC</t>
  </si>
  <si>
    <t>Radiance Solar 4 LLC</t>
  </si>
  <si>
    <t>Summer Solar C2, LLC</t>
  </si>
  <si>
    <t>Summer Solar A2, LLC</t>
  </si>
  <si>
    <t>Summer Solar B2, LLC</t>
  </si>
  <si>
    <t>Rodeo Solar C2, LLC</t>
  </si>
  <si>
    <t>Rodeo Solar D2, LLC</t>
  </si>
  <si>
    <t>Expressway Solar C2, LLC</t>
  </si>
  <si>
    <t>Tulare PV1, LLC (Exeter 3)</t>
  </si>
  <si>
    <t>Tulare PV1, LLC (Lindsay 1)</t>
  </si>
  <si>
    <t>Tulare PV1, LLC (Lindsay 3)</t>
  </si>
  <si>
    <t>Tulare PV1, LLC (Ivanhoe 1)</t>
  </si>
  <si>
    <t>Tulare PV1, LLC (Ivanhoe 3)</t>
  </si>
  <si>
    <t>Tulare PV1, LLC (Porterville 5)</t>
  </si>
  <si>
    <t>Sequoia PV1, LLC (Tulare 1)</t>
  </si>
  <si>
    <t>Sequoia PV1, LLC (Tulare 2)</t>
  </si>
  <si>
    <t>Division 1 (f/k/a Ever CT Solar Farm, LLC - Site 2A)</t>
  </si>
  <si>
    <t>Sequoia PV1, LLC (Farmersville 1)</t>
  </si>
  <si>
    <t>Sequoia PV1, LLC (Farmersville 2)</t>
  </si>
  <si>
    <t>Sequoia PV1, LLC (Farmersville 3)</t>
  </si>
  <si>
    <t>Sequoia PV3 LLC (Porterville 6)</t>
  </si>
  <si>
    <t>Sequoia PV3 LLC (Porterville 7)</t>
  </si>
  <si>
    <t>DG Solar Lessee, LLC (Hesperia)</t>
  </si>
  <si>
    <t>DG Solar Lessee, LLC (Snowline-Duncan Road North)</t>
  </si>
  <si>
    <t>Victor Mesa Linda C2 LLC</t>
  </si>
  <si>
    <t>Victor Mesa Linda D2 LLC</t>
  </si>
  <si>
    <t>Victor Mesa Linda E2 LLC</t>
  </si>
  <si>
    <t>Sequoia PV2, LLC (Hanford 1)</t>
  </si>
  <si>
    <t>Sequoia PV2, LLC (Hanford 2)</t>
  </si>
  <si>
    <t>Coronus Joshua Tree East 5 LLC</t>
  </si>
  <si>
    <t>Gales A West</t>
  </si>
  <si>
    <t>Gales B East</t>
  </si>
  <si>
    <t>DG Solar Lessee, LLC (Snowline-White Road North)</t>
  </si>
  <si>
    <t>DG Solar Lessee, LLC (Snowline-White Road Central)</t>
  </si>
  <si>
    <t>Mitchell Solar, LLC</t>
  </si>
  <si>
    <t>Rudy Solar, LLC</t>
  </si>
  <si>
    <t>Madelyn Solar, LLC</t>
  </si>
  <si>
    <t>DG Solar Lessee, LLC (Snowline-White Road South)</t>
  </si>
  <si>
    <t>Adelanto West 1</t>
  </si>
  <si>
    <t>Adelanto West 2</t>
  </si>
  <si>
    <t>Venable #1 North</t>
  </si>
  <si>
    <t>Venable #2 South</t>
  </si>
  <si>
    <t>Lancaster Solar 2</t>
  </si>
  <si>
    <t>Morgan Lancaster I, LLC</t>
  </si>
  <si>
    <t>SunE - Redlands</t>
  </si>
  <si>
    <t>Golden Springs Bldg H</t>
  </si>
  <si>
    <t>SunE- Elm Fontana</t>
  </si>
  <si>
    <t>Sycamore Energy 1 LLC</t>
  </si>
  <si>
    <t>Otay Landfill V</t>
  </si>
  <si>
    <t>Otay Landfill VI</t>
  </si>
  <si>
    <t>City of Escondido - Bear Valley</t>
  </si>
  <si>
    <t>Buckman Springs PV 1</t>
  </si>
  <si>
    <t>Buckman Springs PV 2</t>
  </si>
  <si>
    <t>Viejas Blvd PV 1</t>
  </si>
  <si>
    <t>Victor Mesa Linda B2 LLC</t>
  </si>
  <si>
    <t>Merced 2 - (SB32)</t>
  </si>
  <si>
    <t>Central Valley Ag Power</t>
  </si>
  <si>
    <t>Summer Solar E2, LLC</t>
  </si>
  <si>
    <t>Summer Solar F2, LLC</t>
  </si>
  <si>
    <t>Summer Solar G2, LLC</t>
  </si>
  <si>
    <t>Summer Solar H2, LLC</t>
  </si>
  <si>
    <t>50003 SCWA R4 Pond</t>
  </si>
  <si>
    <t>PLS/TES - Mt San Antonio College</t>
  </si>
  <si>
    <t>Temescal Canyon</t>
  </si>
  <si>
    <t>Powhatan Solar Power Generation Station 1, LLC</t>
  </si>
  <si>
    <t>Otoe Solar Power Generation Station 1, LLC</t>
  </si>
  <si>
    <t>Navajo Solar Power Generation Station 1, LLC</t>
  </si>
  <si>
    <t>Industry Solar Power Generation Station 1, LLC</t>
  </si>
  <si>
    <t>Baker Creek Hydroelectric Project (SB32)</t>
  </si>
  <si>
    <t>Newberry Solar 1, LLC</t>
  </si>
  <si>
    <t>Park Meridian 1</t>
  </si>
  <si>
    <t>Terra Francesco 1</t>
  </si>
  <si>
    <t>Santa Maria II</t>
  </si>
  <si>
    <t xml:space="preserve">Ameresco Johnson Canyon </t>
  </si>
  <si>
    <t>Lower Tule River Irrigation Dist. (f/k/a 4028)</t>
  </si>
  <si>
    <t>SunE- Santa Ana</t>
  </si>
  <si>
    <t>Distribution Energy Storage Integration ("DESI") 2</t>
  </si>
  <si>
    <t xml:space="preserve">Wintec Energy #2-A </t>
  </si>
  <si>
    <t>Oak Flat Powerhouse</t>
  </si>
  <si>
    <t>California PV Energy, LLC (Champagne Ave)</t>
  </si>
  <si>
    <t>W Power - Stanton - 1</t>
  </si>
  <si>
    <t>Ice Bear PLS - 431145</t>
  </si>
  <si>
    <t>Ice Bear PLS - 431148</t>
  </si>
  <si>
    <t>Ice Bear PLS - 431151</t>
  </si>
  <si>
    <t>Ice Bear PLS - 431154</t>
  </si>
  <si>
    <t>Ice Bear PLS - 431157</t>
  </si>
  <si>
    <t>Ice Bear PLS - 431163</t>
  </si>
  <si>
    <t>Ice Bear PLS - 431166</t>
  </si>
  <si>
    <t>Golden Springs, LLC, (Building D)</t>
  </si>
  <si>
    <t>Pristine Sun - 2042 Baldwin (SB32)</t>
  </si>
  <si>
    <t>Pristine Sun Harris</t>
  </si>
  <si>
    <t>Pristine Sun Terzian</t>
  </si>
  <si>
    <t>Calleguas MWD (East Portal Hydroelectric Generating Station, f/k/a 4022)</t>
  </si>
  <si>
    <t>Diamond Valley Solar, LLC</t>
  </si>
  <si>
    <t>Milestone Wildomar, LLC</t>
  </si>
  <si>
    <t>SunE- Jurupa Ontario</t>
  </si>
  <si>
    <t>Boomer Solar 7</t>
  </si>
  <si>
    <t>PLS/TES - Lockheed Martin</t>
  </si>
  <si>
    <t>Golden Springs, LLC, (Building C1)</t>
  </si>
  <si>
    <t>PLS/TES - Molina Healthcare</t>
  </si>
  <si>
    <t>SunE (Bell Tustin)</t>
  </si>
  <si>
    <t>PIT 5 HYDRO QF UNITS</t>
  </si>
  <si>
    <t>Sts Hydropower Ltd. (Kanaka)</t>
  </si>
  <si>
    <t>VALLEY_7_BADLND</t>
  </si>
  <si>
    <t>Badlands Landfill (Riverside County San. District)</t>
  </si>
  <si>
    <t>Browns Valley Irrigation District FiT</t>
  </si>
  <si>
    <t>SunE (Red Hill)</t>
  </si>
  <si>
    <t>Alta Powerhouse</t>
  </si>
  <si>
    <t>Volta 2 Powerhouse</t>
  </si>
  <si>
    <t>Kettleman Solar Project</t>
  </si>
  <si>
    <t>Yolo County Grassland #3</t>
  </si>
  <si>
    <t>Yolo County Grassland #4</t>
  </si>
  <si>
    <t>Calleguas MWD (Springville Hydro) (f/k/a 4152)</t>
  </si>
  <si>
    <t>SPVP002 - Chino</t>
  </si>
  <si>
    <t>SPVP003 - Rialto</t>
  </si>
  <si>
    <t>SPVP033 - Ontario</t>
  </si>
  <si>
    <t>Treen Solar 1, LLC</t>
  </si>
  <si>
    <t>Treen Solar 2, LLC</t>
  </si>
  <si>
    <t>JRam Solar 3, LLC</t>
  </si>
  <si>
    <t>Drew Energy, LLC</t>
  </si>
  <si>
    <t>Voyager Solar 3, LLC</t>
  </si>
  <si>
    <t>Summer Solar D2, LLC</t>
  </si>
  <si>
    <t>Tulare PV1, LLC (Exeter 1)</t>
  </si>
  <si>
    <t>Tulare PV1, LLC (Exeter 2)</t>
  </si>
  <si>
    <t>Tulare PV1, LLC (Lindsay 4)</t>
  </si>
  <si>
    <t>Tulare PV1, LLC (Porterville 1)</t>
  </si>
  <si>
    <t>Tulare PV1, LLC (Porterville 2)</t>
  </si>
  <si>
    <t>Kettering 1 (f/k/a Ever CT Solar Farm, LLC - Site 1A)</t>
  </si>
  <si>
    <t>Kettering 2 (f/k/a Ever CT Solar Farm, LLC - Site 1B)</t>
  </si>
  <si>
    <t>Division 2 (f/k/a Ever CT Solar Farm, LLC - Site 2B)</t>
  </si>
  <si>
    <t>Division 3 (f/k/a Ever CT Solar Farm, LLC - Site 2C)</t>
  </si>
  <si>
    <t>DG Solar Lessee, LLC (Snowline-Duncan Road South)</t>
  </si>
  <si>
    <t>Desert Hot Springs 1</t>
  </si>
  <si>
    <t>SunE - Rochester</t>
  </si>
  <si>
    <t>SunE - E Philadelphia Ontario</t>
  </si>
  <si>
    <t>Boomer Solar 2</t>
  </si>
  <si>
    <t>Calico Ranch Solar Project</t>
  </si>
  <si>
    <t>Mirasol Murrieta 1</t>
  </si>
  <si>
    <t>Freethy 1 (FIT)</t>
  </si>
  <si>
    <t>Freethy 2 (FIT)</t>
  </si>
  <si>
    <t>Catalina Island Battery Storage</t>
  </si>
  <si>
    <t>Gonzales Bank 3</t>
  </si>
  <si>
    <t>GreenLight- Peacock Solar Project</t>
  </si>
  <si>
    <t>Pristine Sun Buzzelle</t>
  </si>
  <si>
    <t>Pristine Sun Christensen</t>
  </si>
  <si>
    <t>Pristine Sun Cotton</t>
  </si>
  <si>
    <t>Pristine Sun Fitzjarrell</t>
  </si>
  <si>
    <t>Pristine Sun Jardine</t>
  </si>
  <si>
    <t>Pristine Sun Jarvis</t>
  </si>
  <si>
    <t>Greenlight - Sirius Solar Project</t>
  </si>
  <si>
    <t>SunE W12DG-C, LLC</t>
  </si>
  <si>
    <t>Hydro Partners (Clover Creek)</t>
  </si>
  <si>
    <t>Colton Solar Two LLC</t>
  </si>
  <si>
    <t>Mill Sulphur Creek Project (SB32) (ReMAT)</t>
  </si>
  <si>
    <t>Mill &amp; Sulphur Creek</t>
  </si>
  <si>
    <t>Lassen Station Hydro (SB32)</t>
  </si>
  <si>
    <t>Wolfsen Bypass FiT</t>
  </si>
  <si>
    <t>Caliente Springs, LLC</t>
  </si>
  <si>
    <t>Site 1923 (Madera Chowchilla)</t>
  </si>
  <si>
    <t>Canal Creek Power Plant (RETA)</t>
  </si>
  <si>
    <t>Crane Valley Powerhouse</t>
  </si>
  <si>
    <t>SunE - Pico Rivera</t>
  </si>
  <si>
    <t>SunE- Fontana</t>
  </si>
  <si>
    <t>Boomer Solar 15</t>
  </si>
  <si>
    <t>CA - Port of Oakland - Site 1</t>
  </si>
  <si>
    <t>Boomer Solar 6</t>
  </si>
  <si>
    <t>Boomer Solar 17</t>
  </si>
  <si>
    <t>Monte Vista Water District (f/k/a 4147)</t>
  </si>
  <si>
    <t>Isabella Fishflow Hydroelectric Project LLC</t>
  </si>
  <si>
    <t>Clover Flat LFG</t>
  </si>
  <si>
    <t>2126 Lovell (SB32)</t>
  </si>
  <si>
    <t>PLS/TES - Long Beach Convention Center</t>
  </si>
  <si>
    <t>Santa Clara Valley Water Dist.</t>
  </si>
  <si>
    <t>Calleguas MWD (Conejos, f/k/a 4010)</t>
  </si>
  <si>
    <t>SunE- Cherry Fontana</t>
  </si>
  <si>
    <t>PLS/TES - Golden West College</t>
  </si>
  <si>
    <t>PLS/TES - Chaffey College</t>
  </si>
  <si>
    <t>Ortigalita Power Company (Madera Project)</t>
  </si>
  <si>
    <t>Pristine Sun - 2257 Campbell (SB32)</t>
  </si>
  <si>
    <t>Kingsburg 3</t>
  </si>
  <si>
    <t>Pristine Sun Hill</t>
  </si>
  <si>
    <t>Pristine Sun Stroing</t>
  </si>
  <si>
    <t>APEX 646-460</t>
  </si>
  <si>
    <t>Gibralter Conduit Hydroelectric Plant (f/k/a 4012)</t>
  </si>
  <si>
    <t>One Miracle Property, LLC</t>
  </si>
  <si>
    <t>Forebay Wind LLC - Taxvest</t>
  </si>
  <si>
    <t>Wendel Energy Operations 1, LLC</t>
  </si>
  <si>
    <t>Boomer Solar 12</t>
  </si>
  <si>
    <t>PLS/TES - Cypress College</t>
  </si>
  <si>
    <t>WINAMD_6_UNIT 1</t>
  </si>
  <si>
    <t>Amedee Geothermal Venture 1 PURPA</t>
  </si>
  <si>
    <t>Digger Creek Hydro</t>
  </si>
  <si>
    <t>V2G-LA AFB</t>
  </si>
  <si>
    <t>ABEC Bidart-Stockdale LLC</t>
  </si>
  <si>
    <t>San Luis Bypass FiT</t>
  </si>
  <si>
    <t>Tunnel Hill Hydroelectric Project</t>
  </si>
  <si>
    <t>Inland Empire Utilities Agency</t>
  </si>
  <si>
    <t>Site 1174 (Madera Chowchilla)</t>
  </si>
  <si>
    <t>Boomer Solar 22</t>
  </si>
  <si>
    <t>City Of Watsonville</t>
  </si>
  <si>
    <t>PLS/TES - Santa Ana College Central</t>
  </si>
  <si>
    <t>T&amp;G Hydro</t>
  </si>
  <si>
    <t>Three Valleys MWD (Miramar)</t>
  </si>
  <si>
    <t>Innovative Cold Storage Enterprises (ICE)</t>
  </si>
  <si>
    <t>Hat Creek Hereford Ranch</t>
  </si>
  <si>
    <t>Pristine Sun- 2192 Ramirez</t>
  </si>
  <si>
    <t>3N Energy Woodland</t>
  </si>
  <si>
    <t>2105 Hart (Pristine Sun)</t>
  </si>
  <si>
    <t>Pristine Sun - 2272 McCall (SB32)</t>
  </si>
  <si>
    <t>Pristine Sun Scherz</t>
  </si>
  <si>
    <t>Toro Power 2, LLC</t>
  </si>
  <si>
    <t>Tulare PV1, LLC (Ivanhoe 2)</t>
  </si>
  <si>
    <t>SunE - Mira Loma</t>
  </si>
  <si>
    <t>SunE - Dupont Ontario</t>
  </si>
  <si>
    <t>Mirasol Pomona 1</t>
  </si>
  <si>
    <t>CSCHYD_2_UNIT 2</t>
  </si>
  <si>
    <t>High Line Canal</t>
  </si>
  <si>
    <t>Browns Valley Energy Storage</t>
  </si>
  <si>
    <t>Eagle Hydro</t>
  </si>
  <si>
    <t>Olivenhain Municipal Water District</t>
  </si>
  <si>
    <t>Graeagle</t>
  </si>
  <si>
    <t>Stampede</t>
  </si>
  <si>
    <t>Site 1302 (Madera Chowchilla)</t>
  </si>
  <si>
    <t>CRNEVL_6_SJQN 1</t>
  </si>
  <si>
    <t>San Joaquin #1-A Powerhouse</t>
  </si>
  <si>
    <t>Buckeye Hydroelectric Project</t>
  </si>
  <si>
    <t>Montecito Water District</t>
  </si>
  <si>
    <t>Wilco Investments</t>
  </si>
  <si>
    <t>McFadden Hydroelectric Facility (SB32)</t>
  </si>
  <si>
    <t>City of Oceanside - San Francisco Peak Hydro Plant</t>
  </si>
  <si>
    <t>2207 Ritchie</t>
  </si>
  <si>
    <t>Vecino Vineyards FiT</t>
  </si>
  <si>
    <t>California Water Service Company (PV Station 37)</t>
  </si>
  <si>
    <t>PCWA- Lincoln Metering and Hydroelectric Station</t>
  </si>
  <si>
    <t>Castelanelli Bros. Biogas</t>
  </si>
  <si>
    <t>Arbuckle Mountain Hydro</t>
  </si>
  <si>
    <t>Cedar Flat</t>
  </si>
  <si>
    <t>White Mountain Ranch LLC (f/k/a 4006)</t>
  </si>
  <si>
    <t>Marinos Ventures, LLC</t>
  </si>
  <si>
    <t>Goose Valley Hydro (SB32)</t>
  </si>
  <si>
    <t>Eric And Debbie Wattenburg</t>
  </si>
  <si>
    <t>Pristine Sun- 2154 Foote</t>
  </si>
  <si>
    <t>Pristine Sun Alvares 2041</t>
  </si>
  <si>
    <t>Pristine Sun Rogers</t>
  </si>
  <si>
    <t>Pristine Sun Smotherman</t>
  </si>
  <si>
    <t>Calleguas MWD - Unit 3 (Santa Rosa)</t>
  </si>
  <si>
    <t>Bishop Tungsten Development, LLC</t>
  </si>
  <si>
    <t>Goleta Water District (Van Horne) (f/k/a 4055)</t>
  </si>
  <si>
    <t>USFS San Dimas Technology and Development Center</t>
  </si>
  <si>
    <t>Sanford-Burnhan Medical Research Institute I</t>
  </si>
  <si>
    <t>Clover Leaf</t>
  </si>
  <si>
    <t>City of Santa Ana</t>
  </si>
  <si>
    <t>Amylin Pharmaceuticals</t>
  </si>
  <si>
    <t>San Bernardino MWD</t>
  </si>
  <si>
    <t>Richard Moss</t>
  </si>
  <si>
    <t>Mini Hydro</t>
  </si>
  <si>
    <t>Walnut Valley Water District</t>
  </si>
  <si>
    <t>Cox Ave Hydro</t>
  </si>
  <si>
    <t>SF Service Center Solar Array 2</t>
  </si>
  <si>
    <t>SF Service Center Solar Array 1</t>
  </si>
  <si>
    <t>Pacific Station</t>
  </si>
  <si>
    <t>Hunter Industries</t>
  </si>
  <si>
    <t>Steve &amp; Bonnie Tetrick</t>
  </si>
  <si>
    <t>David O. Harde</t>
  </si>
  <si>
    <t>Royal Farms #2</t>
  </si>
  <si>
    <t>Discovery Science Center</t>
  </si>
  <si>
    <t>Calaveras PUD-Hydro #1</t>
  </si>
  <si>
    <t>Calaveras PUD-Hydro #2</t>
  </si>
  <si>
    <t>Calaveras PUD-Hydro #3</t>
  </si>
  <si>
    <t>John Neerhout Jr.</t>
  </si>
  <si>
    <t>Blake's Landing - 80kW Generator</t>
  </si>
  <si>
    <t>Towers at Bressi Ranch</t>
  </si>
  <si>
    <t>San Bernardino MWD (Unit 3)</t>
  </si>
  <si>
    <t>SCAQMD Solar Port</t>
  </si>
  <si>
    <t>AT&amp;T Park Solar Arrays</t>
  </si>
  <si>
    <t>Forebay Wind LLC - Seawest</t>
  </si>
  <si>
    <t>Fairfield Grossmont Trolley</t>
  </si>
  <si>
    <t>Irvine Smart Grid- Residential ES Unit</t>
  </si>
  <si>
    <t>SDCCD - Skills Center</t>
  </si>
  <si>
    <t>Mesa Consolidated Water District</t>
  </si>
  <si>
    <t>Ladera Ranch I</t>
  </si>
  <si>
    <t>Del Sur Elementary School</t>
  </si>
  <si>
    <t>LEWSTN_7_UNIT 1</t>
  </si>
  <si>
    <t>Lewiston</t>
  </si>
  <si>
    <t>Wright Ranch Hydroelectric (fka Bertha Wright Bertillion)</t>
  </si>
  <si>
    <t>X-nth</t>
  </si>
  <si>
    <t>SGE Site 1</t>
  </si>
  <si>
    <t>Irvine Smart Grid-Community Energy Storge</t>
  </si>
  <si>
    <t>Walnut Valley Water District (#2)</t>
  </si>
  <si>
    <t>Donald R. Chenoweth</t>
  </si>
  <si>
    <t>Villa Sorriso Solar</t>
  </si>
  <si>
    <t>Curtis, Edwin</t>
  </si>
  <si>
    <t>GREENLEAF #1 COGEN AGGREGATE</t>
  </si>
  <si>
    <t>BOWMN_6_UNIT</t>
  </si>
  <si>
    <t>BOWMAN</t>
  </si>
  <si>
    <t>CENTER_2_QF</t>
  </si>
  <si>
    <t>CENTER QFS</t>
  </si>
  <si>
    <t>ELCAJN_7_GT1</t>
  </si>
  <si>
    <t>EL CAJON</t>
  </si>
  <si>
    <t>COLGA1_6_SHELLW</t>
  </si>
  <si>
    <t>COALINGA COGENERATION COMPANY</t>
  </si>
  <si>
    <t>DIVISION NAVAL STATION COGEN</t>
  </si>
  <si>
    <t>ETIWND_7_UNIT 3</t>
  </si>
  <si>
    <t>ETIWANDA GEN STA. UNIT 3</t>
  </si>
  <si>
    <t>ETIWND_7_UNIT 4</t>
  </si>
  <si>
    <t>ETIWANDA GEN STA. UNIT 4</t>
  </si>
  <si>
    <t>LAROA1_2_UNITA1</t>
  </si>
  <si>
    <t>LR1</t>
  </si>
  <si>
    <t>KEARNY_7_KY3</t>
  </si>
  <si>
    <t>KEARNY GT3 AGGREGATE</t>
  </si>
  <si>
    <t>MIDSET_1_UNIT 1</t>
  </si>
  <si>
    <t>MIDSET COGEN. CO.</t>
  </si>
  <si>
    <t>MIRLOM_6_DELGEN</t>
  </si>
  <si>
    <t>CORONA ENERGY PARTNERS LTD.</t>
  </si>
  <si>
    <t>MRGT_7_UNITS</t>
  </si>
  <si>
    <t>MIRAMAR COMBUSTION TURBINE AGGREGATE</t>
  </si>
  <si>
    <t>NORTH ISLAND QF</t>
  </si>
  <si>
    <t>SARGNT_2_UNIT</t>
  </si>
  <si>
    <t>SARGENT CANYON COGEN. COMPANY</t>
  </si>
  <si>
    <t>COUNTY OF LOS ANGELES -- PITCHLE</t>
  </si>
  <si>
    <t>n/a (Palo Verde)</t>
  </si>
  <si>
    <t>Palo_Verde_1 (CAISO Share)</t>
  </si>
  <si>
    <t>n/a (Hoover share)</t>
  </si>
  <si>
    <t>Hoover (CAISO Share)</t>
  </si>
  <si>
    <t>Sierra Pacific Industries (SPI) REC Purchase Amended &amp; Restated</t>
  </si>
  <si>
    <t>RECTOR_2_KAWH 2</t>
  </si>
  <si>
    <t>Kaweah No. 2</t>
  </si>
  <si>
    <t>RECTOR_2_KAWH 3</t>
  </si>
  <si>
    <t>Kaweah No. 3</t>
  </si>
  <si>
    <t>BGCRK1_7_PORTAL</t>
  </si>
  <si>
    <t>Portal Power Plant</t>
  </si>
  <si>
    <t>SPVP012 - Ontario</t>
  </si>
  <si>
    <t>Desert Water Agency (Snow Creek)</t>
  </si>
  <si>
    <t>Green Beanworks C, LLC</t>
  </si>
  <si>
    <t>Grayson 3-5</t>
  </si>
  <si>
    <t>Bennett Creek Windfarm, LLC</t>
  </si>
  <si>
    <t>Hot Springs Windfarm, LLC, Mountain Wind Power II; Nine Canyon Wind Project - Phase 3</t>
  </si>
  <si>
    <t>BRDWAY_7_UNIT 1</t>
  </si>
  <si>
    <t>Broadway Unit B-3</t>
  </si>
  <si>
    <t>Magnolia Power Project (Biomethane portion)</t>
  </si>
  <si>
    <t>VERNON_7_CTG1</t>
  </si>
  <si>
    <t>TBD (Alamitos)</t>
  </si>
  <si>
    <t>TBD (Encina)</t>
  </si>
  <si>
    <t>TBD (HuntingtonBeach)</t>
  </si>
  <si>
    <t>template_list</t>
  </si>
  <si>
    <t>fillme_buyer, seller, approximate resource mix</t>
  </si>
  <si>
    <t>fillme_approximate resource mix</t>
  </si>
  <si>
    <t>ALAMIT_2_PL1X3</t>
  </si>
  <si>
    <t>Alamitos Energy Center Unit 7</t>
  </si>
  <si>
    <t>HNTGBH_2_PL1X3</t>
  </si>
  <si>
    <t>Huntington Beach Energy</t>
  </si>
  <si>
    <t>EDMONS_2_NSPIN</t>
  </si>
  <si>
    <t>BANKPP_2_NSPIN</t>
  </si>
  <si>
    <t>ALAMIT_7_STG1S</t>
  </si>
  <si>
    <t>HNTGBH_7_STG1S</t>
  </si>
  <si>
    <t>ALAMIT_7_CTG1A</t>
  </si>
  <si>
    <t>HNTGBH_7_CTG1B</t>
  </si>
  <si>
    <t>HNTGBH_7_CTG1A</t>
  </si>
  <si>
    <t>ALAMIT_7_CTG1B</t>
  </si>
  <si>
    <t>WRGTSR_2_WSFSR1</t>
  </si>
  <si>
    <t>Wright Solar Freeman</t>
  </si>
  <si>
    <t>DOSMGO_2_NSPIN</t>
  </si>
  <si>
    <t>PEARBL_2_NSPIN</t>
  </si>
  <si>
    <t>IVSLR2_2_SM2SR1</t>
  </si>
  <si>
    <t>Silver Ridge Mount Signal 2</t>
  </si>
  <si>
    <t>BGSKYN_2_ASPSR2</t>
  </si>
  <si>
    <t>Antelope Solar 2 San Pablo</t>
  </si>
  <si>
    <t>VALTNE_2_AVASR1</t>
  </si>
  <si>
    <t>Valentine Solar</t>
  </si>
  <si>
    <t>SUNSLR_1_SSVSR1</t>
  </si>
  <si>
    <t>Sunshine Valley Solar 1</t>
  </si>
  <si>
    <t>WSTWND_2_M89WD1</t>
  </si>
  <si>
    <t>Mojave 89</t>
  </si>
  <si>
    <t>OSO_6_NSPIN</t>
  </si>
  <si>
    <t>BGSKYN_2_BS3SR3</t>
  </si>
  <si>
    <t>Big Sky Solar 3</t>
  </si>
  <si>
    <t>SUNSPT_2_WNASR1</t>
  </si>
  <si>
    <t>Windhub Solar A</t>
  </si>
  <si>
    <t>MAGNLA_6_PASADENA</t>
  </si>
  <si>
    <t>Magnolia Power Plant - PASADENA</t>
  </si>
  <si>
    <t>MAGNLA_6_COLTON</t>
  </si>
  <si>
    <t>Magnolia Power Project</t>
  </si>
  <si>
    <t>USWNDR_2_LABWD1</t>
  </si>
  <si>
    <t>LaBrisa Wind Project</t>
  </si>
  <si>
    <t>TX-ELK_6_ECKSR2</t>
  </si>
  <si>
    <t>Eagle Creek</t>
  </si>
  <si>
    <t>RNDSBG_1_HZASR1</t>
  </si>
  <si>
    <t>Hazel A</t>
  </si>
  <si>
    <t>TULARE_2_TULBM1</t>
  </si>
  <si>
    <t>Tulare BioMAT Fuel Cell</t>
  </si>
  <si>
    <t>GUERNS_6_HD3BM3</t>
  </si>
  <si>
    <t>Hanford Digester Genset 3</t>
  </si>
  <si>
    <t>GUERNS_6_VH2BM1</t>
  </si>
  <si>
    <t>Hanford Digester Genset 2</t>
  </si>
  <si>
    <t>KYCORA_6_KMSBT1</t>
  </si>
  <si>
    <t>Kearny Mesa Storage</t>
  </si>
  <si>
    <t>SANLOB_1_OSFBM1</t>
  </si>
  <si>
    <t>HZIU Kompogas SLO</t>
  </si>
  <si>
    <t>added</t>
  </si>
  <si>
    <t>supertype</t>
  </si>
  <si>
    <t>is_incremental</t>
  </si>
  <si>
    <t>incremental_explanation</t>
  </si>
  <si>
    <t>instructions_10_incrementality</t>
  </si>
  <si>
    <t>A1</t>
  </si>
  <si>
    <t>Instructions now specify a cutoff date of 4/30/2020 for determining the set of contracts that are planned, online, or under development.</t>
  </si>
  <si>
    <r>
      <t xml:space="preserve">2) If the contract is for demand-side resources such as demand response or energy efficiency (corresponds to new_loadmod resource type), please affirm that the resource is NOT already accounted for in the utility’s IEPR demand forecast by writing </t>
    </r>
    <r>
      <rPr>
        <b/>
        <sz val="11"/>
        <color theme="1"/>
        <rFont val="Calibri"/>
        <family val="2"/>
        <scheme val="minor"/>
      </rPr>
      <t>“not in IEPR demand forecast”</t>
    </r>
    <r>
      <rPr>
        <sz val="11"/>
        <color theme="1"/>
        <rFont val="Calibri"/>
        <family val="2"/>
        <scheme val="minor"/>
      </rPr>
      <t xml:space="preserve">  If the resource is already accounted for in the IEPR forecast, the resource is not incremental.</t>
    </r>
  </si>
  <si>
    <t>4) If none of the special cases above apply, you can leave incremental_explanation blank.</t>
  </si>
  <si>
    <t xml:space="preserve">Added columns to account for incrementality of resources per CPUC Decision 19-11-016. </t>
  </si>
  <si>
    <t>Contract has been selected and is under review by LSE’s highest decision-making authority (e.g. board of directors) as of 4/30/2020. For LSE-owned resources, this means that the decision-making authority is reviewing whether to authorize an LSE-owned resource. This includes contracts shortlisted as a result of an RFO or a similar procurement method. It can also include bilateral contracts not resulting from a Request for Offer (RFO).</t>
  </si>
  <si>
    <t>Contract has been signed (or LSE owns the resource) and the resource is online as of 4/30/2020.</t>
  </si>
  <si>
    <t>D:D</t>
  </si>
  <si>
    <t>A:I</t>
  </si>
  <si>
    <t>Corrected note type for unbundled_rec</t>
  </si>
  <si>
    <t>Corrected note type for unspecified_non_import</t>
  </si>
  <si>
    <t>A:A</t>
  </si>
  <si>
    <t>Submit completed workbook to IRPDataRequest@cpuc.ca.gov by July 1st, 2020, following the instructions in Part 3.</t>
  </si>
  <si>
    <t>D15</t>
  </si>
  <si>
    <t>Additional documentation can be found in the Glossary section of the Narrative Template.</t>
  </si>
  <si>
    <t>Instructions for how to enter certain nonstandard resources as being incremental to the procurement mandate in D.19-11-016</t>
  </si>
  <si>
    <r>
      <t xml:space="preserve">Send completed workbook to IRPDataRequest@cpuc.ca.gov by </t>
    </r>
    <r>
      <rPr>
        <b/>
        <sz val="11"/>
        <color theme="1"/>
        <rFont val="Calibri"/>
        <family val="2"/>
        <scheme val="minor"/>
      </rPr>
      <t>July 1st, 2020.</t>
    </r>
    <r>
      <rPr>
        <sz val="11"/>
        <color theme="1"/>
        <rFont val="Calibri"/>
        <family val="2"/>
        <scheme val="minor"/>
      </rPr>
      <t xml:space="preserve"> Please rename the file using the following naming convention: [your lse's abbrevation, provided in this workbook in the "lse" tab]_2020_irp_data_v1.xlsx . For example, sce_2020_irp_data_v1.xlsx for Southern California Edison. If you have to re-submit this file for any reason, increase the number at the end of the filename by 1.</t>
    </r>
  </si>
  <si>
    <t>Date the resource comes online. You only need this for resources that are not online as of this filing. NOTE: In Excel, dates are actually numbers that are formatted to be displayed as dates. This should be displayed in "Short Date" format (in Excel, go to Home-&gt;Number and display as Short Date)</t>
  </si>
  <si>
    <t>See instructions_10_incrementality for guidance</t>
  </si>
  <si>
    <t>Is the resource incremental to the baseline established in D.19-11-016? 1=yes, 0=no. Note that this column is pre-populated via a formula.</t>
  </si>
  <si>
    <t>1 = hybrid can charge from grid AND paired resource. 0 = hybrid can ONLY charge from paired resource</t>
  </si>
  <si>
    <t>hybrid_combined_max_mw</t>
  </si>
  <si>
    <t>The maximum rate the hybrid resource can send energy to the grid. In most cases this will be close to the sum of the generator portion of the hybrid, plus the battery portion of the hybrid.</t>
  </si>
  <si>
    <t>Date the contract was executed. NOTE: In Excel, dates are actually numbers that are formatted to be displayed as dates. This should be displayed in "Short Date" format (in Excel, go to Home-&gt;Number and display as Short Date)</t>
  </si>
  <si>
    <t>1 = resource is a hybrid, 0 = not (i.e. standalone storage is marked 0)</t>
  </si>
  <si>
    <t>Important: The resource_contract_note column D in unique_contracts should reflect the set of contracts you are planning or have executed.</t>
  </si>
  <si>
    <t>version_notes</t>
  </si>
  <si>
    <t>Documentation</t>
  </si>
  <si>
    <t>This column should NOT contain duplicates. If it does, this means you need to write a note in monthly_gwh_mw to distinguish between resources.</t>
  </si>
  <si>
    <r>
      <t xml:space="preserve">Contract (or decision to own resource) is planned for the future, and is not captured by the previous categories as of 4/30/2020. Report both planned bilateral contracts and planned RFOs here. </t>
    </r>
    <r>
      <rPr>
        <b/>
        <sz val="11"/>
        <color theme="1"/>
        <rFont val="Calibri"/>
        <family val="2"/>
        <scheme val="minor"/>
      </rPr>
      <t xml:space="preserve">Use this for </t>
    </r>
    <r>
      <rPr>
        <b/>
        <u/>
        <sz val="11"/>
        <color theme="1"/>
        <rFont val="Calibri"/>
        <family val="2"/>
        <scheme val="minor"/>
      </rPr>
      <t>EXISTING</t>
    </r>
    <r>
      <rPr>
        <b/>
        <sz val="11"/>
        <color theme="1"/>
        <rFont val="Calibri"/>
        <family val="2"/>
        <scheme val="minor"/>
      </rPr>
      <t xml:space="preserve"> resources which </t>
    </r>
    <r>
      <rPr>
        <b/>
        <sz val="11"/>
        <color rgb="FF00B050"/>
        <rFont val="Calibri"/>
        <family val="2"/>
        <scheme val="minor"/>
      </rPr>
      <t>are online</t>
    </r>
    <r>
      <rPr>
        <b/>
        <sz val="11"/>
        <color theme="1"/>
        <rFont val="Calibri"/>
        <family val="2"/>
        <scheme val="minor"/>
      </rPr>
      <t xml:space="preserve"> as of 4/30/2020.</t>
    </r>
  </si>
  <si>
    <r>
      <t xml:space="preserve">Contract (or decision to own resource) is planned for the future, and is not captured by the previous categories as of 4/30/2020. Report both planned bilateral contracts and planned RFOs here. </t>
    </r>
    <r>
      <rPr>
        <b/>
        <sz val="11"/>
        <color theme="1"/>
        <rFont val="Calibri"/>
        <family val="2"/>
        <scheme val="minor"/>
      </rPr>
      <t xml:space="preserve">Use this for </t>
    </r>
    <r>
      <rPr>
        <b/>
        <u/>
        <sz val="11"/>
        <color theme="1"/>
        <rFont val="Calibri"/>
        <family val="2"/>
        <scheme val="minor"/>
      </rPr>
      <t>FUTURE</t>
    </r>
    <r>
      <rPr>
        <b/>
        <sz val="11"/>
        <color theme="1"/>
        <rFont val="Calibri"/>
        <family val="2"/>
        <scheme val="minor"/>
      </rPr>
      <t xml:space="preserve"> resources which are </t>
    </r>
    <r>
      <rPr>
        <b/>
        <sz val="11"/>
        <color rgb="FFFF0000"/>
        <rFont val="Calibri"/>
        <family val="2"/>
        <scheme val="minor"/>
      </rPr>
      <t>NOT online</t>
    </r>
    <r>
      <rPr>
        <b/>
        <sz val="11"/>
        <color theme="1"/>
        <rFont val="Calibri"/>
        <family val="2"/>
        <scheme val="minor"/>
      </rPr>
      <t xml:space="preserve"> as of 4/30/2020.</t>
    </r>
  </si>
  <si>
    <t>Contract status is now a blue field rather than a purple one, meaning it is NOT auto-populated and the LSE must fill it out.</t>
  </si>
  <si>
    <t>monthly_gwh_mw tab</t>
  </si>
  <si>
    <t>I:I</t>
  </si>
  <si>
    <t>currently_online</t>
  </si>
  <si>
    <t>Added currently_online field in purple.</t>
  </si>
  <si>
    <t>N:N</t>
  </si>
  <si>
    <t>D31</t>
  </si>
  <si>
    <t>U:X</t>
  </si>
  <si>
    <t>U1</t>
  </si>
  <si>
    <r>
      <t xml:space="preserve">Add a new hybrid resource variable: </t>
    </r>
    <r>
      <rPr>
        <b/>
        <sz val="11"/>
        <color theme="1"/>
        <rFont val="Calibri"/>
        <family val="2"/>
        <scheme val="minor"/>
      </rPr>
      <t>hybrid_combined_max_mw</t>
    </r>
    <r>
      <rPr>
        <sz val="11"/>
        <color theme="1"/>
        <rFont val="Calibri"/>
        <family val="2"/>
        <scheme val="minor"/>
      </rPr>
      <t xml:space="preserve"> . This is the maximum rate of discharge of the hybrid resource (including generator + battery). E.g. a hybrid could be 100 MW solar, 20 MW 4-hr battery, but only have a max total MW of 110 MW. This field would contain 110.</t>
    </r>
  </si>
  <si>
    <t>W1</t>
  </si>
  <si>
    <t>X1</t>
  </si>
  <si>
    <t>A5</t>
  </si>
  <si>
    <t>B:B</t>
  </si>
  <si>
    <t>Corrected note types for unspecified_imports</t>
  </si>
  <si>
    <t>M:N</t>
  </si>
  <si>
    <t>TEST: No fillmes</t>
  </si>
  <si>
    <t>check match</t>
  </si>
  <si>
    <t>check match; should be very close to zero</t>
  </si>
  <si>
    <t>Cell Reference</t>
  </si>
  <si>
    <t>Added language to clarify the purpose of notes and why they are needed for staff to uniquely identify contracts</t>
  </si>
  <si>
    <t>Indicator variable if unit is currently online or not. Automatically calculated for resources with a known ID, but the UI will prompt you with "fillme" if you need to fill this out.</t>
  </si>
  <si>
    <r>
      <t xml:space="preserve">The instructions below pertain to filling out the "incremental_explanation" column in the unique_contracts tab, which is included in the template to allow LSEs to explain using nonstandard, special-case resources to count towards the incremental procurement requirement in D.19-11-016. </t>
    </r>
    <r>
      <rPr>
        <b/>
        <sz val="11"/>
        <color theme="1"/>
        <rFont val="Calibri"/>
        <family val="2"/>
        <scheme val="minor"/>
      </rPr>
      <t xml:space="preserve">Please follow the instructions below for entering notes into this field. </t>
    </r>
  </si>
  <si>
    <t>New deadline of July 1st, 2020 for submitting this workbook.</t>
  </si>
  <si>
    <t>Error checking dashboard</t>
  </si>
  <si>
    <t xml:space="preserve">In Columns B-E, copy down formulas in unique_contracts until all the unique contracts listed in monthly_gwh_mw are displayed. The template will automatically generate a list of unique contracts from the monthly data. Note this will only work if steps 1-5 are complete. </t>
  </si>
  <si>
    <t>Adjacent to the data just entered, you will see some pre-written formulas in the first row, in purple and gray. Copy these formulas down to the last row of data.</t>
  </si>
  <si>
    <t>This is often the case for contract types such as unspecified power, behind-the-meter resources, new resources which do not exist yet, or very small or very recently online resources that do not appear in the CAISO generator list.</t>
  </si>
  <si>
    <t>The calculator will then AUTOMATICALLY label these as two separate contracts, which should be reflected in the unique_contracts tab.</t>
  </si>
  <si>
    <t>You need to supply a note to help staff distinguish between these two, and to make sure that unique_contracts shows them as two separate resources.</t>
  </si>
  <si>
    <t>The table below explains the fields in the data template in more detail. Please review these definitions and the Acceptable Values carefully before entering data.</t>
  </si>
  <si>
    <r>
      <t xml:space="preserve">Choose 1,2, or 3 below to report on project viability. </t>
    </r>
    <r>
      <rPr>
        <b/>
        <sz val="12"/>
        <color theme="1"/>
        <rFont val="Calibri"/>
        <family val="2"/>
        <scheme val="minor"/>
      </rPr>
      <t>This is only necessary for projects not online yet.</t>
    </r>
    <r>
      <rPr>
        <sz val="12"/>
        <color theme="1"/>
        <rFont val="Calibri"/>
        <family val="2"/>
        <scheme val="minor"/>
      </rPr>
      <t xml:space="preserve">
• 1 - Interconnection Phase II study complete; permitting application approved; these support reported COD.
• 2 - Interconnection Phase II study in progress; permitting application in progress; LSE has plan that supports reported COD.
• 3 - One or more of criteria for rating "2" not in place.</t>
    </r>
  </si>
  <si>
    <r>
      <t xml:space="preserve">Choose 1 or 2 below to report on technical feasibility. </t>
    </r>
    <r>
      <rPr>
        <b/>
        <sz val="12"/>
        <color theme="1"/>
        <rFont val="Calibri"/>
        <family val="2"/>
        <scheme val="minor"/>
      </rPr>
      <t>This is only necessary for resources not yet online.</t>
    </r>
    <r>
      <rPr>
        <sz val="12"/>
        <color theme="1"/>
        <rFont val="Calibri"/>
        <family val="2"/>
        <scheme val="minor"/>
      </rPr>
      <t xml:space="preserve">
• 1 - Project will use a commercialized technology solution that is currently in use at a minimum of two operating facilities of similar or larger size.
• 2 – Criteria for rating 1 not in place.</t>
    </r>
  </si>
  <si>
    <r>
      <t xml:space="preserve">Choose 1 or 2 below to report on resource sufficiency. </t>
    </r>
    <r>
      <rPr>
        <b/>
        <sz val="12"/>
        <color theme="1"/>
        <rFont val="Calibri"/>
        <family val="2"/>
        <scheme val="minor"/>
      </rPr>
      <t>This is only necessary for resources not yet online.</t>
    </r>
    <r>
      <rPr>
        <sz val="12"/>
        <color theme="1"/>
        <rFont val="Calibri"/>
        <family val="2"/>
        <scheme val="minor"/>
      </rPr>
      <t xml:space="preserve">
• 1 - Project-specific independent engineering assessment is complete and supports the delivery profile (capacity and/or production).
• 2 – Criteria for rating 1 not in place.
</t>
    </r>
  </si>
  <si>
    <r>
      <t xml:space="preserve">Choose 1,2,3,4 or N/A below to report on financing. </t>
    </r>
    <r>
      <rPr>
        <b/>
        <sz val="12"/>
        <color theme="1"/>
        <rFont val="Calibri"/>
        <family val="2"/>
        <scheme val="minor"/>
      </rPr>
      <t>This is only necessary for resources not yet online.</t>
    </r>
    <r>
      <rPr>
        <sz val="12"/>
        <color theme="1"/>
        <rFont val="Calibri"/>
        <family val="2"/>
        <scheme val="minor"/>
      </rPr>
      <t xml:space="preserve">
• 1 - All Financing Secured.
• 2 - Partial Financing Secured.
• 3 - Seeking Financing.
• 4 - Not Yet Seeking Financing.
• N/A-No Financing Required.</t>
    </r>
  </si>
  <si>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maximum rate of discharge in MW</t>
    </r>
    <r>
      <rPr>
        <sz val="12"/>
        <color theme="1"/>
        <rFont val="Calibri"/>
        <family val="2"/>
        <scheme val="minor"/>
      </rPr>
      <t xml:space="preserve"> here.</t>
    </r>
  </si>
  <si>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total depth in MWh </t>
    </r>
    <r>
      <rPr>
        <sz val="12"/>
        <color theme="1"/>
        <rFont val="Calibri"/>
        <family val="2"/>
        <scheme val="minor"/>
      </rPr>
      <t>here.</t>
    </r>
  </si>
  <si>
    <r>
      <t xml:space="preserve">A hybrid resource consists of a generator and a battery. This is the nameplate of the </t>
    </r>
    <r>
      <rPr>
        <b/>
        <u/>
        <sz val="12"/>
        <color theme="1"/>
        <rFont val="Calibri"/>
        <family val="2"/>
        <scheme val="minor"/>
      </rPr>
      <t>generator</t>
    </r>
    <r>
      <rPr>
        <sz val="12"/>
        <color theme="1"/>
        <rFont val="Calibri"/>
        <family val="2"/>
        <scheme val="minor"/>
      </rPr>
      <t xml:space="preserve"> portion of the resource, in MW. Only report this for hybrid resources.</t>
    </r>
  </si>
  <si>
    <t>Standardized abbreviation for the LSE. Where possible, please use names from Col A of lse_names tab</t>
  </si>
  <si>
    <r>
      <t xml:space="preserve">Enter the amount of energy contracted for, in GWh. If this is an RA only contract, enter zero here. </t>
    </r>
    <r>
      <rPr>
        <b/>
        <sz val="12"/>
        <color theme="1"/>
        <rFont val="Calibri"/>
        <family val="2"/>
        <scheme val="minor"/>
      </rPr>
      <t>Do not leave this blank.</t>
    </r>
  </si>
  <si>
    <r>
      <t xml:space="preserve">If the contract for this resource in this year and month contains an Net Qualifying Capacity (NQC) value that counts for Resource Adequacy (RA) credit, report it here in MW. </t>
    </r>
    <r>
      <rPr>
        <sz val="12"/>
        <color rgb="FFFF0000"/>
        <rFont val="Calibri"/>
        <family val="2"/>
        <scheme val="minor"/>
      </rPr>
      <t xml:space="preserve">DO NOT estimate this value if it is not explicitly reported in the contract. </t>
    </r>
    <r>
      <rPr>
        <sz val="12"/>
        <color theme="1"/>
        <rFont val="Calibri"/>
        <family val="2"/>
        <scheme val="minor"/>
      </rPr>
      <t>If the contract is energy only, enter 0 here. If you plan to buy capacity value but do not know the NQC (for example, because this is a to-be-built future resource), leave this column blank and use the nqc_fraction_if_nqc_not_known instead to report capacity.</t>
    </r>
  </si>
  <si>
    <t>ELCC type of the resource (solar, wind, etc), used to estimate nqc. Use types in Column E of resources to fill out "fillmes"</t>
  </si>
  <si>
    <t>Type of the resource (solar, wind, etc). Use types in Column E of resources to fill out "fillmes"</t>
  </si>
  <si>
    <t>Column E of "resources" tab</t>
  </si>
  <si>
    <t>80% solar 20% hydro</t>
  </si>
  <si>
    <t>Dashboard tab</t>
  </si>
  <si>
    <t>Added table to calculate incremental procurement per D.19-11-016 to "dashboard" tab.</t>
  </si>
  <si>
    <t>unspecified_import resource type is no longer counted as incremental for purposes of D.19-11-016.</t>
  </si>
  <si>
    <t>Contracts tab</t>
  </si>
  <si>
    <t>Added lookup formulas to show max MW (nameplate for physical resources) and NQC MW in the contracts tab. These are used 1) for LSE data checking and 2) summed up in the new incremental procurement dashboard in the "dashboard" tab.</t>
  </si>
  <si>
    <t>2a</t>
  </si>
  <si>
    <t>Clarified language around contract time frames to report.</t>
  </si>
  <si>
    <t>Corrected language around "new" contracts and RESOLVE-selected resources in instructions_8.</t>
  </si>
  <si>
    <t>Added language to clarify that "baseline" refers to baseline in D.19-11-016 against which incremental procurement will be measured, not baseline for capacity expansion modeling purposes.</t>
  </si>
  <si>
    <t>H1888</t>
  </si>
  <si>
    <r>
      <t xml:space="preserve">Enter monthly energy and capacity procurement data, by contract, year, and month, into the light blue columns. 
</t>
    </r>
    <r>
      <rPr>
        <sz val="11"/>
        <color rgb="FF00B050"/>
        <rFont val="Calibri"/>
        <family val="2"/>
        <scheme val="minor"/>
      </rPr>
      <t xml:space="preserve">
Enter all contracts that fall into either of the following two categories.
1) You have already executed the contract as of this filing, regardless of whether the resource is currently online or will come online in the future. Note that this set of contracts should include the ones you are currently using to serve load (e.g. you must include a contract signed in 2017 that is serving your load as of this filing).
2) You plan to execute the contract in the future with a start date before January 1st, 2031. </t>
    </r>
    <r>
      <rPr>
        <sz val="11"/>
        <color theme="1"/>
        <rFont val="Calibri"/>
        <family val="2"/>
        <scheme val="minor"/>
      </rPr>
      <t xml:space="preserve">
</t>
    </r>
    <r>
      <rPr>
        <b/>
        <sz val="11"/>
        <color theme="1"/>
        <rFont val="Calibri"/>
        <family val="2"/>
        <scheme val="minor"/>
      </rPr>
      <t xml:space="preserve">For purposes of determining the contract_status (i.e. whether a resource is planned or in development or under review by decision-makers), use April 30th, 2020 as the cutoff date. </t>
    </r>
    <r>
      <rPr>
        <sz val="11"/>
        <color theme="1"/>
        <rFont val="Calibri"/>
        <family val="2"/>
        <scheme val="minor"/>
      </rPr>
      <t xml:space="preserve"> 
Each contract needs an energy value in GWh and a capacity value in MW, meaning that you must enter a number &gt;=0 in the contract_gwh column, and a number &gt;=0 in </t>
    </r>
    <r>
      <rPr>
        <b/>
        <u/>
        <sz val="11"/>
        <color theme="1"/>
        <rFont val="Calibri"/>
        <family val="2"/>
        <scheme val="minor"/>
      </rPr>
      <t>EITHER</t>
    </r>
    <r>
      <rPr>
        <sz val="11"/>
        <color theme="1"/>
        <rFont val="Calibri"/>
        <family val="2"/>
        <scheme val="minor"/>
      </rPr>
      <t xml:space="preserve"> the contracted_nqc_mw_if_known column or the nqc_fraction_if_nqc_not_known column (but not both). </t>
    </r>
    <r>
      <rPr>
        <b/>
        <sz val="11"/>
        <color theme="1"/>
        <rFont val="Calibri"/>
        <family val="2"/>
        <scheme val="minor"/>
      </rPr>
      <t>Note that where possible you should use only items from the list of identifiers in the green tabs (first green column of each green tab).</t>
    </r>
  </si>
  <si>
    <r>
      <t xml:space="preserve">Generic resource contract corresponding to a class of new generators (have not been built yet), but not any particular one. You can use this category for all resources whose commercial operating date (COD) is </t>
    </r>
    <r>
      <rPr>
        <b/>
        <u/>
        <sz val="11"/>
        <color theme="1"/>
        <rFont val="Calibri"/>
        <family val="2"/>
        <scheme val="minor"/>
      </rPr>
      <t>on or after</t>
    </r>
    <r>
      <rPr>
        <sz val="11"/>
        <color theme="1"/>
        <rFont val="Calibri"/>
        <family val="2"/>
        <scheme val="minor"/>
      </rPr>
      <t xml:space="preserve"> January 1st, 2027 (or, optionally, you can use </t>
    </r>
    <r>
      <rPr>
        <sz val="11"/>
        <color rgb="FF00B050"/>
        <rFont val="Calibri"/>
        <family val="2"/>
        <scheme val="minor"/>
      </rPr>
      <t>"new_resolve"</t>
    </r>
    <r>
      <rPr>
        <sz val="11"/>
        <color theme="1"/>
        <rFont val="Calibri"/>
        <family val="2"/>
        <scheme val="minor"/>
      </rPr>
      <t xml:space="preserve"> above if desired). </t>
    </r>
    <r>
      <rPr>
        <b/>
        <sz val="11"/>
        <color theme="1"/>
        <rFont val="Calibri"/>
        <family val="2"/>
        <scheme val="minor"/>
      </rPr>
      <t>The UI will prompt you for a note with "fillme."</t>
    </r>
  </si>
  <si>
    <r>
      <t xml:space="preserve">New resource that does not yet exist, corresponding to the set of physical candidate resources in RESOLVE. </t>
    </r>
    <r>
      <rPr>
        <sz val="11"/>
        <color rgb="FF00B050"/>
        <rFont val="Calibri"/>
        <family val="2"/>
        <scheme val="minor"/>
      </rPr>
      <t>Note that the resources tab provides a list of all of these candidate resources, not only the ones selected in the Reference System Plan--you can choose to enter any of the candidate resources regardless of whether or not it was selected in the Reference System Plan.</t>
    </r>
    <r>
      <rPr>
        <sz val="11"/>
        <color theme="1"/>
        <rFont val="Calibri"/>
        <family val="2"/>
        <scheme val="minor"/>
      </rPr>
      <t xml:space="preserve">You </t>
    </r>
    <r>
      <rPr>
        <b/>
        <u/>
        <sz val="11"/>
        <color theme="1"/>
        <rFont val="Calibri"/>
        <family val="2"/>
        <scheme val="minor"/>
      </rPr>
      <t xml:space="preserve">must </t>
    </r>
    <r>
      <rPr>
        <sz val="11"/>
        <color theme="1"/>
        <rFont val="Calibri"/>
        <family val="2"/>
        <scheme val="minor"/>
      </rPr>
      <t>use this category for all new resources whose commercial operating date (COD) is</t>
    </r>
    <r>
      <rPr>
        <b/>
        <u/>
        <sz val="11"/>
        <color theme="1"/>
        <rFont val="Calibri"/>
        <family val="2"/>
        <scheme val="minor"/>
      </rPr>
      <t xml:space="preserve"> on or before</t>
    </r>
    <r>
      <rPr>
        <sz val="11"/>
        <color theme="1"/>
        <rFont val="Calibri"/>
        <family val="2"/>
        <scheme val="minor"/>
      </rPr>
      <t xml:space="preserve"> Dec 31st, 2026. NOTE: for new resources whose COD is </t>
    </r>
    <r>
      <rPr>
        <b/>
        <u/>
        <sz val="11"/>
        <color theme="1"/>
        <rFont val="Calibri"/>
        <family val="2"/>
        <scheme val="minor"/>
      </rPr>
      <t>after</t>
    </r>
    <r>
      <rPr>
        <sz val="11"/>
        <color theme="1"/>
        <rFont val="Calibri"/>
        <family val="2"/>
        <scheme val="minor"/>
      </rPr>
      <t xml:space="preserve"> that date, you can also optionally specify the resource without a location, as new_generic (see definition below). The UI will prompt you for a note with "fillme."</t>
    </r>
  </si>
  <si>
    <t>B5:B6</t>
  </si>
  <si>
    <t>Incremental Procurement for D.19-11-016, NQC MW</t>
  </si>
  <si>
    <t>monthly_gwh_mw tab and unique_contracts tab</t>
  </si>
  <si>
    <t>Supply-side resource is incremental</t>
  </si>
  <si>
    <t>Demand-side resource is not in IEPR demand forecast (and therefore incremental)</t>
  </si>
  <si>
    <t>MW added to existing resource</t>
  </si>
  <si>
    <t>Total NQC MW</t>
  </si>
  <si>
    <t>5) If they DO apply, you can overwrite is_incremental with a value of 1.</t>
  </si>
  <si>
    <t>Added some example data to demonstrate new incremental procurement counting functionality, lines 49-51 in the monthly_gwh_mw tab</t>
  </si>
  <si>
    <t>Vegas Example solar, solar 2-axis tracking, 200 MW</t>
  </si>
  <si>
    <t>eo2021</t>
  </si>
  <si>
    <t>New resource that is energy only in 2021</t>
  </si>
  <si>
    <t>not in IEPR demand forecast</t>
  </si>
  <si>
    <t>adding 100 MW to existing resource DELTA_2_PL1X4</t>
  </si>
  <si>
    <t>find_position_of_mw</t>
  </si>
  <si>
    <t>find_position_of_adding</t>
  </si>
  <si>
    <r>
      <t xml:space="preserve">3) If you are upgrading an existing resource by adding capacity (for example, adding a battery to an existing resource to make a hybrid resource, or replacing a turbine to increase the nameplate of an existing gas-fired resource), please write </t>
    </r>
    <r>
      <rPr>
        <b/>
        <sz val="11"/>
        <color theme="1"/>
        <rFont val="Calibri"/>
        <family val="2"/>
        <scheme val="minor"/>
      </rPr>
      <t xml:space="preserve">“adding [x] MW to existing resource [y],” </t>
    </r>
    <r>
      <rPr>
        <sz val="11"/>
        <color theme="1"/>
        <rFont val="Calibri"/>
        <family val="2"/>
        <scheme val="minor"/>
      </rPr>
      <t xml:space="preserve">where X is the number of nameplate MW you are adding to the existing resource, and y is the name of the existing resource. Note that the template will label these as is_incremental = 0 (because the resource that the MW were added to is already in the baseline), but staff will treat the </t>
    </r>
    <r>
      <rPr>
        <b/>
        <u/>
        <sz val="11"/>
        <color theme="1"/>
        <rFont val="Calibri"/>
        <family val="2"/>
        <scheme val="minor"/>
      </rPr>
      <t xml:space="preserve">added </t>
    </r>
    <r>
      <rPr>
        <sz val="11"/>
        <color theme="1"/>
        <rFont val="Calibri"/>
        <family val="2"/>
        <scheme val="minor"/>
      </rPr>
      <t>MW as incremental.</t>
    </r>
  </si>
  <si>
    <t>AJ:AQ</t>
  </si>
  <si>
    <t>B15</t>
  </si>
  <si>
    <t>49:51</t>
  </si>
  <si>
    <t>The "planned" contract type is now split into planned_existing and planned_new. Definitions are provided in the contract_status tab.</t>
  </si>
  <si>
    <t>Note: all rererences in this template to "baseline" refer to the baseline in D.19-11-016 against which incremental procurement will be measured. It does NOT refer to the RESOLVE baseline, or, more generally, any other baseline used for capacity expansion modeling purposes.</t>
  </si>
  <si>
    <t>Description of v2 and v2a changes since initial informal release of workbook on Dec 26, 2019</t>
  </si>
  <si>
    <t>Explanation for why special case resources should be counted as incremental. See instructions_10_incrementality for guidance on filling this out.</t>
  </si>
  <si>
    <r>
      <t xml:space="preserve">1) If the contract is for a new supply-side resource (i.e. corresponds to resolve_new or generic_new, resource type), and that resource will be energy-only in 2021, please write </t>
    </r>
    <r>
      <rPr>
        <b/>
        <sz val="11"/>
        <color theme="1"/>
        <rFont val="Calibri"/>
        <family val="2"/>
        <scheme val="minor"/>
      </rPr>
      <t>“eo2021”</t>
    </r>
    <r>
      <rPr>
        <sz val="11"/>
        <color theme="1"/>
        <rFont val="Calibri"/>
        <family val="2"/>
        <scheme val="minor"/>
      </rPr>
      <t>. Otherwise you can leave this column blank.
For resources that fall into this category, please put a value of 1 in the nqc_fraction_if_nqc_not_known column in monthly_gwh_mw for the year 2021 ONLY. The purposes of this is to allow the NQC counting functions in unique_contracts to work.</t>
    </r>
  </si>
  <si>
    <t>Example BTM battery resource, Lithium Ion batt, 50 MW</t>
  </si>
  <si>
    <t>2b</t>
  </si>
  <si>
    <t>Wording tweaks to definition of "development" resources</t>
  </si>
  <si>
    <t>Contract has been signed and approved by CPUC and/or LSE’s highest decision-making authority as applicable (or LSE owns the resource), but resource is still under development and not yet online (as of 4/30/2020). If the resource is planned to come online in phases, report Commercial Operating Date for each phase in the Notes column.</t>
  </si>
  <si>
    <t>B3</t>
  </si>
  <si>
    <t xml:space="preserve">Status showing maturity of contracting process for this resource. Where possible, please match one of the entries in the "contract_status" column in the contract_status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</si>
</sst>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s>
  <fonts count="61" x14ac:knownFonts="1">
    <font>
      <sz val="11"/>
      <color theme="1"/>
      <name val="Calibri"/>
      <family val="2"/>
      <scheme val="minor"/>
    </font>
    <font>
      <sz val="10"/>
      <name val="Arial"/>
      <family val="2"/>
    </font>
    <font>
      <b/>
      <sz val="11"/>
      <color theme="1"/>
      <name val="Calibri"/>
      <family val="2"/>
      <scheme val="minor"/>
    </font>
    <font>
      <sz val="10"/>
      <name val="MS Sans Serif"/>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Arial"/>
      <family val="2"/>
    </font>
    <font>
      <b/>
      <sz val="10"/>
      <name val="Arial"/>
      <family val="2"/>
    </font>
    <font>
      <u/>
      <sz val="8"/>
      <color theme="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color theme="1"/>
      <name val="Calibri"/>
      <family val="2"/>
      <scheme val="minor"/>
    </font>
    <font>
      <sz val="12"/>
      <color theme="1"/>
      <name val="Calibri"/>
      <family val="2"/>
      <scheme val="minor"/>
    </font>
    <font>
      <b/>
      <u/>
      <sz val="12"/>
      <color theme="1"/>
      <name val="Calibri"/>
      <family val="2"/>
      <scheme val="minor"/>
    </font>
    <font>
      <sz val="12"/>
      <color rgb="FF00B0F0"/>
      <name val="Calibri"/>
      <family val="2"/>
      <scheme val="minor"/>
    </font>
    <font>
      <sz val="12"/>
      <color rgb="FF00B050"/>
      <name val="Calibri"/>
      <family val="2"/>
      <scheme val="minor"/>
    </font>
    <font>
      <sz val="12"/>
      <color rgb="FF7030A0"/>
      <name val="Calibri"/>
      <family val="2"/>
      <scheme val="minor"/>
    </font>
    <font>
      <sz val="12"/>
      <color theme="7"/>
      <name val="Calibri"/>
      <family val="2"/>
      <scheme val="minor"/>
    </font>
    <font>
      <b/>
      <sz val="14"/>
      <color theme="1"/>
      <name val="Calibri"/>
      <family val="2"/>
      <scheme val="minor"/>
    </font>
    <font>
      <sz val="10"/>
      <color indexed="8"/>
      <name val="Arial"/>
      <family val="2"/>
    </font>
    <font>
      <sz val="9"/>
      <name val="Arial"/>
      <family val="2"/>
    </font>
    <font>
      <sz val="9"/>
      <color indexed="8"/>
      <name val="Arial"/>
      <family val="2"/>
    </font>
    <font>
      <sz val="9"/>
      <color theme="1"/>
      <name val="Arial"/>
      <family val="2"/>
    </font>
    <font>
      <b/>
      <u/>
      <sz val="14"/>
      <color theme="1"/>
      <name val="Calibri"/>
      <family val="2"/>
      <scheme val="minor"/>
    </font>
    <font>
      <sz val="9"/>
      <color indexed="81"/>
      <name val="Tahoma"/>
      <family val="2"/>
    </font>
    <font>
      <b/>
      <sz val="9"/>
      <color indexed="81"/>
      <name val="Tahoma"/>
      <family val="2"/>
    </font>
    <font>
      <b/>
      <u/>
      <sz val="11"/>
      <color theme="1"/>
      <name val="Calibri"/>
      <family val="2"/>
      <scheme val="minor"/>
    </font>
    <font>
      <sz val="12"/>
      <name val="Calibri"/>
      <family val="2"/>
      <scheme val="minor"/>
    </font>
    <font>
      <sz val="12"/>
      <color theme="9"/>
      <name val="Calibri"/>
      <family val="2"/>
      <scheme val="minor"/>
    </font>
    <font>
      <sz val="11"/>
      <name val="Calibri"/>
      <family val="2"/>
      <scheme val="minor"/>
    </font>
    <font>
      <b/>
      <sz val="12"/>
      <color theme="1"/>
      <name val="Calibri"/>
      <family val="2"/>
      <scheme val="minor"/>
    </font>
    <font>
      <sz val="14"/>
      <color rgb="FFFF0000"/>
      <name val="Calibri"/>
      <family val="2"/>
      <scheme val="minor"/>
    </font>
    <font>
      <sz val="11"/>
      <color theme="7"/>
      <name val="Calibri"/>
      <family val="2"/>
      <scheme val="minor"/>
    </font>
    <font>
      <sz val="11"/>
      <color theme="0" tint="-0.499984740745262"/>
      <name val="Calibri"/>
      <family val="2"/>
      <scheme val="minor"/>
    </font>
    <font>
      <sz val="11"/>
      <color rgb="FF7030A0"/>
      <name val="Calibri"/>
      <family val="2"/>
      <scheme val="minor"/>
    </font>
    <font>
      <b/>
      <sz val="12"/>
      <color rgb="FFFF0000"/>
      <name val="Calibri"/>
      <family val="2"/>
      <scheme val="minor"/>
    </font>
    <font>
      <sz val="12"/>
      <color theme="9" tint="-0.249977111117893"/>
      <name val="Calibri"/>
      <family val="2"/>
      <scheme val="minor"/>
    </font>
    <font>
      <b/>
      <sz val="1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sz val="12"/>
      <color rgb="FFFF0000"/>
      <name val="Calibri"/>
      <family val="2"/>
      <scheme val="minor"/>
    </font>
    <font>
      <sz val="12"/>
      <color theme="0"/>
      <name val="Calibri"/>
      <family val="2"/>
      <scheme val="minor"/>
    </font>
    <font>
      <sz val="11"/>
      <color rgb="FF00B050"/>
      <name val="Calibri"/>
      <family val="2"/>
      <scheme val="minor"/>
    </font>
  </fonts>
  <fills count="49">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70C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0">
    <xf numFmtId="0" fontId="0" fillId="0" borderId="0"/>
    <xf numFmtId="0" fontId="1" fillId="0" borderId="0"/>
    <xf numFmtId="0" fontId="1" fillId="0" borderId="0"/>
    <xf numFmtId="0" fontId="3" fillId="0" borderId="0"/>
    <xf numFmtId="0" fontId="1" fillId="0" borderId="0" applyNumberFormat="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4" fillId="9" borderId="9" applyNumberFormat="0" applyFont="0" applyAlignment="0" applyProtection="0"/>
    <xf numFmtId="0" fontId="17" fillId="0" borderId="0" applyNumberFormat="0" applyFill="0" applyBorder="0" applyAlignment="0" applyProtection="0"/>
    <xf numFmtId="0" fontId="2" fillId="0" borderId="10" applyNumberFormat="0" applyFill="0" applyAlignment="0" applyProtection="0"/>
    <xf numFmtId="0" fontId="1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0" borderId="0"/>
    <xf numFmtId="0" fontId="20" fillId="0" borderId="0"/>
    <xf numFmtId="0" fontId="22" fillId="0" borderId="0" applyNumberFormat="0" applyFill="0" applyBorder="0" applyAlignment="0" applyProtection="0"/>
    <xf numFmtId="43" fontId="20" fillId="0" borderId="0" applyFont="0" applyFill="0" applyBorder="0" applyAlignment="0" applyProtection="0"/>
    <xf numFmtId="164" fontId="21" fillId="37" borderId="11">
      <alignment horizontal="center" vertical="center"/>
    </xf>
    <xf numFmtId="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2" fontId="1" fillId="0" borderId="0" applyFont="0" applyFill="0" applyBorder="0" applyAlignment="0" applyProtection="0"/>
    <xf numFmtId="38" fontId="20" fillId="38" borderId="0" applyNumberFormat="0" applyBorder="0" applyAlignment="0" applyProtection="0"/>
    <xf numFmtId="0" fontId="23" fillId="0" borderId="0" applyNumberFormat="0" applyFill="0" applyBorder="0" applyAlignment="0" applyProtection="0"/>
    <xf numFmtId="167" fontId="1" fillId="0" borderId="0">
      <protection locked="0"/>
    </xf>
    <xf numFmtId="167" fontId="1" fillId="0" borderId="0">
      <protection locked="0"/>
    </xf>
    <xf numFmtId="0" fontId="24" fillId="0" borderId="12" applyNumberFormat="0" applyFill="0" applyAlignment="0" applyProtection="0"/>
    <xf numFmtId="10" fontId="20" fillId="39" borderId="1" applyNumberFormat="0" applyBorder="0" applyAlignment="0" applyProtection="0"/>
    <xf numFmtId="37" fontId="25" fillId="0" borderId="0"/>
    <xf numFmtId="168" fontId="26" fillId="0" borderId="0"/>
    <xf numFmtId="0" fontId="1" fillId="0" borderId="0"/>
    <xf numFmtId="10" fontId="1" fillId="0" borderId="0" applyFont="0" applyFill="0" applyBorder="0" applyAlignment="0" applyProtection="0"/>
    <xf numFmtId="37" fontId="20" fillId="40" borderId="0" applyNumberFormat="0" applyBorder="0" applyAlignment="0" applyProtection="0"/>
    <xf numFmtId="37" fontId="20" fillId="0" borderId="0"/>
    <xf numFmtId="3" fontId="27" fillId="0" borderId="12" applyProtection="0"/>
    <xf numFmtId="0" fontId="4" fillId="0" borderId="0"/>
    <xf numFmtId="43" fontId="4" fillId="0" borderId="0" applyFont="0" applyFill="0" applyBorder="0" applyAlignment="0" applyProtection="0"/>
    <xf numFmtId="0" fontId="1" fillId="0" borderId="0"/>
    <xf numFmtId="0" fontId="36" fillId="0" borderId="0"/>
    <xf numFmtId="0" fontId="4" fillId="0" borderId="0"/>
    <xf numFmtId="0" fontId="36" fillId="0" borderId="0"/>
    <xf numFmtId="0" fontId="1" fillId="0" borderId="0" applyNumberFormat="0" applyFont="0" applyFill="0" applyBorder="0" applyAlignment="0" applyProtection="0"/>
    <xf numFmtId="0" fontId="3" fillId="0" borderId="0"/>
    <xf numFmtId="0" fontId="4" fillId="0" borderId="0"/>
    <xf numFmtId="9" fontId="4" fillId="0" borderId="0" applyFont="0" applyFill="0" applyBorder="0" applyAlignment="0" applyProtection="0"/>
    <xf numFmtId="0" fontId="57" fillId="0" borderId="0" applyNumberFormat="0" applyFill="0" applyBorder="0" applyAlignment="0" applyProtection="0"/>
  </cellStyleXfs>
  <cellXfs count="116">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0" fillId="2" borderId="1" xfId="0" applyFill="1" applyBorder="1" applyAlignment="1">
      <alignment horizontal="center" vertical="center"/>
    </xf>
    <xf numFmtId="0" fontId="0" fillId="35" borderId="1" xfId="0" applyFill="1" applyBorder="1" applyAlignment="1">
      <alignment horizontal="center" vertical="center"/>
    </xf>
    <xf numFmtId="14" fontId="0" fillId="0" borderId="0" xfId="0" applyNumberFormat="1"/>
    <xf numFmtId="0" fontId="0" fillId="0" borderId="0" xfId="0"/>
    <xf numFmtId="0" fontId="0" fillId="0" borderId="0" xfId="0"/>
    <xf numFmtId="0" fontId="0" fillId="0" borderId="1" xfId="0" applyBorder="1"/>
    <xf numFmtId="0" fontId="0" fillId="36" borderId="0" xfId="0" applyFill="1"/>
    <xf numFmtId="0" fontId="0" fillId="36" borderId="1" xfId="0" applyFill="1" applyBorder="1"/>
    <xf numFmtId="0" fontId="0" fillId="0" borderId="0" xfId="0" applyFill="1" applyAlignment="1">
      <alignment horizontal="center" vertical="center" wrapText="1"/>
    </xf>
    <xf numFmtId="0" fontId="0" fillId="41" borderId="1" xfId="0" applyFill="1" applyBorder="1" applyAlignment="1">
      <alignment horizontal="center" vertical="center" wrapText="1"/>
    </xf>
    <xf numFmtId="0" fontId="0" fillId="0" borderId="0" xfId="0"/>
    <xf numFmtId="0" fontId="0" fillId="0" borderId="1" xfId="0"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wrapText="1"/>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xf>
    <xf numFmtId="0" fontId="30" fillId="0" borderId="0" xfId="0" applyFont="1" applyAlignment="1">
      <alignment horizontal="left" vertical="center" wrapText="1"/>
    </xf>
    <xf numFmtId="0" fontId="29" fillId="0" borderId="0" xfId="0" applyFont="1" applyAlignment="1">
      <alignment horizontal="left" vertical="center"/>
    </xf>
    <xf numFmtId="0" fontId="0" fillId="0" borderId="0" xfId="0" applyAlignment="1">
      <alignment wrapText="1"/>
    </xf>
    <xf numFmtId="0" fontId="28" fillId="0" borderId="1" xfId="0" applyFont="1" applyBorder="1" applyAlignment="1">
      <alignment horizontal="center" vertical="center" wrapText="1"/>
    </xf>
    <xf numFmtId="0" fontId="0" fillId="34" borderId="1" xfId="0" applyFill="1" applyBorder="1" applyAlignment="1">
      <alignment horizontal="center" vertical="center" wrapText="1"/>
    </xf>
    <xf numFmtId="0" fontId="0" fillId="34" borderId="0" xfId="0" applyFill="1" applyAlignment="1">
      <alignment horizontal="center" vertical="center"/>
    </xf>
    <xf numFmtId="0" fontId="37" fillId="0" borderId="0" xfId="74" applyFont="1" applyFill="1" applyBorder="1" applyAlignment="1">
      <alignment vertical="center" wrapText="1"/>
    </xf>
    <xf numFmtId="0" fontId="39" fillId="0" borderId="0" xfId="73" applyFont="1" applyFill="1" applyBorder="1" applyAlignment="1">
      <alignment vertical="center" wrapText="1"/>
    </xf>
    <xf numFmtId="0" fontId="38" fillId="0" borderId="0" xfId="74" applyFont="1" applyFill="1" applyBorder="1" applyAlignment="1">
      <alignment vertical="center" wrapText="1"/>
    </xf>
    <xf numFmtId="0" fontId="0" fillId="0" borderId="0" xfId="0" applyBorder="1" applyAlignment="1">
      <alignment horizontal="center" vertical="center" wrapText="1"/>
    </xf>
    <xf numFmtId="0" fontId="2" fillId="0" borderId="0" xfId="0" applyFont="1" applyAlignment="1">
      <alignment horizontal="left" vertical="center"/>
    </xf>
    <xf numFmtId="0" fontId="0" fillId="41" borderId="1" xfId="0" applyFont="1" applyFill="1" applyBorder="1" applyAlignment="1">
      <alignment horizontal="center" vertical="center" wrapText="1"/>
    </xf>
    <xf numFmtId="0" fontId="0" fillId="43" borderId="1" xfId="0" applyFill="1" applyBorder="1" applyAlignment="1">
      <alignment horizontal="center" vertical="center" wrapText="1"/>
    </xf>
    <xf numFmtId="0" fontId="0" fillId="35" borderId="1" xfId="0" applyFill="1" applyBorder="1" applyAlignment="1">
      <alignment horizontal="center" vertical="center" wrapText="1"/>
    </xf>
    <xf numFmtId="0" fontId="0" fillId="35" borderId="0" xfId="0" applyFill="1" applyAlignment="1">
      <alignment horizontal="center" vertical="center"/>
    </xf>
    <xf numFmtId="0" fontId="0" fillId="42" borderId="1" xfId="0" applyFill="1" applyBorder="1" applyAlignment="1">
      <alignment horizontal="center" vertical="center" wrapText="1"/>
    </xf>
    <xf numFmtId="0" fontId="0" fillId="44" borderId="1" xfId="0" applyFill="1" applyBorder="1" applyAlignment="1">
      <alignment horizontal="center" vertical="center" wrapText="1"/>
    </xf>
    <xf numFmtId="0" fontId="18" fillId="45" borderId="1" xfId="0" applyFont="1" applyFill="1" applyBorder="1" applyAlignment="1">
      <alignment horizontal="center" vertical="center" wrapText="1"/>
    </xf>
    <xf numFmtId="0" fontId="0" fillId="34" borderId="0" xfId="0" applyFill="1" applyBorder="1" applyAlignment="1">
      <alignment horizontal="center" vertical="center"/>
    </xf>
    <xf numFmtId="0" fontId="0" fillId="46" borderId="0" xfId="0" applyFill="1" applyBorder="1" applyAlignment="1">
      <alignment horizontal="center" vertical="center"/>
    </xf>
    <xf numFmtId="0" fontId="2" fillId="34" borderId="1"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0" fontId="35" fillId="0" borderId="0" xfId="0" applyFont="1" applyAlignment="1">
      <alignment horizontal="left" vertical="center"/>
    </xf>
    <xf numFmtId="0" fontId="28" fillId="0" borderId="0" xfId="0" applyFont="1" applyAlignment="1">
      <alignment horizontal="center" vertical="center" wrapText="1"/>
    </xf>
    <xf numFmtId="0" fontId="28" fillId="47" borderId="1"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47" fillId="0" borderId="1" xfId="0" applyFont="1" applyBorder="1" applyAlignment="1">
      <alignment horizontal="left" vertical="center" wrapText="1"/>
    </xf>
    <xf numFmtId="0" fontId="28" fillId="34" borderId="1" xfId="0" applyFont="1" applyFill="1" applyBorder="1" applyAlignment="1">
      <alignment horizontal="center" vertical="center" wrapText="1"/>
    </xf>
    <xf numFmtId="0" fontId="2" fillId="41" borderId="1" xfId="0" applyFont="1" applyFill="1" applyBorder="1" applyAlignment="1">
      <alignment horizontal="center" vertical="center" wrapText="1"/>
    </xf>
    <xf numFmtId="0" fontId="2" fillId="41" borderId="1" xfId="0" applyFont="1" applyFill="1" applyBorder="1" applyAlignment="1">
      <alignment horizontal="center" vertical="center"/>
    </xf>
    <xf numFmtId="0" fontId="43" fillId="0" borderId="1" xfId="0" applyFont="1" applyBorder="1" applyAlignment="1">
      <alignment wrapText="1"/>
    </xf>
    <xf numFmtId="0" fontId="0" fillId="0" borderId="1" xfId="0" applyBorder="1" applyAlignment="1">
      <alignment wrapText="1"/>
    </xf>
    <xf numFmtId="0" fontId="2" fillId="35" borderId="1" xfId="0" applyFont="1" applyFill="1" applyBorder="1"/>
    <xf numFmtId="0" fontId="0" fillId="0" borderId="0" xfId="0" applyFill="1" applyBorder="1"/>
    <xf numFmtId="14" fontId="0" fillId="34" borderId="0" xfId="0" applyNumberFormat="1" applyFill="1" applyBorder="1" applyAlignment="1">
      <alignment horizontal="center" vertical="center"/>
    </xf>
    <xf numFmtId="0" fontId="0" fillId="0" borderId="0" xfId="0" applyFill="1"/>
    <xf numFmtId="14" fontId="0" fillId="34" borderId="1" xfId="0" applyNumberFormat="1" applyFill="1" applyBorder="1" applyAlignment="1">
      <alignment horizontal="center" vertical="center" wrapText="1"/>
    </xf>
    <xf numFmtId="0" fontId="18" fillId="48"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2" fillId="34" borderId="14" xfId="0" applyFont="1" applyFill="1" applyBorder="1" applyAlignment="1">
      <alignment horizontal="center" vertical="center" wrapText="1"/>
    </xf>
    <xf numFmtId="0" fontId="28" fillId="47" borderId="0" xfId="0" applyFont="1" applyFill="1" applyBorder="1" applyAlignment="1">
      <alignment horizontal="center" vertical="center" wrapText="1"/>
    </xf>
    <xf numFmtId="9" fontId="0" fillId="0" borderId="0" xfId="0" applyNumberFormat="1"/>
    <xf numFmtId="10" fontId="0" fillId="0" borderId="0" xfId="0" applyNumberFormat="1"/>
    <xf numFmtId="2" fontId="0" fillId="0" borderId="0" xfId="0" applyNumberFormat="1"/>
    <xf numFmtId="0" fontId="2" fillId="35" borderId="1" xfId="0" applyFont="1" applyFill="1" applyBorder="1" applyAlignment="1">
      <alignment horizontal="center" vertical="center" wrapText="1"/>
    </xf>
    <xf numFmtId="0" fontId="2" fillId="0" borderId="0" xfId="0" applyFont="1" applyAlignment="1">
      <alignment horizontal="center" vertical="center" wrapText="1"/>
    </xf>
    <xf numFmtId="0" fontId="0" fillId="0" borderId="1" xfId="0" applyBorder="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14" fontId="0" fillId="0" borderId="0" xfId="0" applyNumberFormat="1" applyAlignment="1">
      <alignment wrapText="1"/>
    </xf>
    <xf numFmtId="0" fontId="0" fillId="42" borderId="0" xfId="0" applyFill="1"/>
    <xf numFmtId="0" fontId="52" fillId="0" borderId="1" xfId="0" applyFont="1" applyBorder="1" applyAlignment="1">
      <alignment horizontal="left" vertical="center" wrapText="1"/>
    </xf>
    <xf numFmtId="0" fontId="28" fillId="35" borderId="0" xfId="0" applyFont="1" applyFill="1" applyBorder="1" applyAlignment="1">
      <alignment horizontal="center" vertical="center"/>
    </xf>
    <xf numFmtId="0" fontId="28" fillId="2" borderId="0" xfId="0" applyFont="1" applyFill="1" applyBorder="1" applyAlignment="1">
      <alignment horizontal="center" vertical="center" wrapText="1"/>
    </xf>
    <xf numFmtId="0" fontId="0" fillId="0" borderId="1" xfId="0" applyFill="1" applyBorder="1" applyAlignment="1">
      <alignment horizontal="center" vertical="center"/>
    </xf>
    <xf numFmtId="14" fontId="2" fillId="35" borderId="1" xfId="0" applyNumberFormat="1" applyFont="1" applyFill="1" applyBorder="1" applyAlignment="1">
      <alignment horizontal="center" vertical="center"/>
    </xf>
    <xf numFmtId="0" fontId="2" fillId="35" borderId="1" xfId="0" applyFont="1" applyFill="1" applyBorder="1" applyAlignment="1">
      <alignment horizontal="center" vertical="center"/>
    </xf>
    <xf numFmtId="0" fontId="0" fillId="2" borderId="0" xfId="0" applyFill="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2" fillId="35" borderId="0" xfId="0" applyFont="1" applyFill="1" applyBorder="1" applyAlignment="1">
      <alignment horizontal="center" vertical="center" wrapText="1"/>
    </xf>
    <xf numFmtId="0" fontId="0" fillId="2" borderId="0" xfId="0" applyFill="1"/>
    <xf numFmtId="0" fontId="0" fillId="2" borderId="1" xfId="0" applyFill="1" applyBorder="1" applyAlignment="1">
      <alignment horizontal="center" vertical="center" wrapText="1"/>
    </xf>
    <xf numFmtId="0" fontId="28" fillId="2" borderId="1" xfId="0" applyFont="1" applyFill="1" applyBorder="1" applyAlignment="1">
      <alignment horizontal="center" vertical="center" wrapText="1"/>
    </xf>
    <xf numFmtId="0" fontId="57" fillId="0" borderId="1" xfId="79" applyBorder="1" applyAlignment="1">
      <alignment horizontal="center" vertical="center" wrapText="1"/>
    </xf>
    <xf numFmtId="0" fontId="0" fillId="36" borderId="0" xfId="0" applyFill="1" applyAlignment="1">
      <alignment horizontal="center" vertical="center"/>
    </xf>
    <xf numFmtId="0" fontId="28" fillId="35" borderId="0" xfId="0" applyFont="1" applyFill="1" applyBorder="1" applyAlignment="1">
      <alignment horizontal="center" vertical="center" wrapText="1"/>
    </xf>
    <xf numFmtId="0" fontId="35" fillId="47" borderId="0" xfId="0" applyFont="1" applyFill="1" applyBorder="1" applyAlignment="1">
      <alignment horizontal="center" vertical="center" wrapText="1"/>
    </xf>
    <xf numFmtId="0" fontId="0" fillId="0" borderId="0" xfId="0" applyAlignment="1">
      <alignment horizontal="left" vertical="center"/>
    </xf>
    <xf numFmtId="0" fontId="0" fillId="2" borderId="1" xfId="0" applyFill="1" applyBorder="1" applyAlignment="1">
      <alignment wrapText="1"/>
    </xf>
    <xf numFmtId="0" fontId="2" fillId="2" borderId="1" xfId="0" applyFont="1" applyFill="1" applyBorder="1" applyAlignment="1">
      <alignment horizontal="center" vertical="center" wrapText="1"/>
    </xf>
    <xf numFmtId="0" fontId="28" fillId="35" borderId="15" xfId="0" applyFont="1" applyFill="1" applyBorder="1" applyAlignment="1">
      <alignment horizontal="center" vertical="center" wrapText="1"/>
    </xf>
    <xf numFmtId="0" fontId="35" fillId="47" borderId="0" xfId="0" applyFont="1" applyFill="1" applyBorder="1" applyAlignment="1">
      <alignment horizontal="center" vertical="center"/>
    </xf>
    <xf numFmtId="0" fontId="28" fillId="47" borderId="0" xfId="0" applyFont="1" applyFill="1" applyBorder="1" applyAlignment="1">
      <alignment horizontal="center" vertical="center"/>
    </xf>
    <xf numFmtId="0" fontId="0" fillId="0" borderId="0" xfId="0" applyFill="1" applyAlignment="1">
      <alignment wrapText="1"/>
    </xf>
    <xf numFmtId="0" fontId="0" fillId="35" borderId="0" xfId="0" applyFill="1" applyBorder="1" applyAlignment="1">
      <alignment horizontal="center" vertical="center"/>
    </xf>
    <xf numFmtId="0" fontId="47" fillId="0" borderId="0" xfId="0" applyFont="1" applyAlignment="1">
      <alignment horizontal="center" vertical="center"/>
    </xf>
    <xf numFmtId="0" fontId="29" fillId="0" borderId="0" xfId="0" applyFont="1" applyAlignment="1">
      <alignment horizontal="center" vertical="center" wrapText="1"/>
    </xf>
    <xf numFmtId="0" fontId="29" fillId="41" borderId="1" xfId="0" applyFont="1" applyFill="1" applyBorder="1" applyAlignment="1">
      <alignment horizontal="center" vertical="center" wrapText="1"/>
    </xf>
    <xf numFmtId="0" fontId="29" fillId="43" borderId="1" xfId="0" applyFont="1" applyFill="1" applyBorder="1" applyAlignment="1">
      <alignment horizontal="center" vertical="center" wrapText="1"/>
    </xf>
    <xf numFmtId="0" fontId="47" fillId="34"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59" fillId="48"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7" fillId="2" borderId="1" xfId="0" applyFont="1" applyFill="1" applyBorder="1" applyAlignment="1">
      <alignment horizontal="left" vertical="center" wrapText="1"/>
    </xf>
    <xf numFmtId="0" fontId="0" fillId="2" borderId="0" xfId="0" applyFill="1" applyBorder="1" applyAlignment="1">
      <alignment horizontal="center" vertical="center"/>
    </xf>
    <xf numFmtId="0" fontId="28" fillId="2" borderId="0" xfId="0" applyFont="1" applyFill="1" applyBorder="1" applyAlignment="1">
      <alignment horizontal="center" vertical="center"/>
    </xf>
    <xf numFmtId="46" fontId="0" fillId="0" borderId="1" xfId="0" quotePrefix="1" applyNumberFormat="1" applyBorder="1" applyAlignment="1">
      <alignment horizontal="center" vertical="center" wrapText="1"/>
    </xf>
    <xf numFmtId="0" fontId="2" fillId="2" borderId="1" xfId="0" applyFont="1" applyFill="1" applyBorder="1" applyAlignment="1">
      <alignment horizontal="center" vertical="center"/>
    </xf>
    <xf numFmtId="0" fontId="0" fillId="2" borderId="0" xfId="0" applyFont="1" applyFill="1"/>
  </cellXfs>
  <cellStyles count="80">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Actual Date" xfId="50" xr:uid="{00000000-0005-0000-0000-000018000000}"/>
    <cellStyle name="Bad" xfId="11" builtinId="27" customBuiltin="1"/>
    <cellStyle name="Calculation" xfId="14" builtinId="22" customBuiltin="1"/>
    <cellStyle name="Check Cell" xfId="16" builtinId="23" customBuiltin="1"/>
    <cellStyle name="Comma 2" xfId="49" xr:uid="{00000000-0005-0000-0000-00001C000000}"/>
    <cellStyle name="Comma 7" xfId="70" xr:uid="{00000000-0005-0000-0000-00001D000000}"/>
    <cellStyle name="Comma0" xfId="51" xr:uid="{00000000-0005-0000-0000-00001E000000}"/>
    <cellStyle name="Currency 2" xfId="52" xr:uid="{00000000-0005-0000-0000-00001F000000}"/>
    <cellStyle name="Currency0" xfId="53" xr:uid="{00000000-0005-0000-0000-000020000000}"/>
    <cellStyle name="Date" xfId="54" xr:uid="{00000000-0005-0000-0000-000021000000}"/>
    <cellStyle name="Explanatory Text" xfId="19" builtinId="53" customBuiltin="1"/>
    <cellStyle name="Fixed" xfId="55" xr:uid="{00000000-0005-0000-0000-000023000000}"/>
    <cellStyle name="Good" xfId="10" builtinId="26" customBuiltin="1"/>
    <cellStyle name="Grey" xfId="56" xr:uid="{00000000-0005-0000-0000-000025000000}"/>
    <cellStyle name="HEADER" xfId="57" xr:uid="{00000000-0005-0000-0000-000026000000}"/>
    <cellStyle name="Heading 1" xfId="6" builtinId="16" customBuiltin="1"/>
    <cellStyle name="Heading 2" xfId="7" builtinId="17" customBuiltin="1"/>
    <cellStyle name="Heading 3" xfId="8" builtinId="18" customBuiltin="1"/>
    <cellStyle name="Heading 4" xfId="9" builtinId="19" customBuiltin="1"/>
    <cellStyle name="Heading1" xfId="58" xr:uid="{00000000-0005-0000-0000-00002B000000}"/>
    <cellStyle name="Heading2" xfId="59" xr:uid="{00000000-0005-0000-0000-00002C000000}"/>
    <cellStyle name="HIGHLIGHT" xfId="60" xr:uid="{00000000-0005-0000-0000-00002D000000}"/>
    <cellStyle name="Hyperlink" xfId="79" builtinId="8"/>
    <cellStyle name="Hyperlink 2" xfId="48" xr:uid="{00000000-0005-0000-0000-00002F000000}"/>
    <cellStyle name="Input" xfId="12" builtinId="20" customBuiltin="1"/>
    <cellStyle name="Input [yellow]" xfId="61" xr:uid="{00000000-0005-0000-0000-000031000000}"/>
    <cellStyle name="Linked Cell" xfId="15" builtinId="24" customBuiltin="1"/>
    <cellStyle name="Neutral 2" xfId="39" xr:uid="{00000000-0005-0000-0000-000033000000}"/>
    <cellStyle name="no dec" xfId="62" xr:uid="{00000000-0005-0000-0000-000034000000}"/>
    <cellStyle name="Normal" xfId="0" builtinId="0"/>
    <cellStyle name="Normal - Style1" xfId="63" xr:uid="{00000000-0005-0000-0000-000036000000}"/>
    <cellStyle name="Normal 10" xfId="71" xr:uid="{00000000-0005-0000-0000-000037000000}"/>
    <cellStyle name="Normal 11" xfId="72" xr:uid="{00000000-0005-0000-0000-000038000000}"/>
    <cellStyle name="Normal 16" xfId="69" xr:uid="{00000000-0005-0000-0000-000039000000}"/>
    <cellStyle name="Normal 2" xfId="3" xr:uid="{00000000-0005-0000-0000-00003A000000}"/>
    <cellStyle name="Normal 2 2" xfId="47" xr:uid="{00000000-0005-0000-0000-00003B000000}"/>
    <cellStyle name="Normal 2 3" xfId="73" xr:uid="{00000000-0005-0000-0000-00003C000000}"/>
    <cellStyle name="Normal 2 3 2" xfId="76" xr:uid="{00000000-0005-0000-0000-00003D000000}"/>
    <cellStyle name="Normal 3" xfId="4" xr:uid="{00000000-0005-0000-0000-00003E000000}"/>
    <cellStyle name="Normal 3 2" xfId="64" xr:uid="{00000000-0005-0000-0000-00003F000000}"/>
    <cellStyle name="Normal 4" xfId="75" xr:uid="{00000000-0005-0000-0000-000040000000}"/>
    <cellStyle name="Normal 4 4" xfId="2" xr:uid="{00000000-0005-0000-0000-000041000000}"/>
    <cellStyle name="Normal 5" xfId="1" xr:uid="{00000000-0005-0000-0000-000042000000}"/>
    <cellStyle name="Normal 5 2" xfId="46" xr:uid="{00000000-0005-0000-0000-000043000000}"/>
    <cellStyle name="Normal 6" xfId="77" xr:uid="{00000000-0005-0000-0000-000044000000}"/>
    <cellStyle name="Normal_Sheet1" xfId="74" xr:uid="{00000000-0005-0000-0000-000045000000}"/>
    <cellStyle name="Note" xfId="18" builtinId="10" customBuiltin="1"/>
    <cellStyle name="Output" xfId="13" builtinId="21" customBuiltin="1"/>
    <cellStyle name="Percent [2]" xfId="65" xr:uid="{00000000-0005-0000-0000-000048000000}"/>
    <cellStyle name="Percent 2" xfId="78" xr:uid="{00000000-0005-0000-0000-000049000000}"/>
    <cellStyle name="Title" xfId="5" builtinId="15" customBuiltin="1"/>
    <cellStyle name="Total" xfId="20" builtinId="25" customBuiltin="1"/>
    <cellStyle name="Unprot" xfId="66" xr:uid="{00000000-0005-0000-0000-00004C000000}"/>
    <cellStyle name="Unprot$" xfId="67" xr:uid="{00000000-0005-0000-0000-00004D000000}"/>
    <cellStyle name="Unprotect" xfId="68" xr:uid="{00000000-0005-0000-0000-00004E000000}"/>
    <cellStyle name="Warning Text" xfId="17" builtinId="11" customBuiltin="1"/>
  </cellStyles>
  <dxfs count="5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5D2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G37"/>
  <sheetViews>
    <sheetView tabSelected="1" zoomScale="55" zoomScaleNormal="55" workbookViewId="0">
      <pane xSplit="2" ySplit="3" topLeftCell="C13" activePane="bottomRight" state="frozen"/>
      <selection pane="topRight" activeCell="C1" sqref="C1"/>
      <selection pane="bottomLeft" activeCell="A4" sqref="A4"/>
      <selection pane="bottomRight" activeCell="D37" sqref="D37"/>
    </sheetView>
  </sheetViews>
  <sheetFormatPr defaultRowHeight="15" x14ac:dyDescent="0.25"/>
  <cols>
    <col min="1" max="1" width="11.5703125" style="83" bestFit="1" customWidth="1"/>
    <col min="2" max="2" width="9.140625" style="1"/>
    <col min="3" max="3" width="51.5703125" style="1" bestFit="1" customWidth="1"/>
    <col min="4" max="4" width="220.42578125" style="17" bestFit="1" customWidth="1"/>
    <col min="5" max="5" width="30" style="17" bestFit="1" customWidth="1"/>
    <col min="6" max="6" width="18.140625" style="17" customWidth="1"/>
    <col min="7" max="7" width="44.42578125" style="17" customWidth="1"/>
    <col min="8" max="8" width="9.140625" style="1"/>
    <col min="9" max="10" width="44.5703125" style="1" bestFit="1" customWidth="1"/>
    <col min="11" max="16384" width="9.140625" style="1"/>
  </cols>
  <sheetData>
    <row r="1" spans="1:7" x14ac:dyDescent="0.25">
      <c r="A1" s="79" t="s">
        <v>3266</v>
      </c>
      <c r="B1" s="80" t="s">
        <v>3267</v>
      </c>
      <c r="C1" s="80" t="s">
        <v>3268</v>
      </c>
      <c r="D1" s="67" t="s">
        <v>3269</v>
      </c>
      <c r="E1" s="84" t="s">
        <v>2399</v>
      </c>
      <c r="F1" s="84" t="s">
        <v>4494</v>
      </c>
      <c r="G1" s="84" t="s">
        <v>3311</v>
      </c>
    </row>
    <row r="2" spans="1:7" ht="30" x14ac:dyDescent="0.25">
      <c r="A2" s="82">
        <v>43825</v>
      </c>
      <c r="B2" s="69">
        <v>1</v>
      </c>
      <c r="C2" s="69" t="s">
        <v>3270</v>
      </c>
      <c r="D2" s="14" t="s">
        <v>3271</v>
      </c>
      <c r="E2" s="14" t="s">
        <v>3228</v>
      </c>
      <c r="F2" s="14" t="s">
        <v>3228</v>
      </c>
      <c r="G2" s="14" t="s">
        <v>3228</v>
      </c>
    </row>
    <row r="3" spans="1:7" x14ac:dyDescent="0.25">
      <c r="A3" s="82">
        <v>43875</v>
      </c>
      <c r="B3" s="69">
        <v>2</v>
      </c>
      <c r="C3" s="69" t="s">
        <v>3272</v>
      </c>
      <c r="D3" s="14" t="s">
        <v>3273</v>
      </c>
      <c r="E3" s="14" t="s">
        <v>3295</v>
      </c>
      <c r="F3" s="14" t="s">
        <v>3228</v>
      </c>
      <c r="G3" s="14" t="s">
        <v>3228</v>
      </c>
    </row>
    <row r="4" spans="1:7" ht="45" x14ac:dyDescent="0.25">
      <c r="A4" s="82">
        <v>43875</v>
      </c>
      <c r="B4" s="69">
        <v>2</v>
      </c>
      <c r="C4" s="69" t="s">
        <v>3272</v>
      </c>
      <c r="D4" s="14" t="s">
        <v>3274</v>
      </c>
      <c r="E4" s="14" t="s">
        <v>3296</v>
      </c>
      <c r="F4" s="14" t="s">
        <v>3296</v>
      </c>
      <c r="G4" s="14" t="s">
        <v>3296</v>
      </c>
    </row>
    <row r="5" spans="1:7" x14ac:dyDescent="0.25">
      <c r="A5" s="82">
        <v>43875</v>
      </c>
      <c r="B5" s="69">
        <v>2</v>
      </c>
      <c r="C5" s="69" t="s">
        <v>3272</v>
      </c>
      <c r="D5" s="14" t="s">
        <v>3293</v>
      </c>
      <c r="E5" s="14" t="s">
        <v>3295</v>
      </c>
      <c r="F5" s="14" t="s">
        <v>3228</v>
      </c>
      <c r="G5" s="14" t="s">
        <v>3228</v>
      </c>
    </row>
    <row r="6" spans="1:7" x14ac:dyDescent="0.25">
      <c r="A6" s="82">
        <v>43875</v>
      </c>
      <c r="B6" s="69">
        <v>2</v>
      </c>
      <c r="C6" s="69" t="s">
        <v>2262</v>
      </c>
      <c r="D6" s="14" t="s">
        <v>3275</v>
      </c>
      <c r="E6" s="14" t="s">
        <v>3228</v>
      </c>
      <c r="F6" s="14" t="s">
        <v>3228</v>
      </c>
      <c r="G6" s="14" t="s">
        <v>3228</v>
      </c>
    </row>
    <row r="7" spans="1:7" ht="30" x14ac:dyDescent="0.25">
      <c r="A7" s="82">
        <v>43875</v>
      </c>
      <c r="B7" s="69">
        <v>2</v>
      </c>
      <c r="C7" s="69" t="s">
        <v>2262</v>
      </c>
      <c r="D7" s="14" t="s">
        <v>4498</v>
      </c>
      <c r="E7" s="14" t="s">
        <v>2482</v>
      </c>
      <c r="F7" s="14" t="s">
        <v>4457</v>
      </c>
      <c r="G7" s="88" t="str">
        <f t="shared" ref="G7" si="0">HYPERLINK("#"&amp;E7&amp;"!"&amp;F7)</f>
        <v>#instructions_3_high_level_steps!D15</v>
      </c>
    </row>
    <row r="8" spans="1:7" ht="30" x14ac:dyDescent="0.25">
      <c r="A8" s="82">
        <v>43875</v>
      </c>
      <c r="B8" s="69">
        <v>2</v>
      </c>
      <c r="C8" s="69" t="s">
        <v>2262</v>
      </c>
      <c r="D8" s="14" t="s">
        <v>4445</v>
      </c>
      <c r="E8" s="14" t="s">
        <v>2482</v>
      </c>
      <c r="F8" s="14" t="s">
        <v>3294</v>
      </c>
      <c r="G8" s="88" t="str">
        <f t="shared" ref="G8:G14" si="1">HYPERLINK("#"&amp;E8&amp;"!"&amp;F8)</f>
        <v>#instructions_3_high_level_steps!D4</v>
      </c>
    </row>
    <row r="9" spans="1:7" ht="30" x14ac:dyDescent="0.25">
      <c r="A9" s="82">
        <v>43875</v>
      </c>
      <c r="B9" s="69">
        <v>2</v>
      </c>
      <c r="C9" s="69" t="s">
        <v>2262</v>
      </c>
      <c r="D9" s="14" t="s">
        <v>3276</v>
      </c>
      <c r="E9" s="14" t="s">
        <v>2486</v>
      </c>
      <c r="F9" s="14" t="s">
        <v>4481</v>
      </c>
      <c r="G9" s="88" t="str">
        <f t="shared" si="1"/>
        <v>#instructions_7_data_dict!D31</v>
      </c>
    </row>
    <row r="10" spans="1:7" ht="30" x14ac:dyDescent="0.25">
      <c r="A10" s="82">
        <v>43875</v>
      </c>
      <c r="B10" s="69">
        <v>2</v>
      </c>
      <c r="C10" s="69" t="s">
        <v>3277</v>
      </c>
      <c r="D10" s="14" t="s">
        <v>3278</v>
      </c>
      <c r="E10" s="14" t="s">
        <v>2403</v>
      </c>
      <c r="F10" s="14" t="s">
        <v>4482</v>
      </c>
      <c r="G10" s="88" t="str">
        <f t="shared" si="1"/>
        <v>#unique_contracts!U:X</v>
      </c>
    </row>
    <row r="11" spans="1:7" x14ac:dyDescent="0.25">
      <c r="A11" s="82">
        <v>43875</v>
      </c>
      <c r="B11" s="69">
        <v>2</v>
      </c>
      <c r="C11" s="69" t="s">
        <v>3277</v>
      </c>
      <c r="D11" s="14" t="s">
        <v>3302</v>
      </c>
      <c r="E11" s="14" t="s">
        <v>2403</v>
      </c>
      <c r="F11" s="14" t="s">
        <v>4483</v>
      </c>
      <c r="G11" s="88" t="str">
        <f t="shared" si="1"/>
        <v>#unique_contracts!U1</v>
      </c>
    </row>
    <row r="12" spans="1:7" ht="45" x14ac:dyDescent="0.25">
      <c r="A12" s="82">
        <v>43875</v>
      </c>
      <c r="B12" s="69">
        <v>2</v>
      </c>
      <c r="C12" s="69" t="s">
        <v>3277</v>
      </c>
      <c r="D12" s="14" t="s">
        <v>4484</v>
      </c>
      <c r="E12" s="14" t="s">
        <v>2403</v>
      </c>
      <c r="F12" s="14" t="s">
        <v>4485</v>
      </c>
      <c r="G12" s="88" t="str">
        <f t="shared" si="1"/>
        <v>#unique_contracts!W1</v>
      </c>
    </row>
    <row r="13" spans="1:7" ht="30" x14ac:dyDescent="0.25">
      <c r="A13" s="82">
        <v>43875</v>
      </c>
      <c r="B13" s="69">
        <v>2</v>
      </c>
      <c r="C13" s="69" t="s">
        <v>3277</v>
      </c>
      <c r="D13" s="14" t="s">
        <v>3279</v>
      </c>
      <c r="E13" s="14" t="s">
        <v>2403</v>
      </c>
      <c r="F13" s="14" t="s">
        <v>4486</v>
      </c>
      <c r="G13" s="88" t="str">
        <f t="shared" si="1"/>
        <v>#unique_contracts!X1</v>
      </c>
    </row>
    <row r="14" spans="1:7" ht="45" x14ac:dyDescent="0.25">
      <c r="A14" s="82">
        <v>43875</v>
      </c>
      <c r="B14" s="69">
        <v>2</v>
      </c>
      <c r="C14" s="69" t="s">
        <v>3280</v>
      </c>
      <c r="D14" s="14" t="s">
        <v>3281</v>
      </c>
      <c r="E14" s="14" t="s">
        <v>4443</v>
      </c>
      <c r="F14" s="14" t="s">
        <v>4444</v>
      </c>
      <c r="G14" s="88" t="str">
        <f t="shared" si="1"/>
        <v>#instructions_10_incrementality!A1</v>
      </c>
    </row>
    <row r="15" spans="1:7" x14ac:dyDescent="0.25">
      <c r="A15" s="82">
        <v>43875</v>
      </c>
      <c r="B15" s="69">
        <v>2</v>
      </c>
      <c r="C15" s="69" t="s">
        <v>3282</v>
      </c>
      <c r="D15" s="14" t="s">
        <v>4553</v>
      </c>
      <c r="E15" s="14" t="s">
        <v>9</v>
      </c>
      <c r="F15" s="14" t="s">
        <v>4487</v>
      </c>
      <c r="G15" s="88" t="str">
        <f t="shared" ref="G15:G27" si="2">HYPERLINK("#"&amp;E15&amp;"!"&amp;F15)</f>
        <v>#contract_status!A5</v>
      </c>
    </row>
    <row r="16" spans="1:7" x14ac:dyDescent="0.25">
      <c r="A16" s="82">
        <v>43875</v>
      </c>
      <c r="B16" s="69">
        <v>2</v>
      </c>
      <c r="C16" s="69" t="s">
        <v>4476</v>
      </c>
      <c r="D16" s="14" t="s">
        <v>3283</v>
      </c>
      <c r="E16" s="14" t="s">
        <v>2266</v>
      </c>
      <c r="F16" s="14" t="s">
        <v>4451</v>
      </c>
      <c r="G16" s="88" t="str">
        <f t="shared" si="2"/>
        <v>#resources!D:D</v>
      </c>
    </row>
    <row r="17" spans="1:7" x14ac:dyDescent="0.25">
      <c r="A17" s="82">
        <v>43875</v>
      </c>
      <c r="B17" s="69">
        <v>2</v>
      </c>
      <c r="C17" s="69" t="s">
        <v>4476</v>
      </c>
      <c r="D17" s="14" t="s">
        <v>3286</v>
      </c>
      <c r="E17" s="14" t="s">
        <v>2266</v>
      </c>
      <c r="F17" s="14" t="s">
        <v>4488</v>
      </c>
      <c r="G17" s="88" t="str">
        <f t="shared" si="2"/>
        <v>#resources!B:B</v>
      </c>
    </row>
    <row r="18" spans="1:7" ht="75" x14ac:dyDescent="0.25">
      <c r="A18" s="82">
        <v>43875</v>
      </c>
      <c r="B18" s="69">
        <v>2</v>
      </c>
      <c r="C18" s="69" t="s">
        <v>3284</v>
      </c>
      <c r="D18" s="14" t="s">
        <v>3285</v>
      </c>
      <c r="E18" s="14" t="s">
        <v>2266</v>
      </c>
      <c r="F18" s="14" t="s">
        <v>4452</v>
      </c>
      <c r="G18" s="88" t="str">
        <f t="shared" si="2"/>
        <v>#resources!A:I</v>
      </c>
    </row>
    <row r="19" spans="1:7" x14ac:dyDescent="0.25">
      <c r="A19" s="82">
        <v>43875</v>
      </c>
      <c r="B19" s="69">
        <v>2</v>
      </c>
      <c r="C19" s="69" t="s">
        <v>3284</v>
      </c>
      <c r="D19" s="14" t="s">
        <v>4489</v>
      </c>
      <c r="E19" s="14" t="s">
        <v>2266</v>
      </c>
      <c r="F19" s="14" t="s">
        <v>4488</v>
      </c>
      <c r="G19" s="88" t="str">
        <f t="shared" si="2"/>
        <v>#resources!B:B</v>
      </c>
    </row>
    <row r="20" spans="1:7" x14ac:dyDescent="0.25">
      <c r="A20" s="82">
        <v>43875</v>
      </c>
      <c r="B20" s="69">
        <v>2</v>
      </c>
      <c r="C20" s="69" t="s">
        <v>3284</v>
      </c>
      <c r="D20" s="14" t="s">
        <v>4453</v>
      </c>
      <c r="E20" s="14" t="s">
        <v>2266</v>
      </c>
      <c r="F20" s="14" t="s">
        <v>4488</v>
      </c>
      <c r="G20" s="88" t="str">
        <f t="shared" si="2"/>
        <v>#resources!B:B</v>
      </c>
    </row>
    <row r="21" spans="1:7" x14ac:dyDescent="0.25">
      <c r="A21" s="82">
        <v>43875</v>
      </c>
      <c r="B21" s="69">
        <v>2</v>
      </c>
      <c r="C21" s="69" t="s">
        <v>3284</v>
      </c>
      <c r="D21" s="14" t="s">
        <v>4454</v>
      </c>
      <c r="E21" s="14" t="s">
        <v>2266</v>
      </c>
      <c r="F21" s="14" t="s">
        <v>4488</v>
      </c>
      <c r="G21" s="88" t="str">
        <f t="shared" si="2"/>
        <v>#resources!B:B</v>
      </c>
    </row>
    <row r="22" spans="1:7" ht="30" x14ac:dyDescent="0.25">
      <c r="A22" s="82">
        <v>43875</v>
      </c>
      <c r="B22" s="69">
        <v>2</v>
      </c>
      <c r="C22" s="69" t="s">
        <v>3284</v>
      </c>
      <c r="D22" s="14" t="s">
        <v>3287</v>
      </c>
      <c r="E22" s="14" t="s">
        <v>2492</v>
      </c>
      <c r="F22" s="14" t="s">
        <v>4455</v>
      </c>
      <c r="G22" s="88" t="str">
        <f t="shared" si="2"/>
        <v>#instructions_8_supertypes!A:A</v>
      </c>
    </row>
    <row r="23" spans="1:7" ht="30" x14ac:dyDescent="0.25">
      <c r="A23" s="82">
        <v>43875</v>
      </c>
      <c r="B23" s="69">
        <v>2</v>
      </c>
      <c r="C23" s="69" t="s">
        <v>3284</v>
      </c>
      <c r="D23" s="14" t="s">
        <v>3312</v>
      </c>
      <c r="E23" s="14" t="s">
        <v>3314</v>
      </c>
      <c r="F23" s="14" t="s">
        <v>3305</v>
      </c>
      <c r="G23" s="88" t="str">
        <f t="shared" si="2"/>
        <v>#instructions_9_special_notes!A9</v>
      </c>
    </row>
    <row r="24" spans="1:7" x14ac:dyDescent="0.25">
      <c r="A24" s="82">
        <v>43875</v>
      </c>
      <c r="B24" s="69">
        <v>2</v>
      </c>
      <c r="C24" s="69" t="s">
        <v>3288</v>
      </c>
      <c r="D24" s="14" t="s">
        <v>3289</v>
      </c>
      <c r="E24" s="14" t="s">
        <v>2403</v>
      </c>
      <c r="F24" s="14" t="s">
        <v>3298</v>
      </c>
      <c r="G24" s="88" t="str">
        <f t="shared" si="2"/>
        <v>#unique_contracts!F:F</v>
      </c>
    </row>
    <row r="25" spans="1:7" x14ac:dyDescent="0.25">
      <c r="A25" s="82">
        <v>43875</v>
      </c>
      <c r="B25" s="69">
        <v>2</v>
      </c>
      <c r="C25" s="69" t="s">
        <v>3288</v>
      </c>
      <c r="D25" s="14" t="s">
        <v>4448</v>
      </c>
      <c r="E25" s="14" t="s">
        <v>2403</v>
      </c>
      <c r="F25" s="14" t="s">
        <v>4490</v>
      </c>
      <c r="G25" s="88" t="str">
        <f t="shared" si="2"/>
        <v>#unique_contracts!M:N</v>
      </c>
    </row>
    <row r="26" spans="1:7" x14ac:dyDescent="0.25">
      <c r="A26" s="82">
        <v>43875</v>
      </c>
      <c r="B26" s="69">
        <v>2</v>
      </c>
      <c r="C26" s="69" t="s">
        <v>3288</v>
      </c>
      <c r="D26" s="14" t="s">
        <v>3290</v>
      </c>
      <c r="E26" s="14" t="s">
        <v>2403</v>
      </c>
      <c r="F26" s="14" t="s">
        <v>3299</v>
      </c>
      <c r="G26" s="88" t="str">
        <f t="shared" si="2"/>
        <v>#unique_contracts!G:G</v>
      </c>
    </row>
    <row r="27" spans="1:7" x14ac:dyDescent="0.25">
      <c r="A27" s="82">
        <v>43875</v>
      </c>
      <c r="B27" s="69">
        <v>2</v>
      </c>
      <c r="C27" s="69" t="s">
        <v>4476</v>
      </c>
      <c r="D27" s="69" t="s">
        <v>4475</v>
      </c>
      <c r="E27" s="69" t="s">
        <v>2401</v>
      </c>
      <c r="F27" s="14" t="s">
        <v>4477</v>
      </c>
      <c r="G27" s="88" t="str">
        <f t="shared" si="2"/>
        <v>#monthly_gwh_mw!I:I</v>
      </c>
    </row>
    <row r="28" spans="1:7" x14ac:dyDescent="0.25">
      <c r="A28" s="82">
        <v>43875</v>
      </c>
      <c r="B28" s="69">
        <v>2</v>
      </c>
      <c r="C28" s="69" t="s">
        <v>4476</v>
      </c>
      <c r="D28" s="69" t="s">
        <v>4479</v>
      </c>
      <c r="E28" s="69" t="s">
        <v>2401</v>
      </c>
      <c r="F28" s="14" t="s">
        <v>4480</v>
      </c>
      <c r="G28" s="88" t="str">
        <f t="shared" ref="G28:G37" si="3">HYPERLINK("#"&amp;E28&amp;"!"&amp;F28)</f>
        <v>#monthly_gwh_mw!N:N</v>
      </c>
    </row>
    <row r="29" spans="1:7" x14ac:dyDescent="0.25">
      <c r="A29" s="82">
        <v>43875</v>
      </c>
      <c r="B29" s="69">
        <v>2</v>
      </c>
      <c r="C29" s="69" t="s">
        <v>2262</v>
      </c>
      <c r="D29" s="69" t="s">
        <v>4495</v>
      </c>
      <c r="E29" s="69" t="s">
        <v>2484</v>
      </c>
      <c r="F29" s="14" t="s">
        <v>4487</v>
      </c>
      <c r="G29" s="88" t="str">
        <f t="shared" si="3"/>
        <v>#instructions_5_notes_explained!A5</v>
      </c>
    </row>
    <row r="30" spans="1:7" x14ac:dyDescent="0.25">
      <c r="A30" s="82">
        <v>43886</v>
      </c>
      <c r="B30" s="69" t="s">
        <v>4525</v>
      </c>
      <c r="C30" s="69" t="s">
        <v>4523</v>
      </c>
      <c r="D30" s="69" t="s">
        <v>4524</v>
      </c>
      <c r="E30" s="14" t="s">
        <v>2403</v>
      </c>
      <c r="F30" s="14" t="s">
        <v>4550</v>
      </c>
      <c r="G30" s="88" t="str">
        <f t="shared" si="3"/>
        <v>#unique_contracts!AJ:AQ</v>
      </c>
    </row>
    <row r="31" spans="1:7" x14ac:dyDescent="0.25">
      <c r="A31" s="82">
        <v>43886</v>
      </c>
      <c r="B31" s="69" t="s">
        <v>4525</v>
      </c>
      <c r="C31" s="69" t="s">
        <v>4520</v>
      </c>
      <c r="D31" s="69" t="s">
        <v>4521</v>
      </c>
      <c r="E31" s="14" t="s">
        <v>2264</v>
      </c>
      <c r="F31" s="14" t="s">
        <v>4551</v>
      </c>
      <c r="G31" s="88" t="str">
        <f t="shared" si="3"/>
        <v>#dashboard!B15</v>
      </c>
    </row>
    <row r="32" spans="1:7" x14ac:dyDescent="0.25">
      <c r="A32" s="82">
        <v>43886</v>
      </c>
      <c r="B32" s="69" t="s">
        <v>4525</v>
      </c>
      <c r="C32" s="69" t="s">
        <v>4535</v>
      </c>
      <c r="D32" s="14" t="s">
        <v>4541</v>
      </c>
      <c r="E32" s="69" t="s">
        <v>2401</v>
      </c>
      <c r="F32" s="113" t="s">
        <v>4552</v>
      </c>
      <c r="G32" s="88" t="str">
        <f t="shared" si="3"/>
        <v>#monthly_gwh_mw!49:51</v>
      </c>
    </row>
    <row r="33" spans="1:7" x14ac:dyDescent="0.25">
      <c r="A33" s="82">
        <v>43886</v>
      </c>
      <c r="B33" s="69" t="s">
        <v>4525</v>
      </c>
      <c r="C33" s="69" t="s">
        <v>2262</v>
      </c>
      <c r="D33" s="69" t="s">
        <v>4528</v>
      </c>
      <c r="E33" s="69" t="s">
        <v>2284</v>
      </c>
      <c r="F33" s="69" t="s">
        <v>3305</v>
      </c>
      <c r="G33" s="88" t="str">
        <f t="shared" si="3"/>
        <v>#instructions_1_general!A9</v>
      </c>
    </row>
    <row r="34" spans="1:7" x14ac:dyDescent="0.25">
      <c r="A34" s="82">
        <v>43886</v>
      </c>
      <c r="B34" s="69" t="s">
        <v>4525</v>
      </c>
      <c r="C34" s="69" t="s">
        <v>3284</v>
      </c>
      <c r="D34" s="69" t="s">
        <v>4522</v>
      </c>
      <c r="E34" s="69" t="s">
        <v>2266</v>
      </c>
      <c r="F34" s="69" t="s">
        <v>4529</v>
      </c>
      <c r="G34" s="88" t="str">
        <f t="shared" si="3"/>
        <v>#resources!H1888</v>
      </c>
    </row>
    <row r="35" spans="1:7" ht="30" x14ac:dyDescent="0.25">
      <c r="A35" s="82">
        <v>43886</v>
      </c>
      <c r="B35" s="69" t="s">
        <v>4525</v>
      </c>
      <c r="C35" s="69" t="s">
        <v>2262</v>
      </c>
      <c r="D35" s="69" t="s">
        <v>4526</v>
      </c>
      <c r="E35" s="14" t="s">
        <v>2482</v>
      </c>
      <c r="F35" s="14" t="s">
        <v>3294</v>
      </c>
      <c r="G35" s="88" t="str">
        <f t="shared" si="3"/>
        <v>#instructions_3_high_level_steps!D4</v>
      </c>
    </row>
    <row r="36" spans="1:7" x14ac:dyDescent="0.25">
      <c r="A36" s="82">
        <v>43886</v>
      </c>
      <c r="B36" s="69" t="s">
        <v>4525</v>
      </c>
      <c r="C36" s="69" t="s">
        <v>2262</v>
      </c>
      <c r="D36" s="69" t="s">
        <v>4527</v>
      </c>
      <c r="E36" s="14" t="s">
        <v>2492</v>
      </c>
      <c r="F36" s="14" t="s">
        <v>4533</v>
      </c>
      <c r="G36" s="88" t="str">
        <f t="shared" si="3"/>
        <v>#instructions_8_supertypes!B5:B6</v>
      </c>
    </row>
    <row r="37" spans="1:7" x14ac:dyDescent="0.25">
      <c r="A37" s="82">
        <v>43886</v>
      </c>
      <c r="B37" s="69" t="s">
        <v>4559</v>
      </c>
      <c r="C37" s="69" t="s">
        <v>4523</v>
      </c>
      <c r="D37" s="69" t="s">
        <v>4560</v>
      </c>
      <c r="E37" s="14" t="s">
        <v>9</v>
      </c>
      <c r="F37" s="14" t="s">
        <v>4562</v>
      </c>
      <c r="G37" s="88" t="str">
        <f t="shared" si="3"/>
        <v>#contract_status!B3</v>
      </c>
    </row>
  </sheetData>
  <autoFilter ref="A1:G29" xr:uid="{00000000-0009-0000-0000-00000000000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I12"/>
  <sheetViews>
    <sheetView zoomScaleNormal="100" workbookViewId="0"/>
  </sheetViews>
  <sheetFormatPr defaultRowHeight="15" x14ac:dyDescent="0.25"/>
  <cols>
    <col min="1" max="1" width="31.140625" customWidth="1"/>
    <col min="2" max="2" width="39.28515625" customWidth="1"/>
    <col min="3" max="3" width="31.140625" customWidth="1"/>
  </cols>
  <sheetData>
    <row r="1" spans="1:9" s="13" customFormat="1" x14ac:dyDescent="0.25">
      <c r="A1" s="42" t="s">
        <v>3310</v>
      </c>
    </row>
    <row r="2" spans="1:9" x14ac:dyDescent="0.25">
      <c r="A2" s="12" t="s">
        <v>2200</v>
      </c>
      <c r="B2" s="12" t="s">
        <v>2074</v>
      </c>
      <c r="C2" s="32" t="s">
        <v>2424</v>
      </c>
    </row>
    <row r="3" spans="1:9" ht="30" x14ac:dyDescent="0.25">
      <c r="A3" s="14" t="s">
        <v>2081</v>
      </c>
      <c r="B3" s="14" t="s">
        <v>2228</v>
      </c>
      <c r="C3" s="14" t="s">
        <v>2255</v>
      </c>
      <c r="D3" s="13"/>
      <c r="E3" s="13"/>
      <c r="F3" s="13"/>
      <c r="G3" s="13"/>
      <c r="H3" s="13"/>
      <c r="I3" s="13"/>
    </row>
    <row r="4" spans="1:9" ht="30" x14ac:dyDescent="0.25">
      <c r="A4" s="14" t="s">
        <v>2158</v>
      </c>
      <c r="B4" s="14" t="s">
        <v>2160</v>
      </c>
      <c r="C4" s="14" t="s">
        <v>2257</v>
      </c>
      <c r="D4" s="13"/>
      <c r="E4" s="13"/>
      <c r="G4" s="13"/>
      <c r="H4" s="13"/>
      <c r="I4" s="13"/>
    </row>
    <row r="5" spans="1:9" ht="30" x14ac:dyDescent="0.25">
      <c r="A5" s="14" t="s">
        <v>2159</v>
      </c>
      <c r="B5" s="14" t="s">
        <v>2161</v>
      </c>
      <c r="C5" s="14" t="s">
        <v>2256</v>
      </c>
      <c r="D5" s="13"/>
      <c r="E5" s="13"/>
      <c r="F5" s="13"/>
      <c r="G5" s="13"/>
      <c r="H5" s="13"/>
      <c r="I5" s="13"/>
    </row>
    <row r="6" spans="1:9" ht="30" x14ac:dyDescent="0.25">
      <c r="A6" s="14" t="s">
        <v>2079</v>
      </c>
      <c r="B6" s="14" t="s">
        <v>2253</v>
      </c>
      <c r="C6" s="14" t="s">
        <v>2254</v>
      </c>
      <c r="D6" s="13"/>
      <c r="E6" s="13"/>
      <c r="F6" s="13"/>
      <c r="G6" s="13"/>
      <c r="H6" s="13"/>
      <c r="I6" s="13"/>
    </row>
    <row r="7" spans="1:9" ht="30" x14ac:dyDescent="0.25">
      <c r="A7" s="14" t="s">
        <v>2080</v>
      </c>
      <c r="B7" s="14" t="s">
        <v>2183</v>
      </c>
      <c r="C7" s="14" t="s">
        <v>2258</v>
      </c>
      <c r="D7" s="13"/>
      <c r="E7" s="13"/>
      <c r="F7" s="13"/>
      <c r="G7" s="13"/>
      <c r="H7" s="13"/>
      <c r="I7" s="13"/>
    </row>
    <row r="8" spans="1:9" ht="45" x14ac:dyDescent="0.25">
      <c r="A8" s="14" t="s">
        <v>2163</v>
      </c>
      <c r="B8" s="14" t="s">
        <v>2188</v>
      </c>
      <c r="C8" s="14" t="s">
        <v>2259</v>
      </c>
      <c r="D8" s="13"/>
      <c r="E8" s="13"/>
      <c r="F8" s="13"/>
      <c r="G8" s="13"/>
      <c r="H8" s="13"/>
      <c r="I8" s="13"/>
    </row>
    <row r="9" spans="1:9" ht="75" x14ac:dyDescent="0.25">
      <c r="A9" s="86" t="s">
        <v>3303</v>
      </c>
      <c r="B9" s="86" t="s">
        <v>3304</v>
      </c>
      <c r="C9" s="86" t="s">
        <v>3306</v>
      </c>
      <c r="D9" s="13"/>
      <c r="E9" s="13"/>
      <c r="F9" s="13"/>
      <c r="G9" s="13"/>
      <c r="H9" s="13"/>
      <c r="I9" s="13"/>
    </row>
    <row r="10" spans="1:9" x14ac:dyDescent="0.25">
      <c r="D10" s="13"/>
      <c r="E10" s="13"/>
      <c r="F10" s="13"/>
      <c r="G10" s="13"/>
      <c r="H10" s="13"/>
      <c r="I10" s="13"/>
    </row>
    <row r="11" spans="1:9" x14ac:dyDescent="0.25">
      <c r="D11" s="13"/>
      <c r="E11" s="13"/>
      <c r="F11" s="13"/>
      <c r="G11" s="13"/>
      <c r="H11" s="13"/>
      <c r="I11" s="13"/>
    </row>
    <row r="12" spans="1:9" x14ac:dyDescent="0.25">
      <c r="D12" s="13"/>
      <c r="E12" s="13"/>
      <c r="F12" s="13"/>
      <c r="G12" s="13"/>
      <c r="H12" s="13"/>
      <c r="I12" s="13"/>
    </row>
  </sheetData>
  <pageMargins left="0.7" right="0.7" top="0.75" bottom="0.75" header="0.3" footer="0.3"/>
  <pageSetup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6"/>
  <sheetViews>
    <sheetView zoomScaleNormal="100" workbookViewId="0"/>
  </sheetViews>
  <sheetFormatPr defaultRowHeight="15" x14ac:dyDescent="0.25"/>
  <cols>
    <col min="1" max="1" width="99.28515625" style="98" customWidth="1"/>
  </cols>
  <sheetData>
    <row r="1" spans="1:1" ht="60" x14ac:dyDescent="0.25">
      <c r="A1" s="93" t="s">
        <v>4497</v>
      </c>
    </row>
    <row r="2" spans="1:1" ht="105" x14ac:dyDescent="0.25">
      <c r="A2" s="93" t="s">
        <v>4557</v>
      </c>
    </row>
    <row r="3" spans="1:1" ht="60" x14ac:dyDescent="0.25">
      <c r="A3" s="93" t="s">
        <v>4446</v>
      </c>
    </row>
    <row r="4" spans="1:1" ht="90" x14ac:dyDescent="0.25">
      <c r="A4" s="93" t="s">
        <v>4549</v>
      </c>
    </row>
    <row r="5" spans="1:1" x14ac:dyDescent="0.25">
      <c r="A5" s="93" t="s">
        <v>4447</v>
      </c>
    </row>
    <row r="6" spans="1:1" x14ac:dyDescent="0.25">
      <c r="A6" s="93" t="s">
        <v>4540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rgb="FF00B0F0"/>
  </sheetPr>
  <dimension ref="A1:AC52"/>
  <sheetViews>
    <sheetView zoomScale="70" zoomScaleNormal="70" workbookViewId="0">
      <pane ySplit="1" topLeftCell="A2" activePane="bottomLeft" state="frozen"/>
      <selection activeCell="B29" sqref="B29"/>
      <selection pane="bottomLeft" activeCell="A2" sqref="A2"/>
    </sheetView>
  </sheetViews>
  <sheetFormatPr defaultRowHeight="18.75" x14ac:dyDescent="0.25"/>
  <cols>
    <col min="1" max="1" width="17.5703125" style="26" bestFit="1" customWidth="1"/>
    <col min="2" max="2" width="30" style="26" bestFit="1" customWidth="1"/>
    <col min="3" max="3" width="31.85546875" style="26" bestFit="1" customWidth="1"/>
    <col min="4" max="4" width="16" style="26" bestFit="1" customWidth="1"/>
    <col min="5" max="5" width="18" style="26" bestFit="1" customWidth="1"/>
    <col min="6" max="6" width="26.85546875" style="26" bestFit="1" customWidth="1"/>
    <col min="7" max="7" width="32.85546875" style="26" bestFit="1" customWidth="1"/>
    <col min="8" max="8" width="30.85546875" style="26" bestFit="1" customWidth="1"/>
    <col min="9" max="9" width="29.42578125" style="26" bestFit="1" customWidth="1"/>
    <col min="10" max="10" width="60.140625" style="63" bestFit="1" customWidth="1"/>
    <col min="11" max="11" width="20.42578125" style="63" bestFit="1" customWidth="1"/>
    <col min="12" max="12" width="27.7109375" style="63" bestFit="1" customWidth="1"/>
    <col min="13" max="13" width="22" style="63" bestFit="1" customWidth="1"/>
    <col min="14" max="14" width="29.42578125" style="63" bestFit="1" customWidth="1"/>
    <col min="15" max="15" width="56.7109375" style="76" bestFit="1" customWidth="1"/>
    <col min="16" max="16" width="22" style="90" bestFit="1" customWidth="1"/>
    <col min="17" max="17" width="22.42578125" style="35" bestFit="1" customWidth="1"/>
    <col min="18" max="18" width="22.7109375" style="35" bestFit="1" customWidth="1"/>
    <col min="19" max="19" width="57.5703125" style="35" bestFit="1" customWidth="1"/>
    <col min="20" max="20" width="28.42578125" style="35" bestFit="1" customWidth="1"/>
    <col min="21" max="21" width="31.85546875" style="35" bestFit="1" customWidth="1"/>
    <col min="22" max="24" width="32.85546875" style="35" bestFit="1" customWidth="1"/>
    <col min="25" max="25" width="34.42578125" style="35" bestFit="1" customWidth="1"/>
    <col min="26" max="26" width="31.85546875" style="35" bestFit="1" customWidth="1"/>
    <col min="27" max="27" width="39.140625" style="35" bestFit="1" customWidth="1"/>
    <col min="28" max="28" width="41.7109375" style="35" bestFit="1" customWidth="1"/>
    <col min="29" max="29" width="23" style="16" bestFit="1" customWidth="1"/>
    <col min="30" max="16384" width="9.140625" style="16"/>
  </cols>
  <sheetData>
    <row r="1" spans="1:29" s="30" customFormat="1" ht="90" customHeight="1" x14ac:dyDescent="0.25">
      <c r="A1" s="41" t="s">
        <v>2075</v>
      </c>
      <c r="B1" s="41" t="s">
        <v>2200</v>
      </c>
      <c r="C1" s="41" t="s">
        <v>2376</v>
      </c>
      <c r="D1" s="41" t="s">
        <v>0</v>
      </c>
      <c r="E1" s="41" t="s">
        <v>1</v>
      </c>
      <c r="F1" s="62" t="s">
        <v>2199</v>
      </c>
      <c r="G1" s="41" t="s">
        <v>2212</v>
      </c>
      <c r="H1" s="41" t="s">
        <v>2211</v>
      </c>
      <c r="I1" s="94" t="s">
        <v>9</v>
      </c>
      <c r="J1" s="46" t="s">
        <v>4</v>
      </c>
      <c r="K1" s="46" t="s">
        <v>2289</v>
      </c>
      <c r="L1" s="46" t="s">
        <v>8</v>
      </c>
      <c r="M1" s="46" t="s">
        <v>2557</v>
      </c>
      <c r="N1" s="63" t="s">
        <v>4478</v>
      </c>
      <c r="O1" s="95" t="s">
        <v>2560</v>
      </c>
      <c r="P1" s="47" t="s">
        <v>4440</v>
      </c>
      <c r="Q1" s="34" t="s">
        <v>2192</v>
      </c>
      <c r="R1" s="34" t="s">
        <v>2193</v>
      </c>
      <c r="S1" s="34" t="s">
        <v>3259</v>
      </c>
      <c r="T1" s="34" t="s">
        <v>2287</v>
      </c>
      <c r="U1" s="34" t="s">
        <v>3264</v>
      </c>
      <c r="V1" s="67" t="str">
        <f>"Test: Correct data type for "&amp;B1</f>
        <v>Test: Correct data type for resource</v>
      </c>
      <c r="W1" s="67" t="str">
        <f>"Test: Correct data type for "&amp;D1</f>
        <v>Test: Correct data type for Year</v>
      </c>
      <c r="X1" s="67" t="str">
        <f>"Test: Correct data type for "&amp;E1</f>
        <v>Test: Correct data type for Month</v>
      </c>
      <c r="Y1" s="67" t="s">
        <v>3258</v>
      </c>
      <c r="Z1" s="67" t="s">
        <v>2569</v>
      </c>
      <c r="AA1" s="67" t="str">
        <f>"Test: Correct data type for "&amp;K1</f>
        <v>Test: Correct data type for max_mw</v>
      </c>
      <c r="AB1" s="67" t="s">
        <v>3254</v>
      </c>
      <c r="AC1" s="67" t="s">
        <v>3255</v>
      </c>
    </row>
    <row r="2" spans="1:29" x14ac:dyDescent="0.25">
      <c r="A2" s="26" t="s">
        <v>2077</v>
      </c>
      <c r="B2" s="26" t="s">
        <v>692</v>
      </c>
      <c r="C2" s="26" t="s">
        <v>2506</v>
      </c>
      <c r="D2" s="26">
        <v>2021</v>
      </c>
      <c r="E2" s="26">
        <v>7</v>
      </c>
      <c r="F2" s="26">
        <v>78.84</v>
      </c>
      <c r="G2" s="26">
        <v>200</v>
      </c>
      <c r="I2" s="26" t="s">
        <v>10</v>
      </c>
      <c r="J2" s="77" t="str">
        <f>IF(ISNA(INDEX(resources!G:G,MATCH(B2,resources!B:B,0))),"none",
INDEX(resources!G:G,MATCH(B2,resources!B:B,0)))</f>
        <v>none</v>
      </c>
      <c r="K2" s="63">
        <f>IF(ISNA(INDEX(resources!D:D,MATCH(B2,resources!B:B,0))),
"fillme",
INDEX(resources!D:D,MATCH(B2,resources!B:B,0)))</f>
        <v>813</v>
      </c>
      <c r="L2" s="63" t="str">
        <f>IF(
ISNA(INDEX(resources!E:E,MATCH(B2,resources!B:B,0))),"fillme",
INDEX(resources!E:E,MATCH(B2,resources!B:B,0)))</f>
        <v>CAISO_CCGT1</v>
      </c>
      <c r="M2" s="63" t="str">
        <f>IF(
ISNA(INDEX(elcc_type_map!A:A,MATCH(L2,elcc_type_map!B:B,0))),
"fillme",
INDEX(elcc_type_map!A:A,MATCH(L2,elcc_type_map!B:B,0)))</f>
        <v>thermal</v>
      </c>
      <c r="N2" s="63">
        <f>IF(
ISNA(INDEX(resources!J:J,MATCH(B2,resources!B:B,0))),"fillme",
INDEX(resources!J:J,MATCH(B2,resources!B:B,0)))</f>
        <v>1</v>
      </c>
      <c r="O2" s="76">
        <f>IF(ISNUMBER(G2),G2,
IF(ISNUMBER(H2),H2*K2*SUMIFS(elcc!C:C,elcc!A:A,M2,elcc!B:B,E2),
"error; please fill out capacity info in blue fields"))</f>
        <v>200</v>
      </c>
      <c r="P2" s="90" t="str">
        <f>INDEX(resources!F:F,MATCH(B2,resources!B:B,0))</f>
        <v>physical</v>
      </c>
      <c r="Q2" s="35">
        <f t="shared" ref="Q2:Q48" si="0">(F2&gt;0)*1</f>
        <v>1</v>
      </c>
      <c r="R2" s="35">
        <f t="shared" ref="R2:R48" si="1">COUNTIFS(G2:H2,"&gt;0")</f>
        <v>1</v>
      </c>
      <c r="S2" s="35" t="str">
        <f t="shared" ref="S2:S48" si="2">B2&amp;"_"&amp;C2&amp;"_"&amp;J2</f>
        <v>DELTA_2_PL1X4_contract_1_none</v>
      </c>
      <c r="T2" s="35">
        <f>IF(AND(COUNTIFS($S$2:S2,S2)=1),1,0)</f>
        <v>1</v>
      </c>
      <c r="U2" s="35">
        <f>SUM($T$2:T2)*T2</f>
        <v>1</v>
      </c>
      <c r="V2" s="35">
        <f>COUNTIFS(resources!B:B,B2)</f>
        <v>1</v>
      </c>
      <c r="W2" s="35">
        <f t="shared" ref="W2:W48" si="3">AND(ISNUMBER(D2),(D2&gt;2018))*1</f>
        <v>1</v>
      </c>
      <c r="X2" s="35">
        <f t="shared" ref="X2:X48" si="4">AND(ISNUMBER(E2),E2&gt;=1,E2&lt;=12)*1</f>
        <v>1</v>
      </c>
      <c r="Y2" s="35">
        <f t="shared" ref="Y2:Y48" si="5">AND(COUNT(G2:H2)=1,COUNT(F2)=1)*1</f>
        <v>1</v>
      </c>
      <c r="Z2" s="35">
        <f t="shared" ref="Z2:Z48" si="6">(COUNTIFS(I2:P2,"fillme")=0)*1</f>
        <v>1</v>
      </c>
      <c r="AA2" s="35">
        <f>ISNUMBER(K2)*1</f>
        <v>1</v>
      </c>
      <c r="AB2" s="35">
        <f t="shared" ref="AB2:AB48" si="7">NOT(AND(G2&gt;0,H2&gt;0))*1</f>
        <v>1</v>
      </c>
      <c r="AC2" s="35">
        <f>OR(ISNUMBER(G2),(COUNTIFS(elcc!A:A,M2)&gt;=1))*1</f>
        <v>1</v>
      </c>
    </row>
    <row r="3" spans="1:29" x14ac:dyDescent="0.25">
      <c r="A3" s="26" t="s">
        <v>2077</v>
      </c>
      <c r="B3" s="26" t="s">
        <v>2079</v>
      </c>
      <c r="D3" s="26">
        <v>2021</v>
      </c>
      <c r="E3" s="26">
        <v>8</v>
      </c>
      <c r="F3" s="26">
        <v>78.84</v>
      </c>
      <c r="G3" s="26">
        <v>200</v>
      </c>
      <c r="I3" s="26" t="s">
        <v>11</v>
      </c>
      <c r="J3" s="63" t="s">
        <v>2078</v>
      </c>
      <c r="K3" s="63" t="str">
        <f>IF(ISNA(INDEX(resources!D:D,MATCH(B3,resources!B:B,0))),
"fillme",
INDEX(resources!D:D,MATCH(B3,resources!B:B,0)))</f>
        <v>fillme</v>
      </c>
      <c r="L3" s="63" t="str">
        <f>IF(
ISNA(INDEX(resources!E:E,MATCH(B3,resources!B:B,0))),"fillme",
INDEX(resources!E:E,MATCH(B3,resources!B:B,0)))</f>
        <v>blended</v>
      </c>
      <c r="M3" s="63" t="str">
        <f>IF(
ISNA(INDEX(elcc_type_map!A:A,MATCH(L3,elcc_type_map!B:B,0))),
"fillme",
INDEX(elcc_type_map!A:A,MATCH(L3,elcc_type_map!B:B,0)))</f>
        <v>unknown</v>
      </c>
      <c r="N3" s="63" t="str">
        <f>IF(
ISNA(INDEX(resources!J:J,MATCH(B3,resources!B:B,0))),"fillme",
INDEX(resources!J:J,MATCH(B3,resources!B:B,0)))</f>
        <v>fillme</v>
      </c>
      <c r="O3" s="76">
        <f>IF(ISNUMBER(G3),G3,
IF(ISNUMBER(H3),H3*K3*SUMIFS(elcc!C:C,elcc!A:A,M3,elcc!B:B,E3),
"error; please fill out capacity info in blue fields"))</f>
        <v>200</v>
      </c>
      <c r="P3" s="90" t="str">
        <f>INDEX(resources!F:F,MATCH(B3,resources!B:B,0))</f>
        <v>special</v>
      </c>
      <c r="Q3" s="35">
        <f t="shared" si="0"/>
        <v>1</v>
      </c>
      <c r="R3" s="35">
        <f t="shared" si="1"/>
        <v>1</v>
      </c>
      <c r="S3" s="35" t="str">
        <f t="shared" si="2"/>
        <v>blended__Firmed and shaped wind, 90% wind 10% thermal</v>
      </c>
      <c r="T3" s="35">
        <f>IF(AND(COUNTIFS($S$2:S3,S3)=1),1,0)</f>
        <v>1</v>
      </c>
      <c r="U3" s="35">
        <f>SUM($T$2:T3)*T3</f>
        <v>2</v>
      </c>
      <c r="V3" s="35">
        <f>COUNTIFS(resources!B:B,B3)</f>
        <v>1</v>
      </c>
      <c r="W3" s="35">
        <f t="shared" si="3"/>
        <v>1</v>
      </c>
      <c r="X3" s="35">
        <f t="shared" si="4"/>
        <v>1</v>
      </c>
      <c r="Y3" s="35">
        <f t="shared" si="5"/>
        <v>1</v>
      </c>
      <c r="Z3" s="35">
        <f t="shared" si="6"/>
        <v>0</v>
      </c>
      <c r="AA3" s="35">
        <f t="shared" ref="AA3:AA48" si="8">ISNUMBER(K3)*1</f>
        <v>0</v>
      </c>
      <c r="AB3" s="35">
        <f t="shared" si="7"/>
        <v>1</v>
      </c>
      <c r="AC3" s="35">
        <f>OR(ISNUMBER(G3),(COUNTIFS(elcc!A:A,M3)&gt;=1))*1</f>
        <v>1</v>
      </c>
    </row>
    <row r="4" spans="1:29" x14ac:dyDescent="0.25">
      <c r="A4" s="26" t="s">
        <v>2077</v>
      </c>
      <c r="B4" s="26" t="s">
        <v>2079</v>
      </c>
      <c r="D4" s="26">
        <v>2030</v>
      </c>
      <c r="E4" s="26">
        <v>8</v>
      </c>
      <c r="F4" s="26">
        <v>78.84</v>
      </c>
      <c r="G4" s="26">
        <v>0</v>
      </c>
      <c r="I4" s="26" t="s">
        <v>12</v>
      </c>
      <c r="J4" s="63" t="s">
        <v>4519</v>
      </c>
      <c r="K4" s="63" t="str">
        <f>IF(ISNA(INDEX(resources!D:D,MATCH(B4,resources!B:B,0))),
"fillme",
INDEX(resources!D:D,MATCH(B4,resources!B:B,0)))</f>
        <v>fillme</v>
      </c>
      <c r="L4" s="63" t="str">
        <f>IF(
ISNA(INDEX(resources!E:E,MATCH(B4,resources!B:B,0))),"fillme",
INDEX(resources!E:E,MATCH(B4,resources!B:B,0)))</f>
        <v>blended</v>
      </c>
      <c r="M4" s="63" t="str">
        <f>IF(
ISNA(INDEX(elcc_type_map!A:A,MATCH(L4,elcc_type_map!B:B,0))),
"fillme",
INDEX(elcc_type_map!A:A,MATCH(L4,elcc_type_map!B:B,0)))</f>
        <v>unknown</v>
      </c>
      <c r="N4" s="63" t="str">
        <f>IF(
ISNA(INDEX(resources!J:J,MATCH(B4,resources!B:B,0))),"fillme",
INDEX(resources!J:J,MATCH(B4,resources!B:B,0)))</f>
        <v>fillme</v>
      </c>
      <c r="O4" s="76">
        <f>IF(ISNUMBER(G4),G4,
IF(ISNUMBER(H4),H4*K4*SUMIFS(elcc!C:C,elcc!A:A,M4,elcc!B:B,E4),
"error; please fill out capacity info in blue fields"))</f>
        <v>0</v>
      </c>
      <c r="P4" s="90" t="str">
        <f>INDEX(resources!F:F,MATCH(B4,resources!B:B,0))</f>
        <v>special</v>
      </c>
      <c r="Q4" s="35">
        <f t="shared" si="0"/>
        <v>1</v>
      </c>
      <c r="R4" s="35">
        <f t="shared" si="1"/>
        <v>0</v>
      </c>
      <c r="S4" s="35" t="str">
        <f t="shared" si="2"/>
        <v>blended__80% solar 20% hydro</v>
      </c>
      <c r="T4" s="35">
        <f>IF(AND(COUNTIFS($S$2:S4,S4)=1),1,0)</f>
        <v>1</v>
      </c>
      <c r="U4" s="35">
        <f>SUM($T$2:T4)*T4</f>
        <v>3</v>
      </c>
      <c r="V4" s="35">
        <f>COUNTIFS(resources!B:B,B4)</f>
        <v>1</v>
      </c>
      <c r="W4" s="35">
        <f t="shared" si="3"/>
        <v>1</v>
      </c>
      <c r="X4" s="35">
        <f t="shared" si="4"/>
        <v>1</v>
      </c>
      <c r="Y4" s="35">
        <f t="shared" si="5"/>
        <v>1</v>
      </c>
      <c r="Z4" s="35">
        <f t="shared" si="6"/>
        <v>0</v>
      </c>
      <c r="AA4" s="35">
        <f t="shared" si="8"/>
        <v>0</v>
      </c>
      <c r="AB4" s="35">
        <f t="shared" si="7"/>
        <v>1</v>
      </c>
      <c r="AC4" s="35">
        <f>OR(ISNUMBER(G4),(COUNTIFS(elcc!A:A,M4)&gt;=1))*1</f>
        <v>1</v>
      </c>
    </row>
    <row r="5" spans="1:29" x14ac:dyDescent="0.25">
      <c r="A5" s="26" t="s">
        <v>2077</v>
      </c>
      <c r="B5" s="26" t="s">
        <v>2081</v>
      </c>
      <c r="D5" s="26">
        <v>2022</v>
      </c>
      <c r="E5" s="26">
        <v>8</v>
      </c>
      <c r="F5" s="26">
        <v>0</v>
      </c>
      <c r="G5" s="26">
        <v>30</v>
      </c>
      <c r="I5" s="26" t="s">
        <v>11</v>
      </c>
      <c r="J5" s="77" t="s">
        <v>2187</v>
      </c>
      <c r="K5" s="63" t="str">
        <f>IF(ISNA(INDEX(resources!D:D,MATCH(B5,resources!B:B,0))),
"fillme",
INDEX(resources!D:D,MATCH(B5,resources!B:B,0)))</f>
        <v>fillme</v>
      </c>
      <c r="L5" s="63" t="str">
        <f>IF(
ISNA(INDEX(resources!E:E,MATCH(B5,resources!B:B,0))),"fillme",
INDEX(resources!E:E,MATCH(B5,resources!B:B,0)))</f>
        <v>unspecified_import</v>
      </c>
      <c r="M5" s="63" t="str">
        <f>IF(
ISNA(INDEX(elcc_type_map!A:A,MATCH(L5,elcc_type_map!B:B,0))),
"fillme",
INDEX(elcc_type_map!A:A,MATCH(L5,elcc_type_map!B:B,0)))</f>
        <v>unknown</v>
      </c>
      <c r="N5" s="63" t="str">
        <f>IF(
ISNA(INDEX(resources!J:J,MATCH(B5,resources!B:B,0))),"fillme",
INDEX(resources!J:J,MATCH(B5,resources!B:B,0)))</f>
        <v>fillme</v>
      </c>
      <c r="O5" s="76">
        <f>IF(ISNUMBER(G5),G5,
IF(ISNUMBER(H5),H5*K5*SUMIFS(elcc!C:C,elcc!A:A,M5,elcc!B:B,E5),
"error; please fill out capacity info in blue fields"))</f>
        <v>30</v>
      </c>
      <c r="P5" s="90" t="str">
        <f>INDEX(resources!F:F,MATCH(B5,resources!B:B,0))</f>
        <v>special</v>
      </c>
      <c r="Q5" s="35">
        <f t="shared" si="0"/>
        <v>0</v>
      </c>
      <c r="R5" s="35">
        <f t="shared" si="1"/>
        <v>1</v>
      </c>
      <c r="S5" s="35" t="str">
        <f t="shared" si="2"/>
        <v>unspecified_import__Generic imports at Malin intertie</v>
      </c>
      <c r="T5" s="35">
        <f>IF(AND(COUNTIFS($S$2:S5,S5)=1),1,0)</f>
        <v>1</v>
      </c>
      <c r="U5" s="35">
        <f>SUM($T$2:T5)*T5</f>
        <v>4</v>
      </c>
      <c r="V5" s="35">
        <f>COUNTIFS(resources!B:B,B5)</f>
        <v>1</v>
      </c>
      <c r="W5" s="35">
        <f t="shared" si="3"/>
        <v>1</v>
      </c>
      <c r="X5" s="35">
        <f t="shared" si="4"/>
        <v>1</v>
      </c>
      <c r="Y5" s="35">
        <f t="shared" si="5"/>
        <v>1</v>
      </c>
      <c r="Z5" s="35">
        <f t="shared" si="6"/>
        <v>0</v>
      </c>
      <c r="AA5" s="35">
        <f t="shared" si="8"/>
        <v>0</v>
      </c>
      <c r="AB5" s="35">
        <f t="shared" si="7"/>
        <v>1</v>
      </c>
      <c r="AC5" s="35">
        <f>OR(ISNUMBER(G5),(COUNTIFS(elcc!A:A,M5)&gt;=1))*1</f>
        <v>1</v>
      </c>
    </row>
    <row r="6" spans="1:29" x14ac:dyDescent="0.25">
      <c r="A6" s="26" t="s">
        <v>2077</v>
      </c>
      <c r="B6" s="26" t="s">
        <v>1928</v>
      </c>
      <c r="C6" s="26" t="s">
        <v>2507</v>
      </c>
      <c r="D6" s="26">
        <v>2022</v>
      </c>
      <c r="E6" s="26">
        <v>7</v>
      </c>
      <c r="F6" s="26">
        <v>500</v>
      </c>
      <c r="G6" s="26">
        <v>0</v>
      </c>
      <c r="I6" s="26" t="s">
        <v>10</v>
      </c>
      <c r="J6" s="63" t="str">
        <f>IF(ISNA(INDEX(resources!G:G,MATCH(B6,resources!B:B,0))),"none",
INDEX(resources!G:G,MATCH(B6,resources!B:B,0)))</f>
        <v>none</v>
      </c>
      <c r="K6" s="63">
        <f>IF(ISNA(INDEX(resources!D:D,MATCH(B6,resources!B:B,0))),
"fillme",
INDEX(resources!D:D,MATCH(B6,resources!B:B,0)))</f>
        <v>1</v>
      </c>
      <c r="L6" s="63" t="str">
        <f>IF(
ISNA(INDEX(resources!E:E,MATCH(B6,resources!B:B,0))),"fillme",
INDEX(resources!E:E,MATCH(B6,resources!B:B,0)))</f>
        <v>CAISO_Hydro</v>
      </c>
      <c r="M6" s="63" t="str">
        <f>IF(
ISNA(INDEX(elcc_type_map!A:A,MATCH(L6,elcc_type_map!B:B,0))),
"fillme",
INDEX(elcc_type_map!A:A,MATCH(L6,elcc_type_map!B:B,0)))</f>
        <v>hydro</v>
      </c>
      <c r="N6" s="63">
        <f>IF(
ISNA(INDEX(resources!J:J,MATCH(B6,resources!B:B,0))),"fillme",
INDEX(resources!J:J,MATCH(B6,resources!B:B,0)))</f>
        <v>1</v>
      </c>
      <c r="O6" s="76">
        <f>IF(ISNUMBER(G6),G6,
IF(ISNUMBER(H6),H6*K6*SUMIFS(elcc!C:C,elcc!A:A,M6,elcc!B:B,E6),
"error; please fill out capacity info in blue fields"))</f>
        <v>0</v>
      </c>
      <c r="P6" s="90" t="str">
        <f>INDEX(resources!F:F,MATCH(B6,resources!B:B,0))</f>
        <v>physical</v>
      </c>
      <c r="Q6" s="35">
        <f t="shared" si="0"/>
        <v>1</v>
      </c>
      <c r="R6" s="35">
        <f t="shared" si="1"/>
        <v>0</v>
      </c>
      <c r="S6" s="35" t="str">
        <f t="shared" si="2"/>
        <v>MESAP_1_QF_contract_2_none</v>
      </c>
      <c r="T6" s="35">
        <f>IF(AND(COUNTIFS($S$2:S6,S6)=1),1,0)</f>
        <v>1</v>
      </c>
      <c r="U6" s="35">
        <f>SUM($T$2:T6)*T6</f>
        <v>5</v>
      </c>
      <c r="V6" s="35">
        <f>COUNTIFS(resources!B:B,B6)</f>
        <v>1</v>
      </c>
      <c r="W6" s="35">
        <f t="shared" si="3"/>
        <v>1</v>
      </c>
      <c r="X6" s="35">
        <f t="shared" si="4"/>
        <v>1</v>
      </c>
      <c r="Y6" s="35">
        <f t="shared" si="5"/>
        <v>1</v>
      </c>
      <c r="Z6" s="35">
        <f t="shared" si="6"/>
        <v>1</v>
      </c>
      <c r="AA6" s="35">
        <f t="shared" si="8"/>
        <v>1</v>
      </c>
      <c r="AB6" s="35">
        <f t="shared" si="7"/>
        <v>1</v>
      </c>
      <c r="AC6" s="35">
        <f>OR(ISNUMBER(G6),(COUNTIFS(elcc!A:A,M6)&gt;=1))*1</f>
        <v>1</v>
      </c>
    </row>
    <row r="7" spans="1:29" x14ac:dyDescent="0.25">
      <c r="A7" s="26" t="s">
        <v>2077</v>
      </c>
      <c r="B7" s="26" t="s">
        <v>1985</v>
      </c>
      <c r="C7" s="26" t="s">
        <v>2508</v>
      </c>
      <c r="D7" s="26">
        <v>2022</v>
      </c>
      <c r="E7" s="26">
        <v>8</v>
      </c>
      <c r="F7" s="26">
        <v>6.48</v>
      </c>
      <c r="H7" s="26">
        <v>1</v>
      </c>
      <c r="I7" s="26" t="s">
        <v>10</v>
      </c>
      <c r="J7" s="63" t="str">
        <f>IF(ISNA(INDEX(resources!G:G,MATCH(B7,resources!B:B,0))),"none",
INDEX(resources!G:G,MATCH(B7,resources!B:B,0)))</f>
        <v>none</v>
      </c>
      <c r="K7" s="63">
        <f>IF(ISNA(INDEX(resources!D:D,MATCH(B7,resources!B:B,0))),
"fillme",
INDEX(resources!D:D,MATCH(B7,resources!B:B,0)))</f>
        <v>20</v>
      </c>
      <c r="L7" s="63" t="str">
        <f>IF(
ISNA(INDEX(resources!E:E,MATCH(B7,resources!B:B,0))),"fillme",
INDEX(resources!E:E,MATCH(B7,resources!B:B,0)))</f>
        <v>CAISO_Solar</v>
      </c>
      <c r="M7" s="63" t="str">
        <f>IF(
ISNA(INDEX(elcc_type_map!A:A,MATCH(L7,elcc_type_map!B:B,0))),
"fillme",
INDEX(elcc_type_map!A:A,MATCH(L7,elcc_type_map!B:B,0)))</f>
        <v>solar</v>
      </c>
      <c r="N7" s="63">
        <f>IF(
ISNA(INDEX(resources!J:J,MATCH(B7,resources!B:B,0))),"fillme",
INDEX(resources!J:J,MATCH(B7,resources!B:B,0)))</f>
        <v>1</v>
      </c>
      <c r="O7" s="76">
        <f>IF(ISNUMBER(G7),G7,
IF(ISNUMBER(H7),H7*K7*SUMIFS(elcc!C:C,elcc!A:A,M7,elcc!B:B,E7),
"error; please fill out capacity info in blue fields"))</f>
        <v>5.4</v>
      </c>
      <c r="P7" s="90" t="str">
        <f>INDEX(resources!F:F,MATCH(B7,resources!B:B,0))</f>
        <v>physical</v>
      </c>
      <c r="Q7" s="35">
        <f t="shared" si="0"/>
        <v>1</v>
      </c>
      <c r="R7" s="35">
        <f t="shared" si="1"/>
        <v>1</v>
      </c>
      <c r="S7" s="35" t="str">
        <f t="shared" si="2"/>
        <v>BIGSKY_2_SOLAR4_contract_3_none</v>
      </c>
      <c r="T7" s="35">
        <f>IF(AND(COUNTIFS($S$2:S7,S7)=1),1,0)</f>
        <v>1</v>
      </c>
      <c r="U7" s="35">
        <f>SUM($T$2:T7)*T7</f>
        <v>6</v>
      </c>
      <c r="V7" s="35">
        <f>COUNTIFS(resources!B:B,B7)</f>
        <v>1</v>
      </c>
      <c r="W7" s="35">
        <f t="shared" si="3"/>
        <v>1</v>
      </c>
      <c r="X7" s="35">
        <f t="shared" si="4"/>
        <v>1</v>
      </c>
      <c r="Y7" s="35">
        <f t="shared" si="5"/>
        <v>1</v>
      </c>
      <c r="Z7" s="35">
        <f t="shared" si="6"/>
        <v>1</v>
      </c>
      <c r="AA7" s="35">
        <f t="shared" si="8"/>
        <v>1</v>
      </c>
      <c r="AB7" s="35">
        <f t="shared" si="7"/>
        <v>1</v>
      </c>
      <c r="AC7" s="35">
        <f>OR(ISNUMBER(G7),(COUNTIFS(elcc!A:A,M7)&gt;=1))*1</f>
        <v>1</v>
      </c>
    </row>
    <row r="8" spans="1:29" x14ac:dyDescent="0.25">
      <c r="A8" s="26" t="s">
        <v>2077</v>
      </c>
      <c r="B8" s="26" t="s">
        <v>2004</v>
      </c>
      <c r="C8" s="26" t="s">
        <v>2509</v>
      </c>
      <c r="D8" s="26">
        <v>2021</v>
      </c>
      <c r="E8" s="26">
        <v>8</v>
      </c>
      <c r="F8" s="26">
        <v>1000</v>
      </c>
      <c r="G8" s="26">
        <v>10</v>
      </c>
      <c r="I8" s="26" t="s">
        <v>10</v>
      </c>
      <c r="J8" s="63" t="str">
        <f>IF(ISNA(INDEX(resources!G:G,MATCH(B8,resources!B:B,0))),"none",
INDEX(resources!G:G,MATCH(B8,resources!B:B,0)))</f>
        <v>none</v>
      </c>
      <c r="K8" s="63">
        <f>IF(ISNA(INDEX(resources!D:D,MATCH(B8,resources!B:B,0))),
"fillme",
INDEX(resources!D:D,MATCH(B8,resources!B:B,0)))</f>
        <v>60</v>
      </c>
      <c r="L8" s="63" t="str">
        <f>IF(
ISNA(INDEX(resources!E:E,MATCH(B8,resources!B:B,0))),"fillme",
INDEX(resources!E:E,MATCH(B8,resources!B:B,0)))</f>
        <v>CAISO_Solar</v>
      </c>
      <c r="M8" s="63" t="str">
        <f>IF(
ISNA(INDEX(elcc_type_map!A:A,MATCH(L8,elcc_type_map!B:B,0))),
"fillme",
INDEX(elcc_type_map!A:A,MATCH(L8,elcc_type_map!B:B,0)))</f>
        <v>solar</v>
      </c>
      <c r="N8" s="63">
        <f>IF(
ISNA(INDEX(resources!J:J,MATCH(B8,resources!B:B,0))),"fillme",
INDEX(resources!J:J,MATCH(B8,resources!B:B,0)))</f>
        <v>1</v>
      </c>
      <c r="O8" s="76">
        <f>IF(ISNUMBER(G8),G8,
IF(ISNUMBER(H8),H8*K8*SUMIFS(elcc!C:C,elcc!A:A,M8,elcc!B:B,E8),
"error; please fill out capacity info in blue fields"))</f>
        <v>10</v>
      </c>
      <c r="P8" s="90" t="str">
        <f>INDEX(resources!F:F,MATCH(B8,resources!B:B,0))</f>
        <v>physical</v>
      </c>
      <c r="Q8" s="35">
        <f t="shared" si="0"/>
        <v>1</v>
      </c>
      <c r="R8" s="35">
        <f t="shared" si="1"/>
        <v>1</v>
      </c>
      <c r="S8" s="35" t="str">
        <f t="shared" si="2"/>
        <v>TRNQL8_2_VERSR1_contract_4_none</v>
      </c>
      <c r="T8" s="35">
        <f>IF(AND(COUNTIFS($S$2:S8,S8)=1),1,0)</f>
        <v>1</v>
      </c>
      <c r="U8" s="35">
        <f>SUM($T$2:T8)*T8</f>
        <v>7</v>
      </c>
      <c r="V8" s="35">
        <f>COUNTIFS(resources!B:B,B8)</f>
        <v>1</v>
      </c>
      <c r="W8" s="35">
        <f t="shared" si="3"/>
        <v>1</v>
      </c>
      <c r="X8" s="35">
        <f t="shared" si="4"/>
        <v>1</v>
      </c>
      <c r="Y8" s="35">
        <f t="shared" si="5"/>
        <v>1</v>
      </c>
      <c r="Z8" s="35">
        <f t="shared" si="6"/>
        <v>1</v>
      </c>
      <c r="AA8" s="35">
        <f t="shared" si="8"/>
        <v>1</v>
      </c>
      <c r="AB8" s="35">
        <f t="shared" si="7"/>
        <v>1</v>
      </c>
      <c r="AC8" s="35">
        <f>OR(ISNUMBER(G8),(COUNTIFS(elcc!A:A,M8)&gt;=1))*1</f>
        <v>1</v>
      </c>
    </row>
    <row r="9" spans="1:29" x14ac:dyDescent="0.25">
      <c r="A9" s="26" t="s">
        <v>2077</v>
      </c>
      <c r="B9" s="26" t="s">
        <v>2013</v>
      </c>
      <c r="C9" s="26" t="s">
        <v>2510</v>
      </c>
      <c r="D9" s="26">
        <v>2021</v>
      </c>
      <c r="E9" s="26">
        <v>7</v>
      </c>
      <c r="F9" s="26">
        <v>500</v>
      </c>
      <c r="G9" s="26">
        <v>10</v>
      </c>
      <c r="I9" s="26" t="s">
        <v>10</v>
      </c>
      <c r="J9" s="63" t="str">
        <f>IF(ISNA(INDEX(resources!G:G,MATCH(B9,resources!B:B,0))),"none",
INDEX(resources!G:G,MATCH(B9,resources!B:B,0)))</f>
        <v>none</v>
      </c>
      <c r="K9" s="63">
        <f>IF(ISNA(INDEX(resources!D:D,MATCH(B9,resources!B:B,0))),
"fillme",
INDEX(resources!D:D,MATCH(B9,resources!B:B,0)))</f>
        <v>240</v>
      </c>
      <c r="L9" s="63" t="str">
        <f>IF(
ISNA(INDEX(resources!E:E,MATCH(B9,resources!B:B,0))),"fillme",
INDEX(resources!E:E,MATCH(B9,resources!B:B,0)))</f>
        <v>CAISO_CHP</v>
      </c>
      <c r="M9" s="63" t="str">
        <f>IF(
ISNA(INDEX(elcc_type_map!A:A,MATCH(L9,elcc_type_map!B:B,0))),
"fillme",
INDEX(elcc_type_map!A:A,MATCH(L9,elcc_type_map!B:B,0)))</f>
        <v>cogen</v>
      </c>
      <c r="N9" s="63">
        <f>IF(
ISNA(INDEX(resources!J:J,MATCH(B9,resources!B:B,0))),"fillme",
INDEX(resources!J:J,MATCH(B9,resources!B:B,0)))</f>
        <v>1</v>
      </c>
      <c r="O9" s="76">
        <f>IF(ISNUMBER(G9),G9,
IF(ISNUMBER(H9),H9*K9*SUMIFS(elcc!C:C,elcc!A:A,M9,elcc!B:B,E9),
"error; please fill out capacity info in blue fields"))</f>
        <v>10</v>
      </c>
      <c r="P9" s="90" t="str">
        <f>INDEX(resources!F:F,MATCH(B9,resources!B:B,0))</f>
        <v>physical</v>
      </c>
      <c r="Q9" s="35">
        <f t="shared" si="0"/>
        <v>1</v>
      </c>
      <c r="R9" s="35">
        <f t="shared" si="1"/>
        <v>1</v>
      </c>
      <c r="S9" s="35" t="str">
        <f t="shared" si="2"/>
        <v>CROKET_7_UNIT_contract_5_none</v>
      </c>
      <c r="T9" s="35">
        <f>IF(AND(COUNTIFS($S$2:S9,S9)=1),1,0)</f>
        <v>1</v>
      </c>
      <c r="U9" s="35">
        <f>SUM($T$2:T9)*T9</f>
        <v>8</v>
      </c>
      <c r="V9" s="35">
        <f>COUNTIFS(resources!B:B,B9)</f>
        <v>1</v>
      </c>
      <c r="W9" s="35">
        <f t="shared" si="3"/>
        <v>1</v>
      </c>
      <c r="X9" s="35">
        <f t="shared" si="4"/>
        <v>1</v>
      </c>
      <c r="Y9" s="35">
        <f t="shared" si="5"/>
        <v>1</v>
      </c>
      <c r="Z9" s="35">
        <f t="shared" si="6"/>
        <v>1</v>
      </c>
      <c r="AA9" s="35">
        <f t="shared" si="8"/>
        <v>1</v>
      </c>
      <c r="AB9" s="35">
        <f t="shared" si="7"/>
        <v>1</v>
      </c>
      <c r="AC9" s="35">
        <f>OR(ISNUMBER(G9),(COUNTIFS(elcc!A:A,M9)&gt;=1))*1</f>
        <v>1</v>
      </c>
    </row>
    <row r="10" spans="1:29" x14ac:dyDescent="0.25">
      <c r="A10" s="26" t="s">
        <v>2077</v>
      </c>
      <c r="B10" s="26" t="s">
        <v>2031</v>
      </c>
      <c r="C10" s="26" t="s">
        <v>2511</v>
      </c>
      <c r="D10" s="26">
        <v>2021</v>
      </c>
      <c r="E10" s="26">
        <v>7</v>
      </c>
      <c r="F10" s="26">
        <v>5.04</v>
      </c>
      <c r="G10" s="26">
        <v>10</v>
      </c>
      <c r="I10" s="26" t="s">
        <v>10</v>
      </c>
      <c r="J10" s="63" t="str">
        <f>IF(ISNA(INDEX(resources!G:G,MATCH(B10,resources!B:B,0))),"none",
INDEX(resources!G:G,MATCH(B10,resources!B:B,0)))</f>
        <v>none</v>
      </c>
      <c r="K10" s="63">
        <f>IF(ISNA(INDEX(resources!D:D,MATCH(B10,resources!B:B,0))),
"fillme",
INDEX(resources!D:D,MATCH(B10,resources!B:B,0)))</f>
        <v>52.4</v>
      </c>
      <c r="L10" s="63" t="str">
        <f>IF(
ISNA(INDEX(resources!E:E,MATCH(B10,resources!B:B,0))),"fillme",
INDEX(resources!E:E,MATCH(B10,resources!B:B,0)))</f>
        <v>CAISO_CHP</v>
      </c>
      <c r="M10" s="63" t="str">
        <f>IF(
ISNA(INDEX(elcc_type_map!A:A,MATCH(L10,elcc_type_map!B:B,0))),
"fillme",
INDEX(elcc_type_map!A:A,MATCH(L10,elcc_type_map!B:B,0)))</f>
        <v>cogen</v>
      </c>
      <c r="N10" s="63">
        <f>IF(
ISNA(INDEX(resources!J:J,MATCH(B10,resources!B:B,0))),"fillme",
INDEX(resources!J:J,MATCH(B10,resources!B:B,0)))</f>
        <v>1</v>
      </c>
      <c r="O10" s="76">
        <f>IF(ISNUMBER(G10),G10,
IF(ISNUMBER(H10),H10*K10*SUMIFS(elcc!C:C,elcc!A:A,M10,elcc!B:B,E10),
"error; please fill out capacity info in blue fields"))</f>
        <v>10</v>
      </c>
      <c r="P10" s="90" t="str">
        <f>INDEX(resources!F:F,MATCH(B10,resources!B:B,0))</f>
        <v>physical</v>
      </c>
      <c r="Q10" s="35">
        <f t="shared" si="0"/>
        <v>1</v>
      </c>
      <c r="R10" s="35">
        <f t="shared" si="1"/>
        <v>1</v>
      </c>
      <c r="S10" s="35" t="str">
        <f t="shared" si="2"/>
        <v>KERNFT_1_UNITS_contract_6_none</v>
      </c>
      <c r="T10" s="35">
        <f>IF(AND(COUNTIFS($S$2:S10,S10)=1),1,0)</f>
        <v>1</v>
      </c>
      <c r="U10" s="35">
        <f>SUM($T$2:T10)*T10</f>
        <v>9</v>
      </c>
      <c r="V10" s="35">
        <f>COUNTIFS(resources!B:B,B10)</f>
        <v>1</v>
      </c>
      <c r="W10" s="35">
        <f t="shared" si="3"/>
        <v>1</v>
      </c>
      <c r="X10" s="35">
        <f t="shared" si="4"/>
        <v>1</v>
      </c>
      <c r="Y10" s="35">
        <f t="shared" si="5"/>
        <v>1</v>
      </c>
      <c r="Z10" s="35">
        <f t="shared" si="6"/>
        <v>1</v>
      </c>
      <c r="AA10" s="35">
        <f t="shared" si="8"/>
        <v>1</v>
      </c>
      <c r="AB10" s="35">
        <f t="shared" si="7"/>
        <v>1</v>
      </c>
      <c r="AC10" s="35">
        <f>OR(ISNUMBER(G10),(COUNTIFS(elcc!A:A,M10)&gt;=1))*1</f>
        <v>1</v>
      </c>
    </row>
    <row r="11" spans="1:29" x14ac:dyDescent="0.25">
      <c r="A11" s="26" t="s">
        <v>2077</v>
      </c>
      <c r="B11" s="26" t="s">
        <v>2034</v>
      </c>
      <c r="C11" s="26" t="s">
        <v>2512</v>
      </c>
      <c r="D11" s="26">
        <v>2021</v>
      </c>
      <c r="E11" s="26">
        <v>8</v>
      </c>
      <c r="F11" s="26">
        <v>5.04</v>
      </c>
      <c r="G11" s="26">
        <v>10</v>
      </c>
      <c r="I11" s="26" t="s">
        <v>10</v>
      </c>
      <c r="J11" s="63" t="str">
        <f>IF(ISNA(INDEX(resources!G:G,MATCH(B11,resources!B:B,0))),"none",
INDEX(resources!G:G,MATCH(B11,resources!B:B,0)))</f>
        <v>none</v>
      </c>
      <c r="K11" s="63">
        <f>IF(ISNA(INDEX(resources!D:D,MATCH(B11,resources!B:B,0))),
"fillme",
INDEX(resources!D:D,MATCH(B11,resources!B:B,0)))</f>
        <v>48.2</v>
      </c>
      <c r="L11" s="63" t="str">
        <f>IF(
ISNA(INDEX(resources!E:E,MATCH(B11,resources!B:B,0))),"fillme",
INDEX(resources!E:E,MATCH(B11,resources!B:B,0)))</f>
        <v>CAISO_CHP</v>
      </c>
      <c r="M11" s="63" t="str">
        <f>IF(
ISNA(INDEX(elcc_type_map!A:A,MATCH(L11,elcc_type_map!B:B,0))),
"fillme",
INDEX(elcc_type_map!A:A,MATCH(L11,elcc_type_map!B:B,0)))</f>
        <v>cogen</v>
      </c>
      <c r="N11" s="63">
        <f>IF(
ISNA(INDEX(resources!J:J,MATCH(B11,resources!B:B,0))),"fillme",
INDEX(resources!J:J,MATCH(B11,resources!B:B,0)))</f>
        <v>1</v>
      </c>
      <c r="O11" s="76">
        <f>IF(ISNUMBER(G11),G11,
IF(ISNUMBER(H11),H11*K11*SUMIFS(elcc!C:C,elcc!A:A,M11,elcc!B:B,E11),
"error; please fill out capacity info in blue fields"))</f>
        <v>10</v>
      </c>
      <c r="P11" s="90" t="str">
        <f>INDEX(resources!F:F,MATCH(B11,resources!B:B,0))</f>
        <v>physical</v>
      </c>
      <c r="Q11" s="35">
        <f t="shared" si="0"/>
        <v>1</v>
      </c>
      <c r="R11" s="35">
        <f t="shared" si="1"/>
        <v>1</v>
      </c>
      <c r="S11" s="35" t="str">
        <f t="shared" si="2"/>
        <v>GOLETA_6_EXGEN_contract_7_none</v>
      </c>
      <c r="T11" s="35">
        <f>IF(AND(COUNTIFS($S$2:S11,S11)=1),1,0)</f>
        <v>1</v>
      </c>
      <c r="U11" s="35">
        <f>SUM($T$2:T11)*T11</f>
        <v>10</v>
      </c>
      <c r="V11" s="35">
        <f>COUNTIFS(resources!B:B,B11)</f>
        <v>1</v>
      </c>
      <c r="W11" s="35">
        <f t="shared" si="3"/>
        <v>1</v>
      </c>
      <c r="X11" s="35">
        <f t="shared" si="4"/>
        <v>1</v>
      </c>
      <c r="Y11" s="35">
        <f t="shared" si="5"/>
        <v>1</v>
      </c>
      <c r="Z11" s="35">
        <f t="shared" si="6"/>
        <v>1</v>
      </c>
      <c r="AA11" s="35">
        <f t="shared" si="8"/>
        <v>1</v>
      </c>
      <c r="AB11" s="35">
        <f t="shared" si="7"/>
        <v>1</v>
      </c>
      <c r="AC11" s="35">
        <f>OR(ISNUMBER(G11),(COUNTIFS(elcc!A:A,M11)&gt;=1))*1</f>
        <v>1</v>
      </c>
    </row>
    <row r="12" spans="1:29" x14ac:dyDescent="0.25">
      <c r="A12" s="26" t="s">
        <v>2077</v>
      </c>
      <c r="B12" s="26" t="s">
        <v>2042</v>
      </c>
      <c r="C12" s="26" t="s">
        <v>2513</v>
      </c>
      <c r="D12" s="26">
        <v>2021</v>
      </c>
      <c r="E12" s="26">
        <v>7</v>
      </c>
      <c r="F12" s="26">
        <v>5.04</v>
      </c>
      <c r="G12" s="26">
        <v>10</v>
      </c>
      <c r="I12" s="26" t="s">
        <v>10</v>
      </c>
      <c r="J12" s="63" t="str">
        <f>IF(ISNA(INDEX(resources!G:G,MATCH(B12,resources!B:B,0))),"none",
INDEX(resources!G:G,MATCH(B12,resources!B:B,0)))</f>
        <v>none</v>
      </c>
      <c r="K12" s="63">
        <f>IF(ISNA(INDEX(resources!D:D,MATCH(B12,resources!B:B,0))),
"fillme",
INDEX(resources!D:D,MATCH(B12,resources!B:B,0)))</f>
        <v>52.43</v>
      </c>
      <c r="L12" s="63" t="str">
        <f>IF(
ISNA(INDEX(resources!E:E,MATCH(B12,resources!B:B,0))),"fillme",
INDEX(resources!E:E,MATCH(B12,resources!B:B,0)))</f>
        <v>CAISO_Peaker2</v>
      </c>
      <c r="M12" s="63" t="str">
        <f>IF(
ISNA(INDEX(elcc_type_map!A:A,MATCH(L12,elcc_type_map!B:B,0))),
"fillme",
INDEX(elcc_type_map!A:A,MATCH(L12,elcc_type_map!B:B,0)))</f>
        <v>thermal</v>
      </c>
      <c r="N12" s="63">
        <f>IF(
ISNA(INDEX(resources!J:J,MATCH(B12,resources!B:B,0))),"fillme",
INDEX(resources!J:J,MATCH(B12,resources!B:B,0)))</f>
        <v>1</v>
      </c>
      <c r="O12" s="76">
        <f>IF(ISNUMBER(G12),G12,
IF(ISNUMBER(H12),H12*K12*SUMIFS(elcc!C:C,elcc!A:A,M12,elcc!B:B,E12),
"error; please fill out capacity info in blue fields"))</f>
        <v>10</v>
      </c>
      <c r="P12" s="90" t="str">
        <f>INDEX(resources!F:F,MATCH(B12,resources!B:B,0))</f>
        <v>physical</v>
      </c>
      <c r="Q12" s="35">
        <f t="shared" si="0"/>
        <v>1</v>
      </c>
      <c r="R12" s="35">
        <f t="shared" si="1"/>
        <v>1</v>
      </c>
      <c r="S12" s="35" t="str">
        <f t="shared" si="2"/>
        <v>SIERRA_1_UNITS_contract_8_none</v>
      </c>
      <c r="T12" s="35">
        <f>IF(AND(COUNTIFS($S$2:S12,S12)=1),1,0)</f>
        <v>1</v>
      </c>
      <c r="U12" s="35">
        <f>SUM($T$2:T12)*T12</f>
        <v>11</v>
      </c>
      <c r="V12" s="35">
        <f>COUNTIFS(resources!B:B,B12)</f>
        <v>1</v>
      </c>
      <c r="W12" s="35">
        <f t="shared" si="3"/>
        <v>1</v>
      </c>
      <c r="X12" s="35">
        <f t="shared" si="4"/>
        <v>1</v>
      </c>
      <c r="Y12" s="35">
        <f t="shared" si="5"/>
        <v>1</v>
      </c>
      <c r="Z12" s="35">
        <f t="shared" si="6"/>
        <v>1</v>
      </c>
      <c r="AA12" s="35">
        <f t="shared" si="8"/>
        <v>1</v>
      </c>
      <c r="AB12" s="35">
        <f t="shared" si="7"/>
        <v>1</v>
      </c>
      <c r="AC12" s="35">
        <f>OR(ISNUMBER(G12),(COUNTIFS(elcc!A:A,M12)&gt;=1))*1</f>
        <v>1</v>
      </c>
    </row>
    <row r="13" spans="1:29" x14ac:dyDescent="0.25">
      <c r="A13" s="26" t="s">
        <v>2077</v>
      </c>
      <c r="B13" s="26" t="s">
        <v>2042</v>
      </c>
      <c r="C13" s="26" t="s">
        <v>2513</v>
      </c>
      <c r="D13" s="26">
        <v>2021</v>
      </c>
      <c r="E13" s="26">
        <v>8</v>
      </c>
      <c r="F13" s="26">
        <v>5.04</v>
      </c>
      <c r="G13" s="26">
        <v>10</v>
      </c>
      <c r="I13" s="26" t="s">
        <v>10</v>
      </c>
      <c r="J13" s="63" t="str">
        <f>IF(ISNA(INDEX(resources!G:G,MATCH(B13,resources!B:B,0))),"none",
INDEX(resources!G:G,MATCH(B13,resources!B:B,0)))</f>
        <v>none</v>
      </c>
      <c r="K13" s="63">
        <f>IF(ISNA(INDEX(resources!D:D,MATCH(B13,resources!B:B,0))),
"fillme",
INDEX(resources!D:D,MATCH(B13,resources!B:B,0)))</f>
        <v>52.43</v>
      </c>
      <c r="L13" s="63" t="str">
        <f>IF(
ISNA(INDEX(resources!E:E,MATCH(B13,resources!B:B,0))),"fillme",
INDEX(resources!E:E,MATCH(B13,resources!B:B,0)))</f>
        <v>CAISO_Peaker2</v>
      </c>
      <c r="M13" s="63" t="str">
        <f>IF(
ISNA(INDEX(elcc_type_map!A:A,MATCH(L13,elcc_type_map!B:B,0))),
"fillme",
INDEX(elcc_type_map!A:A,MATCH(L13,elcc_type_map!B:B,0)))</f>
        <v>thermal</v>
      </c>
      <c r="N13" s="63">
        <f>IF(
ISNA(INDEX(resources!J:J,MATCH(B13,resources!B:B,0))),"fillme",
INDEX(resources!J:J,MATCH(B13,resources!B:B,0)))</f>
        <v>1</v>
      </c>
      <c r="O13" s="76">
        <f>IF(ISNUMBER(G13),G13,
IF(ISNUMBER(H13),H13*K13*SUMIFS(elcc!C:C,elcc!A:A,M13,elcc!B:B,E13),
"error; please fill out capacity info in blue fields"))</f>
        <v>10</v>
      </c>
      <c r="P13" s="90" t="str">
        <f>INDEX(resources!F:F,MATCH(B13,resources!B:B,0))</f>
        <v>physical</v>
      </c>
      <c r="Q13" s="35">
        <f t="shared" si="0"/>
        <v>1</v>
      </c>
      <c r="R13" s="35">
        <f t="shared" si="1"/>
        <v>1</v>
      </c>
      <c r="S13" s="35" t="str">
        <f t="shared" si="2"/>
        <v>SIERRA_1_UNITS_contract_8_none</v>
      </c>
      <c r="T13" s="35">
        <f>IF(AND(COUNTIFS($S$2:S13,S13)=1),1,0)</f>
        <v>0</v>
      </c>
      <c r="U13" s="35">
        <f>SUM($T$2:T13)*T13</f>
        <v>0</v>
      </c>
      <c r="V13" s="35">
        <f>COUNTIFS(resources!B:B,B13)</f>
        <v>1</v>
      </c>
      <c r="W13" s="35">
        <f t="shared" si="3"/>
        <v>1</v>
      </c>
      <c r="X13" s="35">
        <f t="shared" si="4"/>
        <v>1</v>
      </c>
      <c r="Y13" s="35">
        <f t="shared" si="5"/>
        <v>1</v>
      </c>
      <c r="Z13" s="35">
        <f t="shared" si="6"/>
        <v>1</v>
      </c>
      <c r="AA13" s="35">
        <f t="shared" si="8"/>
        <v>1</v>
      </c>
      <c r="AB13" s="35">
        <f t="shared" si="7"/>
        <v>1</v>
      </c>
      <c r="AC13" s="35">
        <f>OR(ISNUMBER(G13),(COUNTIFS(elcc!A:A,M13)&gt;=1))*1</f>
        <v>1</v>
      </c>
    </row>
    <row r="14" spans="1:29" x14ac:dyDescent="0.25">
      <c r="A14" s="26" t="s">
        <v>2077</v>
      </c>
      <c r="B14" s="26" t="s">
        <v>2044</v>
      </c>
      <c r="C14" s="26" t="s">
        <v>2514</v>
      </c>
      <c r="D14" s="26">
        <v>2021</v>
      </c>
      <c r="E14" s="26">
        <v>8</v>
      </c>
      <c r="F14" s="26">
        <v>0</v>
      </c>
      <c r="G14" s="26">
        <v>0</v>
      </c>
      <c r="I14" s="26" t="s">
        <v>10</v>
      </c>
      <c r="J14" s="63" t="str">
        <f>IF(ISNA(INDEX(resources!G:G,MATCH(B14,resources!B:B,0))),"none",
INDEX(resources!G:G,MATCH(B14,resources!B:B,0)))</f>
        <v>none</v>
      </c>
      <c r="K14" s="63">
        <f>IF(ISNA(INDEX(resources!D:D,MATCH(B14,resources!B:B,0))),
"fillme",
INDEX(resources!D:D,MATCH(B14,resources!B:B,0)))</f>
        <v>0</v>
      </c>
      <c r="L14" s="63" t="str">
        <f>IF(
ISNA(INDEX(resources!E:E,MATCH(B14,resources!B:B,0))),"fillme",
INDEX(resources!E:E,MATCH(B14,resources!B:B,0)))</f>
        <v>CAISO_CHP</v>
      </c>
      <c r="M14" s="63" t="str">
        <f>IF(
ISNA(INDEX(elcc_type_map!A:A,MATCH(L14,elcc_type_map!B:B,0))),
"fillme",
INDEX(elcc_type_map!A:A,MATCH(L14,elcc_type_map!B:B,0)))</f>
        <v>cogen</v>
      </c>
      <c r="N14" s="63">
        <f>IF(
ISNA(INDEX(resources!J:J,MATCH(B14,resources!B:B,0))),"fillme",
INDEX(resources!J:J,MATCH(B14,resources!B:B,0)))</f>
        <v>1</v>
      </c>
      <c r="O14" s="76">
        <f>IF(ISNUMBER(G14),G14,
IF(ISNUMBER(H14),H14*K14*SUMIFS(elcc!C:C,elcc!A:A,M14,elcc!B:B,E14),
"error; please fill out capacity info in blue fields"))</f>
        <v>0</v>
      </c>
      <c r="P14" s="90" t="str">
        <f>INDEX(resources!F:F,MATCH(B14,resources!B:B,0))</f>
        <v>physical</v>
      </c>
      <c r="Q14" s="35">
        <f t="shared" si="0"/>
        <v>0</v>
      </c>
      <c r="R14" s="35">
        <f t="shared" si="1"/>
        <v>0</v>
      </c>
      <c r="S14" s="35" t="str">
        <f t="shared" si="2"/>
        <v>NIMTG_6_NIQF_contract_10_none</v>
      </c>
      <c r="T14" s="35">
        <f>IF(AND(COUNTIFS($S$2:S14,S14)=1),1,0)</f>
        <v>1</v>
      </c>
      <c r="U14" s="35">
        <f>SUM($T$2:T14)*T14</f>
        <v>12</v>
      </c>
      <c r="V14" s="35">
        <f>COUNTIFS(resources!B:B,B14)</f>
        <v>1</v>
      </c>
      <c r="W14" s="35">
        <f t="shared" si="3"/>
        <v>1</v>
      </c>
      <c r="X14" s="35">
        <f t="shared" si="4"/>
        <v>1</v>
      </c>
      <c r="Y14" s="35">
        <f t="shared" si="5"/>
        <v>1</v>
      </c>
      <c r="Z14" s="35">
        <f t="shared" si="6"/>
        <v>1</v>
      </c>
      <c r="AA14" s="35">
        <f t="shared" si="8"/>
        <v>1</v>
      </c>
      <c r="AB14" s="35">
        <f t="shared" si="7"/>
        <v>1</v>
      </c>
      <c r="AC14" s="35">
        <f>OR(ISNUMBER(G14),(COUNTIFS(elcc!A:A,M14)&gt;=1))*1</f>
        <v>1</v>
      </c>
    </row>
    <row r="15" spans="1:29" x14ac:dyDescent="0.25">
      <c r="A15" s="26" t="s">
        <v>2077</v>
      </c>
      <c r="B15" s="26" t="s">
        <v>2047</v>
      </c>
      <c r="C15" s="26" t="s">
        <v>2515</v>
      </c>
      <c r="D15" s="26">
        <v>2021</v>
      </c>
      <c r="E15" s="26">
        <v>7</v>
      </c>
      <c r="F15" s="26">
        <v>5.04</v>
      </c>
      <c r="G15" s="26">
        <v>10</v>
      </c>
      <c r="I15" s="26" t="s">
        <v>10</v>
      </c>
      <c r="J15" s="63" t="str">
        <f>IF(ISNA(INDEX(resources!G:G,MATCH(B15,resources!B:B,0))),"none",
INDEX(resources!G:G,MATCH(B15,resources!B:B,0)))</f>
        <v>none</v>
      </c>
      <c r="K15" s="63">
        <f>IF(ISNA(INDEX(resources!D:D,MATCH(B15,resources!B:B,0))),
"fillme",
INDEX(resources!D:D,MATCH(B15,resources!B:B,0)))</f>
        <v>32.874000000000002</v>
      </c>
      <c r="L15" s="63" t="str">
        <f>IF(
ISNA(INDEX(resources!E:E,MATCH(B15,resources!B:B,0))),"fillme",
INDEX(resources!E:E,MATCH(B15,resources!B:B,0)))</f>
        <v>CAISO_Wind</v>
      </c>
      <c r="M15" s="63" t="str">
        <f>IF(
ISNA(INDEX(elcc_type_map!A:A,MATCH(L15,elcc_type_map!B:B,0))),
"fillme",
INDEX(elcc_type_map!A:A,MATCH(L15,elcc_type_map!B:B,0)))</f>
        <v>wind</v>
      </c>
      <c r="N15" s="63">
        <f>IF(
ISNA(INDEX(resources!J:J,MATCH(B15,resources!B:B,0))),"fillme",
INDEX(resources!J:J,MATCH(B15,resources!B:B,0)))</f>
        <v>1</v>
      </c>
      <c r="O15" s="76">
        <f>IF(ISNUMBER(G15),G15,
IF(ISNUMBER(H15),H15*K15*SUMIFS(elcc!C:C,elcc!A:A,M15,elcc!B:B,E15),
"error; please fill out capacity info in blue fields"))</f>
        <v>10</v>
      </c>
      <c r="P15" s="90" t="str">
        <f>INDEX(resources!F:F,MATCH(B15,resources!B:B,0))</f>
        <v>physical</v>
      </c>
      <c r="Q15" s="35">
        <f t="shared" si="0"/>
        <v>1</v>
      </c>
      <c r="R15" s="35">
        <f t="shared" si="1"/>
        <v>1</v>
      </c>
      <c r="S15" s="35" t="str">
        <f t="shared" si="2"/>
        <v>DEVERS_1_QF_contract_11_none</v>
      </c>
      <c r="T15" s="35">
        <f>IF(AND(COUNTIFS($S$2:S15,S15)=1),1,0)</f>
        <v>1</v>
      </c>
      <c r="U15" s="35">
        <f>SUM($T$2:T15)*T15</f>
        <v>13</v>
      </c>
      <c r="V15" s="35">
        <f>COUNTIFS(resources!B:B,B15)</f>
        <v>1</v>
      </c>
      <c r="W15" s="35">
        <f t="shared" si="3"/>
        <v>1</v>
      </c>
      <c r="X15" s="35">
        <f t="shared" si="4"/>
        <v>1</v>
      </c>
      <c r="Y15" s="35">
        <f t="shared" si="5"/>
        <v>1</v>
      </c>
      <c r="Z15" s="35">
        <f t="shared" si="6"/>
        <v>1</v>
      </c>
      <c r="AA15" s="35">
        <f t="shared" si="8"/>
        <v>1</v>
      </c>
      <c r="AB15" s="35">
        <f t="shared" si="7"/>
        <v>1</v>
      </c>
      <c r="AC15" s="35">
        <f>OR(ISNUMBER(G15),(COUNTIFS(elcc!A:A,M15)&gt;=1))*1</f>
        <v>1</v>
      </c>
    </row>
    <row r="16" spans="1:29" x14ac:dyDescent="0.25">
      <c r="A16" s="26" t="s">
        <v>2077</v>
      </c>
      <c r="B16" s="26" t="s">
        <v>2049</v>
      </c>
      <c r="C16" s="26" t="s">
        <v>2516</v>
      </c>
      <c r="D16" s="26">
        <v>2021</v>
      </c>
      <c r="E16" s="26">
        <v>8</v>
      </c>
      <c r="F16" s="26">
        <v>0</v>
      </c>
      <c r="G16" s="26">
        <v>10</v>
      </c>
      <c r="I16" s="26" t="s">
        <v>3291</v>
      </c>
      <c r="J16" s="63" t="str">
        <f>IF(ISNA(INDEX(resources!G:G,MATCH(B16,resources!B:B,0))),"none",
INDEX(resources!G:G,MATCH(B16,resources!B:B,0)))</f>
        <v>none</v>
      </c>
      <c r="K16" s="63">
        <f>IF(ISNA(INDEX(resources!D:D,MATCH(B16,resources!B:B,0))),
"fillme",
INDEX(resources!D:D,MATCH(B16,resources!B:B,0)))</f>
        <v>128</v>
      </c>
      <c r="L16" s="63" t="str">
        <f>IF(
ISNA(INDEX(resources!E:E,MATCH(B16,resources!B:B,0))),"fillme",
INDEX(resources!E:E,MATCH(B16,resources!B:B,0)))</f>
        <v>CAISO_Solar</v>
      </c>
      <c r="M16" s="63" t="str">
        <f>IF(
ISNA(INDEX(elcc_type_map!A:A,MATCH(L16,elcc_type_map!B:B,0))),
"fillme",
INDEX(elcc_type_map!A:A,MATCH(L16,elcc_type_map!B:B,0)))</f>
        <v>solar</v>
      </c>
      <c r="N16" s="63">
        <f>IF(
ISNA(INDEX(resources!J:J,MATCH(B16,resources!B:B,0))),"fillme",
INDEX(resources!J:J,MATCH(B16,resources!B:B,0)))</f>
        <v>0</v>
      </c>
      <c r="O16" s="76">
        <f>IF(ISNUMBER(G16),G16,
IF(ISNUMBER(H16),H16*K16*SUMIFS(elcc!C:C,elcc!A:A,M16,elcc!B:B,E16),
"error; please fill out capacity info in blue fields"))</f>
        <v>10</v>
      </c>
      <c r="P16" s="90" t="str">
        <f>INDEX(resources!F:F,MATCH(B16,resources!B:B,0))</f>
        <v>physical</v>
      </c>
      <c r="Q16" s="35">
        <f t="shared" si="0"/>
        <v>0</v>
      </c>
      <c r="R16" s="35">
        <f t="shared" si="1"/>
        <v>1</v>
      </c>
      <c r="S16" s="35" t="str">
        <f t="shared" si="2"/>
        <v>BigBeau Solar_contract_12_none</v>
      </c>
      <c r="T16" s="35">
        <f>IF(AND(COUNTIFS($S$2:S16,S16)=1),1,0)</f>
        <v>1</v>
      </c>
      <c r="U16" s="35">
        <f>SUM($T$2:T16)*T16</f>
        <v>14</v>
      </c>
      <c r="V16" s="35">
        <f>COUNTIFS(resources!B:B,B16)</f>
        <v>1</v>
      </c>
      <c r="W16" s="35">
        <f t="shared" si="3"/>
        <v>1</v>
      </c>
      <c r="X16" s="35">
        <f t="shared" si="4"/>
        <v>1</v>
      </c>
      <c r="Y16" s="35">
        <f t="shared" si="5"/>
        <v>1</v>
      </c>
      <c r="Z16" s="35">
        <f t="shared" si="6"/>
        <v>1</v>
      </c>
      <c r="AA16" s="35">
        <f t="shared" si="8"/>
        <v>1</v>
      </c>
      <c r="AB16" s="35">
        <f t="shared" si="7"/>
        <v>1</v>
      </c>
      <c r="AC16" s="35">
        <f>OR(ISNUMBER(G16),(COUNTIFS(elcc!A:A,M16)&gt;=1))*1</f>
        <v>1</v>
      </c>
    </row>
    <row r="17" spans="1:29" x14ac:dyDescent="0.25">
      <c r="A17" s="26" t="s">
        <v>2077</v>
      </c>
      <c r="B17" s="26" t="s">
        <v>2051</v>
      </c>
      <c r="C17" s="26" t="s">
        <v>2517</v>
      </c>
      <c r="D17" s="26">
        <v>2021</v>
      </c>
      <c r="E17" s="26">
        <v>7</v>
      </c>
      <c r="F17" s="26">
        <v>64.8</v>
      </c>
      <c r="G17" s="26">
        <v>10</v>
      </c>
      <c r="I17" s="26" t="s">
        <v>3291</v>
      </c>
      <c r="J17" s="63" t="str">
        <f>IF(ISNA(INDEX(resources!G:G,MATCH(B17,resources!B:B,0))),"none",
INDEX(resources!G:G,MATCH(B17,resources!B:B,0)))</f>
        <v>none</v>
      </c>
      <c r="K17" s="63">
        <f>IF(ISNA(INDEX(resources!D:D,MATCH(B17,resources!B:B,0))),
"fillme",
INDEX(resources!D:D,MATCH(B17,resources!B:B,0)))</f>
        <v>63</v>
      </c>
      <c r="L17" s="63" t="str">
        <f>IF(
ISNA(INDEX(resources!E:E,MATCH(B17,resources!B:B,0))),"fillme",
INDEX(resources!E:E,MATCH(B17,resources!B:B,0)))</f>
        <v>CAISO_Solar</v>
      </c>
      <c r="M17" s="63" t="str">
        <f>IF(
ISNA(INDEX(elcc_type_map!A:A,MATCH(L17,elcc_type_map!B:B,0))),
"fillme",
INDEX(elcc_type_map!A:A,MATCH(L17,elcc_type_map!B:B,0)))</f>
        <v>solar</v>
      </c>
      <c r="N17" s="63">
        <f>IF(
ISNA(INDEX(resources!J:J,MATCH(B17,resources!B:B,0))),"fillme",
INDEX(resources!J:J,MATCH(B17,resources!B:B,0)))</f>
        <v>0</v>
      </c>
      <c r="O17" s="76">
        <f>IF(ISNUMBER(G17),G17,
IF(ISNUMBER(H17),H17*K17*SUMIFS(elcc!C:C,elcc!A:A,M17,elcc!B:B,E17),
"error; please fill out capacity info in blue fields"))</f>
        <v>10</v>
      </c>
      <c r="P17" s="90" t="str">
        <f>INDEX(resources!F:F,MATCH(B17,resources!B:B,0))</f>
        <v>physical</v>
      </c>
      <c r="Q17" s="35">
        <f t="shared" si="0"/>
        <v>1</v>
      </c>
      <c r="R17" s="35">
        <f t="shared" si="1"/>
        <v>1</v>
      </c>
      <c r="S17" s="35" t="str">
        <f t="shared" si="2"/>
        <v>RE Slate (Stanford)_contract_13_none</v>
      </c>
      <c r="T17" s="35">
        <f>IF(AND(COUNTIFS($S$2:S17,S17)=1),1,0)</f>
        <v>1</v>
      </c>
      <c r="U17" s="35">
        <f>SUM($T$2:T17)*T17</f>
        <v>15</v>
      </c>
      <c r="V17" s="35">
        <f>COUNTIFS(resources!B:B,B17)</f>
        <v>1</v>
      </c>
      <c r="W17" s="35">
        <f t="shared" si="3"/>
        <v>1</v>
      </c>
      <c r="X17" s="35">
        <f t="shared" si="4"/>
        <v>1</v>
      </c>
      <c r="Y17" s="35">
        <f t="shared" si="5"/>
        <v>1</v>
      </c>
      <c r="Z17" s="35">
        <f t="shared" si="6"/>
        <v>1</v>
      </c>
      <c r="AA17" s="35">
        <f t="shared" si="8"/>
        <v>1</v>
      </c>
      <c r="AB17" s="35">
        <f t="shared" si="7"/>
        <v>1</v>
      </c>
      <c r="AC17" s="35">
        <f>OR(ISNUMBER(G17),(COUNTIFS(elcc!A:A,M17)&gt;=1))*1</f>
        <v>1</v>
      </c>
    </row>
    <row r="18" spans="1:29" x14ac:dyDescent="0.25">
      <c r="A18" s="26" t="s">
        <v>2077</v>
      </c>
      <c r="B18" s="26" t="s">
        <v>754</v>
      </c>
      <c r="C18" s="26" t="s">
        <v>2518</v>
      </c>
      <c r="D18" s="26">
        <v>2021</v>
      </c>
      <c r="E18" s="26">
        <v>8</v>
      </c>
      <c r="F18" s="26">
        <v>64.8</v>
      </c>
      <c r="G18" s="26">
        <v>10</v>
      </c>
      <c r="I18" s="26" t="s">
        <v>10</v>
      </c>
      <c r="J18" s="63" t="str">
        <f>IF(ISNA(INDEX(resources!G:G,MATCH(B18,resources!B:B,0))),"none",
INDEX(resources!G:G,MATCH(B18,resources!B:B,0)))</f>
        <v>none</v>
      </c>
      <c r="K18" s="63">
        <f>IF(ISNA(INDEX(resources!D:D,MATCH(B18,resources!B:B,0))),
"fillme",
INDEX(resources!D:D,MATCH(B18,resources!B:B,0)))</f>
        <v>93</v>
      </c>
      <c r="L18" s="63" t="str">
        <f>IF(
ISNA(INDEX(resources!E:E,MATCH(B18,resources!B:B,0))),"fillme",
INDEX(resources!E:E,MATCH(B18,resources!B:B,0)))</f>
        <v>CAISO_Hydro</v>
      </c>
      <c r="M18" s="63" t="str">
        <f>IF(
ISNA(INDEX(elcc_type_map!A:A,MATCH(L18,elcc_type_map!B:B,0))),
"fillme",
INDEX(elcc_type_map!A:A,MATCH(L18,elcc_type_map!B:B,0)))</f>
        <v>hydro</v>
      </c>
      <c r="N18" s="63">
        <f>IF(
ISNA(INDEX(resources!J:J,MATCH(B18,resources!B:B,0))),"fillme",
INDEX(resources!J:J,MATCH(B18,resources!B:B,0)))</f>
        <v>1</v>
      </c>
      <c r="O18" s="76">
        <f>IF(ISNUMBER(G18),G18,
IF(ISNUMBER(H18),H18*K18*SUMIFS(elcc!C:C,elcc!A:A,M18,elcc!B:B,E18),
"error; please fill out capacity info in blue fields"))</f>
        <v>10</v>
      </c>
      <c r="P18" s="90" t="str">
        <f>INDEX(resources!F:F,MATCH(B18,resources!B:B,0))</f>
        <v>physical</v>
      </c>
      <c r="Q18" s="35">
        <f t="shared" si="0"/>
        <v>1</v>
      </c>
      <c r="R18" s="35">
        <f t="shared" si="1"/>
        <v>1</v>
      </c>
      <c r="S18" s="35" t="str">
        <f t="shared" si="2"/>
        <v>ELECTR_7_PL1X3_contract_14_none</v>
      </c>
      <c r="T18" s="35">
        <f>IF(AND(COUNTIFS($S$2:S18,S18)=1),1,0)</f>
        <v>1</v>
      </c>
      <c r="U18" s="35">
        <f>SUM($T$2:T18)*T18</f>
        <v>16</v>
      </c>
      <c r="V18" s="35">
        <f>COUNTIFS(resources!B:B,B18)</f>
        <v>1</v>
      </c>
      <c r="W18" s="35">
        <f t="shared" si="3"/>
        <v>1</v>
      </c>
      <c r="X18" s="35">
        <f t="shared" si="4"/>
        <v>1</v>
      </c>
      <c r="Y18" s="35">
        <f t="shared" si="5"/>
        <v>1</v>
      </c>
      <c r="Z18" s="35">
        <f t="shared" si="6"/>
        <v>1</v>
      </c>
      <c r="AA18" s="35">
        <f t="shared" si="8"/>
        <v>1</v>
      </c>
      <c r="AB18" s="35">
        <f t="shared" si="7"/>
        <v>1</v>
      </c>
      <c r="AC18" s="35">
        <f>OR(ISNUMBER(G18),(COUNTIFS(elcc!A:A,M18)&gt;=1))*1</f>
        <v>1</v>
      </c>
    </row>
    <row r="19" spans="1:29" x14ac:dyDescent="0.25">
      <c r="A19" s="26" t="s">
        <v>2077</v>
      </c>
      <c r="B19" s="26" t="s">
        <v>756</v>
      </c>
      <c r="C19" s="26" t="s">
        <v>2519</v>
      </c>
      <c r="D19" s="26">
        <v>2021</v>
      </c>
      <c r="E19" s="26">
        <v>7</v>
      </c>
      <c r="F19" s="26">
        <v>0</v>
      </c>
      <c r="G19" s="26">
        <v>10</v>
      </c>
      <c r="I19" s="26" t="s">
        <v>10</v>
      </c>
      <c r="J19" s="63" t="str">
        <f>IF(ISNA(INDEX(resources!G:G,MATCH(B19,resources!B:B,0))),"none",
INDEX(resources!G:G,MATCH(B19,resources!B:B,0)))</f>
        <v>none</v>
      </c>
      <c r="K19" s="63">
        <f>IF(ISNA(INDEX(resources!D:D,MATCH(B19,resources!B:B,0))),
"fillme",
INDEX(resources!D:D,MATCH(B19,resources!B:B,0)))</f>
        <v>5</v>
      </c>
      <c r="L19" s="63" t="str">
        <f>IF(
ISNA(INDEX(resources!E:E,MATCH(B19,resources!B:B,0))),"fillme",
INDEX(resources!E:E,MATCH(B19,resources!B:B,0)))</f>
        <v>CAISO_Small_Hydro</v>
      </c>
      <c r="M19" s="63" t="str">
        <f>IF(
ISNA(INDEX(elcc_type_map!A:A,MATCH(L19,elcc_type_map!B:B,0))),
"fillme",
INDEX(elcc_type_map!A:A,MATCH(L19,elcc_type_map!B:B,0)))</f>
        <v>hydro</v>
      </c>
      <c r="N19" s="63">
        <f>IF(
ISNA(INDEX(resources!J:J,MATCH(B19,resources!B:B,0))),"fillme",
INDEX(resources!J:J,MATCH(B19,resources!B:B,0)))</f>
        <v>1</v>
      </c>
      <c r="O19" s="76">
        <f>IF(ISNUMBER(G19),G19,
IF(ISNUMBER(H19),H19*K19*SUMIFS(elcc!C:C,elcc!A:A,M19,elcc!B:B,E19),
"error; please fill out capacity info in blue fields"))</f>
        <v>10</v>
      </c>
      <c r="P19" s="90" t="str">
        <f>INDEX(resources!F:F,MATCH(B19,resources!B:B,0))</f>
        <v>physical</v>
      </c>
      <c r="Q19" s="35">
        <f t="shared" si="0"/>
        <v>0</v>
      </c>
      <c r="R19" s="35">
        <f t="shared" si="1"/>
        <v>1</v>
      </c>
      <c r="S19" s="35" t="str">
        <f t="shared" si="2"/>
        <v>ELKCRK_6_STONYG_contract_15_none</v>
      </c>
      <c r="T19" s="35">
        <f>IF(AND(COUNTIFS($S$2:S19,S19)=1),1,0)</f>
        <v>1</v>
      </c>
      <c r="U19" s="35">
        <f>SUM($T$2:T19)*T19</f>
        <v>17</v>
      </c>
      <c r="V19" s="35">
        <f>COUNTIFS(resources!B:B,B19)</f>
        <v>1</v>
      </c>
      <c r="W19" s="35">
        <f t="shared" si="3"/>
        <v>1</v>
      </c>
      <c r="X19" s="35">
        <f t="shared" si="4"/>
        <v>1</v>
      </c>
      <c r="Y19" s="35">
        <f t="shared" si="5"/>
        <v>1</v>
      </c>
      <c r="Z19" s="35">
        <f t="shared" si="6"/>
        <v>1</v>
      </c>
      <c r="AA19" s="35">
        <f t="shared" si="8"/>
        <v>1</v>
      </c>
      <c r="AB19" s="35">
        <f t="shared" si="7"/>
        <v>1</v>
      </c>
      <c r="AC19" s="35">
        <f>OR(ISNUMBER(G19),(COUNTIFS(elcc!A:A,M19)&gt;=1))*1</f>
        <v>1</v>
      </c>
    </row>
    <row r="20" spans="1:29" x14ac:dyDescent="0.25">
      <c r="A20" s="26" t="s">
        <v>2077</v>
      </c>
      <c r="B20" s="26" t="s">
        <v>757</v>
      </c>
      <c r="C20" s="26" t="s">
        <v>2520</v>
      </c>
      <c r="D20" s="26">
        <v>2021</v>
      </c>
      <c r="E20" s="26">
        <v>8</v>
      </c>
      <c r="F20" s="26">
        <v>6.48</v>
      </c>
      <c r="G20" s="26">
        <v>40</v>
      </c>
      <c r="I20" s="26" t="s">
        <v>10</v>
      </c>
      <c r="J20" s="63" t="str">
        <f>IF(ISNA(INDEX(resources!G:G,MATCH(B20,resources!B:B,0))),"none",
INDEX(resources!G:G,MATCH(B20,resources!B:B,0)))</f>
        <v>none</v>
      </c>
      <c r="K20" s="63">
        <f>IF(ISNA(INDEX(resources!D:D,MATCH(B20,resources!B:B,0))),
"fillme",
INDEX(resources!D:D,MATCH(B20,resources!B:B,0)))</f>
        <v>10.5</v>
      </c>
      <c r="L20" s="63" t="str">
        <f>IF(
ISNA(INDEX(resources!E:E,MATCH(B20,resources!B:B,0))),"fillme",
INDEX(resources!E:E,MATCH(B20,resources!B:B,0)))</f>
        <v>CAISO_Biomass</v>
      </c>
      <c r="M20" s="63" t="str">
        <f>IF(
ISNA(INDEX(elcc_type_map!A:A,MATCH(L20,elcc_type_map!B:B,0))),
"fillme",
INDEX(elcc_type_map!A:A,MATCH(L20,elcc_type_map!B:B,0)))</f>
        <v>biomass</v>
      </c>
      <c r="N20" s="63">
        <f>IF(
ISNA(INDEX(resources!J:J,MATCH(B20,resources!B:B,0))),"fillme",
INDEX(resources!J:J,MATCH(B20,resources!B:B,0)))</f>
        <v>1</v>
      </c>
      <c r="O20" s="76">
        <f>IF(ISNUMBER(G20),G20,
IF(ISNUMBER(H20),H20*K20*SUMIFS(elcc!C:C,elcc!A:A,M20,elcc!B:B,E20),
"error; please fill out capacity info in blue fields"))</f>
        <v>40</v>
      </c>
      <c r="P20" s="90" t="str">
        <f>INDEX(resources!F:F,MATCH(B20,resources!B:B,0))</f>
        <v>physical</v>
      </c>
      <c r="Q20" s="35">
        <f t="shared" si="0"/>
        <v>1</v>
      </c>
      <c r="R20" s="35">
        <f t="shared" si="1"/>
        <v>1</v>
      </c>
      <c r="S20" s="35" t="str">
        <f t="shared" si="2"/>
        <v>ELNIDP_6_BIOMAS_contract_16_none</v>
      </c>
      <c r="T20" s="35">
        <f>IF(AND(COUNTIFS($S$2:S20,S20)=1),1,0)</f>
        <v>1</v>
      </c>
      <c r="U20" s="35">
        <f>SUM($T$2:T20)*T20</f>
        <v>18</v>
      </c>
      <c r="V20" s="35">
        <f>COUNTIFS(resources!B:B,B20)</f>
        <v>1</v>
      </c>
      <c r="W20" s="35">
        <f t="shared" si="3"/>
        <v>1</v>
      </c>
      <c r="X20" s="35">
        <f t="shared" si="4"/>
        <v>1</v>
      </c>
      <c r="Y20" s="35">
        <f t="shared" si="5"/>
        <v>1</v>
      </c>
      <c r="Z20" s="35">
        <f t="shared" si="6"/>
        <v>1</v>
      </c>
      <c r="AA20" s="35">
        <f t="shared" si="8"/>
        <v>1</v>
      </c>
      <c r="AB20" s="35">
        <f t="shared" si="7"/>
        <v>1</v>
      </c>
      <c r="AC20" s="35">
        <f>OR(ISNUMBER(G20),(COUNTIFS(elcc!A:A,M20)&gt;=1))*1</f>
        <v>1</v>
      </c>
    </row>
    <row r="21" spans="1:29" x14ac:dyDescent="0.25">
      <c r="A21" s="26" t="s">
        <v>2077</v>
      </c>
      <c r="B21" s="26" t="s">
        <v>758</v>
      </c>
      <c r="C21" s="26" t="s">
        <v>2521</v>
      </c>
      <c r="D21" s="26">
        <v>2021</v>
      </c>
      <c r="E21" s="26">
        <v>7</v>
      </c>
      <c r="F21" s="26">
        <v>25.92</v>
      </c>
      <c r="I21" s="26" t="s">
        <v>10</v>
      </c>
      <c r="J21" s="63" t="str">
        <f>IF(ISNA(INDEX(resources!G:G,MATCH(B21,resources!B:B,0))),"none",
INDEX(resources!G:G,MATCH(B21,resources!B:B,0)))</f>
        <v>none</v>
      </c>
      <c r="K21" s="63">
        <f>IF(ISNA(INDEX(resources!D:D,MATCH(B21,resources!B:B,0))),
"fillme",
INDEX(resources!D:D,MATCH(B21,resources!B:B,0)))</f>
        <v>263</v>
      </c>
      <c r="L21" s="63" t="str">
        <f>IF(
ISNA(INDEX(resources!E:E,MATCH(B21,resources!B:B,0))),"fillme",
INDEX(resources!E:E,MATCH(B21,resources!B:B,0)))</f>
        <v>CAISO_CCGT2</v>
      </c>
      <c r="M21" s="63" t="str">
        <f>IF(
ISNA(INDEX(elcc_type_map!A:A,MATCH(L21,elcc_type_map!B:B,0))),
"fillme",
INDEX(elcc_type_map!A:A,MATCH(L21,elcc_type_map!B:B,0)))</f>
        <v>thermal</v>
      </c>
      <c r="N21" s="63">
        <f>IF(
ISNA(INDEX(resources!J:J,MATCH(B21,resources!B:B,0))),"fillme",
INDEX(resources!J:J,MATCH(B21,resources!B:B,0)))</f>
        <v>1</v>
      </c>
      <c r="O21" s="76" t="str">
        <f>IF(ISNUMBER(G21),G21,
IF(ISNUMBER(H21),H21*K21*SUMIFS(elcc!C:C,elcc!A:A,M21,elcc!B:B,E21),
"error; please fill out capacity info in blue fields"))</f>
        <v>error; please fill out capacity info in blue fields</v>
      </c>
      <c r="P21" s="90" t="str">
        <f>INDEX(resources!F:F,MATCH(B21,resources!B:B,0))</f>
        <v>physical</v>
      </c>
      <c r="Q21" s="35">
        <f t="shared" si="0"/>
        <v>1</v>
      </c>
      <c r="R21" s="35">
        <f t="shared" si="1"/>
        <v>0</v>
      </c>
      <c r="S21" s="35" t="str">
        <f t="shared" si="2"/>
        <v>ELSEGN_2_UN1011_contract_17_none</v>
      </c>
      <c r="T21" s="35">
        <f>IF(AND(COUNTIFS($S$2:S21,S21)=1),1,0)</f>
        <v>1</v>
      </c>
      <c r="U21" s="35">
        <f>SUM($T$2:T21)*T21</f>
        <v>19</v>
      </c>
      <c r="V21" s="35">
        <f>COUNTIFS(resources!B:B,B21)</f>
        <v>1</v>
      </c>
      <c r="W21" s="35">
        <f t="shared" si="3"/>
        <v>1</v>
      </c>
      <c r="X21" s="35">
        <f t="shared" si="4"/>
        <v>1</v>
      </c>
      <c r="Y21" s="35">
        <f t="shared" si="5"/>
        <v>0</v>
      </c>
      <c r="Z21" s="35">
        <f t="shared" si="6"/>
        <v>1</v>
      </c>
      <c r="AA21" s="35">
        <f t="shared" si="8"/>
        <v>1</v>
      </c>
      <c r="AB21" s="35">
        <f t="shared" si="7"/>
        <v>1</v>
      </c>
      <c r="AC21" s="35">
        <f>OR(ISNUMBER(G21),(COUNTIFS(elcc!A:A,M21)&gt;=1))*1</f>
        <v>1</v>
      </c>
    </row>
    <row r="22" spans="1:29" x14ac:dyDescent="0.25">
      <c r="A22" s="26" t="s">
        <v>2077</v>
      </c>
      <c r="B22" s="26" t="s">
        <v>760</v>
      </c>
      <c r="C22" s="26" t="s">
        <v>2522</v>
      </c>
      <c r="D22" s="26">
        <v>2021</v>
      </c>
      <c r="E22" s="26">
        <v>8</v>
      </c>
      <c r="F22" s="26">
        <v>25.92</v>
      </c>
      <c r="I22" s="26" t="s">
        <v>10</v>
      </c>
      <c r="J22" s="63" t="str">
        <f>IF(ISNA(INDEX(resources!G:G,MATCH(B22,resources!B:B,0))),"none",
INDEX(resources!G:G,MATCH(B22,resources!B:B,0)))</f>
        <v>none</v>
      </c>
      <c r="K22" s="63">
        <f>IF(ISNA(INDEX(resources!D:D,MATCH(B22,resources!B:B,0))),
"fillme",
INDEX(resources!D:D,MATCH(B22,resources!B:B,0)))</f>
        <v>263.68</v>
      </c>
      <c r="L22" s="63" t="str">
        <f>IF(
ISNA(INDEX(resources!E:E,MATCH(B22,resources!B:B,0))),"fillme",
INDEX(resources!E:E,MATCH(B22,resources!B:B,0)))</f>
        <v>CAISO_CCGT1</v>
      </c>
      <c r="M22" s="63" t="str">
        <f>IF(
ISNA(INDEX(elcc_type_map!A:A,MATCH(L22,elcc_type_map!B:B,0))),
"fillme",
INDEX(elcc_type_map!A:A,MATCH(L22,elcc_type_map!B:B,0)))</f>
        <v>thermal</v>
      </c>
      <c r="N22" s="63">
        <f>IF(
ISNA(INDEX(resources!J:J,MATCH(B22,resources!B:B,0))),"fillme",
INDEX(resources!J:J,MATCH(B22,resources!B:B,0)))</f>
        <v>1</v>
      </c>
      <c r="O22" s="76" t="str">
        <f>IF(ISNUMBER(G22),G22,
IF(ISNUMBER(H22),H22*K22*SUMIFS(elcc!C:C,elcc!A:A,M22,elcc!B:B,E22),
"error; please fill out capacity info in blue fields"))</f>
        <v>error; please fill out capacity info in blue fields</v>
      </c>
      <c r="P22" s="90" t="str">
        <f>INDEX(resources!F:F,MATCH(B22,resources!B:B,0))</f>
        <v>physical</v>
      </c>
      <c r="Q22" s="35">
        <f t="shared" si="0"/>
        <v>1</v>
      </c>
      <c r="R22" s="35">
        <f t="shared" si="1"/>
        <v>0</v>
      </c>
      <c r="S22" s="35" t="str">
        <f t="shared" si="2"/>
        <v>ELSEGN_2_UN2021_contract_18_none</v>
      </c>
      <c r="T22" s="35">
        <f>IF(AND(COUNTIFS($S$2:S22,S22)=1),1,0)</f>
        <v>1</v>
      </c>
      <c r="U22" s="35">
        <f>SUM($T$2:T22)*T22</f>
        <v>20</v>
      </c>
      <c r="V22" s="35">
        <f>COUNTIFS(resources!B:B,B22)</f>
        <v>1</v>
      </c>
      <c r="W22" s="35">
        <f t="shared" si="3"/>
        <v>1</v>
      </c>
      <c r="X22" s="35">
        <f t="shared" si="4"/>
        <v>1</v>
      </c>
      <c r="Y22" s="35">
        <f t="shared" si="5"/>
        <v>0</v>
      </c>
      <c r="Z22" s="35">
        <f t="shared" si="6"/>
        <v>1</v>
      </c>
      <c r="AA22" s="35">
        <f t="shared" si="8"/>
        <v>1</v>
      </c>
      <c r="AB22" s="35">
        <f t="shared" si="7"/>
        <v>1</v>
      </c>
      <c r="AC22" s="35">
        <f>OR(ISNUMBER(G22),(COUNTIFS(elcc!A:A,M22)&gt;=1))*1</f>
        <v>1</v>
      </c>
    </row>
    <row r="23" spans="1:29" x14ac:dyDescent="0.25">
      <c r="A23" s="26" t="s">
        <v>2077</v>
      </c>
      <c r="B23" s="26" t="s">
        <v>762</v>
      </c>
      <c r="C23" s="26" t="s">
        <v>2523</v>
      </c>
      <c r="D23" s="26">
        <v>2021</v>
      </c>
      <c r="E23" s="26">
        <v>7</v>
      </c>
      <c r="F23" s="26">
        <v>6.48</v>
      </c>
      <c r="I23" s="26" t="s">
        <v>10</v>
      </c>
      <c r="J23" s="63" t="str">
        <f>IF(ISNA(INDEX(resources!G:G,MATCH(B23,resources!B:B,0))),"none",
INDEX(resources!G:G,MATCH(B23,resources!B:B,0)))</f>
        <v>none</v>
      </c>
      <c r="K23" s="63">
        <f>IF(ISNA(INDEX(resources!D:D,MATCH(B23,resources!B:B,0))),
"fillme",
INDEX(resources!D:D,MATCH(B23,resources!B:B,0)))</f>
        <v>104</v>
      </c>
      <c r="L23" s="63" t="str">
        <f>IF(
ISNA(INDEX(resources!E:E,MATCH(B23,resources!B:B,0))),"fillme",
INDEX(resources!E:E,MATCH(B23,resources!B:B,0)))</f>
        <v>CAISO_ST</v>
      </c>
      <c r="M23" s="63" t="str">
        <f>IF(
ISNA(INDEX(elcc_type_map!A:A,MATCH(L23,elcc_type_map!B:B,0))),
"fillme",
INDEX(elcc_type_map!A:A,MATCH(L23,elcc_type_map!B:B,0)))</f>
        <v>thermal</v>
      </c>
      <c r="N23" s="63">
        <f>IF(
ISNA(INDEX(resources!J:J,MATCH(B23,resources!B:B,0))),"fillme",
INDEX(resources!J:J,MATCH(B23,resources!B:B,0)))</f>
        <v>1</v>
      </c>
      <c r="O23" s="76" t="str">
        <f>IF(ISNUMBER(G23),G23,
IF(ISNUMBER(H23),H23*K23*SUMIFS(elcc!C:C,elcc!A:A,M23,elcc!B:B,E23),
"error; please fill out capacity info in blue fields"))</f>
        <v>error; please fill out capacity info in blue fields</v>
      </c>
      <c r="P23" s="90" t="str">
        <f>INDEX(resources!F:F,MATCH(B23,resources!B:B,0))</f>
        <v>physical</v>
      </c>
      <c r="Q23" s="35">
        <f t="shared" si="0"/>
        <v>1</v>
      </c>
      <c r="R23" s="35">
        <f t="shared" si="1"/>
        <v>0</v>
      </c>
      <c r="S23" s="35" t="str">
        <f t="shared" si="2"/>
        <v>ENCINA_7_EA2_contract_19_none</v>
      </c>
      <c r="T23" s="35">
        <f>IF(AND(COUNTIFS($S$2:S23,S23)=1),1,0)</f>
        <v>1</v>
      </c>
      <c r="U23" s="35">
        <f>SUM($T$2:T23)*T23</f>
        <v>21</v>
      </c>
      <c r="V23" s="35">
        <f>COUNTIFS(resources!B:B,B23)</f>
        <v>1</v>
      </c>
      <c r="W23" s="35">
        <f t="shared" si="3"/>
        <v>1</v>
      </c>
      <c r="X23" s="35">
        <f t="shared" si="4"/>
        <v>1</v>
      </c>
      <c r="Y23" s="35">
        <f t="shared" si="5"/>
        <v>0</v>
      </c>
      <c r="Z23" s="35">
        <f t="shared" si="6"/>
        <v>1</v>
      </c>
      <c r="AA23" s="35">
        <f t="shared" si="8"/>
        <v>1</v>
      </c>
      <c r="AB23" s="35">
        <f t="shared" si="7"/>
        <v>1</v>
      </c>
      <c r="AC23" s="35">
        <f>OR(ISNUMBER(G23),(COUNTIFS(elcc!A:A,M23)&gt;=1))*1</f>
        <v>1</v>
      </c>
    </row>
    <row r="24" spans="1:29" x14ac:dyDescent="0.25">
      <c r="A24" s="26" t="s">
        <v>2077</v>
      </c>
      <c r="B24" s="26" t="s">
        <v>2567</v>
      </c>
      <c r="C24" s="26" t="s">
        <v>2524</v>
      </c>
      <c r="D24" s="26">
        <v>2021</v>
      </c>
      <c r="E24" s="26">
        <v>8</v>
      </c>
      <c r="F24" s="26">
        <v>6.48</v>
      </c>
      <c r="I24" s="26" t="s">
        <v>3291</v>
      </c>
      <c r="J24" s="63" t="str">
        <f>IF(ISNA(INDEX(resources!G:G,MATCH(B24,resources!B:B,0))),"none",
INDEX(resources!G:G,MATCH(B24,resources!B:B,0)))</f>
        <v>fillme_name,type,mw</v>
      </c>
      <c r="K24" s="63" t="str">
        <f>IF(ISNA(INDEX(resources!D:D,MATCH(B24,resources!B:B,0))),
"fillme",
INDEX(resources!D:D,MATCH(B24,resources!B:B,0)))</f>
        <v>fillme</v>
      </c>
      <c r="L24" s="63" t="str">
        <f>IF(
ISNA(INDEX(resources!E:E,MATCH(B24,resources!B:B,0))),"fillme",
INDEX(resources!E:E,MATCH(B24,resources!B:B,0)))</f>
        <v>CAISO_Hybrid</v>
      </c>
      <c r="M24" s="63" t="str">
        <f>IF(
ISNA(INDEX(elcc_type_map!A:A,MATCH(L24,elcc_type_map!B:B,0))),
"fillme",
INDEX(elcc_type_map!A:A,MATCH(L24,elcc_type_map!B:B,0)))</f>
        <v>unknown</v>
      </c>
      <c r="N24" s="63">
        <f>IF(
ISNA(INDEX(resources!J:J,MATCH(B24,resources!B:B,0))),"fillme",
INDEX(resources!J:J,MATCH(B24,resources!B:B,0)))</f>
        <v>0</v>
      </c>
      <c r="O24" s="76" t="str">
        <f>IF(ISNUMBER(G24),G24,
IF(ISNUMBER(H24),H24*K24*SUMIFS(elcc!C:C,elcc!A:A,M24,elcc!B:B,E24),
"error; please fill out capacity info in blue fields"))</f>
        <v>error; please fill out capacity info in blue fields</v>
      </c>
      <c r="P24" s="90" t="str">
        <f>INDEX(resources!F:F,MATCH(B24,resources!B:B,0))</f>
        <v>new_resolve</v>
      </c>
      <c r="Q24" s="35">
        <f t="shared" si="0"/>
        <v>1</v>
      </c>
      <c r="R24" s="35">
        <f t="shared" si="1"/>
        <v>0</v>
      </c>
      <c r="S24" s="35" t="str">
        <f t="shared" si="2"/>
        <v>NEW_Hybrid_contract_20_fillme_name,type,mw</v>
      </c>
      <c r="T24" s="35">
        <f>IF(AND(COUNTIFS($S$2:S24,S24)=1),1,0)</f>
        <v>1</v>
      </c>
      <c r="U24" s="35">
        <f>SUM($T$2:T24)*T24</f>
        <v>22</v>
      </c>
      <c r="V24" s="35">
        <f>COUNTIFS(resources!B:B,B24)</f>
        <v>1</v>
      </c>
      <c r="W24" s="35">
        <f t="shared" si="3"/>
        <v>1</v>
      </c>
      <c r="X24" s="35">
        <f t="shared" si="4"/>
        <v>1</v>
      </c>
      <c r="Y24" s="35">
        <f t="shared" si="5"/>
        <v>0</v>
      </c>
      <c r="Z24" s="35">
        <f t="shared" si="6"/>
        <v>0</v>
      </c>
      <c r="AA24" s="35">
        <f t="shared" si="8"/>
        <v>0</v>
      </c>
      <c r="AB24" s="35">
        <f t="shared" si="7"/>
        <v>1</v>
      </c>
      <c r="AC24" s="35">
        <f>OR(ISNUMBER(G24),(COUNTIFS(elcc!A:A,M24)&gt;=1))*1</f>
        <v>0</v>
      </c>
    </row>
    <row r="25" spans="1:29" x14ac:dyDescent="0.25">
      <c r="A25" s="26" t="s">
        <v>2077</v>
      </c>
      <c r="B25" s="26" t="s">
        <v>764</v>
      </c>
      <c r="C25" s="26" t="s">
        <v>2525</v>
      </c>
      <c r="D25" s="26">
        <v>2021</v>
      </c>
      <c r="E25" s="26">
        <v>7</v>
      </c>
      <c r="F25" s="26">
        <v>25.92</v>
      </c>
      <c r="I25" s="26" t="s">
        <v>10</v>
      </c>
      <c r="J25" s="63" t="str">
        <f>IF(ISNA(INDEX(resources!G:G,MATCH(B25,resources!B:B,0))),"none",
INDEX(resources!G:G,MATCH(B25,resources!B:B,0)))</f>
        <v>none</v>
      </c>
      <c r="K25" s="63">
        <f>IF(ISNA(INDEX(resources!D:D,MATCH(B25,resources!B:B,0))),
"fillme",
INDEX(resources!D:D,MATCH(B25,resources!B:B,0)))</f>
        <v>300</v>
      </c>
      <c r="L25" s="63" t="str">
        <f>IF(
ISNA(INDEX(resources!E:E,MATCH(B25,resources!B:B,0))),"fillme",
INDEX(resources!E:E,MATCH(B25,resources!B:B,0)))</f>
        <v>CAISO_ST</v>
      </c>
      <c r="M25" s="63" t="str">
        <f>IF(
ISNA(INDEX(elcc_type_map!A:A,MATCH(L25,elcc_type_map!B:B,0))),
"fillme",
INDEX(elcc_type_map!A:A,MATCH(L25,elcc_type_map!B:B,0)))</f>
        <v>thermal</v>
      </c>
      <c r="N25" s="63">
        <f>IF(
ISNA(INDEX(resources!J:J,MATCH(B25,resources!B:B,0))),"fillme",
INDEX(resources!J:J,MATCH(B25,resources!B:B,0)))</f>
        <v>1</v>
      </c>
      <c r="O25" s="76" t="str">
        <f>IF(ISNUMBER(G25),G25,
IF(ISNUMBER(H25),H25*K25*SUMIFS(elcc!C:C,elcc!A:A,M25,elcc!B:B,E25),
"error; please fill out capacity info in blue fields"))</f>
        <v>error; please fill out capacity info in blue fields</v>
      </c>
      <c r="P25" s="90" t="str">
        <f>INDEX(resources!F:F,MATCH(B25,resources!B:B,0))</f>
        <v>physical</v>
      </c>
      <c r="Q25" s="35">
        <f t="shared" si="0"/>
        <v>1</v>
      </c>
      <c r="R25" s="35">
        <f t="shared" si="1"/>
        <v>0</v>
      </c>
      <c r="S25" s="35" t="str">
        <f t="shared" si="2"/>
        <v>ENCINA_7_EA4_contract_21_none</v>
      </c>
      <c r="T25" s="35">
        <f>IF(AND(COUNTIFS($S$2:S25,S25)=1),1,0)</f>
        <v>1</v>
      </c>
      <c r="U25" s="35">
        <f>SUM($T$2:T25)*T25</f>
        <v>23</v>
      </c>
      <c r="V25" s="35">
        <f>COUNTIFS(resources!B:B,B25)</f>
        <v>1</v>
      </c>
      <c r="W25" s="35">
        <f t="shared" si="3"/>
        <v>1</v>
      </c>
      <c r="X25" s="35">
        <f t="shared" si="4"/>
        <v>1</v>
      </c>
      <c r="Y25" s="35">
        <f t="shared" si="5"/>
        <v>0</v>
      </c>
      <c r="Z25" s="35">
        <f t="shared" si="6"/>
        <v>1</v>
      </c>
      <c r="AA25" s="35">
        <f t="shared" si="8"/>
        <v>1</v>
      </c>
      <c r="AB25" s="35">
        <f t="shared" si="7"/>
        <v>1</v>
      </c>
      <c r="AC25" s="35">
        <f>OR(ISNUMBER(G25),(COUNTIFS(elcc!A:A,M25)&gt;=1))*1</f>
        <v>1</v>
      </c>
    </row>
    <row r="26" spans="1:29" x14ac:dyDescent="0.25">
      <c r="A26" s="26" t="s">
        <v>2077</v>
      </c>
      <c r="B26" s="26" t="s">
        <v>764</v>
      </c>
      <c r="C26" s="26" t="s">
        <v>2525</v>
      </c>
      <c r="D26" s="26">
        <v>2021</v>
      </c>
      <c r="E26" s="26">
        <v>8</v>
      </c>
      <c r="F26" s="26">
        <v>25.92</v>
      </c>
      <c r="I26" s="26" t="s">
        <v>10</v>
      </c>
      <c r="J26" s="63" t="str">
        <f>IF(ISNA(INDEX(resources!G:G,MATCH(B26,resources!B:B,0))),"none",
INDEX(resources!G:G,MATCH(B26,resources!B:B,0)))</f>
        <v>none</v>
      </c>
      <c r="K26" s="63">
        <f>IF(ISNA(INDEX(resources!D:D,MATCH(B26,resources!B:B,0))),
"fillme",
INDEX(resources!D:D,MATCH(B26,resources!B:B,0)))</f>
        <v>300</v>
      </c>
      <c r="L26" s="63" t="str">
        <f>IF(
ISNA(INDEX(resources!E:E,MATCH(B26,resources!B:B,0))),"fillme",
INDEX(resources!E:E,MATCH(B26,resources!B:B,0)))</f>
        <v>CAISO_ST</v>
      </c>
      <c r="M26" s="63" t="str">
        <f>IF(
ISNA(INDEX(elcc_type_map!A:A,MATCH(L26,elcc_type_map!B:B,0))),
"fillme",
INDEX(elcc_type_map!A:A,MATCH(L26,elcc_type_map!B:B,0)))</f>
        <v>thermal</v>
      </c>
      <c r="N26" s="63">
        <f>IF(
ISNA(INDEX(resources!J:J,MATCH(B26,resources!B:B,0))),"fillme",
INDEX(resources!J:J,MATCH(B26,resources!B:B,0)))</f>
        <v>1</v>
      </c>
      <c r="O26" s="76" t="str">
        <f>IF(ISNUMBER(G26),G26,
IF(ISNUMBER(H26),H26*K26*SUMIFS(elcc!C:C,elcc!A:A,M26,elcc!B:B,E26),
"error; please fill out capacity info in blue fields"))</f>
        <v>error; please fill out capacity info in blue fields</v>
      </c>
      <c r="P26" s="90" t="str">
        <f>INDEX(resources!F:F,MATCH(B26,resources!B:B,0))</f>
        <v>physical</v>
      </c>
      <c r="Q26" s="35">
        <f t="shared" si="0"/>
        <v>1</v>
      </c>
      <c r="R26" s="35">
        <f t="shared" si="1"/>
        <v>0</v>
      </c>
      <c r="S26" s="35" t="str">
        <f t="shared" si="2"/>
        <v>ENCINA_7_EA4_contract_21_none</v>
      </c>
      <c r="T26" s="35">
        <f>IF(AND(COUNTIFS($S$2:S26,S26)=1),1,0)</f>
        <v>0</v>
      </c>
      <c r="U26" s="35">
        <f>SUM($T$2:T26)*T26</f>
        <v>0</v>
      </c>
      <c r="V26" s="35">
        <f>COUNTIFS(resources!B:B,B26)</f>
        <v>1</v>
      </c>
      <c r="W26" s="35">
        <f t="shared" si="3"/>
        <v>1</v>
      </c>
      <c r="X26" s="35">
        <f t="shared" si="4"/>
        <v>1</v>
      </c>
      <c r="Y26" s="35">
        <f t="shared" si="5"/>
        <v>0</v>
      </c>
      <c r="Z26" s="35">
        <f t="shared" si="6"/>
        <v>1</v>
      </c>
      <c r="AA26" s="35">
        <f t="shared" si="8"/>
        <v>1</v>
      </c>
      <c r="AB26" s="35">
        <f t="shared" si="7"/>
        <v>1</v>
      </c>
      <c r="AC26" s="35">
        <f>OR(ISNUMBER(G26),(COUNTIFS(elcc!A:A,M26)&gt;=1))*1</f>
        <v>1</v>
      </c>
    </row>
    <row r="27" spans="1:29" x14ac:dyDescent="0.25">
      <c r="A27" s="26" t="s">
        <v>2077</v>
      </c>
      <c r="B27" s="26" t="s">
        <v>766</v>
      </c>
      <c r="C27" s="26" t="s">
        <v>2526</v>
      </c>
      <c r="D27" s="26">
        <v>2021</v>
      </c>
      <c r="E27" s="26">
        <v>7</v>
      </c>
      <c r="F27" s="26">
        <v>194.4</v>
      </c>
      <c r="I27" s="26" t="s">
        <v>10</v>
      </c>
      <c r="J27" s="63" t="str">
        <f>IF(ISNA(INDEX(resources!G:G,MATCH(B27,resources!B:B,0))),"none",
INDEX(resources!G:G,MATCH(B27,resources!B:B,0)))</f>
        <v>none</v>
      </c>
      <c r="K27" s="63">
        <f>IF(ISNA(INDEX(resources!D:D,MATCH(B27,resources!B:B,0))),
"fillme",
INDEX(resources!D:D,MATCH(B27,resources!B:B,0)))</f>
        <v>14.5</v>
      </c>
      <c r="L27" s="63" t="str">
        <f>IF(
ISNA(INDEX(resources!E:E,MATCH(B27,resources!B:B,0))),"fillme",
INDEX(resources!E:E,MATCH(B27,resources!B:B,0)))</f>
        <v>CAISO_Peaker2</v>
      </c>
      <c r="M27" s="63" t="str">
        <f>IF(
ISNA(INDEX(elcc_type_map!A:A,MATCH(L27,elcc_type_map!B:B,0))),
"fillme",
INDEX(elcc_type_map!A:A,MATCH(L27,elcc_type_map!B:B,0)))</f>
        <v>thermal</v>
      </c>
      <c r="N27" s="63">
        <f>IF(
ISNA(INDEX(resources!J:J,MATCH(B27,resources!B:B,0))),"fillme",
INDEX(resources!J:J,MATCH(B27,resources!B:B,0)))</f>
        <v>1</v>
      </c>
      <c r="O27" s="76" t="str">
        <f>IF(ISNUMBER(G27),G27,
IF(ISNUMBER(H27),H27*K27*SUMIFS(elcc!C:C,elcc!A:A,M27,elcc!B:B,E27),
"error; please fill out capacity info in blue fields"))</f>
        <v>error; please fill out capacity info in blue fields</v>
      </c>
      <c r="P27" s="90" t="str">
        <f>INDEX(resources!F:F,MATCH(B27,resources!B:B,0))</f>
        <v>physical</v>
      </c>
      <c r="Q27" s="35">
        <f t="shared" si="0"/>
        <v>1</v>
      </c>
      <c r="R27" s="35">
        <f t="shared" si="1"/>
        <v>0</v>
      </c>
      <c r="S27" s="35" t="str">
        <f t="shared" si="2"/>
        <v>ENCINA_7_GT1_contract_23_none</v>
      </c>
      <c r="T27" s="35">
        <f>IF(AND(COUNTIFS($S$2:S27,S27)=1),1,0)</f>
        <v>1</v>
      </c>
      <c r="U27" s="35">
        <f>SUM($T$2:T27)*T27</f>
        <v>24</v>
      </c>
      <c r="V27" s="35">
        <f>COUNTIFS(resources!B:B,B27)</f>
        <v>1</v>
      </c>
      <c r="W27" s="35">
        <f t="shared" si="3"/>
        <v>1</v>
      </c>
      <c r="X27" s="35">
        <f t="shared" si="4"/>
        <v>1</v>
      </c>
      <c r="Y27" s="35">
        <f t="shared" si="5"/>
        <v>0</v>
      </c>
      <c r="Z27" s="35">
        <f t="shared" si="6"/>
        <v>1</v>
      </c>
      <c r="AA27" s="35">
        <f t="shared" si="8"/>
        <v>1</v>
      </c>
      <c r="AB27" s="35">
        <f t="shared" si="7"/>
        <v>1</v>
      </c>
      <c r="AC27" s="35">
        <f>OR(ISNUMBER(G27),(COUNTIFS(elcc!A:A,M27)&gt;=1))*1</f>
        <v>1</v>
      </c>
    </row>
    <row r="28" spans="1:29" x14ac:dyDescent="0.25">
      <c r="A28" s="26" t="s">
        <v>2077</v>
      </c>
      <c r="B28" s="26" t="s">
        <v>767</v>
      </c>
      <c r="C28" s="26" t="s">
        <v>2527</v>
      </c>
      <c r="D28" s="26">
        <v>2021</v>
      </c>
      <c r="E28" s="26">
        <v>8</v>
      </c>
      <c r="F28" s="26">
        <v>194.4</v>
      </c>
      <c r="I28" s="26" t="s">
        <v>10</v>
      </c>
      <c r="J28" s="63" t="str">
        <f>IF(ISNA(INDEX(resources!G:G,MATCH(B28,resources!B:B,0))),"none",
INDEX(resources!G:G,MATCH(B28,resources!B:B,0)))</f>
        <v>none</v>
      </c>
      <c r="K28" s="63">
        <f>IF(ISNA(INDEX(resources!D:D,MATCH(B28,resources!B:B,0))),
"fillme",
INDEX(resources!D:D,MATCH(B28,resources!B:B,0)))</f>
        <v>155.1</v>
      </c>
      <c r="L28" s="63" t="str">
        <f>IF(
ISNA(INDEX(resources!E:E,MATCH(B28,resources!B:B,0))),"fillme",
INDEX(resources!E:E,MATCH(B28,resources!B:B,0)))</f>
        <v>CAISO_Wind</v>
      </c>
      <c r="M28" s="63" t="str">
        <f>IF(
ISNA(INDEX(elcc_type_map!A:A,MATCH(L28,elcc_type_map!B:B,0))),
"fillme",
INDEX(elcc_type_map!A:A,MATCH(L28,elcc_type_map!B:B,0)))</f>
        <v>wind</v>
      </c>
      <c r="N28" s="63">
        <f>IF(
ISNA(INDEX(resources!J:J,MATCH(B28,resources!B:B,0))),"fillme",
INDEX(resources!J:J,MATCH(B28,resources!B:B,0)))</f>
        <v>1</v>
      </c>
      <c r="O28" s="76" t="str">
        <f>IF(ISNUMBER(G28),G28,
IF(ISNUMBER(H28),H28*K28*SUMIFS(elcc!C:C,elcc!A:A,M28,elcc!B:B,E28),
"error; please fill out capacity info in blue fields"))</f>
        <v>error; please fill out capacity info in blue fields</v>
      </c>
      <c r="P28" s="90" t="str">
        <f>INDEX(resources!F:F,MATCH(B28,resources!B:B,0))</f>
        <v>physical</v>
      </c>
      <c r="Q28" s="35">
        <f t="shared" si="0"/>
        <v>1</v>
      </c>
      <c r="R28" s="35">
        <f t="shared" si="1"/>
        <v>0</v>
      </c>
      <c r="S28" s="35" t="str">
        <f t="shared" si="2"/>
        <v>ENERSJ_2_WIND_contract_24_none</v>
      </c>
      <c r="T28" s="35">
        <f>IF(AND(COUNTIFS($S$2:S28,S28)=1),1,0)</f>
        <v>1</v>
      </c>
      <c r="U28" s="35">
        <f>SUM($T$2:T28)*T28</f>
        <v>25</v>
      </c>
      <c r="V28" s="35">
        <f>COUNTIFS(resources!B:B,B28)</f>
        <v>1</v>
      </c>
      <c r="W28" s="35">
        <f t="shared" si="3"/>
        <v>1</v>
      </c>
      <c r="X28" s="35">
        <f t="shared" si="4"/>
        <v>1</v>
      </c>
      <c r="Y28" s="35">
        <f t="shared" si="5"/>
        <v>0</v>
      </c>
      <c r="Z28" s="35">
        <f t="shared" si="6"/>
        <v>1</v>
      </c>
      <c r="AA28" s="35">
        <f t="shared" si="8"/>
        <v>1</v>
      </c>
      <c r="AB28" s="35">
        <f t="shared" si="7"/>
        <v>1</v>
      </c>
      <c r="AC28" s="35">
        <f>OR(ISNUMBER(G28),(COUNTIFS(elcc!A:A,M28)&gt;=1))*1</f>
        <v>1</v>
      </c>
    </row>
    <row r="29" spans="1:29" x14ac:dyDescent="0.25">
      <c r="A29" s="26" t="s">
        <v>2077</v>
      </c>
      <c r="B29" s="26" t="s">
        <v>768</v>
      </c>
      <c r="C29" s="26" t="s">
        <v>2528</v>
      </c>
      <c r="D29" s="26">
        <v>2021</v>
      </c>
      <c r="E29" s="26">
        <v>7</v>
      </c>
      <c r="F29" s="26">
        <v>7.2</v>
      </c>
      <c r="I29" s="26" t="s">
        <v>10</v>
      </c>
      <c r="J29" s="63" t="str">
        <f>IF(ISNA(INDEX(resources!G:G,MATCH(B29,resources!B:B,0))),"none",
INDEX(resources!G:G,MATCH(B29,resources!B:B,0)))</f>
        <v>none</v>
      </c>
      <c r="K29" s="63">
        <f>IF(ISNA(INDEX(resources!D:D,MATCH(B29,resources!B:B,0))),
"fillme",
INDEX(resources!D:D,MATCH(B29,resources!B:B,0)))</f>
        <v>47.12</v>
      </c>
      <c r="L29" s="63" t="str">
        <f>IF(
ISNA(INDEX(resources!E:E,MATCH(B29,resources!B:B,0))),"fillme",
INDEX(resources!E:E,MATCH(B29,resources!B:B,0)))</f>
        <v>CAISO_Wind</v>
      </c>
      <c r="M29" s="63" t="str">
        <f>IF(
ISNA(INDEX(elcc_type_map!A:A,MATCH(L29,elcc_type_map!B:B,0))),
"fillme",
INDEX(elcc_type_map!A:A,MATCH(L29,elcc_type_map!B:B,0)))</f>
        <v>wind</v>
      </c>
      <c r="N29" s="63">
        <f>IF(
ISNA(INDEX(resources!J:J,MATCH(B29,resources!B:B,0))),"fillme",
INDEX(resources!J:J,MATCH(B29,resources!B:B,0)))</f>
        <v>1</v>
      </c>
      <c r="O29" s="76" t="str">
        <f>IF(ISNUMBER(G29),G29,
IF(ISNUMBER(H29),H29*K29*SUMIFS(elcc!C:C,elcc!A:A,M29,elcc!B:B,E29),
"error; please fill out capacity info in blue fields"))</f>
        <v>error; please fill out capacity info in blue fields</v>
      </c>
      <c r="P29" s="90" t="str">
        <f>INDEX(resources!F:F,MATCH(B29,resources!B:B,0))</f>
        <v>physical</v>
      </c>
      <c r="Q29" s="35">
        <f t="shared" si="0"/>
        <v>1</v>
      </c>
      <c r="R29" s="35">
        <f t="shared" si="1"/>
        <v>0</v>
      </c>
      <c r="S29" s="35" t="str">
        <f t="shared" si="2"/>
        <v>ENWIND_2_WIND1_contract_25_none</v>
      </c>
      <c r="T29" s="35">
        <f>IF(AND(COUNTIFS($S$2:S29,S29)=1),1,0)</f>
        <v>1</v>
      </c>
      <c r="U29" s="35">
        <f>SUM($T$2:T29)*T29</f>
        <v>26</v>
      </c>
      <c r="V29" s="35">
        <f>COUNTIFS(resources!B:B,B29)</f>
        <v>1</v>
      </c>
      <c r="W29" s="35">
        <f t="shared" si="3"/>
        <v>1</v>
      </c>
      <c r="X29" s="35">
        <f t="shared" si="4"/>
        <v>1</v>
      </c>
      <c r="Y29" s="35">
        <f t="shared" si="5"/>
        <v>0</v>
      </c>
      <c r="Z29" s="35">
        <f t="shared" si="6"/>
        <v>1</v>
      </c>
      <c r="AA29" s="35">
        <f t="shared" si="8"/>
        <v>1</v>
      </c>
      <c r="AB29" s="35">
        <f t="shared" si="7"/>
        <v>1</v>
      </c>
      <c r="AC29" s="35">
        <f>OR(ISNUMBER(G29),(COUNTIFS(elcc!A:A,M29)&gt;=1))*1</f>
        <v>1</v>
      </c>
    </row>
    <row r="30" spans="1:29" x14ac:dyDescent="0.25">
      <c r="A30" s="26" t="s">
        <v>2077</v>
      </c>
      <c r="B30" s="26" t="s">
        <v>769</v>
      </c>
      <c r="C30" s="26" t="s">
        <v>2529</v>
      </c>
      <c r="D30" s="26">
        <v>2021</v>
      </c>
      <c r="E30" s="26">
        <v>8</v>
      </c>
      <c r="F30" s="26">
        <v>7.2</v>
      </c>
      <c r="I30" s="26" t="s">
        <v>10</v>
      </c>
      <c r="J30" s="63" t="str">
        <f>IF(ISNA(INDEX(resources!G:G,MATCH(B30,resources!B:B,0))),"none",
INDEX(resources!G:G,MATCH(B30,resources!B:B,0)))</f>
        <v>none</v>
      </c>
      <c r="K30" s="63">
        <f>IF(ISNA(INDEX(resources!D:D,MATCH(B30,resources!B:B,0))),
"fillme",
INDEX(resources!D:D,MATCH(B30,resources!B:B,0)))</f>
        <v>65</v>
      </c>
      <c r="L30" s="63" t="str">
        <f>IF(
ISNA(INDEX(resources!E:E,MATCH(B30,resources!B:B,0))),"fillme",
INDEX(resources!E:E,MATCH(B30,resources!B:B,0)))</f>
        <v>CAISO_Wind</v>
      </c>
      <c r="M30" s="63" t="str">
        <f>IF(
ISNA(INDEX(elcc_type_map!A:A,MATCH(L30,elcc_type_map!B:B,0))),
"fillme",
INDEX(elcc_type_map!A:A,MATCH(L30,elcc_type_map!B:B,0)))</f>
        <v>wind</v>
      </c>
      <c r="N30" s="63">
        <f>IF(
ISNA(INDEX(resources!J:J,MATCH(B30,resources!B:B,0))),"fillme",
INDEX(resources!J:J,MATCH(B30,resources!B:B,0)))</f>
        <v>1</v>
      </c>
      <c r="O30" s="76" t="str">
        <f>IF(ISNUMBER(G30),G30,
IF(ISNUMBER(H30),H30*K30*SUMIFS(elcc!C:C,elcc!A:A,M30,elcc!B:B,E30),
"error; please fill out capacity info in blue fields"))</f>
        <v>error; please fill out capacity info in blue fields</v>
      </c>
      <c r="P30" s="90" t="str">
        <f>INDEX(resources!F:F,MATCH(B30,resources!B:B,0))</f>
        <v>physical</v>
      </c>
      <c r="Q30" s="35">
        <f t="shared" si="0"/>
        <v>1</v>
      </c>
      <c r="R30" s="35">
        <f t="shared" si="1"/>
        <v>0</v>
      </c>
      <c r="S30" s="35" t="str">
        <f t="shared" si="2"/>
        <v>ENWIND_2_WIND2_contract_26_none</v>
      </c>
      <c r="T30" s="35">
        <f>IF(AND(COUNTIFS($S$2:S30,S30)=1),1,0)</f>
        <v>1</v>
      </c>
      <c r="U30" s="35">
        <f>SUM($T$2:T30)*T30</f>
        <v>27</v>
      </c>
      <c r="V30" s="35">
        <f>COUNTIFS(resources!B:B,B30)</f>
        <v>1</v>
      </c>
      <c r="W30" s="35">
        <f t="shared" si="3"/>
        <v>1</v>
      </c>
      <c r="X30" s="35">
        <f t="shared" si="4"/>
        <v>1</v>
      </c>
      <c r="Y30" s="35">
        <f t="shared" si="5"/>
        <v>0</v>
      </c>
      <c r="Z30" s="35">
        <f t="shared" si="6"/>
        <v>1</v>
      </c>
      <c r="AA30" s="35">
        <f t="shared" si="8"/>
        <v>1</v>
      </c>
      <c r="AB30" s="35">
        <f t="shared" si="7"/>
        <v>1</v>
      </c>
      <c r="AC30" s="35">
        <f>OR(ISNUMBER(G30),(COUNTIFS(elcc!A:A,M30)&gt;=1))*1</f>
        <v>1</v>
      </c>
    </row>
    <row r="31" spans="1:29" x14ac:dyDescent="0.25">
      <c r="A31" s="26" t="s">
        <v>2077</v>
      </c>
      <c r="B31" s="26" t="s">
        <v>770</v>
      </c>
      <c r="C31" s="26" t="s">
        <v>2530</v>
      </c>
      <c r="D31" s="26">
        <v>2021</v>
      </c>
      <c r="E31" s="26">
        <v>7</v>
      </c>
      <c r="F31" s="26">
        <v>64.8</v>
      </c>
      <c r="I31" s="26" t="s">
        <v>3291</v>
      </c>
      <c r="J31" s="63" t="str">
        <f>IF(ISNA(INDEX(resources!G:G,MATCH(B31,resources!B:B,0))),"none",
INDEX(resources!G:G,MATCH(B31,resources!B:B,0)))</f>
        <v>none</v>
      </c>
      <c r="K31" s="63">
        <f>IF(ISNA(INDEX(resources!D:D,MATCH(B31,resources!B:B,0))),
"fillme",
INDEX(resources!D:D,MATCH(B31,resources!B:B,0)))</f>
        <v>10</v>
      </c>
      <c r="L31" s="63" t="str">
        <f>IF(
ISNA(INDEX(resources!E:E,MATCH(B31,resources!B:B,0))),"fillme",
INDEX(resources!E:E,MATCH(B31,resources!B:B,0)))</f>
        <v>CAISO_Li_Battery</v>
      </c>
      <c r="M31" s="63" t="str">
        <f>IF(
ISNA(INDEX(elcc_type_map!A:A,MATCH(L31,elcc_type_map!B:B,0))),
"fillme",
INDEX(elcc_type_map!A:A,MATCH(L31,elcc_type_map!B:B,0)))</f>
        <v>battery</v>
      </c>
      <c r="N31" s="63">
        <f>IF(
ISNA(INDEX(resources!J:J,MATCH(B31,resources!B:B,0))),"fillme",
INDEX(resources!J:J,MATCH(B31,resources!B:B,0)))</f>
        <v>1</v>
      </c>
      <c r="O31" s="76" t="str">
        <f>IF(ISNUMBER(G31),G31,
IF(ISNUMBER(H31),H31*K31*SUMIFS(elcc!C:C,elcc!A:A,M31,elcc!B:B,E31),
"error; please fill out capacity info in blue fields"))</f>
        <v>error; please fill out capacity info in blue fields</v>
      </c>
      <c r="P31" s="90" t="str">
        <f>INDEX(resources!F:F,MATCH(B31,resources!B:B,0))</f>
        <v>physical</v>
      </c>
      <c r="Q31" s="35">
        <f t="shared" si="0"/>
        <v>1</v>
      </c>
      <c r="R31" s="35">
        <f t="shared" si="1"/>
        <v>0</v>
      </c>
      <c r="S31" s="35" t="str">
        <f t="shared" si="2"/>
        <v>ESCNDO_6_EB1BT1_contract_27_none</v>
      </c>
      <c r="T31" s="35">
        <f>IF(AND(COUNTIFS($S$2:S31,S31)=1),1,0)</f>
        <v>1</v>
      </c>
      <c r="U31" s="35">
        <f>SUM($T$2:T31)*T31</f>
        <v>28</v>
      </c>
      <c r="V31" s="35">
        <f>COUNTIFS(resources!B:B,B31)</f>
        <v>1</v>
      </c>
      <c r="W31" s="35">
        <f t="shared" si="3"/>
        <v>1</v>
      </c>
      <c r="X31" s="35">
        <f t="shared" si="4"/>
        <v>1</v>
      </c>
      <c r="Y31" s="35">
        <f t="shared" si="5"/>
        <v>0</v>
      </c>
      <c r="Z31" s="35">
        <f t="shared" si="6"/>
        <v>1</v>
      </c>
      <c r="AA31" s="35">
        <f t="shared" si="8"/>
        <v>1</v>
      </c>
      <c r="AB31" s="35">
        <f t="shared" si="7"/>
        <v>1</v>
      </c>
      <c r="AC31" s="35">
        <f>OR(ISNUMBER(G31),(COUNTIFS(elcc!A:A,M31)&gt;=1))*1</f>
        <v>1</v>
      </c>
    </row>
    <row r="32" spans="1:29" x14ac:dyDescent="0.25">
      <c r="A32" s="26" t="s">
        <v>2077</v>
      </c>
      <c r="B32" s="26" t="s">
        <v>770</v>
      </c>
      <c r="C32" s="26" t="s">
        <v>2531</v>
      </c>
      <c r="D32" s="26">
        <v>2021</v>
      </c>
      <c r="E32" s="26">
        <v>8</v>
      </c>
      <c r="F32" s="26">
        <v>64.8</v>
      </c>
      <c r="I32" s="26" t="s">
        <v>3291</v>
      </c>
      <c r="J32" s="63" t="str">
        <f>IF(ISNA(INDEX(resources!G:G,MATCH(B32,resources!B:B,0))),"none",
INDEX(resources!G:G,MATCH(B32,resources!B:B,0)))</f>
        <v>none</v>
      </c>
      <c r="K32" s="63">
        <f>IF(ISNA(INDEX(resources!D:D,MATCH(B32,resources!B:B,0))),
"fillme",
INDEX(resources!D:D,MATCH(B32,resources!B:B,0)))</f>
        <v>10</v>
      </c>
      <c r="L32" s="63" t="str">
        <f>IF(
ISNA(INDEX(resources!E:E,MATCH(B32,resources!B:B,0))),"fillme",
INDEX(resources!E:E,MATCH(B32,resources!B:B,0)))</f>
        <v>CAISO_Li_Battery</v>
      </c>
      <c r="M32" s="63" t="str">
        <f>IF(
ISNA(INDEX(elcc_type_map!A:A,MATCH(L32,elcc_type_map!B:B,0))),
"fillme",
INDEX(elcc_type_map!A:A,MATCH(L32,elcc_type_map!B:B,0)))</f>
        <v>battery</v>
      </c>
      <c r="N32" s="63">
        <f>IF(
ISNA(INDEX(resources!J:J,MATCH(B32,resources!B:B,0))),"fillme",
INDEX(resources!J:J,MATCH(B32,resources!B:B,0)))</f>
        <v>1</v>
      </c>
      <c r="O32" s="76" t="str">
        <f>IF(ISNUMBER(G32),G32,
IF(ISNUMBER(H32),H32*K32*SUMIFS(elcc!C:C,elcc!A:A,M32,elcc!B:B,E32),
"error; please fill out capacity info in blue fields"))</f>
        <v>error; please fill out capacity info in blue fields</v>
      </c>
      <c r="P32" s="90" t="str">
        <f>INDEX(resources!F:F,MATCH(B32,resources!B:B,0))</f>
        <v>physical</v>
      </c>
      <c r="Q32" s="35">
        <f t="shared" si="0"/>
        <v>1</v>
      </c>
      <c r="R32" s="35">
        <f t="shared" si="1"/>
        <v>0</v>
      </c>
      <c r="S32" s="35" t="str">
        <f t="shared" si="2"/>
        <v>ESCNDO_6_EB1BT1_contract_28_none</v>
      </c>
      <c r="T32" s="35">
        <f>IF(AND(COUNTIFS($S$2:S32,S32)=1),1,0)</f>
        <v>1</v>
      </c>
      <c r="U32" s="35">
        <f>SUM($T$2:T32)*T32</f>
        <v>29</v>
      </c>
      <c r="V32" s="35">
        <f>COUNTIFS(resources!B:B,B32)</f>
        <v>1</v>
      </c>
      <c r="W32" s="35">
        <f t="shared" si="3"/>
        <v>1</v>
      </c>
      <c r="X32" s="35">
        <f t="shared" si="4"/>
        <v>1</v>
      </c>
      <c r="Y32" s="35">
        <f t="shared" si="5"/>
        <v>0</v>
      </c>
      <c r="Z32" s="35">
        <f t="shared" si="6"/>
        <v>1</v>
      </c>
      <c r="AA32" s="35">
        <f t="shared" si="8"/>
        <v>1</v>
      </c>
      <c r="AB32" s="35">
        <f t="shared" si="7"/>
        <v>1</v>
      </c>
      <c r="AC32" s="35">
        <f>OR(ISNUMBER(G32),(COUNTIFS(elcc!A:A,M32)&gt;=1))*1</f>
        <v>1</v>
      </c>
    </row>
    <row r="33" spans="1:29" x14ac:dyDescent="0.25">
      <c r="A33" s="26" t="s">
        <v>2077</v>
      </c>
      <c r="B33" s="26" t="s">
        <v>774</v>
      </c>
      <c r="C33" s="26" t="s">
        <v>2532</v>
      </c>
      <c r="D33" s="26">
        <v>2021</v>
      </c>
      <c r="E33" s="26">
        <v>7</v>
      </c>
      <c r="I33" s="26" t="s">
        <v>3291</v>
      </c>
      <c r="J33" s="63" t="str">
        <f>IF(ISNA(INDEX(resources!G:G,MATCH(B33,resources!B:B,0))),"none",
INDEX(resources!G:G,MATCH(B33,resources!B:B,0)))</f>
        <v>none</v>
      </c>
      <c r="K33" s="63">
        <f>IF(ISNA(INDEX(resources!D:D,MATCH(B33,resources!B:B,0))),
"fillme",
INDEX(resources!D:D,MATCH(B33,resources!B:B,0)))</f>
        <v>10</v>
      </c>
      <c r="L33" s="63" t="str">
        <f>IF(
ISNA(INDEX(resources!E:E,MATCH(B33,resources!B:B,0))),"fillme",
INDEX(resources!E:E,MATCH(B33,resources!B:B,0)))</f>
        <v>CAISO_Li_Battery</v>
      </c>
      <c r="M33" s="63" t="str">
        <f>IF(
ISNA(INDEX(elcc_type_map!A:A,MATCH(L33,elcc_type_map!B:B,0))),
"fillme",
INDEX(elcc_type_map!A:A,MATCH(L33,elcc_type_map!B:B,0)))</f>
        <v>battery</v>
      </c>
      <c r="N33" s="63">
        <f>IF(
ISNA(INDEX(resources!J:J,MATCH(B33,resources!B:B,0))),"fillme",
INDEX(resources!J:J,MATCH(B33,resources!B:B,0)))</f>
        <v>1</v>
      </c>
      <c r="O33" s="76" t="str">
        <f>IF(ISNUMBER(G33),G33,
IF(ISNUMBER(H33),H33*K33*SUMIFS(elcc!C:C,elcc!A:A,M33,elcc!B:B,E33),
"error; please fill out capacity info in blue fields"))</f>
        <v>error; please fill out capacity info in blue fields</v>
      </c>
      <c r="P33" s="90" t="str">
        <f>INDEX(resources!F:F,MATCH(B33,resources!B:B,0))</f>
        <v>physical</v>
      </c>
      <c r="Q33" s="35">
        <f t="shared" si="0"/>
        <v>0</v>
      </c>
      <c r="R33" s="35">
        <f t="shared" si="1"/>
        <v>0</v>
      </c>
      <c r="S33" s="35" t="str">
        <f t="shared" si="2"/>
        <v>ESCNDO_6_EB3BT3_contract_29_none</v>
      </c>
      <c r="T33" s="35">
        <f>IF(AND(COUNTIFS($S$2:S33,S33)=1),1,0)</f>
        <v>1</v>
      </c>
      <c r="U33" s="35">
        <f>SUM($T$2:T33)*T33</f>
        <v>30</v>
      </c>
      <c r="V33" s="35">
        <f>COUNTIFS(resources!B:B,B33)</f>
        <v>1</v>
      </c>
      <c r="W33" s="35">
        <f t="shared" si="3"/>
        <v>1</v>
      </c>
      <c r="X33" s="35">
        <f t="shared" si="4"/>
        <v>1</v>
      </c>
      <c r="Y33" s="35">
        <f t="shared" si="5"/>
        <v>0</v>
      </c>
      <c r="Z33" s="35">
        <f t="shared" si="6"/>
        <v>1</v>
      </c>
      <c r="AA33" s="35">
        <f t="shared" si="8"/>
        <v>1</v>
      </c>
      <c r="AB33" s="35">
        <f t="shared" si="7"/>
        <v>1</v>
      </c>
      <c r="AC33" s="35">
        <f>OR(ISNUMBER(G33),(COUNTIFS(elcc!A:A,M33)&gt;=1))*1</f>
        <v>1</v>
      </c>
    </row>
    <row r="34" spans="1:29" x14ac:dyDescent="0.25">
      <c r="A34" s="26" t="s">
        <v>2077</v>
      </c>
      <c r="B34" s="26" t="s">
        <v>708</v>
      </c>
      <c r="C34" s="26" t="s">
        <v>2533</v>
      </c>
      <c r="D34" s="26">
        <v>2021</v>
      </c>
      <c r="E34" s="26">
        <v>8</v>
      </c>
      <c r="I34" s="26" t="s">
        <v>10</v>
      </c>
      <c r="J34" s="63" t="str">
        <f>IF(ISNA(INDEX(resources!G:G,MATCH(B34,resources!B:B,0))),"none",
INDEX(resources!G:G,MATCH(B34,resources!B:B,0)))</f>
        <v>none</v>
      </c>
      <c r="K34" s="63">
        <f>IF(ISNA(INDEX(resources!D:D,MATCH(B34,resources!B:B,0))),
"fillme",
INDEX(resources!D:D,MATCH(B34,resources!B:B,0)))</f>
        <v>12</v>
      </c>
      <c r="L34" s="63" t="str">
        <f>IF(
ISNA(INDEX(resources!E:E,MATCH(B34,resources!B:B,0))),"fillme",
INDEX(resources!E:E,MATCH(B34,resources!B:B,0)))</f>
        <v>CAISO_ST</v>
      </c>
      <c r="M34" s="63" t="str">
        <f>IF(
ISNA(INDEX(elcc_type_map!A:A,MATCH(L34,elcc_type_map!B:B,0))),
"fillme",
INDEX(elcc_type_map!A:A,MATCH(L34,elcc_type_map!B:B,0)))</f>
        <v>thermal</v>
      </c>
      <c r="N34" s="63">
        <f>IF(
ISNA(INDEX(resources!J:J,MATCH(B34,resources!B:B,0))),"fillme",
INDEX(resources!J:J,MATCH(B34,resources!B:B,0)))</f>
        <v>1</v>
      </c>
      <c r="O34" s="76" t="str">
        <f>IF(ISNUMBER(G34),G34,
IF(ISNUMBER(H34),H34*K34*SUMIFS(elcc!C:C,elcc!A:A,M34,elcc!B:B,E34),
"error; please fill out capacity info in blue fields"))</f>
        <v>error; please fill out capacity info in blue fields</v>
      </c>
      <c r="P34" s="90" t="str">
        <f>INDEX(resources!F:F,MATCH(B34,resources!B:B,0))</f>
        <v>physical</v>
      </c>
      <c r="Q34" s="35">
        <f t="shared" si="0"/>
        <v>0</v>
      </c>
      <c r="R34" s="35">
        <f t="shared" si="1"/>
        <v>0</v>
      </c>
      <c r="S34" s="35" t="str">
        <f t="shared" si="2"/>
        <v>DINUBA_6_UNIT_contract_30_none</v>
      </c>
      <c r="T34" s="35">
        <f>IF(AND(COUNTIFS($S$2:S34,S34)=1),1,0)</f>
        <v>1</v>
      </c>
      <c r="U34" s="35">
        <f>SUM($T$2:T34)*T34</f>
        <v>31</v>
      </c>
      <c r="V34" s="35">
        <f>COUNTIFS(resources!B:B,B34)</f>
        <v>1</v>
      </c>
      <c r="W34" s="35">
        <f t="shared" si="3"/>
        <v>1</v>
      </c>
      <c r="X34" s="35">
        <f t="shared" si="4"/>
        <v>1</v>
      </c>
      <c r="Y34" s="35">
        <f t="shared" si="5"/>
        <v>0</v>
      </c>
      <c r="Z34" s="35">
        <f t="shared" si="6"/>
        <v>1</v>
      </c>
      <c r="AA34" s="35">
        <f t="shared" si="8"/>
        <v>1</v>
      </c>
      <c r="AB34" s="35">
        <f t="shared" si="7"/>
        <v>1</v>
      </c>
      <c r="AC34" s="35">
        <f>OR(ISNUMBER(G34),(COUNTIFS(elcc!A:A,M34)&gt;=1))*1</f>
        <v>1</v>
      </c>
    </row>
    <row r="35" spans="1:29" x14ac:dyDescent="0.25">
      <c r="A35" s="26" t="s">
        <v>2077</v>
      </c>
      <c r="B35" s="26" t="s">
        <v>709</v>
      </c>
      <c r="C35" s="26" t="s">
        <v>2534</v>
      </c>
      <c r="D35" s="26">
        <v>2021</v>
      </c>
      <c r="E35" s="26">
        <v>7</v>
      </c>
      <c r="F35" s="26">
        <v>32.4</v>
      </c>
      <c r="I35" s="26" t="s">
        <v>10</v>
      </c>
      <c r="J35" s="63" t="str">
        <f>IF(ISNA(INDEX(resources!G:G,MATCH(B35,resources!B:B,0))),"none",
INDEX(resources!G:G,MATCH(B35,resources!B:B,0)))</f>
        <v>none</v>
      </c>
      <c r="K35" s="63">
        <f>IF(ISNA(INDEX(resources!D:D,MATCH(B35,resources!B:B,0))),
"fillme",
INDEX(resources!D:D,MATCH(B35,resources!B:B,0)))</f>
        <v>1.6</v>
      </c>
      <c r="L35" s="63" t="str">
        <f>IF(
ISNA(INDEX(resources!E:E,MATCH(B35,resources!B:B,0))),"fillme",
INDEX(resources!E:E,MATCH(B35,resources!B:B,0)))</f>
        <v>CAISO_Biomass</v>
      </c>
      <c r="M35" s="63" t="str">
        <f>IF(
ISNA(INDEX(elcc_type_map!A:A,MATCH(L35,elcc_type_map!B:B,0))),
"fillme",
INDEX(elcc_type_map!A:A,MATCH(L35,elcc_type_map!B:B,0)))</f>
        <v>biomass</v>
      </c>
      <c r="N35" s="63">
        <f>IF(
ISNA(INDEX(resources!J:J,MATCH(B35,resources!B:B,0))),"fillme",
INDEX(resources!J:J,MATCH(B35,resources!B:B,0)))</f>
        <v>1</v>
      </c>
      <c r="O35" s="76" t="str">
        <f>IF(ISNUMBER(G35),G35,
IF(ISNUMBER(H35),H35*K35*SUMIFS(elcc!C:C,elcc!A:A,M35,elcc!B:B,E35),
"error; please fill out capacity info in blue fields"))</f>
        <v>error; please fill out capacity info in blue fields</v>
      </c>
      <c r="P35" s="90" t="str">
        <f>INDEX(resources!F:F,MATCH(B35,resources!B:B,0))</f>
        <v>physical</v>
      </c>
      <c r="Q35" s="35">
        <f t="shared" si="0"/>
        <v>1</v>
      </c>
      <c r="R35" s="35">
        <f t="shared" si="1"/>
        <v>0</v>
      </c>
      <c r="S35" s="35" t="str">
        <f t="shared" si="2"/>
        <v>DIXNLD_1_LNDFL_contract_31_none</v>
      </c>
      <c r="T35" s="35">
        <f>IF(AND(COUNTIFS($S$2:S35,S35)=1),1,0)</f>
        <v>1</v>
      </c>
      <c r="U35" s="35">
        <f>SUM($T$2:T35)*T35</f>
        <v>32</v>
      </c>
      <c r="V35" s="35">
        <f>COUNTIFS(resources!B:B,B35)</f>
        <v>1</v>
      </c>
      <c r="W35" s="35">
        <f t="shared" si="3"/>
        <v>1</v>
      </c>
      <c r="X35" s="35">
        <f t="shared" si="4"/>
        <v>1</v>
      </c>
      <c r="Y35" s="35">
        <f t="shared" si="5"/>
        <v>0</v>
      </c>
      <c r="Z35" s="35">
        <f t="shared" si="6"/>
        <v>1</v>
      </c>
      <c r="AA35" s="35">
        <f t="shared" si="8"/>
        <v>1</v>
      </c>
      <c r="AB35" s="35">
        <f t="shared" si="7"/>
        <v>1</v>
      </c>
      <c r="AC35" s="35">
        <f>OR(ISNUMBER(G35),(COUNTIFS(elcc!A:A,M35)&gt;=1))*1</f>
        <v>1</v>
      </c>
    </row>
    <row r="36" spans="1:29" x14ac:dyDescent="0.25">
      <c r="A36" s="26" t="s">
        <v>2077</v>
      </c>
      <c r="B36" s="26" t="s">
        <v>709</v>
      </c>
      <c r="C36" s="26" t="s">
        <v>2534</v>
      </c>
      <c r="D36" s="26">
        <v>2021</v>
      </c>
      <c r="E36" s="26">
        <v>8</v>
      </c>
      <c r="F36" s="26">
        <v>32.4</v>
      </c>
      <c r="I36" s="26" t="s">
        <v>10</v>
      </c>
      <c r="J36" s="63" t="str">
        <f>IF(ISNA(INDEX(resources!G:G,MATCH(B36,resources!B:B,0))),"none",
INDEX(resources!G:G,MATCH(B36,resources!B:B,0)))</f>
        <v>none</v>
      </c>
      <c r="K36" s="63">
        <f>IF(ISNA(INDEX(resources!D:D,MATCH(B36,resources!B:B,0))),
"fillme",
INDEX(resources!D:D,MATCH(B36,resources!B:B,0)))</f>
        <v>1.6</v>
      </c>
      <c r="L36" s="63" t="str">
        <f>IF(
ISNA(INDEX(resources!E:E,MATCH(B36,resources!B:B,0))),"fillme",
INDEX(resources!E:E,MATCH(B36,resources!B:B,0)))</f>
        <v>CAISO_Biomass</v>
      </c>
      <c r="M36" s="63" t="str">
        <f>IF(
ISNA(INDEX(elcc_type_map!A:A,MATCH(L36,elcc_type_map!B:B,0))),
"fillme",
INDEX(elcc_type_map!A:A,MATCH(L36,elcc_type_map!B:B,0)))</f>
        <v>biomass</v>
      </c>
      <c r="N36" s="63">
        <f>IF(
ISNA(INDEX(resources!J:J,MATCH(B36,resources!B:B,0))),"fillme",
INDEX(resources!J:J,MATCH(B36,resources!B:B,0)))</f>
        <v>1</v>
      </c>
      <c r="O36" s="76" t="str">
        <f>IF(ISNUMBER(G36),G36,
IF(ISNUMBER(H36),H36*K36*SUMIFS(elcc!C:C,elcc!A:A,M36,elcc!B:B,E36),
"error; please fill out capacity info in blue fields"))</f>
        <v>error; please fill out capacity info in blue fields</v>
      </c>
      <c r="P36" s="90" t="str">
        <f>INDEX(resources!F:F,MATCH(B36,resources!B:B,0))</f>
        <v>physical</v>
      </c>
      <c r="Q36" s="35">
        <f t="shared" si="0"/>
        <v>1</v>
      </c>
      <c r="R36" s="35">
        <f t="shared" si="1"/>
        <v>0</v>
      </c>
      <c r="S36" s="35" t="str">
        <f t="shared" si="2"/>
        <v>DIXNLD_1_LNDFL_contract_31_none</v>
      </c>
      <c r="T36" s="35">
        <f>IF(AND(COUNTIFS($S$2:S36,S36)=1),1,0)</f>
        <v>0</v>
      </c>
      <c r="U36" s="35">
        <f>SUM($T$2:T36)*T36</f>
        <v>0</v>
      </c>
      <c r="V36" s="35">
        <f>COUNTIFS(resources!B:B,B36)</f>
        <v>1</v>
      </c>
      <c r="W36" s="35">
        <f t="shared" si="3"/>
        <v>1</v>
      </c>
      <c r="X36" s="35">
        <f t="shared" si="4"/>
        <v>1</v>
      </c>
      <c r="Y36" s="35">
        <f t="shared" si="5"/>
        <v>0</v>
      </c>
      <c r="Z36" s="35">
        <f t="shared" si="6"/>
        <v>1</v>
      </c>
      <c r="AA36" s="35">
        <f t="shared" si="8"/>
        <v>1</v>
      </c>
      <c r="AB36" s="35">
        <f t="shared" si="7"/>
        <v>1</v>
      </c>
      <c r="AC36" s="35">
        <f>OR(ISNUMBER(G36),(COUNTIFS(elcc!A:A,M36)&gt;=1))*1</f>
        <v>1</v>
      </c>
    </row>
    <row r="37" spans="1:29" x14ac:dyDescent="0.25">
      <c r="A37" s="26" t="s">
        <v>2077</v>
      </c>
      <c r="B37" s="26" t="s">
        <v>713</v>
      </c>
      <c r="C37" s="26" t="s">
        <v>2535</v>
      </c>
      <c r="D37" s="26">
        <v>2021</v>
      </c>
      <c r="E37" s="26">
        <v>7</v>
      </c>
      <c r="F37" s="26">
        <v>64.8</v>
      </c>
      <c r="I37" s="26" t="s">
        <v>10</v>
      </c>
      <c r="J37" s="63" t="str">
        <f>IF(ISNA(INDEX(resources!G:G,MATCH(B37,resources!B:B,0))),"none",
INDEX(resources!G:G,MATCH(B37,resources!B:B,0)))</f>
        <v>none</v>
      </c>
      <c r="K37" s="63">
        <f>IF(ISNA(INDEX(resources!D:D,MATCH(B37,resources!B:B,0))),
"fillme",
INDEX(resources!D:D,MATCH(B37,resources!B:B,0)))</f>
        <v>72</v>
      </c>
      <c r="L37" s="63" t="str">
        <f>IF(
ISNA(INDEX(resources!E:E,MATCH(B37,resources!B:B,0))),"fillme",
INDEX(resources!E:E,MATCH(B37,resources!B:B,0)))</f>
        <v>CAISO_Hydro</v>
      </c>
      <c r="M37" s="63" t="str">
        <f>IF(
ISNA(INDEX(elcc_type_map!A:A,MATCH(L37,elcc_type_map!B:B,0))),
"fillme",
INDEX(elcc_type_map!A:A,MATCH(L37,elcc_type_map!B:B,0)))</f>
        <v>hydro</v>
      </c>
      <c r="N37" s="63">
        <f>IF(
ISNA(INDEX(resources!J:J,MATCH(B37,resources!B:B,0))),"fillme",
INDEX(resources!J:J,MATCH(B37,resources!B:B,0)))</f>
        <v>1</v>
      </c>
      <c r="O37" s="76" t="str">
        <f>IF(ISNUMBER(G37),G37,
IF(ISNUMBER(H37),H37*K37*SUMIFS(elcc!C:C,elcc!A:A,M37,elcc!B:B,E37),
"error; please fill out capacity info in blue fields"))</f>
        <v>error; please fill out capacity info in blue fields</v>
      </c>
      <c r="P37" s="90" t="str">
        <f>INDEX(resources!F:F,MATCH(B37,resources!B:B,0))</f>
        <v>physical</v>
      </c>
      <c r="Q37" s="35">
        <f t="shared" si="0"/>
        <v>1</v>
      </c>
      <c r="R37" s="35">
        <f t="shared" si="1"/>
        <v>0</v>
      </c>
      <c r="S37" s="35" t="str">
        <f t="shared" si="2"/>
        <v>DONNLS_7_UNIT_contract_33_none</v>
      </c>
      <c r="T37" s="35">
        <f>IF(AND(COUNTIFS($S$2:S37,S37)=1),1,0)</f>
        <v>1</v>
      </c>
      <c r="U37" s="35">
        <f>SUM($T$2:T37)*T37</f>
        <v>33</v>
      </c>
      <c r="V37" s="35">
        <f>COUNTIFS(resources!B:B,B37)</f>
        <v>1</v>
      </c>
      <c r="W37" s="35">
        <f t="shared" si="3"/>
        <v>1</v>
      </c>
      <c r="X37" s="35">
        <f t="shared" si="4"/>
        <v>1</v>
      </c>
      <c r="Y37" s="35">
        <f t="shared" si="5"/>
        <v>0</v>
      </c>
      <c r="Z37" s="35">
        <f t="shared" si="6"/>
        <v>1</v>
      </c>
      <c r="AA37" s="35">
        <f t="shared" si="8"/>
        <v>1</v>
      </c>
      <c r="AB37" s="35">
        <f t="shared" si="7"/>
        <v>1</v>
      </c>
      <c r="AC37" s="35">
        <f>OR(ISNUMBER(G37),(COUNTIFS(elcc!A:A,M37)&gt;=1))*1</f>
        <v>1</v>
      </c>
    </row>
    <row r="38" spans="1:29" x14ac:dyDescent="0.25">
      <c r="A38" s="26" t="s">
        <v>2077</v>
      </c>
      <c r="B38" s="26" t="s">
        <v>714</v>
      </c>
      <c r="C38" s="26" t="s">
        <v>2536</v>
      </c>
      <c r="D38" s="26">
        <v>2021</v>
      </c>
      <c r="E38" s="26">
        <v>8</v>
      </c>
      <c r="F38" s="26">
        <v>64.8</v>
      </c>
      <c r="I38" s="26" t="s">
        <v>10</v>
      </c>
      <c r="J38" s="63" t="str">
        <f>IF(ISNA(INDEX(resources!G:G,MATCH(B38,resources!B:B,0))),"none",
INDEX(resources!G:G,MATCH(B38,resources!B:B,0)))</f>
        <v>none</v>
      </c>
      <c r="K38" s="63">
        <f>IF(ISNA(INDEX(resources!D:D,MATCH(B38,resources!B:B,0))),
"fillme",
INDEX(resources!D:D,MATCH(B38,resources!B:B,0)))</f>
        <v>52.23</v>
      </c>
      <c r="L38" s="63" t="str">
        <f>IF(
ISNA(INDEX(resources!E:E,MATCH(B38,resources!B:B,0))),"fillme",
INDEX(resources!E:E,MATCH(B38,resources!B:B,0)))</f>
        <v>CAISO_Peaker2</v>
      </c>
      <c r="M38" s="63" t="str">
        <f>IF(
ISNA(INDEX(elcc_type_map!A:A,MATCH(L38,elcc_type_map!B:B,0))),
"fillme",
INDEX(elcc_type_map!A:A,MATCH(L38,elcc_type_map!B:B,0)))</f>
        <v>thermal</v>
      </c>
      <c r="N38" s="63">
        <f>IF(
ISNA(INDEX(resources!J:J,MATCH(B38,resources!B:B,0))),"fillme",
INDEX(resources!J:J,MATCH(B38,resources!B:B,0)))</f>
        <v>1</v>
      </c>
      <c r="O38" s="76" t="str">
        <f>IF(ISNUMBER(G38),G38,
IF(ISNUMBER(H38),H38*K38*SUMIFS(elcc!C:C,elcc!A:A,M38,elcc!B:B,E38),
"error; please fill out capacity info in blue fields"))</f>
        <v>error; please fill out capacity info in blue fields</v>
      </c>
      <c r="P38" s="90" t="str">
        <f>INDEX(resources!F:F,MATCH(B38,resources!B:B,0))</f>
        <v>physical</v>
      </c>
      <c r="Q38" s="35">
        <f t="shared" si="0"/>
        <v>1</v>
      </c>
      <c r="R38" s="35">
        <f t="shared" si="1"/>
        <v>0</v>
      </c>
      <c r="S38" s="35" t="str">
        <f t="shared" si="2"/>
        <v>DOUBLC_1_UNITS_contract_34_none</v>
      </c>
      <c r="T38" s="35">
        <f>IF(AND(COUNTIFS($S$2:S38,S38)=1),1,0)</f>
        <v>1</v>
      </c>
      <c r="U38" s="35">
        <f>SUM($T$2:T38)*T38</f>
        <v>34</v>
      </c>
      <c r="V38" s="35">
        <f>COUNTIFS(resources!B:B,B38)</f>
        <v>1</v>
      </c>
      <c r="W38" s="35">
        <f t="shared" si="3"/>
        <v>1</v>
      </c>
      <c r="X38" s="35">
        <f t="shared" si="4"/>
        <v>1</v>
      </c>
      <c r="Y38" s="35">
        <f t="shared" si="5"/>
        <v>0</v>
      </c>
      <c r="Z38" s="35">
        <f t="shared" si="6"/>
        <v>1</v>
      </c>
      <c r="AA38" s="35">
        <f t="shared" si="8"/>
        <v>1</v>
      </c>
      <c r="AB38" s="35">
        <f t="shared" si="7"/>
        <v>1</v>
      </c>
      <c r="AC38" s="35">
        <f>OR(ISNUMBER(G38),(COUNTIFS(elcc!A:A,M38)&gt;=1))*1</f>
        <v>1</v>
      </c>
    </row>
    <row r="39" spans="1:29" x14ac:dyDescent="0.25">
      <c r="A39" s="26" t="s">
        <v>2077</v>
      </c>
      <c r="B39" s="26" t="s">
        <v>716</v>
      </c>
      <c r="C39" s="26" t="s">
        <v>2537</v>
      </c>
      <c r="D39" s="26">
        <v>2021</v>
      </c>
      <c r="E39" s="26">
        <v>7</v>
      </c>
      <c r="F39" s="26">
        <v>50.4</v>
      </c>
      <c r="I39" s="26" t="s">
        <v>10</v>
      </c>
      <c r="J39" s="63" t="str">
        <f>IF(ISNA(INDEX(resources!G:G,MATCH(B39,resources!B:B,0))),"none",
INDEX(resources!G:G,MATCH(B39,resources!B:B,0)))</f>
        <v>none</v>
      </c>
      <c r="K39" s="63">
        <f>IF(ISNA(INDEX(resources!D:D,MATCH(B39,resources!B:B,0))),
"fillme",
INDEX(resources!D:D,MATCH(B39,resources!B:B,0)))</f>
        <v>110</v>
      </c>
      <c r="L39" s="63" t="str">
        <f>IF(
ISNA(INDEX(resources!E:E,MATCH(B39,resources!B:B,0))),"fillme",
INDEX(resources!E:E,MATCH(B39,resources!B:B,0)))</f>
        <v>CAISO_Solar</v>
      </c>
      <c r="M39" s="63" t="str">
        <f>IF(
ISNA(INDEX(elcc_type_map!A:A,MATCH(L39,elcc_type_map!B:B,0))),
"fillme",
INDEX(elcc_type_map!A:A,MATCH(L39,elcc_type_map!B:B,0)))</f>
        <v>solar</v>
      </c>
      <c r="N39" s="63">
        <f>IF(
ISNA(INDEX(resources!J:J,MATCH(B39,resources!B:B,0))),"fillme",
INDEX(resources!J:J,MATCH(B39,resources!B:B,0)))</f>
        <v>1</v>
      </c>
      <c r="O39" s="76" t="str">
        <f>IF(ISNUMBER(G39),G39,
IF(ISNUMBER(H39),H39*K39*SUMIFS(elcc!C:C,elcc!A:A,M39,elcc!B:B,E39),
"error; please fill out capacity info in blue fields"))</f>
        <v>error; please fill out capacity info in blue fields</v>
      </c>
      <c r="P39" s="90" t="str">
        <f>INDEX(resources!F:F,MATCH(B39,resources!B:B,0))</f>
        <v>physical</v>
      </c>
      <c r="Q39" s="35">
        <f t="shared" si="0"/>
        <v>1</v>
      </c>
      <c r="R39" s="35">
        <f t="shared" si="1"/>
        <v>0</v>
      </c>
      <c r="S39" s="35" t="str">
        <f t="shared" si="2"/>
        <v>DRACKR_2_SOLAR1_contract_35_none</v>
      </c>
      <c r="T39" s="35">
        <f>IF(AND(COUNTIFS($S$2:S39,S39)=1),1,0)</f>
        <v>1</v>
      </c>
      <c r="U39" s="35">
        <f>SUM($T$2:T39)*T39</f>
        <v>35</v>
      </c>
      <c r="V39" s="35">
        <f>COUNTIFS(resources!B:B,B39)</f>
        <v>1</v>
      </c>
      <c r="W39" s="35">
        <f t="shared" si="3"/>
        <v>1</v>
      </c>
      <c r="X39" s="35">
        <f t="shared" si="4"/>
        <v>1</v>
      </c>
      <c r="Y39" s="35">
        <f t="shared" si="5"/>
        <v>0</v>
      </c>
      <c r="Z39" s="35">
        <f t="shared" si="6"/>
        <v>1</v>
      </c>
      <c r="AA39" s="35">
        <f t="shared" si="8"/>
        <v>1</v>
      </c>
      <c r="AB39" s="35">
        <f t="shared" si="7"/>
        <v>1</v>
      </c>
      <c r="AC39" s="35">
        <f>OR(ISNUMBER(G39),(COUNTIFS(elcc!A:A,M39)&gt;=1))*1</f>
        <v>1</v>
      </c>
    </row>
    <row r="40" spans="1:29" x14ac:dyDescent="0.25">
      <c r="A40" s="26" t="s">
        <v>2077</v>
      </c>
      <c r="B40" s="26" t="s">
        <v>718</v>
      </c>
      <c r="C40" s="26" t="s">
        <v>2538</v>
      </c>
      <c r="D40" s="26">
        <v>2021</v>
      </c>
      <c r="E40" s="26">
        <v>8</v>
      </c>
      <c r="F40" s="26">
        <v>50.4</v>
      </c>
      <c r="I40" s="26" t="s">
        <v>10</v>
      </c>
      <c r="J40" s="63" t="str">
        <f>IF(ISNA(INDEX(resources!G:G,MATCH(B40,resources!B:B,0))),"none",
INDEX(resources!G:G,MATCH(B40,resources!B:B,0)))</f>
        <v>none</v>
      </c>
      <c r="K40" s="63">
        <f>IF(ISNA(INDEX(resources!D:D,MATCH(B40,resources!B:B,0))),
"fillme",
INDEX(resources!D:D,MATCH(B40,resources!B:B,0)))</f>
        <v>131.19999999999999</v>
      </c>
      <c r="L40" s="63" t="str">
        <f>IF(
ISNA(INDEX(resources!E:E,MATCH(B40,resources!B:B,0))),"fillme",
INDEX(resources!E:E,MATCH(B40,resources!B:B,0)))</f>
        <v>CAISO_Solar</v>
      </c>
      <c r="M40" s="63" t="str">
        <f>IF(
ISNA(INDEX(elcc_type_map!A:A,MATCH(L40,elcc_type_map!B:B,0))),
"fillme",
INDEX(elcc_type_map!A:A,MATCH(L40,elcc_type_map!B:B,0)))</f>
        <v>solar</v>
      </c>
      <c r="N40" s="63">
        <f>IF(
ISNA(INDEX(resources!J:J,MATCH(B40,resources!B:B,0))),"fillme",
INDEX(resources!J:J,MATCH(B40,resources!B:B,0)))</f>
        <v>1</v>
      </c>
      <c r="O40" s="76" t="str">
        <f>IF(ISNUMBER(G40),G40,
IF(ISNUMBER(H40),H40*K40*SUMIFS(elcc!C:C,elcc!A:A,M40,elcc!B:B,E40),
"error; please fill out capacity info in blue fields"))</f>
        <v>error; please fill out capacity info in blue fields</v>
      </c>
      <c r="P40" s="90" t="str">
        <f>INDEX(resources!F:F,MATCH(B40,resources!B:B,0))</f>
        <v>physical</v>
      </c>
      <c r="Q40" s="35">
        <f t="shared" si="0"/>
        <v>1</v>
      </c>
      <c r="R40" s="35">
        <f t="shared" si="1"/>
        <v>0</v>
      </c>
      <c r="S40" s="35" t="str">
        <f t="shared" si="2"/>
        <v>DRACKR_2_SOLAR2_contract_36_none</v>
      </c>
      <c r="T40" s="35">
        <f>IF(AND(COUNTIFS($S$2:S40,S40)=1),1,0)</f>
        <v>1</v>
      </c>
      <c r="U40" s="35">
        <f>SUM($T$2:T40)*T40</f>
        <v>36</v>
      </c>
      <c r="V40" s="35">
        <f>COUNTIFS(resources!B:B,B40)</f>
        <v>1</v>
      </c>
      <c r="W40" s="35">
        <f t="shared" si="3"/>
        <v>1</v>
      </c>
      <c r="X40" s="35">
        <f t="shared" si="4"/>
        <v>1</v>
      </c>
      <c r="Y40" s="35">
        <f t="shared" si="5"/>
        <v>0</v>
      </c>
      <c r="Z40" s="35">
        <f t="shared" si="6"/>
        <v>1</v>
      </c>
      <c r="AA40" s="35">
        <f t="shared" si="8"/>
        <v>1</v>
      </c>
      <c r="AB40" s="35">
        <f t="shared" si="7"/>
        <v>1</v>
      </c>
      <c r="AC40" s="35">
        <f>OR(ISNUMBER(G40),(COUNTIFS(elcc!A:A,M40)&gt;=1))*1</f>
        <v>1</v>
      </c>
    </row>
    <row r="41" spans="1:29" x14ac:dyDescent="0.25">
      <c r="A41" s="26" t="s">
        <v>2077</v>
      </c>
      <c r="B41" s="26" t="s">
        <v>719</v>
      </c>
      <c r="C41" s="26" t="s">
        <v>2539</v>
      </c>
      <c r="D41" s="26">
        <v>2021</v>
      </c>
      <c r="E41" s="26">
        <v>7</v>
      </c>
      <c r="F41" s="26">
        <v>50.4</v>
      </c>
      <c r="I41" s="26" t="s">
        <v>10</v>
      </c>
      <c r="J41" s="63" t="str">
        <f>IF(ISNA(INDEX(resources!G:G,MATCH(B41,resources!B:B,0))),"none",
INDEX(resources!G:G,MATCH(B41,resources!B:B,0)))</f>
        <v>none</v>
      </c>
      <c r="K41" s="63">
        <f>IF(ISNA(INDEX(resources!D:D,MATCH(B41,resources!B:B,0))),
"fillme",
INDEX(resources!D:D,MATCH(B41,resources!B:B,0)))</f>
        <v>36</v>
      </c>
      <c r="L41" s="63" t="str">
        <f>IF(
ISNA(INDEX(resources!E:E,MATCH(B41,resources!B:B,0))),"fillme",
INDEX(resources!E:E,MATCH(B41,resources!B:B,0)))</f>
        <v>CAISO_Peaker1</v>
      </c>
      <c r="M41" s="63" t="str">
        <f>IF(
ISNA(INDEX(elcc_type_map!A:A,MATCH(L41,elcc_type_map!B:B,0))),
"fillme",
INDEX(elcc_type_map!A:A,MATCH(L41,elcc_type_map!B:B,0)))</f>
        <v>thermal</v>
      </c>
      <c r="N41" s="63">
        <f>IF(
ISNA(INDEX(resources!J:J,MATCH(B41,resources!B:B,0))),"fillme",
INDEX(resources!J:J,MATCH(B41,resources!B:B,0)))</f>
        <v>1</v>
      </c>
      <c r="O41" s="76" t="str">
        <f>IF(ISNUMBER(G41),G41,
IF(ISNUMBER(H41),H41*K41*SUMIFS(elcc!C:C,elcc!A:A,M41,elcc!B:B,E41),
"error; please fill out capacity info in blue fields"))</f>
        <v>error; please fill out capacity info in blue fields</v>
      </c>
      <c r="P41" s="90" t="str">
        <f>INDEX(resources!F:F,MATCH(B41,resources!B:B,0))</f>
        <v>physical</v>
      </c>
      <c r="Q41" s="35">
        <f t="shared" si="0"/>
        <v>1</v>
      </c>
      <c r="R41" s="35">
        <f t="shared" si="1"/>
        <v>0</v>
      </c>
      <c r="S41" s="35" t="str">
        <f t="shared" si="2"/>
        <v>DREWS_6_PL1X4_contract_37_none</v>
      </c>
      <c r="T41" s="35">
        <f>IF(AND(COUNTIFS($S$2:S41,S41)=1),1,0)</f>
        <v>1</v>
      </c>
      <c r="U41" s="35">
        <f>SUM($T$2:T41)*T41</f>
        <v>37</v>
      </c>
      <c r="V41" s="35">
        <f>COUNTIFS(resources!B:B,B41)</f>
        <v>1</v>
      </c>
      <c r="W41" s="35">
        <f t="shared" si="3"/>
        <v>1</v>
      </c>
      <c r="X41" s="35">
        <f t="shared" si="4"/>
        <v>1</v>
      </c>
      <c r="Y41" s="35">
        <f t="shared" si="5"/>
        <v>0</v>
      </c>
      <c r="Z41" s="35">
        <f t="shared" si="6"/>
        <v>1</v>
      </c>
      <c r="AA41" s="35">
        <f t="shared" si="8"/>
        <v>1</v>
      </c>
      <c r="AB41" s="35">
        <f t="shared" si="7"/>
        <v>1</v>
      </c>
      <c r="AC41" s="35">
        <f>OR(ISNUMBER(G41),(COUNTIFS(elcc!A:A,M41)&gt;=1))*1</f>
        <v>1</v>
      </c>
    </row>
    <row r="42" spans="1:29" x14ac:dyDescent="0.25">
      <c r="A42" s="26" t="s">
        <v>2077</v>
      </c>
      <c r="B42" s="26" t="s">
        <v>720</v>
      </c>
      <c r="C42" s="26" t="s">
        <v>2540</v>
      </c>
      <c r="D42" s="26">
        <v>2021</v>
      </c>
      <c r="E42" s="26">
        <v>8</v>
      </c>
      <c r="F42" s="26">
        <v>50.4</v>
      </c>
      <c r="I42" s="26" t="s">
        <v>10</v>
      </c>
      <c r="J42" s="63" t="str">
        <f>IF(ISNA(INDEX(resources!G:G,MATCH(B42,resources!B:B,0))),"none",
INDEX(resources!G:G,MATCH(B42,resources!B:B,0)))</f>
        <v>none</v>
      </c>
      <c r="K42" s="63">
        <f>IF(ISNA(INDEX(resources!D:D,MATCH(B42,resources!B:B,0))),
"fillme",
INDEX(resources!D:D,MATCH(B42,resources!B:B,0)))</f>
        <v>26</v>
      </c>
      <c r="L42" s="63" t="str">
        <f>IF(
ISNA(INDEX(resources!E:E,MATCH(B42,resources!B:B,0))),"fillme",
INDEX(resources!E:E,MATCH(B42,resources!B:B,0)))</f>
        <v>CAISO_Hydro</v>
      </c>
      <c r="M42" s="63" t="str">
        <f>IF(
ISNA(INDEX(elcc_type_map!A:A,MATCH(L42,elcc_type_map!B:B,0))),
"fillme",
INDEX(elcc_type_map!A:A,MATCH(L42,elcc_type_map!B:B,0)))</f>
        <v>hydro</v>
      </c>
      <c r="N42" s="63">
        <f>IF(
ISNA(INDEX(resources!J:J,MATCH(B42,resources!B:B,0))),"fillme",
INDEX(resources!J:J,MATCH(B42,resources!B:B,0)))</f>
        <v>1</v>
      </c>
      <c r="O42" s="76" t="str">
        <f>IF(ISNUMBER(G42),G42,
IF(ISNUMBER(H42),H42*K42*SUMIFS(elcc!C:C,elcc!A:A,M42,elcc!B:B,E42),
"error; please fill out capacity info in blue fields"))</f>
        <v>error; please fill out capacity info in blue fields</v>
      </c>
      <c r="P42" s="90" t="str">
        <f>INDEX(resources!F:F,MATCH(B42,resources!B:B,0))</f>
        <v>physical</v>
      </c>
      <c r="Q42" s="35">
        <f t="shared" si="0"/>
        <v>1</v>
      </c>
      <c r="R42" s="35">
        <f t="shared" si="1"/>
        <v>0</v>
      </c>
      <c r="S42" s="35" t="str">
        <f t="shared" si="2"/>
        <v>DRUM_7_PL1X2_contract_38_none</v>
      </c>
      <c r="T42" s="35">
        <f>IF(AND(COUNTIFS($S$2:S42,S42)=1),1,0)</f>
        <v>1</v>
      </c>
      <c r="U42" s="35">
        <f>SUM($T$2:T42)*T42</f>
        <v>38</v>
      </c>
      <c r="V42" s="35">
        <f>COUNTIFS(resources!B:B,B42)</f>
        <v>1</v>
      </c>
      <c r="W42" s="35">
        <f t="shared" si="3"/>
        <v>1</v>
      </c>
      <c r="X42" s="35">
        <f t="shared" si="4"/>
        <v>1</v>
      </c>
      <c r="Y42" s="35">
        <f t="shared" si="5"/>
        <v>0</v>
      </c>
      <c r="Z42" s="35">
        <f t="shared" si="6"/>
        <v>1</v>
      </c>
      <c r="AA42" s="35">
        <f t="shared" si="8"/>
        <v>1</v>
      </c>
      <c r="AB42" s="35">
        <f t="shared" si="7"/>
        <v>1</v>
      </c>
      <c r="AC42" s="35">
        <f>OR(ISNUMBER(G42),(COUNTIFS(elcc!A:A,M42)&gt;=1))*1</f>
        <v>1</v>
      </c>
    </row>
    <row r="43" spans="1:29" x14ac:dyDescent="0.25">
      <c r="A43" s="26" t="s">
        <v>2077</v>
      </c>
      <c r="B43" s="26" t="s">
        <v>2158</v>
      </c>
      <c r="D43" s="26">
        <v>2021</v>
      </c>
      <c r="E43" s="26">
        <v>7</v>
      </c>
      <c r="F43" s="26">
        <v>1000</v>
      </c>
      <c r="I43" s="26" t="s">
        <v>3291</v>
      </c>
      <c r="J43" s="63" t="s">
        <v>2190</v>
      </c>
      <c r="K43" s="63" t="str">
        <f>IF(ISNA(INDEX(resources!D:D,MATCH(B43,resources!B:B,0))),
"fillme",
INDEX(resources!D:D,MATCH(B43,resources!B:B,0)))</f>
        <v>fillme</v>
      </c>
      <c r="L43" s="63" t="str">
        <f>IF(
ISNA(INDEX(resources!E:E,MATCH(B43,resources!B:B,0))),"fillme",
INDEX(resources!E:E,MATCH(B43,resources!B:B,0)))</f>
        <v>transfer_purchase</v>
      </c>
      <c r="M43" s="63" t="str">
        <f>IF(
ISNA(INDEX(elcc_type_map!A:A,MATCH(L43,elcc_type_map!B:B,0))),
"fillme",
INDEX(elcc_type_map!A:A,MATCH(L43,elcc_type_map!B:B,0)))</f>
        <v>unknown</v>
      </c>
      <c r="N43" s="63" t="str">
        <f>IF(
ISNA(INDEX(resources!J:J,MATCH(B43,resources!B:B,0))),"fillme",
INDEX(resources!J:J,MATCH(B43,resources!B:B,0)))</f>
        <v>fillme</v>
      </c>
      <c r="O43" s="76" t="str">
        <f>IF(ISNUMBER(G43),G43,
IF(ISNUMBER(H43),H43*K43*SUMIFS(elcc!C:C,elcc!A:A,M43,elcc!B:B,E43),
"error; please fill out capacity info in blue fields"))</f>
        <v>error; please fill out capacity info in blue fields</v>
      </c>
      <c r="P43" s="90" t="str">
        <f>INDEX(resources!F:F,MATCH(B43,resources!B:B,0))</f>
        <v>special</v>
      </c>
      <c r="Q43" s="35">
        <f t="shared" si="0"/>
        <v>1</v>
      </c>
      <c r="R43" s="35">
        <f t="shared" si="1"/>
        <v>0</v>
      </c>
      <c r="S43" s="35" t="str">
        <f t="shared" si="2"/>
        <v>transfer_purchase__SCE selling to Generic Example LSE</v>
      </c>
      <c r="T43" s="35">
        <f>IF(AND(COUNTIFS($S$2:S43,S43)=1),1,0)</f>
        <v>1</v>
      </c>
      <c r="U43" s="35">
        <f>SUM($T$2:T43)*T43</f>
        <v>39</v>
      </c>
      <c r="V43" s="35">
        <f>COUNTIFS(resources!B:B,B43)</f>
        <v>1</v>
      </c>
      <c r="W43" s="35">
        <f t="shared" si="3"/>
        <v>1</v>
      </c>
      <c r="X43" s="35">
        <f t="shared" si="4"/>
        <v>1</v>
      </c>
      <c r="Y43" s="35">
        <f t="shared" si="5"/>
        <v>0</v>
      </c>
      <c r="Z43" s="35">
        <f t="shared" si="6"/>
        <v>0</v>
      </c>
      <c r="AA43" s="35">
        <f t="shared" si="8"/>
        <v>0</v>
      </c>
      <c r="AB43" s="35">
        <f t="shared" si="7"/>
        <v>1</v>
      </c>
      <c r="AC43" s="35">
        <f>OR(ISNUMBER(G43),(COUNTIFS(elcc!A:A,M43)&gt;=1))*1</f>
        <v>0</v>
      </c>
    </row>
    <row r="44" spans="1:29" x14ac:dyDescent="0.25">
      <c r="A44" s="26" t="s">
        <v>2077</v>
      </c>
      <c r="B44" s="26" t="s">
        <v>2159</v>
      </c>
      <c r="D44" s="26">
        <v>2021</v>
      </c>
      <c r="E44" s="26">
        <v>7</v>
      </c>
      <c r="F44" s="26">
        <v>1000</v>
      </c>
      <c r="I44" s="26" t="s">
        <v>3291</v>
      </c>
      <c r="J44" s="63" t="s">
        <v>2191</v>
      </c>
      <c r="K44" s="63" t="str">
        <f>IF(ISNA(INDEX(resources!D:D,MATCH(B44,resources!B:B,0))),
"fillme",
INDEX(resources!D:D,MATCH(B44,resources!B:B,0)))</f>
        <v>fillme</v>
      </c>
      <c r="L44" s="63" t="str">
        <f>IF(
ISNA(INDEX(resources!E:E,MATCH(B44,resources!B:B,0))),"fillme",
INDEX(resources!E:E,MATCH(B44,resources!B:B,0)))</f>
        <v>transfer_sale</v>
      </c>
      <c r="M44" s="63" t="str">
        <f>IF(
ISNA(INDEX(elcc_type_map!A:A,MATCH(L44,elcc_type_map!B:B,0))),
"fillme",
INDEX(elcc_type_map!A:A,MATCH(L44,elcc_type_map!B:B,0)))</f>
        <v>unknown</v>
      </c>
      <c r="N44" s="63" t="str">
        <f>IF(
ISNA(INDEX(resources!J:J,MATCH(B44,resources!B:B,0))),"fillme",
INDEX(resources!J:J,MATCH(B44,resources!B:B,0)))</f>
        <v>fillme</v>
      </c>
      <c r="O44" s="76" t="str">
        <f>IF(ISNUMBER(G44),G44,
IF(ISNUMBER(H44),H44*K44*SUMIFS(elcc!C:C,elcc!A:A,M44,elcc!B:B,E44),
"error; please fill out capacity info in blue fields"))</f>
        <v>error; please fill out capacity info in blue fields</v>
      </c>
      <c r="P44" s="90" t="str">
        <f>INDEX(resources!F:F,MATCH(B44,resources!B:B,0))</f>
        <v>special</v>
      </c>
      <c r="Q44" s="35">
        <f t="shared" si="0"/>
        <v>1</v>
      </c>
      <c r="R44" s="35">
        <f t="shared" si="1"/>
        <v>0</v>
      </c>
      <c r="S44" s="35" t="str">
        <f t="shared" si="2"/>
        <v>transfer_sale__Generic Example LSE selling to PGE</v>
      </c>
      <c r="T44" s="35">
        <f>IF(AND(COUNTIFS($S$2:S44,S44)=1),1,0)</f>
        <v>1</v>
      </c>
      <c r="U44" s="35">
        <f>SUM($T$2:T44)*T44</f>
        <v>40</v>
      </c>
      <c r="V44" s="35">
        <f>COUNTIFS(resources!B:B,B44)</f>
        <v>1</v>
      </c>
      <c r="W44" s="35">
        <f t="shared" si="3"/>
        <v>1</v>
      </c>
      <c r="X44" s="35">
        <f t="shared" si="4"/>
        <v>1</v>
      </c>
      <c r="Y44" s="35">
        <f t="shared" si="5"/>
        <v>0</v>
      </c>
      <c r="Z44" s="35">
        <f t="shared" si="6"/>
        <v>0</v>
      </c>
      <c r="AA44" s="35">
        <f t="shared" si="8"/>
        <v>0</v>
      </c>
      <c r="AB44" s="35">
        <f t="shared" si="7"/>
        <v>1</v>
      </c>
      <c r="AC44" s="35">
        <f>OR(ISNUMBER(G44),(COUNTIFS(elcc!A:A,M44)&gt;=1))*1</f>
        <v>0</v>
      </c>
    </row>
    <row r="45" spans="1:29" x14ac:dyDescent="0.25">
      <c r="A45" s="26" t="s">
        <v>2077</v>
      </c>
      <c r="B45" s="26" t="s">
        <v>2152</v>
      </c>
      <c r="D45" s="26">
        <v>2021</v>
      </c>
      <c r="E45" s="26">
        <v>8</v>
      </c>
      <c r="F45" s="26">
        <v>1000</v>
      </c>
      <c r="H45" s="26">
        <v>0.7</v>
      </c>
      <c r="I45" s="26" t="s">
        <v>3291</v>
      </c>
      <c r="J45" s="63" t="str">
        <f>IF(ISNA(INDEX(resources!G:G,MATCH(B45,resources!B:B,0))),"none",
INDEX(resources!G:G,MATCH(B45,resources!B:B,0)))</f>
        <v>fillme_name,type,mw</v>
      </c>
      <c r="K45" s="63">
        <v>300</v>
      </c>
      <c r="L45" s="63" t="str">
        <f>IF(
ISNA(INDEX(resources!E:E,MATCH(B45,resources!B:B,0))),"fillme",
INDEX(resources!E:E,MATCH(B45,resources!B:B,0)))</f>
        <v>CAISO_Wind</v>
      </c>
      <c r="M45" s="63" t="str">
        <f>IF(
ISNA(INDEX(elcc_type_map!A:A,MATCH(L45,elcc_type_map!B:B,0))),
"fillme",
INDEX(elcc_type_map!A:A,MATCH(L45,elcc_type_map!B:B,0)))</f>
        <v>wind</v>
      </c>
      <c r="N45" s="63">
        <f>IF(
ISNA(INDEX(resources!J:J,MATCH(B45,resources!B:B,0))),"fillme",
INDEX(resources!J:J,MATCH(B45,resources!B:B,0)))</f>
        <v>0</v>
      </c>
      <c r="O45" s="76">
        <f>IF(ISNUMBER(G45),G45,
IF(ISNUMBER(H45),H45*K45*SUMIFS(elcc!C:C,elcc!A:A,M45,elcc!B:B,E45),
"error; please fill out capacity info in blue fields"))</f>
        <v>44.1</v>
      </c>
      <c r="P45" s="90" t="str">
        <f>INDEX(resources!F:F,MATCH(B45,resources!B:B,0))</f>
        <v>new_resolve</v>
      </c>
      <c r="Q45" s="35">
        <f t="shared" si="0"/>
        <v>1</v>
      </c>
      <c r="R45" s="35">
        <f t="shared" si="1"/>
        <v>1</v>
      </c>
      <c r="S45" s="35" t="str">
        <f t="shared" si="2"/>
        <v>New_Mexico_Wind__fillme_name,type,mw</v>
      </c>
      <c r="T45" s="35">
        <f>IF(AND(COUNTIFS($S$2:S45,S45)=1),1,0)</f>
        <v>1</v>
      </c>
      <c r="U45" s="35">
        <f>SUM($T$2:T45)*T45</f>
        <v>41</v>
      </c>
      <c r="V45" s="35">
        <f>COUNTIFS(resources!B:B,B45)</f>
        <v>1</v>
      </c>
      <c r="W45" s="35">
        <f t="shared" si="3"/>
        <v>1</v>
      </c>
      <c r="X45" s="35">
        <f t="shared" si="4"/>
        <v>1</v>
      </c>
      <c r="Y45" s="35">
        <f t="shared" si="5"/>
        <v>1</v>
      </c>
      <c r="Z45" s="35">
        <f t="shared" si="6"/>
        <v>1</v>
      </c>
      <c r="AA45" s="35">
        <f t="shared" si="8"/>
        <v>1</v>
      </c>
      <c r="AB45" s="35">
        <f t="shared" si="7"/>
        <v>1</v>
      </c>
      <c r="AC45" s="35">
        <f>OR(ISNUMBER(G45),(COUNTIFS(elcc!A:A,M45)&gt;=1))*1</f>
        <v>1</v>
      </c>
    </row>
    <row r="46" spans="1:29" x14ac:dyDescent="0.25">
      <c r="A46" s="26" t="s">
        <v>2077</v>
      </c>
      <c r="B46" s="26" t="s">
        <v>2153</v>
      </c>
      <c r="D46" s="26">
        <v>2021</v>
      </c>
      <c r="E46" s="26">
        <v>8</v>
      </c>
      <c r="F46" s="26">
        <v>1000</v>
      </c>
      <c r="H46" s="26">
        <v>1</v>
      </c>
      <c r="I46" s="26" t="s">
        <v>3291</v>
      </c>
      <c r="J46" s="63" t="str">
        <f>IF(ISNA(INDEX(resources!G:G,MATCH(B46,resources!B:B,0))),"none",
INDEX(resources!G:G,MATCH(B46,resources!B:B,0)))</f>
        <v>fillme_name,type,mw</v>
      </c>
      <c r="K46" s="63">
        <v>300</v>
      </c>
      <c r="L46" s="63" t="str">
        <f>IF(
ISNA(INDEX(resources!E:E,MATCH(B46,resources!B:B,0))),"fillme",
INDEX(resources!E:E,MATCH(B46,resources!B:B,0)))</f>
        <v>CAISO_Battery</v>
      </c>
      <c r="M46" s="63" t="str">
        <f>IF(
ISNA(INDEX(elcc_type_map!A:A,MATCH(L46,elcc_type_map!B:B,0))),
"fillme",
INDEX(elcc_type_map!A:A,MATCH(L46,elcc_type_map!B:B,0)))</f>
        <v>battery</v>
      </c>
      <c r="N46" s="63">
        <f>IF(
ISNA(INDEX(resources!J:J,MATCH(B46,resources!B:B,0))),"fillme",
INDEX(resources!J:J,MATCH(B46,resources!B:B,0)))</f>
        <v>0</v>
      </c>
      <c r="O46" s="76">
        <f>IF(ISNUMBER(G46),G46,
IF(ISNUMBER(H46),H46*K46*SUMIFS(elcc!C:C,elcc!A:A,M46,elcc!B:B,E46),
"error; please fill out capacity info in blue fields"))</f>
        <v>300</v>
      </c>
      <c r="P46" s="90" t="str">
        <f>INDEX(resources!F:F,MATCH(B46,resources!B:B,0))</f>
        <v>new_resolve</v>
      </c>
      <c r="Q46" s="35">
        <f t="shared" si="0"/>
        <v>1</v>
      </c>
      <c r="R46" s="35">
        <f t="shared" si="1"/>
        <v>1</v>
      </c>
      <c r="S46" s="35" t="str">
        <f t="shared" si="2"/>
        <v>New_Li_Battery__fillme_name,type,mw</v>
      </c>
      <c r="T46" s="35">
        <f>IF(AND(COUNTIFS($S$2:S46,S46)=1),1,0)</f>
        <v>1</v>
      </c>
      <c r="U46" s="35">
        <f>SUM($T$2:T46)*T46</f>
        <v>42</v>
      </c>
      <c r="V46" s="35">
        <f>COUNTIFS(resources!B:B,B46)</f>
        <v>1</v>
      </c>
      <c r="W46" s="35">
        <f t="shared" si="3"/>
        <v>1</v>
      </c>
      <c r="X46" s="35">
        <f t="shared" si="4"/>
        <v>1</v>
      </c>
      <c r="Y46" s="35">
        <f t="shared" si="5"/>
        <v>1</v>
      </c>
      <c r="Z46" s="35">
        <f t="shared" si="6"/>
        <v>1</v>
      </c>
      <c r="AA46" s="35">
        <f t="shared" si="8"/>
        <v>1</v>
      </c>
      <c r="AB46" s="35">
        <f t="shared" si="7"/>
        <v>1</v>
      </c>
      <c r="AC46" s="35">
        <f>OR(ISNUMBER(G46),(COUNTIFS(elcc!A:A,M46)&gt;=1))*1</f>
        <v>1</v>
      </c>
    </row>
    <row r="47" spans="1:29" x14ac:dyDescent="0.25">
      <c r="A47" s="26" t="s">
        <v>2077</v>
      </c>
      <c r="B47" s="26" t="s">
        <v>2189</v>
      </c>
      <c r="D47" s="26">
        <v>2021</v>
      </c>
      <c r="E47" s="26">
        <v>8</v>
      </c>
      <c r="F47" s="26">
        <v>444</v>
      </c>
      <c r="I47" s="26" t="s">
        <v>3292</v>
      </c>
      <c r="J47" s="63" t="str">
        <f>IF(ISNA(INDEX(resources!G:G,MATCH(B47,resources!B:B,0))),"none",
INDEX(resources!G:G,MATCH(B47,resources!B:B,0)))</f>
        <v>none</v>
      </c>
      <c r="K47" s="63" t="str">
        <f>IF(ISNA(INDEX(resources!D:D,MATCH(B47,resources!B:B,0))),
"fillme",
INDEX(resources!D:D,MATCH(B47,resources!B:B,0)))</f>
        <v>fillme</v>
      </c>
      <c r="L47" s="63" t="str">
        <f>IF(
ISNA(INDEX(resources!E:E,MATCH(B47,resources!B:B,0))),"fillme",
INDEX(resources!E:E,MATCH(B47,resources!B:B,0)))</f>
        <v>fillme</v>
      </c>
      <c r="M47" s="63" t="str">
        <f>IF(
ISNA(INDEX(elcc_type_map!A:A,MATCH(L47,elcc_type_map!B:B,0))),
"fillme",
INDEX(elcc_type_map!A:A,MATCH(L47,elcc_type_map!B:B,0)))</f>
        <v>fillme</v>
      </c>
      <c r="N47" s="63" t="str">
        <f>IF(
ISNA(INDEX(resources!J:J,MATCH(B47,resources!B:B,0))),"fillme",
INDEX(resources!J:J,MATCH(B47,resources!B:B,0)))</f>
        <v>fillme</v>
      </c>
      <c r="O47" s="76" t="str">
        <f>IF(ISNUMBER(G47),G47,
IF(ISNUMBER(H47),H47*K47*SUMIFS(elcc!C:C,elcc!A:A,M47,elcc!B:B,E47),
"error; please fill out capacity info in blue fields"))</f>
        <v>error; please fill out capacity info in blue fields</v>
      </c>
      <c r="P47" s="90" t="e">
        <f>INDEX(resources!F:F,MATCH(B47,resources!B:B,0))</f>
        <v>#N/A</v>
      </c>
      <c r="Q47" s="35">
        <f t="shared" si="0"/>
        <v>1</v>
      </c>
      <c r="R47" s="35">
        <f t="shared" si="1"/>
        <v>0</v>
      </c>
      <c r="S47" s="35" t="str">
        <f t="shared" si="2"/>
        <v>unknown resource__none</v>
      </c>
      <c r="T47" s="35">
        <f>IF(AND(COUNTIFS($S$2:S47,S47)=1),1,0)</f>
        <v>1</v>
      </c>
      <c r="U47" s="35">
        <f>SUM($T$2:T47)*T47</f>
        <v>43</v>
      </c>
      <c r="V47" s="35">
        <f>COUNTIFS(resources!B:B,B47)</f>
        <v>0</v>
      </c>
      <c r="W47" s="35">
        <f t="shared" si="3"/>
        <v>1</v>
      </c>
      <c r="X47" s="35">
        <f t="shared" si="4"/>
        <v>1</v>
      </c>
      <c r="Y47" s="35">
        <f t="shared" si="5"/>
        <v>0</v>
      </c>
      <c r="Z47" s="35">
        <f t="shared" si="6"/>
        <v>0</v>
      </c>
      <c r="AA47" s="35">
        <f t="shared" si="8"/>
        <v>0</v>
      </c>
      <c r="AB47" s="35">
        <f t="shared" si="7"/>
        <v>1</v>
      </c>
      <c r="AC47" s="35">
        <f>OR(ISNUMBER(G47),(COUNTIFS(elcc!A:A,M47)&gt;=1))*1</f>
        <v>0</v>
      </c>
    </row>
    <row r="48" spans="1:29" x14ac:dyDescent="0.25">
      <c r="A48" s="26" t="s">
        <v>2077</v>
      </c>
      <c r="B48" s="26" t="s">
        <v>2177</v>
      </c>
      <c r="D48" s="26">
        <v>2021</v>
      </c>
      <c r="E48" s="26">
        <v>8</v>
      </c>
      <c r="F48" s="26">
        <v>444</v>
      </c>
      <c r="I48" s="26" t="s">
        <v>3291</v>
      </c>
      <c r="J48" s="63" t="str">
        <f>IF(ISNA(INDEX(resources!G:G,MATCH(B48,resources!B:B,0))),"none",
INDEX(resources!G:G,MATCH(B48,resources!B:B,0)))</f>
        <v>none</v>
      </c>
      <c r="K48" s="63" t="str">
        <f>IF(ISNA(INDEX(resources!D:D,MATCH(B48,resources!B:B,0))),
"fillme",
INDEX(resources!D:D,MATCH(B48,resources!B:B,0)))</f>
        <v>fillme</v>
      </c>
      <c r="L48" s="63" t="str">
        <f>IF(
ISNA(INDEX(resources!E:E,MATCH(B48,resources!B:B,0))),"fillme",
INDEX(resources!E:E,MATCH(B48,resources!B:B,0)))</f>
        <v>CAISO_Solar</v>
      </c>
      <c r="M48" s="63" t="str">
        <f>IF(
ISNA(INDEX(elcc_type_map!A:A,MATCH(L48,elcc_type_map!B:B,0))),
"fillme",
INDEX(elcc_type_map!A:A,MATCH(L48,elcc_type_map!B:B,0)))</f>
        <v>solar</v>
      </c>
      <c r="N48" s="63">
        <f>IF(
ISNA(INDEX(resources!J:J,MATCH(B48,resources!B:B,0))),"fillme",
INDEX(resources!J:J,MATCH(B48,resources!B:B,0)))</f>
        <v>1</v>
      </c>
      <c r="O48" s="76" t="str">
        <f>IF(ISNUMBER(G48),G48,
IF(ISNUMBER(H48),H48*K48*SUMIFS(elcc!C:C,elcc!A:A,M48,elcc!B:B,E48),
"error; please fill out capacity info in blue fields"))</f>
        <v>error; please fill out capacity info in blue fields</v>
      </c>
      <c r="P48" s="90" t="str">
        <f>INDEX(resources!F:F,MATCH(B48,resources!B:B,0))</f>
        <v>existing_generic</v>
      </c>
      <c r="Q48" s="35">
        <f t="shared" si="0"/>
        <v>1</v>
      </c>
      <c r="R48" s="35">
        <f t="shared" si="1"/>
        <v>0</v>
      </c>
      <c r="S48" s="35" t="str">
        <f t="shared" si="2"/>
        <v>existing_generic_solar_2axis__none</v>
      </c>
      <c r="T48" s="35">
        <f>IF(AND(COUNTIFS($S$2:S48,S48)=1),1,0)</f>
        <v>1</v>
      </c>
      <c r="U48" s="35">
        <f>SUM($T$2:T48)*T48</f>
        <v>44</v>
      </c>
      <c r="V48" s="35">
        <f>COUNTIFS(resources!B:B,B48)</f>
        <v>1</v>
      </c>
      <c r="W48" s="35">
        <f t="shared" si="3"/>
        <v>1</v>
      </c>
      <c r="X48" s="35">
        <f t="shared" si="4"/>
        <v>1</v>
      </c>
      <c r="Y48" s="35">
        <f t="shared" si="5"/>
        <v>0</v>
      </c>
      <c r="Z48" s="35">
        <f t="shared" si="6"/>
        <v>0</v>
      </c>
      <c r="AA48" s="35">
        <f t="shared" si="8"/>
        <v>0</v>
      </c>
      <c r="AB48" s="35">
        <f t="shared" si="7"/>
        <v>1</v>
      </c>
      <c r="AC48" s="35">
        <f>OR(ISNUMBER(G48),(COUNTIFS(elcc!A:A,M48)&gt;=1))*1</f>
        <v>1</v>
      </c>
    </row>
    <row r="49" spans="1:29" s="111" customFormat="1" x14ac:dyDescent="0.25">
      <c r="A49" s="81" t="s">
        <v>2077</v>
      </c>
      <c r="B49" s="81" t="s">
        <v>2128</v>
      </c>
      <c r="C49" s="81"/>
      <c r="D49" s="81">
        <v>2021</v>
      </c>
      <c r="E49" s="81">
        <v>8</v>
      </c>
      <c r="F49" s="81">
        <v>400</v>
      </c>
      <c r="G49" s="81"/>
      <c r="H49" s="81">
        <v>1</v>
      </c>
      <c r="I49" s="81" t="s">
        <v>12</v>
      </c>
      <c r="J49" s="77" t="s">
        <v>4542</v>
      </c>
      <c r="K49" s="77">
        <v>200</v>
      </c>
      <c r="L49" s="77" t="str">
        <f>IF(
ISNA(INDEX(resources!E:E,MATCH(B49,resources!B:B,0))),"fillme",
INDEX(resources!E:E,MATCH(B49,resources!B:B,0)))</f>
        <v>CAISO_Solar</v>
      </c>
      <c r="M49" s="77" t="str">
        <f>IF(
ISNA(INDEX(elcc_type_map!A:A,MATCH(L49,elcc_type_map!B:B,0))),
"fillme",
INDEX(elcc_type_map!A:A,MATCH(L49,elcc_type_map!B:B,0)))</f>
        <v>solar</v>
      </c>
      <c r="N49" s="77">
        <f>IF(
ISNA(INDEX(resources!J:J,MATCH(B49,resources!B:B,0))),"fillme",
INDEX(resources!J:J,MATCH(B49,resources!B:B,0)))</f>
        <v>0</v>
      </c>
      <c r="O49" s="112">
        <f>IF(ISNUMBER(G49),G49,
IF(ISNUMBER(H49),H49*K49*SUMIFS(elcc!C:C,elcc!A:A,M49,elcc!B:B,E49),
"error; please fill out capacity info in blue fields"))</f>
        <v>54</v>
      </c>
      <c r="P49" s="77" t="str">
        <f>INDEX(resources!F:F,MATCH(B49,resources!B:B,0))</f>
        <v>new_resolve</v>
      </c>
      <c r="Q49" s="81">
        <f t="shared" ref="Q49:Q51" si="9">(F49&gt;0)*1</f>
        <v>1</v>
      </c>
      <c r="R49" s="81">
        <f t="shared" ref="R49:R51" si="10">COUNTIFS(G49:H49,"&gt;0")</f>
        <v>1</v>
      </c>
      <c r="S49" s="81" t="str">
        <f t="shared" ref="S49:S51" si="11">B49&amp;"_"&amp;C49&amp;"_"&amp;J49</f>
        <v>Southern_Nevada_Solar__Vegas Example solar, solar 2-axis tracking, 200 MW</v>
      </c>
      <c r="T49" s="81">
        <f>IF(AND(COUNTIFS($S$2:S49,S49)=1),1,0)</f>
        <v>1</v>
      </c>
      <c r="U49" s="81">
        <f>SUM($T$2:T49)*T49</f>
        <v>45</v>
      </c>
      <c r="V49" s="81">
        <f>COUNTIFS(resources!B:B,B49)</f>
        <v>1</v>
      </c>
      <c r="W49" s="81">
        <f t="shared" ref="W49:W51" si="12">AND(ISNUMBER(D49),(D49&gt;2018))*1</f>
        <v>1</v>
      </c>
      <c r="X49" s="81">
        <f t="shared" ref="X49:X51" si="13">AND(ISNUMBER(E49),E49&gt;=1,E49&lt;=12)*1</f>
        <v>1</v>
      </c>
      <c r="Y49" s="81">
        <f t="shared" ref="Y49:Y51" si="14">AND(COUNT(G49:H49)=1,COUNT(F49)=1)*1</f>
        <v>1</v>
      </c>
      <c r="Z49" s="81">
        <f t="shared" ref="Z49:Z51" si="15">(COUNTIFS(I49:P49,"fillme")=0)*1</f>
        <v>1</v>
      </c>
      <c r="AA49" s="81">
        <f t="shared" ref="AA49:AA51" si="16">ISNUMBER(K49)*1</f>
        <v>1</v>
      </c>
      <c r="AB49" s="81">
        <f t="shared" ref="AB49:AB51" si="17">NOT(AND(G49&gt;0,H49&gt;0))*1</f>
        <v>1</v>
      </c>
      <c r="AC49" s="81">
        <f>OR(ISNUMBER(G49),(COUNTIFS(elcc!A:A,M49)&gt;=1))*1</f>
        <v>1</v>
      </c>
    </row>
    <row r="50" spans="1:29" s="111" customFormat="1" ht="37.5" x14ac:dyDescent="0.25">
      <c r="A50" s="81" t="s">
        <v>2077</v>
      </c>
      <c r="B50" s="81" t="s">
        <v>2384</v>
      </c>
      <c r="C50" s="81"/>
      <c r="D50" s="81">
        <v>2021</v>
      </c>
      <c r="E50" s="81">
        <v>8</v>
      </c>
      <c r="F50" s="81">
        <v>0</v>
      </c>
      <c r="G50" s="81">
        <v>50</v>
      </c>
      <c r="H50" s="81"/>
      <c r="I50" s="81" t="s">
        <v>12</v>
      </c>
      <c r="J50" s="77" t="s">
        <v>4558</v>
      </c>
      <c r="K50" s="77">
        <v>60</v>
      </c>
      <c r="L50" s="77" t="str">
        <f>IF(
ISNA(INDEX(resources!E:E,MATCH(B50,resources!B:B,0))),"fillme",
INDEX(resources!E:E,MATCH(B50,resources!B:B,0)))</f>
        <v>CAISO_Loadmod</v>
      </c>
      <c r="M50" s="77" t="str">
        <f>IF(
ISNA(INDEX(elcc_type_map!A:A,MATCH(L50,elcc_type_map!B:B,0))),
"fillme",
INDEX(elcc_type_map!A:A,MATCH(L50,elcc_type_map!B:B,0)))</f>
        <v>unknown</v>
      </c>
      <c r="N50" s="77">
        <f>IF(
ISNA(INDEX(resources!J:J,MATCH(B50,resources!B:B,0))),"fillme",
INDEX(resources!J:J,MATCH(B50,resources!B:B,0)))</f>
        <v>0</v>
      </c>
      <c r="O50" s="112">
        <f>IF(ISNUMBER(G50),G50,
IF(ISNUMBER(H50),H50*K50*SUMIFS(elcc!C:C,elcc!A:A,M50,elcc!B:B,E50),
"error; please fill out capacity info in blue fields"))</f>
        <v>50</v>
      </c>
      <c r="P50" s="77" t="str">
        <f>INDEX(resources!F:F,MATCH(B50,resources!B:B,0))</f>
        <v>new_loadmod</v>
      </c>
      <c r="Q50" s="81">
        <f t="shared" si="9"/>
        <v>0</v>
      </c>
      <c r="R50" s="81">
        <f t="shared" si="10"/>
        <v>1</v>
      </c>
      <c r="S50" s="81" t="str">
        <f t="shared" si="11"/>
        <v>new_dg__Example BTM battery resource, Lithium Ion batt, 50 MW</v>
      </c>
      <c r="T50" s="81">
        <f>IF(AND(COUNTIFS($S$2:S50,S50)=1),1,0)</f>
        <v>1</v>
      </c>
      <c r="U50" s="81">
        <f>SUM($T$2:T50)*T50</f>
        <v>46</v>
      </c>
      <c r="V50" s="81">
        <f>COUNTIFS(resources!B:B,B50)</f>
        <v>1</v>
      </c>
      <c r="W50" s="81">
        <f t="shared" si="12"/>
        <v>1</v>
      </c>
      <c r="X50" s="81">
        <f t="shared" si="13"/>
        <v>1</v>
      </c>
      <c r="Y50" s="81">
        <f t="shared" si="14"/>
        <v>1</v>
      </c>
      <c r="Z50" s="81">
        <f t="shared" si="15"/>
        <v>1</v>
      </c>
      <c r="AA50" s="81">
        <f t="shared" si="16"/>
        <v>1</v>
      </c>
      <c r="AB50" s="81">
        <f t="shared" si="17"/>
        <v>1</v>
      </c>
      <c r="AC50" s="81">
        <f>OR(ISNUMBER(G50),(COUNTIFS(elcc!A:A,M50)&gt;=1))*1</f>
        <v>1</v>
      </c>
    </row>
    <row r="51" spans="1:29" s="111" customFormat="1" x14ac:dyDescent="0.25">
      <c r="A51" s="81" t="s">
        <v>2077</v>
      </c>
      <c r="B51" s="81" t="s">
        <v>692</v>
      </c>
      <c r="C51" s="81"/>
      <c r="D51" s="81">
        <v>2021</v>
      </c>
      <c r="E51" s="81">
        <v>8</v>
      </c>
      <c r="F51" s="81">
        <v>0</v>
      </c>
      <c r="G51" s="81">
        <v>400</v>
      </c>
      <c r="H51" s="81"/>
      <c r="I51" s="81" t="s">
        <v>12</v>
      </c>
      <c r="J51" s="77" t="str">
        <f>IF(ISNA(INDEX(resources!G:G,MATCH(B51,resources!B:B,0))),"none",
INDEX(resources!G:G,MATCH(B51,resources!B:B,0)))</f>
        <v>none</v>
      </c>
      <c r="K51" s="77">
        <f>IF(ISNA(INDEX(resources!D:D,MATCH(B51,resources!B:B,0))),
"fillme",
INDEX(resources!D:D,MATCH(B51,resources!B:B,0)))</f>
        <v>813</v>
      </c>
      <c r="L51" s="77" t="str">
        <f>IF(
ISNA(INDEX(resources!E:E,MATCH(B51,resources!B:B,0))),"fillme",
INDEX(resources!E:E,MATCH(B51,resources!B:B,0)))</f>
        <v>CAISO_CCGT1</v>
      </c>
      <c r="M51" s="77" t="str">
        <f>IF(
ISNA(INDEX(elcc_type_map!A:A,MATCH(L51,elcc_type_map!B:B,0))),
"fillme",
INDEX(elcc_type_map!A:A,MATCH(L51,elcc_type_map!B:B,0)))</f>
        <v>thermal</v>
      </c>
      <c r="N51" s="77">
        <f>IF(
ISNA(INDEX(resources!J:J,MATCH(B51,resources!B:B,0))),"fillme",
INDEX(resources!J:J,MATCH(B51,resources!B:B,0)))</f>
        <v>1</v>
      </c>
      <c r="O51" s="112">
        <f>IF(ISNUMBER(G51),G51,
IF(ISNUMBER(H51),H51*K51*SUMIFS(elcc!C:C,elcc!A:A,M51,elcc!B:B,E51),
"error; please fill out capacity info in blue fields"))</f>
        <v>400</v>
      </c>
      <c r="P51" s="77" t="str">
        <f>INDEX(resources!F:F,MATCH(B51,resources!B:B,0))</f>
        <v>physical</v>
      </c>
      <c r="Q51" s="81">
        <f t="shared" si="9"/>
        <v>0</v>
      </c>
      <c r="R51" s="81">
        <f t="shared" si="10"/>
        <v>1</v>
      </c>
      <c r="S51" s="81" t="str">
        <f t="shared" si="11"/>
        <v>DELTA_2_PL1X4__none</v>
      </c>
      <c r="T51" s="81">
        <f>IF(AND(COUNTIFS($S$2:S51,S51)=1),1,0)</f>
        <v>1</v>
      </c>
      <c r="U51" s="81">
        <f>SUM($T$2:T51)*T51</f>
        <v>47</v>
      </c>
      <c r="V51" s="81">
        <f>COUNTIFS(resources!B:B,B51)</f>
        <v>1</v>
      </c>
      <c r="W51" s="81">
        <f t="shared" si="12"/>
        <v>1</v>
      </c>
      <c r="X51" s="81">
        <f t="shared" si="13"/>
        <v>1</v>
      </c>
      <c r="Y51" s="81">
        <f t="shared" si="14"/>
        <v>1</v>
      </c>
      <c r="Z51" s="81">
        <f t="shared" si="15"/>
        <v>1</v>
      </c>
      <c r="AA51" s="81">
        <f t="shared" si="16"/>
        <v>1</v>
      </c>
      <c r="AB51" s="81">
        <f t="shared" si="17"/>
        <v>1</v>
      </c>
      <c r="AC51" s="81">
        <f>OR(ISNUMBER(G51),(COUNTIFS(elcc!A:A,M51)&gt;=1))*1</f>
        <v>1</v>
      </c>
    </row>
    <row r="52" spans="1:29" x14ac:dyDescent="0.25">
      <c r="AC52" s="35"/>
    </row>
  </sheetData>
  <autoFilter ref="A1:AC48" xr:uid="{00000000-0009-0000-0000-00000B000000}"/>
  <conditionalFormatting sqref="AB2:AB3 AB5:AB1048576 V2:AA1048576">
    <cfRule type="cellIs" dxfId="50" priority="40" operator="greaterThan">
      <formula>0</formula>
    </cfRule>
    <cfRule type="containsText" dxfId="49" priority="41" operator="containsText" text="0">
      <formula>NOT(ISERROR(SEARCH("0",V2)))</formula>
    </cfRule>
  </conditionalFormatting>
  <conditionalFormatting sqref="AB4">
    <cfRule type="cellIs" dxfId="48" priority="24" operator="greaterThan">
      <formula>0</formula>
    </cfRule>
    <cfRule type="containsText" dxfId="47" priority="25" operator="containsText" text="0">
      <formula>NOT(ISERROR(SEARCH("0",AB4)))</formula>
    </cfRule>
  </conditionalFormatting>
  <conditionalFormatting sqref="A52:I1048576 A49:A51 C49:I51 O1:XFD1048576 A1:I48">
    <cfRule type="containsText" dxfId="46" priority="5" operator="containsText" text="fillme">
      <formula>NOT(ISERROR(SEARCH("fillme",A1)))</formula>
    </cfRule>
  </conditionalFormatting>
  <conditionalFormatting sqref="AC2:AC52">
    <cfRule type="cellIs" dxfId="45" priority="9" operator="greaterThan">
      <formula>0</formula>
    </cfRule>
    <cfRule type="containsText" dxfId="44" priority="10" operator="containsText" text="0">
      <formula>NOT(ISERROR(SEARCH("0",AC2)))</formula>
    </cfRule>
  </conditionalFormatting>
  <conditionalFormatting sqref="O1:O1048576">
    <cfRule type="containsText" dxfId="43" priority="8" operator="containsText" text="error">
      <formula>NOT(ISERROR(SEARCH("error",O1)))</formula>
    </cfRule>
  </conditionalFormatting>
  <conditionalFormatting sqref="J1:N1048576">
    <cfRule type="containsText" dxfId="42" priority="4" operator="containsText" text="fillme">
      <formula>NOT(ISERROR(SEARCH("fillme",J1)))</formula>
    </cfRule>
  </conditionalFormatting>
  <conditionalFormatting sqref="B49">
    <cfRule type="duplicateValues" dxfId="41" priority="3"/>
  </conditionalFormatting>
  <conditionalFormatting sqref="B50">
    <cfRule type="duplicateValues" dxfId="40" priority="2"/>
  </conditionalFormatting>
  <conditionalFormatting sqref="B51">
    <cfRule type="duplicateValues" dxfId="39" priority="1"/>
  </conditionalFormatting>
  <dataValidations disablePrompts="1" xWindow="233" yWindow="308" count="3">
    <dataValidation type="list" allowBlank="1" showInputMessage="1" showErrorMessage="1" sqref="T505:U1048576 J505:J1048576 A505:D1048576" xr:uid="{00000000-0002-0000-0B00-000000000000}">
      <formula1>#REF!</formula1>
    </dataValidation>
    <dataValidation type="list" showInputMessage="1" showErrorMessage="1" sqref="G505:H1048576 K505:K1048576 E505:E1048576 M505:P1048576" xr:uid="{00000000-0002-0000-0B00-000001000000}">
      <formula1>#REF!</formula1>
    </dataValidation>
    <dataValidation type="list" allowBlank="1" showInputMessage="1" showErrorMessage="1" sqref="I504:I1048576" xr:uid="{00000000-0002-0000-0B00-000002000000}">
      <formula1>#REF!</formula1>
    </dataValidation>
  </dataValidations>
  <printOptions gridLines="1"/>
  <pageMargins left="0.7" right="0.7" top="0.75" bottom="0.75" header="0.3" footer="0.3"/>
  <pageSetup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sheetPr>
  <dimension ref="A1:AV3628"/>
  <sheetViews>
    <sheetView zoomScale="55" zoomScaleNormal="55" workbookViewId="0"/>
  </sheetViews>
  <sheetFormatPr defaultRowHeight="18.75" x14ac:dyDescent="0.25"/>
  <cols>
    <col min="1" max="1" width="15" style="99" bestFit="1" customWidth="1"/>
    <col min="2" max="2" width="29.28515625" style="99" bestFit="1" customWidth="1"/>
    <col min="3" max="3" width="47.140625" style="99" bestFit="1" customWidth="1"/>
    <col min="4" max="4" width="57.7109375" style="99" bestFit="1" customWidth="1"/>
    <col min="5" max="5" width="7.140625" style="99" bestFit="1" customWidth="1"/>
    <col min="6" max="6" width="24.85546875" style="96" bestFit="1" customWidth="1"/>
    <col min="7" max="7" width="24.5703125" style="57" bestFit="1" customWidth="1"/>
    <col min="8" max="8" width="14.5703125" style="57" bestFit="1" customWidth="1"/>
    <col min="9" max="9" width="14.28515625" style="39" bestFit="1" customWidth="1"/>
    <col min="10" max="10" width="25.28515625" style="39" bestFit="1" customWidth="1"/>
    <col min="11" max="11" width="11.5703125" style="39" bestFit="1" customWidth="1"/>
    <col min="12" max="12" width="5.42578125" style="39" bestFit="1" customWidth="1"/>
    <col min="13" max="13" width="8.7109375" style="91" bestFit="1" customWidth="1"/>
    <col min="14" max="14" width="9.5703125" style="39" bestFit="1" customWidth="1"/>
    <col min="15" max="16" width="35.85546875" style="63" bestFit="1" customWidth="1"/>
    <col min="17" max="17" width="36" style="63" bestFit="1" customWidth="1"/>
    <col min="18" max="18" width="23" style="63" bestFit="1" customWidth="1"/>
    <col min="19" max="19" width="16.28515625" style="39" bestFit="1" customWidth="1"/>
    <col min="20" max="20" width="15.28515625" style="39" bestFit="1" customWidth="1"/>
    <col min="21" max="21" width="9.7109375" style="39" bestFit="1" customWidth="1"/>
    <col min="22" max="22" width="15.7109375" style="39" bestFit="1" customWidth="1"/>
    <col min="23" max="23" width="26" style="39" bestFit="1" customWidth="1"/>
    <col min="24" max="24" width="25.7109375" style="39" bestFit="1" customWidth="1"/>
    <col min="25" max="25" width="16.28515625" style="40" bestFit="1" customWidth="1"/>
    <col min="26" max="26" width="18.140625" style="40" bestFit="1" customWidth="1"/>
    <col min="27" max="27" width="10.7109375" style="40" bestFit="1" customWidth="1"/>
    <col min="28" max="28" width="12.5703125" style="40" bestFit="1" customWidth="1"/>
    <col min="29" max="29" width="10.28515625" style="40" bestFit="1" customWidth="1"/>
    <col min="30" max="30" width="12.140625" style="40" bestFit="1" customWidth="1"/>
    <col min="31" max="31" width="16.7109375" style="16" bestFit="1" customWidth="1"/>
    <col min="32" max="32" width="21.7109375" style="16" bestFit="1" customWidth="1"/>
    <col min="33" max="33" width="16" style="16" bestFit="1" customWidth="1"/>
    <col min="34" max="34" width="17.85546875" style="16" bestFit="1" customWidth="1"/>
    <col min="35" max="35" width="9.140625" style="16"/>
    <col min="36" max="36" width="16.7109375" style="16" bestFit="1" customWidth="1"/>
    <col min="37" max="37" width="12.42578125" style="16" bestFit="1" customWidth="1"/>
    <col min="38" max="38" width="22.5703125" style="16" bestFit="1" customWidth="1"/>
    <col min="39" max="39" width="16.7109375" style="16" customWidth="1"/>
    <col min="40" max="40" width="35" style="16" bestFit="1" customWidth="1"/>
    <col min="41" max="41" width="45" style="16" bestFit="1" customWidth="1"/>
    <col min="42" max="42" width="45" style="16" customWidth="1"/>
    <col min="43" max="16384" width="9.140625" style="16"/>
  </cols>
  <sheetData>
    <row r="1" spans="1:48" s="1" customFormat="1" ht="57" customHeight="1" x14ac:dyDescent="0.25">
      <c r="A1" s="34" t="s">
        <v>2286</v>
      </c>
      <c r="B1" s="34" t="s">
        <v>2200</v>
      </c>
      <c r="C1" s="34" t="s">
        <v>2288</v>
      </c>
      <c r="D1" s="34" t="s">
        <v>3259</v>
      </c>
      <c r="E1" s="34" t="s">
        <v>10</v>
      </c>
      <c r="F1" s="46" t="s">
        <v>3297</v>
      </c>
      <c r="G1" s="59" t="s">
        <v>2373</v>
      </c>
      <c r="H1" s="59" t="s">
        <v>2374</v>
      </c>
      <c r="I1" s="25" t="s">
        <v>2375</v>
      </c>
      <c r="J1" s="25" t="s">
        <v>3225</v>
      </c>
      <c r="K1" s="25" t="s">
        <v>2076</v>
      </c>
      <c r="L1" s="25" t="s">
        <v>2210</v>
      </c>
      <c r="M1" s="86" t="s">
        <v>4441</v>
      </c>
      <c r="N1" s="86" t="s">
        <v>4442</v>
      </c>
      <c r="O1" s="46" t="s">
        <v>2285</v>
      </c>
      <c r="P1" s="46" t="s">
        <v>2279</v>
      </c>
      <c r="Q1" s="46" t="s">
        <v>2280</v>
      </c>
      <c r="R1" s="46" t="s">
        <v>2281</v>
      </c>
      <c r="S1" s="86" t="s">
        <v>2419</v>
      </c>
      <c r="T1" s="86" t="s">
        <v>2418</v>
      </c>
      <c r="U1" s="86" t="s">
        <v>3300</v>
      </c>
      <c r="V1" s="86" t="s">
        <v>2420</v>
      </c>
      <c r="W1" s="86" t="s">
        <v>4465</v>
      </c>
      <c r="X1" s="86" t="s">
        <v>3301</v>
      </c>
      <c r="Y1" s="34" t="s">
        <v>2462</v>
      </c>
      <c r="Z1" s="34" t="s">
        <v>2463</v>
      </c>
      <c r="AA1" s="34" t="s">
        <v>2464</v>
      </c>
      <c r="AB1" s="34" t="s">
        <v>2465</v>
      </c>
      <c r="AC1" s="34" t="s">
        <v>2466</v>
      </c>
      <c r="AD1" s="34" t="s">
        <v>2467</v>
      </c>
      <c r="AE1" s="67" t="str">
        <f>"Test: Correct data type for "&amp;unique_contracts!K1</f>
        <v>Test: Correct data type for lse_owned</v>
      </c>
      <c r="AF1" s="67" t="str">
        <f>"Test: Correct data type for "&amp;unique_contracts!L1</f>
        <v>Test: Correct data type for cam</v>
      </c>
      <c r="AG1" s="67" t="s">
        <v>2568</v>
      </c>
      <c r="AH1" s="67" t="s">
        <v>3230</v>
      </c>
      <c r="AI1" s="67" t="s">
        <v>4491</v>
      </c>
      <c r="AJ1" s="67" t="str">
        <f>"Max MW in "&amp;dashboard!A3</f>
        <v>Max MW in August 2021</v>
      </c>
      <c r="AK1" s="67" t="str">
        <f>"NQC MW in "&amp;dashboard!A3</f>
        <v>NQC MW in August 2021</v>
      </c>
      <c r="AL1" s="67" t="str">
        <f>"Supply Side incremental NQC MW in "&amp;dashboard!A3</f>
        <v>Supply Side incremental NQC MW in August 2021</v>
      </c>
      <c r="AM1" s="67" t="str">
        <f>"Incremental energy-only NQC MW in "&amp;dashboard!A3</f>
        <v>Incremental energy-only NQC MW in August 2021</v>
      </c>
      <c r="AN1" s="67" t="str">
        <f>" Incremental demand-side resource not in IEPR demand forecast in "&amp;dashboard!A3</f>
        <v xml:space="preserve"> Incremental demand-side resource not in IEPR demand forecast in August 2021</v>
      </c>
      <c r="AO1" s="67" t="s">
        <v>4548</v>
      </c>
      <c r="AP1" s="67" t="s">
        <v>4547</v>
      </c>
      <c r="AQ1" s="67" t="str">
        <f>" Incremental MW added to existing resource "&amp;dashboard!A3</f>
        <v xml:space="preserve"> Incremental MW added to existing resource August 2021</v>
      </c>
      <c r="AU1" s="1">
        <f>dashboard!A2</f>
        <v>2021</v>
      </c>
      <c r="AV1" s="1">
        <f>dashboard!B1</f>
        <v>8</v>
      </c>
    </row>
    <row r="2" spans="1:48" x14ac:dyDescent="0.25">
      <c r="A2" s="99">
        <f>ROW()-1</f>
        <v>1</v>
      </c>
      <c r="B2" s="99" t="str">
        <f>INDEX(monthly_gwh_mw!B:B,MATCH(A2,monthly_gwh_mw!U:U,0))</f>
        <v>DELTA_2_PL1X4</v>
      </c>
      <c r="C2" s="99" t="str">
        <f>INDEX(monthly_gwh_mw!J:J,MATCH(A2,monthly_gwh_mw!U:U,0))</f>
        <v>none</v>
      </c>
      <c r="D2" s="99" t="str">
        <f>INDEX(monthly_gwh_mw!S:S,MATCH(A2,monthly_gwh_mw!U:U,0))</f>
        <v>DELTA_2_PL1X4_contract_1_none</v>
      </c>
      <c r="E2" s="99">
        <f>INDEX(monthly_gwh_mw!N:N,MATCH(A2,monthly_gwh_mw!U:U,0))</f>
        <v>1</v>
      </c>
      <c r="F2" s="96" t="str">
        <f>IF(E2=1,"ok","fillme")</f>
        <v>ok</v>
      </c>
      <c r="G2" s="57">
        <v>41001</v>
      </c>
      <c r="H2" s="57">
        <v>43760</v>
      </c>
      <c r="I2" s="57">
        <v>47785</v>
      </c>
      <c r="J2" s="57"/>
      <c r="K2" s="39">
        <v>1</v>
      </c>
      <c r="M2" s="96">
        <f>IF(COUNTIFS(resources!B:B,B2)&gt;0,INDEX(resources!I:I,MATCH(B2,resources!B:B,0)),"fillme")</f>
        <v>0</v>
      </c>
      <c r="O2" s="96" t="str">
        <f>IF($E2=1,"ok","fillme")</f>
        <v>ok</v>
      </c>
      <c r="P2" s="96" t="str">
        <f t="shared" ref="P2:R17" si="0">IF($E2=1,"ok","fillme")</f>
        <v>ok</v>
      </c>
      <c r="Q2" s="96" t="str">
        <f t="shared" si="0"/>
        <v>ok</v>
      </c>
      <c r="R2" s="96" t="str">
        <f t="shared" si="0"/>
        <v>ok</v>
      </c>
      <c r="Y2" s="40">
        <f t="shared" ref="Y2:Y33" si="1">YEAR(G2)</f>
        <v>2012</v>
      </c>
      <c r="Z2" s="40">
        <f t="shared" ref="Z2:Z33" si="2">MONTH(G2)</f>
        <v>4</v>
      </c>
      <c r="AA2" s="40">
        <f t="shared" ref="AA2:AA33" si="3">YEAR(H2)</f>
        <v>2019</v>
      </c>
      <c r="AB2" s="40">
        <f t="shared" ref="AB2:AB33" si="4">MONTH(H2)</f>
        <v>10</v>
      </c>
      <c r="AC2" s="40">
        <f t="shared" ref="AC2:AC33" si="5">YEAR(I2)</f>
        <v>2030</v>
      </c>
      <c r="AD2" s="40">
        <f t="shared" ref="AD2:AD33" si="6">MONTH(I2)</f>
        <v>10</v>
      </c>
      <c r="AE2" s="16">
        <f>OR(K2=0,K2=1)*1</f>
        <v>1</v>
      </c>
      <c r="AF2" s="16">
        <f>OR(L2=0,L2=1)*1</f>
        <v>1</v>
      </c>
      <c r="AG2" s="16">
        <f>IF(U2=1,COUNT(S2:X2)=6,1)*1</f>
        <v>1</v>
      </c>
      <c r="AH2" s="16">
        <f t="shared" ref="AH2:AH45" si="7">ISNUMBER(G2)*ISNUMBER(H2)*ISNUMBER(I2)</f>
        <v>1</v>
      </c>
      <c r="AI2" s="16">
        <f>(COUNTIFS(E2:R2,"fillme")=0)*1</f>
        <v>1</v>
      </c>
      <c r="AJ2" s="16">
        <f>SUMIFS(monthly_gwh_mw!K:K,
monthly_gwh_mw!S:S,D2,
monthly_gwh_mw!D:D,$AU$1,
monthly_gwh_mw!E:E,$AV$1)</f>
        <v>0</v>
      </c>
      <c r="AK2" s="16">
        <f>SUMIFS(monthly_gwh_mw!O:O,
monthly_gwh_mw!S:S,D2,
monthly_gwh_mw!D:D,$AU$1,
monthly_gwh_mw!E:E,$AV$1)</f>
        <v>0</v>
      </c>
      <c r="AL2" s="16">
        <f>IFERROR(AK2*ISBLANK(N2)*M2,0)</f>
        <v>0</v>
      </c>
      <c r="AM2" s="16">
        <f>IFERROR(AK2*(N2="eo2021")*M2,0)</f>
        <v>0</v>
      </c>
      <c r="AN2" s="16">
        <f>IFERROR(AK2*(N2="not in IEPR demand forecast")*M2,0)</f>
        <v>0</v>
      </c>
      <c r="AO2" s="16" t="e">
        <f>FIND("adding ",N2)+LEN("adding")</f>
        <v>#VALUE!</v>
      </c>
      <c r="AP2" s="16" t="e">
        <f>FIND(" MW",N2)</f>
        <v>#VALUE!</v>
      </c>
      <c r="AQ2" s="16">
        <f>IFERROR(MID(N2,AO2,AP2-AO2)*1,0)</f>
        <v>0</v>
      </c>
    </row>
    <row r="3" spans="1:48" x14ac:dyDescent="0.25">
      <c r="A3" s="99">
        <f t="shared" ref="A3:A48" si="8">ROW()-1</f>
        <v>2</v>
      </c>
      <c r="B3" s="99" t="str">
        <f>INDEX(monthly_gwh_mw!B:B,MATCH(A3,monthly_gwh_mw!U:U,0))</f>
        <v>blended</v>
      </c>
      <c r="C3" s="99" t="str">
        <f>INDEX(monthly_gwh_mw!J:J,MATCH(A3,monthly_gwh_mw!U:U,0))</f>
        <v>Firmed and shaped wind, 90% wind 10% thermal</v>
      </c>
      <c r="D3" s="99" t="str">
        <f>INDEX(monthly_gwh_mw!S:S,MATCH(A3,monthly_gwh_mw!U:U,0))</f>
        <v>blended__Firmed and shaped wind, 90% wind 10% thermal</v>
      </c>
      <c r="E3" s="99" t="str">
        <f>INDEX(monthly_gwh_mw!N:N,MATCH(A3,monthly_gwh_mw!U:U,0))</f>
        <v>fillme</v>
      </c>
      <c r="F3" s="96" t="str">
        <f t="shared" ref="F3:F45" si="9">IF(E3=1,"ok","fillme")</f>
        <v>fillme</v>
      </c>
      <c r="M3" s="96">
        <f>IF(COUNTIFS(resources!B:B,B3)&gt;0,INDEX(resources!I:I,MATCH(B3,resources!B:B,0)),"fillme")</f>
        <v>0</v>
      </c>
      <c r="O3" s="96" t="str">
        <f t="shared" ref="O3:R34" si="10">IF($E3=1,"ok","fillme")</f>
        <v>fillme</v>
      </c>
      <c r="P3" s="96" t="str">
        <f t="shared" si="0"/>
        <v>fillme</v>
      </c>
      <c r="Q3" s="96" t="str">
        <f t="shared" si="0"/>
        <v>fillme</v>
      </c>
      <c r="R3" s="96" t="str">
        <f t="shared" si="0"/>
        <v>fillme</v>
      </c>
      <c r="Y3" s="40">
        <f t="shared" si="1"/>
        <v>1900</v>
      </c>
      <c r="Z3" s="40">
        <f t="shared" si="2"/>
        <v>1</v>
      </c>
      <c r="AA3" s="40">
        <f t="shared" si="3"/>
        <v>1900</v>
      </c>
      <c r="AB3" s="40">
        <f t="shared" si="4"/>
        <v>1</v>
      </c>
      <c r="AC3" s="40">
        <f t="shared" si="5"/>
        <v>1900</v>
      </c>
      <c r="AD3" s="40">
        <f t="shared" si="6"/>
        <v>1</v>
      </c>
      <c r="AE3" s="16">
        <f t="shared" ref="AE3:AE34" si="11">OR(K3=0,K3=1)*1</f>
        <v>1</v>
      </c>
      <c r="AF3" s="16">
        <f t="shared" ref="AF3:AF45" si="12">OR(L3=0,L3=1)*1</f>
        <v>1</v>
      </c>
      <c r="AG3" s="16">
        <f t="shared" ref="AG3:AG45" si="13">IF(U3=1,COUNT(S3:X3)=6,1)*1</f>
        <v>1</v>
      </c>
      <c r="AH3" s="16">
        <f t="shared" si="7"/>
        <v>0</v>
      </c>
      <c r="AI3" s="16">
        <f t="shared" ref="AI3:AI45" si="14">(COUNTIFS(E3:R3,"fillme")=0)*1</f>
        <v>0</v>
      </c>
      <c r="AJ3" s="16">
        <f>SUMIFS(monthly_gwh_mw!K:K,
monthly_gwh_mw!S:S,D3,
monthly_gwh_mw!D:D,$AU$1,
monthly_gwh_mw!E:E,$AV$1)</f>
        <v>0</v>
      </c>
      <c r="AK3" s="16">
        <f>SUMIFS(monthly_gwh_mw!O:O,
monthly_gwh_mw!S:S,D3,
monthly_gwh_mw!D:D,$AU$1,
monthly_gwh_mw!E:E,$AV$1)</f>
        <v>200</v>
      </c>
      <c r="AL3" s="16">
        <f t="shared" ref="AL3:AL45" si="15">IFERROR(AK3*ISBLANK(N3)*M3,0)</f>
        <v>0</v>
      </c>
      <c r="AM3" s="16">
        <f t="shared" ref="AM3:AM48" si="16">IFERROR(AK3*(N3="eo2021")*M3,0)</f>
        <v>0</v>
      </c>
      <c r="AN3" s="16">
        <f t="shared" ref="AN3:AN48" si="17">IFERROR(AK3*(N3="not in IEPR demand forecast")*M3,0)</f>
        <v>0</v>
      </c>
      <c r="AO3" s="16" t="e">
        <f t="shared" ref="AO3:AO48" si="18">FIND("adding ",N3)+LEN("adding")</f>
        <v>#VALUE!</v>
      </c>
      <c r="AP3" s="16" t="e">
        <f t="shared" ref="AP3:AP48" si="19">FIND(" MW",N3)</f>
        <v>#VALUE!</v>
      </c>
      <c r="AQ3" s="16">
        <f t="shared" ref="AQ3:AQ48" si="20">IFERROR(MID(N3,AO3,AP3-AO3)*1,0)</f>
        <v>0</v>
      </c>
    </row>
    <row r="4" spans="1:48" x14ac:dyDescent="0.25">
      <c r="A4" s="99">
        <f t="shared" si="8"/>
        <v>3</v>
      </c>
      <c r="B4" s="99" t="str">
        <f>INDEX(monthly_gwh_mw!B:B,MATCH(A4,monthly_gwh_mw!U:U,0))</f>
        <v>blended</v>
      </c>
      <c r="C4" s="99" t="str">
        <f>INDEX(monthly_gwh_mw!J:J,MATCH(A4,monthly_gwh_mw!U:U,0))</f>
        <v>80% solar 20% hydro</v>
      </c>
      <c r="D4" s="99" t="str">
        <f>INDEX(monthly_gwh_mw!S:S,MATCH(A4,monthly_gwh_mw!U:U,0))</f>
        <v>blended__80% solar 20% hydro</v>
      </c>
      <c r="E4" s="99" t="str">
        <f>INDEX(monthly_gwh_mw!N:N,MATCH(A4,monthly_gwh_mw!U:U,0))</f>
        <v>fillme</v>
      </c>
      <c r="F4" s="96" t="str">
        <f t="shared" si="9"/>
        <v>fillme</v>
      </c>
      <c r="M4" s="96">
        <f>IF(COUNTIFS(resources!B:B,B4)&gt;0,INDEX(resources!I:I,MATCH(B4,resources!B:B,0)),"fillme")</f>
        <v>0</v>
      </c>
      <c r="O4" s="96" t="str">
        <f t="shared" si="10"/>
        <v>fillme</v>
      </c>
      <c r="P4" s="96" t="str">
        <f t="shared" si="0"/>
        <v>fillme</v>
      </c>
      <c r="Q4" s="96" t="str">
        <f t="shared" si="0"/>
        <v>fillme</v>
      </c>
      <c r="R4" s="96" t="str">
        <f t="shared" si="0"/>
        <v>fillme</v>
      </c>
      <c r="Y4" s="40">
        <f t="shared" si="1"/>
        <v>1900</v>
      </c>
      <c r="Z4" s="40">
        <f t="shared" si="2"/>
        <v>1</v>
      </c>
      <c r="AA4" s="40">
        <f t="shared" si="3"/>
        <v>1900</v>
      </c>
      <c r="AB4" s="40">
        <f t="shared" si="4"/>
        <v>1</v>
      </c>
      <c r="AC4" s="40">
        <f t="shared" si="5"/>
        <v>1900</v>
      </c>
      <c r="AD4" s="40">
        <f t="shared" si="6"/>
        <v>1</v>
      </c>
      <c r="AE4" s="16">
        <f t="shared" si="11"/>
        <v>1</v>
      </c>
      <c r="AF4" s="16">
        <f t="shared" si="12"/>
        <v>1</v>
      </c>
      <c r="AG4" s="16">
        <f t="shared" si="13"/>
        <v>1</v>
      </c>
      <c r="AH4" s="16">
        <f t="shared" si="7"/>
        <v>0</v>
      </c>
      <c r="AI4" s="16">
        <f t="shared" si="14"/>
        <v>0</v>
      </c>
      <c r="AJ4" s="16">
        <f>SUMIFS(monthly_gwh_mw!K:K,
monthly_gwh_mw!S:S,D4,
monthly_gwh_mw!D:D,$AU$1,
monthly_gwh_mw!E:E,$AV$1)</f>
        <v>0</v>
      </c>
      <c r="AK4" s="16">
        <f>SUMIFS(monthly_gwh_mw!O:O,
monthly_gwh_mw!S:S,D4,
monthly_gwh_mw!D:D,$AU$1,
monthly_gwh_mw!E:E,$AV$1)</f>
        <v>0</v>
      </c>
      <c r="AL4" s="16">
        <f t="shared" si="15"/>
        <v>0</v>
      </c>
      <c r="AM4" s="16">
        <f t="shared" si="16"/>
        <v>0</v>
      </c>
      <c r="AN4" s="16">
        <f t="shared" si="17"/>
        <v>0</v>
      </c>
      <c r="AO4" s="16" t="e">
        <f t="shared" si="18"/>
        <v>#VALUE!</v>
      </c>
      <c r="AP4" s="16" t="e">
        <f t="shared" si="19"/>
        <v>#VALUE!</v>
      </c>
      <c r="AQ4" s="16">
        <f t="shared" si="20"/>
        <v>0</v>
      </c>
    </row>
    <row r="5" spans="1:48" x14ac:dyDescent="0.25">
      <c r="A5" s="99">
        <f t="shared" si="8"/>
        <v>4</v>
      </c>
      <c r="B5" s="99" t="str">
        <f>INDEX(monthly_gwh_mw!B:B,MATCH(A5,monthly_gwh_mw!U:U,0))</f>
        <v>unspecified_import</v>
      </c>
      <c r="C5" s="99" t="str">
        <f>INDEX(monthly_gwh_mw!J:J,MATCH(A5,monthly_gwh_mw!U:U,0))</f>
        <v>Generic imports at Malin intertie</v>
      </c>
      <c r="D5" s="99" t="str">
        <f>INDEX(monthly_gwh_mw!S:S,MATCH(A5,monthly_gwh_mw!U:U,0))</f>
        <v>unspecified_import__Generic imports at Malin intertie</v>
      </c>
      <c r="E5" s="99" t="str">
        <f>INDEX(monthly_gwh_mw!N:N,MATCH(A5,monthly_gwh_mw!U:U,0))</f>
        <v>fillme</v>
      </c>
      <c r="F5" s="96" t="str">
        <f t="shared" si="9"/>
        <v>fillme</v>
      </c>
      <c r="M5" s="96">
        <f>IF(COUNTIFS(resources!B:B,B5)&gt;0,INDEX(resources!I:I,MATCH(B5,resources!B:B,0)),"fillme")</f>
        <v>0</v>
      </c>
      <c r="O5" s="96" t="str">
        <f t="shared" si="10"/>
        <v>fillme</v>
      </c>
      <c r="P5" s="96" t="str">
        <f t="shared" si="0"/>
        <v>fillme</v>
      </c>
      <c r="Q5" s="96" t="str">
        <f t="shared" si="0"/>
        <v>fillme</v>
      </c>
      <c r="R5" s="96" t="str">
        <f t="shared" si="0"/>
        <v>fillme</v>
      </c>
      <c r="Y5" s="40">
        <f t="shared" si="1"/>
        <v>1900</v>
      </c>
      <c r="Z5" s="40">
        <f t="shared" si="2"/>
        <v>1</v>
      </c>
      <c r="AA5" s="40">
        <f t="shared" si="3"/>
        <v>1900</v>
      </c>
      <c r="AB5" s="40">
        <f t="shared" si="4"/>
        <v>1</v>
      </c>
      <c r="AC5" s="40">
        <f t="shared" si="5"/>
        <v>1900</v>
      </c>
      <c r="AD5" s="40">
        <f t="shared" si="6"/>
        <v>1</v>
      </c>
      <c r="AE5" s="16">
        <f t="shared" si="11"/>
        <v>1</v>
      </c>
      <c r="AF5" s="16">
        <f t="shared" si="12"/>
        <v>1</v>
      </c>
      <c r="AG5" s="16">
        <f t="shared" si="13"/>
        <v>1</v>
      </c>
      <c r="AH5" s="16">
        <f t="shared" si="7"/>
        <v>0</v>
      </c>
      <c r="AI5" s="16">
        <f t="shared" si="14"/>
        <v>0</v>
      </c>
      <c r="AJ5" s="16">
        <f>SUMIFS(monthly_gwh_mw!K:K,
monthly_gwh_mw!S:S,D5,
monthly_gwh_mw!D:D,$AU$1,
monthly_gwh_mw!E:E,$AV$1)</f>
        <v>0</v>
      </c>
      <c r="AK5" s="16">
        <f>SUMIFS(monthly_gwh_mw!O:O,
monthly_gwh_mw!S:S,D5,
monthly_gwh_mw!D:D,$AU$1,
monthly_gwh_mw!E:E,$AV$1)</f>
        <v>0</v>
      </c>
      <c r="AL5" s="16">
        <f t="shared" si="15"/>
        <v>0</v>
      </c>
      <c r="AM5" s="16">
        <f t="shared" si="16"/>
        <v>0</v>
      </c>
      <c r="AN5" s="16">
        <f t="shared" si="17"/>
        <v>0</v>
      </c>
      <c r="AO5" s="16" t="e">
        <f t="shared" si="18"/>
        <v>#VALUE!</v>
      </c>
      <c r="AP5" s="16" t="e">
        <f t="shared" si="19"/>
        <v>#VALUE!</v>
      </c>
      <c r="AQ5" s="16">
        <f t="shared" si="20"/>
        <v>0</v>
      </c>
    </row>
    <row r="6" spans="1:48" x14ac:dyDescent="0.25">
      <c r="A6" s="99">
        <f t="shared" si="8"/>
        <v>5</v>
      </c>
      <c r="B6" s="99" t="str">
        <f>INDEX(monthly_gwh_mw!B:B,MATCH(A6,monthly_gwh_mw!U:U,0))</f>
        <v>MESAP_1_QF</v>
      </c>
      <c r="C6" s="99" t="str">
        <f>INDEX(monthly_gwh_mw!J:J,MATCH(A6,monthly_gwh_mw!U:U,0))</f>
        <v>none</v>
      </c>
      <c r="D6" s="99" t="str">
        <f>INDEX(monthly_gwh_mw!S:S,MATCH(A6,monthly_gwh_mw!U:U,0))</f>
        <v>MESAP_1_QF_contract_2_none</v>
      </c>
      <c r="E6" s="99">
        <f>INDEX(monthly_gwh_mw!N:N,MATCH(A6,monthly_gwh_mw!U:U,0))</f>
        <v>1</v>
      </c>
      <c r="F6" s="96" t="str">
        <f t="shared" si="9"/>
        <v>ok</v>
      </c>
      <c r="M6" s="96">
        <f>IF(COUNTIFS(resources!B:B,B6)&gt;0,INDEX(resources!I:I,MATCH(B6,resources!B:B,0)),"fillme")</f>
        <v>0</v>
      </c>
      <c r="O6" s="96" t="str">
        <f t="shared" si="10"/>
        <v>ok</v>
      </c>
      <c r="P6" s="96" t="str">
        <f t="shared" si="0"/>
        <v>ok</v>
      </c>
      <c r="Q6" s="96" t="str">
        <f t="shared" si="0"/>
        <v>ok</v>
      </c>
      <c r="R6" s="96" t="str">
        <f t="shared" si="0"/>
        <v>ok</v>
      </c>
      <c r="Y6" s="40">
        <f t="shared" si="1"/>
        <v>1900</v>
      </c>
      <c r="Z6" s="40">
        <f t="shared" si="2"/>
        <v>1</v>
      </c>
      <c r="AA6" s="40">
        <f t="shared" si="3"/>
        <v>1900</v>
      </c>
      <c r="AB6" s="40">
        <f t="shared" si="4"/>
        <v>1</v>
      </c>
      <c r="AC6" s="40">
        <f t="shared" si="5"/>
        <v>1900</v>
      </c>
      <c r="AD6" s="40">
        <f t="shared" si="6"/>
        <v>1</v>
      </c>
      <c r="AE6" s="16">
        <f t="shared" si="11"/>
        <v>1</v>
      </c>
      <c r="AF6" s="16">
        <f t="shared" si="12"/>
        <v>1</v>
      </c>
      <c r="AG6" s="16">
        <f t="shared" si="13"/>
        <v>1</v>
      </c>
      <c r="AH6" s="16">
        <f t="shared" si="7"/>
        <v>0</v>
      </c>
      <c r="AI6" s="16">
        <f t="shared" si="14"/>
        <v>1</v>
      </c>
      <c r="AJ6" s="16">
        <f>SUMIFS(monthly_gwh_mw!K:K,
monthly_gwh_mw!S:S,D6,
monthly_gwh_mw!D:D,$AU$1,
monthly_gwh_mw!E:E,$AV$1)</f>
        <v>0</v>
      </c>
      <c r="AK6" s="16">
        <f>SUMIFS(monthly_gwh_mw!O:O,
monthly_gwh_mw!S:S,D6,
monthly_gwh_mw!D:D,$AU$1,
monthly_gwh_mw!E:E,$AV$1)</f>
        <v>0</v>
      </c>
      <c r="AL6" s="16">
        <f t="shared" si="15"/>
        <v>0</v>
      </c>
      <c r="AM6" s="16">
        <f t="shared" si="16"/>
        <v>0</v>
      </c>
      <c r="AN6" s="16">
        <f t="shared" si="17"/>
        <v>0</v>
      </c>
      <c r="AO6" s="16" t="e">
        <f t="shared" si="18"/>
        <v>#VALUE!</v>
      </c>
      <c r="AP6" s="16" t="e">
        <f t="shared" si="19"/>
        <v>#VALUE!</v>
      </c>
      <c r="AQ6" s="16">
        <f t="shared" si="20"/>
        <v>0</v>
      </c>
    </row>
    <row r="7" spans="1:48" x14ac:dyDescent="0.25">
      <c r="A7" s="99">
        <f t="shared" si="8"/>
        <v>6</v>
      </c>
      <c r="B7" s="99" t="str">
        <f>INDEX(monthly_gwh_mw!B:B,MATCH(A7,monthly_gwh_mw!U:U,0))</f>
        <v>BIGSKY_2_SOLAR4</v>
      </c>
      <c r="C7" s="99" t="str">
        <f>INDEX(monthly_gwh_mw!J:J,MATCH(A7,monthly_gwh_mw!U:U,0))</f>
        <v>none</v>
      </c>
      <c r="D7" s="99" t="str">
        <f>INDEX(monthly_gwh_mw!S:S,MATCH(A7,monthly_gwh_mw!U:U,0))</f>
        <v>BIGSKY_2_SOLAR4_contract_3_none</v>
      </c>
      <c r="E7" s="99">
        <f>INDEX(monthly_gwh_mw!N:N,MATCH(A7,monthly_gwh_mw!U:U,0))</f>
        <v>1</v>
      </c>
      <c r="F7" s="96" t="str">
        <f t="shared" si="9"/>
        <v>ok</v>
      </c>
      <c r="L7" s="39">
        <v>1</v>
      </c>
      <c r="M7" s="96">
        <f>IF(COUNTIFS(resources!B:B,B7)&gt;0,INDEX(resources!I:I,MATCH(B7,resources!B:B,0)),"fillme")</f>
        <v>0</v>
      </c>
      <c r="O7" s="96" t="str">
        <f t="shared" si="10"/>
        <v>ok</v>
      </c>
      <c r="P7" s="96" t="str">
        <f t="shared" si="0"/>
        <v>ok</v>
      </c>
      <c r="Q7" s="96" t="str">
        <f t="shared" si="0"/>
        <v>ok</v>
      </c>
      <c r="R7" s="96" t="str">
        <f t="shared" si="0"/>
        <v>ok</v>
      </c>
      <c r="Y7" s="40">
        <f t="shared" si="1"/>
        <v>1900</v>
      </c>
      <c r="Z7" s="40">
        <f t="shared" si="2"/>
        <v>1</v>
      </c>
      <c r="AA7" s="40">
        <f t="shared" si="3"/>
        <v>1900</v>
      </c>
      <c r="AB7" s="40">
        <f t="shared" si="4"/>
        <v>1</v>
      </c>
      <c r="AC7" s="40">
        <f t="shared" si="5"/>
        <v>1900</v>
      </c>
      <c r="AD7" s="40">
        <f t="shared" si="6"/>
        <v>1</v>
      </c>
      <c r="AE7" s="16">
        <f t="shared" si="11"/>
        <v>1</v>
      </c>
      <c r="AF7" s="16">
        <f t="shared" si="12"/>
        <v>1</v>
      </c>
      <c r="AG7" s="16">
        <f t="shared" si="13"/>
        <v>1</v>
      </c>
      <c r="AH7" s="16">
        <f t="shared" si="7"/>
        <v>0</v>
      </c>
      <c r="AI7" s="16">
        <f t="shared" si="14"/>
        <v>1</v>
      </c>
      <c r="AJ7" s="16">
        <f>SUMIFS(monthly_gwh_mw!K:K,
monthly_gwh_mw!S:S,D7,
monthly_gwh_mw!D:D,$AU$1,
monthly_gwh_mw!E:E,$AV$1)</f>
        <v>0</v>
      </c>
      <c r="AK7" s="16">
        <f>SUMIFS(monthly_gwh_mw!O:O,
monthly_gwh_mw!S:S,D7,
monthly_gwh_mw!D:D,$AU$1,
monthly_gwh_mw!E:E,$AV$1)</f>
        <v>0</v>
      </c>
      <c r="AL7" s="16">
        <f t="shared" si="15"/>
        <v>0</v>
      </c>
      <c r="AM7" s="16">
        <f t="shared" si="16"/>
        <v>0</v>
      </c>
      <c r="AN7" s="16">
        <f t="shared" si="17"/>
        <v>0</v>
      </c>
      <c r="AO7" s="16" t="e">
        <f t="shared" si="18"/>
        <v>#VALUE!</v>
      </c>
      <c r="AP7" s="16" t="e">
        <f t="shared" si="19"/>
        <v>#VALUE!</v>
      </c>
      <c r="AQ7" s="16">
        <f t="shared" si="20"/>
        <v>0</v>
      </c>
    </row>
    <row r="8" spans="1:48" x14ac:dyDescent="0.25">
      <c r="A8" s="99">
        <f t="shared" si="8"/>
        <v>7</v>
      </c>
      <c r="B8" s="99" t="str">
        <f>INDEX(monthly_gwh_mw!B:B,MATCH(A8,monthly_gwh_mw!U:U,0))</f>
        <v>TRNQL8_2_VERSR1</v>
      </c>
      <c r="C8" s="99" t="str">
        <f>INDEX(monthly_gwh_mw!J:J,MATCH(A8,monthly_gwh_mw!U:U,0))</f>
        <v>none</v>
      </c>
      <c r="D8" s="99" t="str">
        <f>INDEX(monthly_gwh_mw!S:S,MATCH(A8,monthly_gwh_mw!U:U,0))</f>
        <v>TRNQL8_2_VERSR1_contract_4_none</v>
      </c>
      <c r="E8" s="99">
        <f>INDEX(monthly_gwh_mw!N:N,MATCH(A8,monthly_gwh_mw!U:U,0))</f>
        <v>1</v>
      </c>
      <c r="F8" s="96" t="str">
        <f t="shared" si="9"/>
        <v>ok</v>
      </c>
      <c r="M8" s="96">
        <f>IF(COUNTIFS(resources!B:B,B8)&gt;0,INDEX(resources!I:I,MATCH(B8,resources!B:B,0)),"fillme")</f>
        <v>0</v>
      </c>
      <c r="O8" s="96" t="str">
        <f t="shared" si="10"/>
        <v>ok</v>
      </c>
      <c r="P8" s="96" t="str">
        <f t="shared" si="0"/>
        <v>ok</v>
      </c>
      <c r="Q8" s="96" t="str">
        <f t="shared" si="0"/>
        <v>ok</v>
      </c>
      <c r="R8" s="96" t="str">
        <f t="shared" si="0"/>
        <v>ok</v>
      </c>
      <c r="Y8" s="40">
        <f t="shared" si="1"/>
        <v>1900</v>
      </c>
      <c r="Z8" s="40">
        <f t="shared" si="2"/>
        <v>1</v>
      </c>
      <c r="AA8" s="40">
        <f t="shared" si="3"/>
        <v>1900</v>
      </c>
      <c r="AB8" s="40">
        <f t="shared" si="4"/>
        <v>1</v>
      </c>
      <c r="AC8" s="40">
        <f t="shared" si="5"/>
        <v>1900</v>
      </c>
      <c r="AD8" s="40">
        <f t="shared" si="6"/>
        <v>1</v>
      </c>
      <c r="AE8" s="16">
        <f t="shared" si="11"/>
        <v>1</v>
      </c>
      <c r="AF8" s="16">
        <f t="shared" si="12"/>
        <v>1</v>
      </c>
      <c r="AG8" s="16">
        <f t="shared" si="13"/>
        <v>1</v>
      </c>
      <c r="AH8" s="16">
        <f t="shared" si="7"/>
        <v>0</v>
      </c>
      <c r="AI8" s="16">
        <f t="shared" si="14"/>
        <v>1</v>
      </c>
      <c r="AJ8" s="16">
        <f>SUMIFS(monthly_gwh_mw!K:K,
monthly_gwh_mw!S:S,D8,
monthly_gwh_mw!D:D,$AU$1,
monthly_gwh_mw!E:E,$AV$1)</f>
        <v>60</v>
      </c>
      <c r="AK8" s="16">
        <f>SUMIFS(monthly_gwh_mw!O:O,
monthly_gwh_mw!S:S,D8,
monthly_gwh_mw!D:D,$AU$1,
monthly_gwh_mw!E:E,$AV$1)</f>
        <v>10</v>
      </c>
      <c r="AL8" s="16">
        <f t="shared" si="15"/>
        <v>0</v>
      </c>
      <c r="AM8" s="16">
        <f t="shared" si="16"/>
        <v>0</v>
      </c>
      <c r="AN8" s="16">
        <f t="shared" si="17"/>
        <v>0</v>
      </c>
      <c r="AO8" s="16" t="e">
        <f t="shared" si="18"/>
        <v>#VALUE!</v>
      </c>
      <c r="AP8" s="16" t="e">
        <f t="shared" si="19"/>
        <v>#VALUE!</v>
      </c>
      <c r="AQ8" s="16">
        <f t="shared" si="20"/>
        <v>0</v>
      </c>
    </row>
    <row r="9" spans="1:48" x14ac:dyDescent="0.25">
      <c r="A9" s="99">
        <f t="shared" si="8"/>
        <v>8</v>
      </c>
      <c r="B9" s="99" t="str">
        <f>INDEX(monthly_gwh_mw!B:B,MATCH(A9,monthly_gwh_mw!U:U,0))</f>
        <v>CROKET_7_UNIT</v>
      </c>
      <c r="C9" s="99" t="str">
        <f>INDEX(monthly_gwh_mw!J:J,MATCH(A9,monthly_gwh_mw!U:U,0))</f>
        <v>none</v>
      </c>
      <c r="D9" s="99" t="str">
        <f>INDEX(monthly_gwh_mw!S:S,MATCH(A9,monthly_gwh_mw!U:U,0))</f>
        <v>CROKET_7_UNIT_contract_5_none</v>
      </c>
      <c r="E9" s="99">
        <f>INDEX(monthly_gwh_mw!N:N,MATCH(A9,monthly_gwh_mw!U:U,0))</f>
        <v>1</v>
      </c>
      <c r="F9" s="96" t="str">
        <f t="shared" si="9"/>
        <v>ok</v>
      </c>
      <c r="M9" s="96">
        <f>IF(COUNTIFS(resources!B:B,B9)&gt;0,INDEX(resources!I:I,MATCH(B9,resources!B:B,0)),"fillme")</f>
        <v>0</v>
      </c>
      <c r="O9" s="96" t="str">
        <f t="shared" si="10"/>
        <v>ok</v>
      </c>
      <c r="P9" s="96" t="str">
        <f t="shared" si="0"/>
        <v>ok</v>
      </c>
      <c r="Q9" s="96" t="str">
        <f t="shared" si="0"/>
        <v>ok</v>
      </c>
      <c r="R9" s="96" t="str">
        <f t="shared" si="0"/>
        <v>ok</v>
      </c>
      <c r="Y9" s="40">
        <f t="shared" si="1"/>
        <v>1900</v>
      </c>
      <c r="Z9" s="40">
        <f t="shared" si="2"/>
        <v>1</v>
      </c>
      <c r="AA9" s="40">
        <f t="shared" si="3"/>
        <v>1900</v>
      </c>
      <c r="AB9" s="40">
        <f t="shared" si="4"/>
        <v>1</v>
      </c>
      <c r="AC9" s="40">
        <f t="shared" si="5"/>
        <v>1900</v>
      </c>
      <c r="AD9" s="40">
        <f t="shared" si="6"/>
        <v>1</v>
      </c>
      <c r="AE9" s="16">
        <f t="shared" si="11"/>
        <v>1</v>
      </c>
      <c r="AF9" s="16">
        <f t="shared" si="12"/>
        <v>1</v>
      </c>
      <c r="AG9" s="16">
        <f t="shared" si="13"/>
        <v>1</v>
      </c>
      <c r="AH9" s="16">
        <f t="shared" si="7"/>
        <v>0</v>
      </c>
      <c r="AI9" s="16">
        <f t="shared" si="14"/>
        <v>1</v>
      </c>
      <c r="AJ9" s="16">
        <f>SUMIFS(monthly_gwh_mw!K:K,
monthly_gwh_mw!S:S,D9,
monthly_gwh_mw!D:D,$AU$1,
monthly_gwh_mw!E:E,$AV$1)</f>
        <v>0</v>
      </c>
      <c r="AK9" s="16">
        <f>SUMIFS(monthly_gwh_mw!O:O,
monthly_gwh_mw!S:S,D9,
monthly_gwh_mw!D:D,$AU$1,
monthly_gwh_mw!E:E,$AV$1)</f>
        <v>0</v>
      </c>
      <c r="AL9" s="16">
        <f t="shared" si="15"/>
        <v>0</v>
      </c>
      <c r="AM9" s="16">
        <f t="shared" si="16"/>
        <v>0</v>
      </c>
      <c r="AN9" s="16">
        <f t="shared" si="17"/>
        <v>0</v>
      </c>
      <c r="AO9" s="16" t="e">
        <f t="shared" si="18"/>
        <v>#VALUE!</v>
      </c>
      <c r="AP9" s="16" t="e">
        <f t="shared" si="19"/>
        <v>#VALUE!</v>
      </c>
      <c r="AQ9" s="16">
        <f t="shared" si="20"/>
        <v>0</v>
      </c>
    </row>
    <row r="10" spans="1:48" x14ac:dyDescent="0.25">
      <c r="A10" s="99">
        <f t="shared" si="8"/>
        <v>9</v>
      </c>
      <c r="B10" s="99" t="str">
        <f>INDEX(monthly_gwh_mw!B:B,MATCH(A10,monthly_gwh_mw!U:U,0))</f>
        <v>KERNFT_1_UNITS</v>
      </c>
      <c r="C10" s="99" t="str">
        <f>INDEX(monthly_gwh_mw!J:J,MATCH(A10,monthly_gwh_mw!U:U,0))</f>
        <v>none</v>
      </c>
      <c r="D10" s="99" t="str">
        <f>INDEX(monthly_gwh_mw!S:S,MATCH(A10,monthly_gwh_mw!U:U,0))</f>
        <v>KERNFT_1_UNITS_contract_6_none</v>
      </c>
      <c r="E10" s="99">
        <f>INDEX(monthly_gwh_mw!N:N,MATCH(A10,monthly_gwh_mw!U:U,0))</f>
        <v>1</v>
      </c>
      <c r="F10" s="96" t="str">
        <f t="shared" si="9"/>
        <v>ok</v>
      </c>
      <c r="M10" s="96">
        <f>IF(COUNTIFS(resources!B:B,B10)&gt;0,INDEX(resources!I:I,MATCH(B10,resources!B:B,0)),"fillme")</f>
        <v>0</v>
      </c>
      <c r="O10" s="96" t="str">
        <f t="shared" si="10"/>
        <v>ok</v>
      </c>
      <c r="P10" s="96" t="str">
        <f t="shared" si="0"/>
        <v>ok</v>
      </c>
      <c r="Q10" s="96" t="str">
        <f t="shared" si="0"/>
        <v>ok</v>
      </c>
      <c r="R10" s="96" t="str">
        <f t="shared" si="0"/>
        <v>ok</v>
      </c>
      <c r="Y10" s="40">
        <f t="shared" si="1"/>
        <v>1900</v>
      </c>
      <c r="Z10" s="40">
        <f t="shared" si="2"/>
        <v>1</v>
      </c>
      <c r="AA10" s="40">
        <f t="shared" si="3"/>
        <v>1900</v>
      </c>
      <c r="AB10" s="40">
        <f t="shared" si="4"/>
        <v>1</v>
      </c>
      <c r="AC10" s="40">
        <f t="shared" si="5"/>
        <v>1900</v>
      </c>
      <c r="AD10" s="40">
        <f t="shared" si="6"/>
        <v>1</v>
      </c>
      <c r="AE10" s="16">
        <f t="shared" si="11"/>
        <v>1</v>
      </c>
      <c r="AF10" s="16">
        <f t="shared" si="12"/>
        <v>1</v>
      </c>
      <c r="AG10" s="16">
        <f t="shared" si="13"/>
        <v>1</v>
      </c>
      <c r="AH10" s="16">
        <f t="shared" si="7"/>
        <v>0</v>
      </c>
      <c r="AI10" s="16">
        <f t="shared" si="14"/>
        <v>1</v>
      </c>
      <c r="AJ10" s="16">
        <f>SUMIFS(monthly_gwh_mw!K:K,
monthly_gwh_mw!S:S,D10,
monthly_gwh_mw!D:D,$AU$1,
monthly_gwh_mw!E:E,$AV$1)</f>
        <v>0</v>
      </c>
      <c r="AK10" s="16">
        <f>SUMIFS(monthly_gwh_mw!O:O,
monthly_gwh_mw!S:S,D10,
monthly_gwh_mw!D:D,$AU$1,
monthly_gwh_mw!E:E,$AV$1)</f>
        <v>0</v>
      </c>
      <c r="AL10" s="16">
        <f t="shared" si="15"/>
        <v>0</v>
      </c>
      <c r="AM10" s="16">
        <f t="shared" si="16"/>
        <v>0</v>
      </c>
      <c r="AN10" s="16">
        <f t="shared" si="17"/>
        <v>0</v>
      </c>
      <c r="AO10" s="16" t="e">
        <f t="shared" si="18"/>
        <v>#VALUE!</v>
      </c>
      <c r="AP10" s="16" t="e">
        <f t="shared" si="19"/>
        <v>#VALUE!</v>
      </c>
      <c r="AQ10" s="16">
        <f t="shared" si="20"/>
        <v>0</v>
      </c>
    </row>
    <row r="11" spans="1:48" x14ac:dyDescent="0.25">
      <c r="A11" s="99">
        <f t="shared" si="8"/>
        <v>10</v>
      </c>
      <c r="B11" s="99" t="str">
        <f>INDEX(monthly_gwh_mw!B:B,MATCH(A11,monthly_gwh_mw!U:U,0))</f>
        <v>GOLETA_6_EXGEN</v>
      </c>
      <c r="C11" s="99" t="str">
        <f>INDEX(monthly_gwh_mw!J:J,MATCH(A11,monthly_gwh_mw!U:U,0))</f>
        <v>none</v>
      </c>
      <c r="D11" s="99" t="str">
        <f>INDEX(monthly_gwh_mw!S:S,MATCH(A11,monthly_gwh_mw!U:U,0))</f>
        <v>GOLETA_6_EXGEN_contract_7_none</v>
      </c>
      <c r="E11" s="99">
        <f>INDEX(monthly_gwh_mw!N:N,MATCH(A11,monthly_gwh_mw!U:U,0))</f>
        <v>1</v>
      </c>
      <c r="F11" s="96" t="str">
        <f t="shared" si="9"/>
        <v>ok</v>
      </c>
      <c r="M11" s="96">
        <f>IF(COUNTIFS(resources!B:B,B11)&gt;0,INDEX(resources!I:I,MATCH(B11,resources!B:B,0)),"fillme")</f>
        <v>0</v>
      </c>
      <c r="O11" s="96" t="str">
        <f t="shared" si="10"/>
        <v>ok</v>
      </c>
      <c r="P11" s="96" t="str">
        <f t="shared" si="0"/>
        <v>ok</v>
      </c>
      <c r="Q11" s="96" t="str">
        <f t="shared" si="0"/>
        <v>ok</v>
      </c>
      <c r="R11" s="96" t="str">
        <f t="shared" si="0"/>
        <v>ok</v>
      </c>
      <c r="Y11" s="40">
        <f t="shared" si="1"/>
        <v>1900</v>
      </c>
      <c r="Z11" s="40">
        <f t="shared" si="2"/>
        <v>1</v>
      </c>
      <c r="AA11" s="40">
        <f t="shared" si="3"/>
        <v>1900</v>
      </c>
      <c r="AB11" s="40">
        <f t="shared" si="4"/>
        <v>1</v>
      </c>
      <c r="AC11" s="40">
        <f t="shared" si="5"/>
        <v>1900</v>
      </c>
      <c r="AD11" s="40">
        <f t="shared" si="6"/>
        <v>1</v>
      </c>
      <c r="AE11" s="16">
        <f t="shared" si="11"/>
        <v>1</v>
      </c>
      <c r="AF11" s="16">
        <f t="shared" si="12"/>
        <v>1</v>
      </c>
      <c r="AG11" s="16">
        <f t="shared" si="13"/>
        <v>1</v>
      </c>
      <c r="AH11" s="16">
        <f t="shared" si="7"/>
        <v>0</v>
      </c>
      <c r="AI11" s="16">
        <f t="shared" si="14"/>
        <v>1</v>
      </c>
      <c r="AJ11" s="16">
        <f>SUMIFS(monthly_gwh_mw!K:K,
monthly_gwh_mw!S:S,D11,
monthly_gwh_mw!D:D,$AU$1,
monthly_gwh_mw!E:E,$AV$1)</f>
        <v>48.2</v>
      </c>
      <c r="AK11" s="16">
        <f>SUMIFS(monthly_gwh_mw!O:O,
monthly_gwh_mw!S:S,D11,
monthly_gwh_mw!D:D,$AU$1,
monthly_gwh_mw!E:E,$AV$1)</f>
        <v>10</v>
      </c>
      <c r="AL11" s="16">
        <f t="shared" si="15"/>
        <v>0</v>
      </c>
      <c r="AM11" s="16">
        <f t="shared" si="16"/>
        <v>0</v>
      </c>
      <c r="AN11" s="16">
        <f t="shared" si="17"/>
        <v>0</v>
      </c>
      <c r="AO11" s="16" t="e">
        <f t="shared" si="18"/>
        <v>#VALUE!</v>
      </c>
      <c r="AP11" s="16" t="e">
        <f t="shared" si="19"/>
        <v>#VALUE!</v>
      </c>
      <c r="AQ11" s="16">
        <f t="shared" si="20"/>
        <v>0</v>
      </c>
    </row>
    <row r="12" spans="1:48" x14ac:dyDescent="0.25">
      <c r="A12" s="99">
        <f t="shared" si="8"/>
        <v>11</v>
      </c>
      <c r="B12" s="99" t="str">
        <f>INDEX(monthly_gwh_mw!B:B,MATCH(A12,monthly_gwh_mw!U:U,0))</f>
        <v>SIERRA_1_UNITS</v>
      </c>
      <c r="C12" s="99" t="str">
        <f>INDEX(monthly_gwh_mw!J:J,MATCH(A12,monthly_gwh_mw!U:U,0))</f>
        <v>none</v>
      </c>
      <c r="D12" s="99" t="str">
        <f>INDEX(monthly_gwh_mw!S:S,MATCH(A12,monthly_gwh_mw!U:U,0))</f>
        <v>SIERRA_1_UNITS_contract_8_none</v>
      </c>
      <c r="E12" s="99">
        <f>INDEX(monthly_gwh_mw!N:N,MATCH(A12,monthly_gwh_mw!U:U,0))</f>
        <v>1</v>
      </c>
      <c r="F12" s="96" t="str">
        <f t="shared" si="9"/>
        <v>ok</v>
      </c>
      <c r="M12" s="96">
        <f>IF(COUNTIFS(resources!B:B,B12)&gt;0,INDEX(resources!I:I,MATCH(B12,resources!B:B,0)),"fillme")</f>
        <v>0</v>
      </c>
      <c r="O12" s="96" t="str">
        <f t="shared" si="10"/>
        <v>ok</v>
      </c>
      <c r="P12" s="96" t="str">
        <f t="shared" si="0"/>
        <v>ok</v>
      </c>
      <c r="Q12" s="96" t="str">
        <f t="shared" si="0"/>
        <v>ok</v>
      </c>
      <c r="R12" s="96" t="str">
        <f t="shared" si="0"/>
        <v>ok</v>
      </c>
      <c r="Y12" s="40">
        <f t="shared" si="1"/>
        <v>1900</v>
      </c>
      <c r="Z12" s="40">
        <f t="shared" si="2"/>
        <v>1</v>
      </c>
      <c r="AA12" s="40">
        <f t="shared" si="3"/>
        <v>1900</v>
      </c>
      <c r="AB12" s="40">
        <f t="shared" si="4"/>
        <v>1</v>
      </c>
      <c r="AC12" s="40">
        <f t="shared" si="5"/>
        <v>1900</v>
      </c>
      <c r="AD12" s="40">
        <f t="shared" si="6"/>
        <v>1</v>
      </c>
      <c r="AE12" s="16">
        <f t="shared" si="11"/>
        <v>1</v>
      </c>
      <c r="AF12" s="16">
        <f t="shared" si="12"/>
        <v>1</v>
      </c>
      <c r="AG12" s="16">
        <f t="shared" si="13"/>
        <v>1</v>
      </c>
      <c r="AH12" s="16">
        <f t="shared" si="7"/>
        <v>0</v>
      </c>
      <c r="AI12" s="16">
        <f t="shared" si="14"/>
        <v>1</v>
      </c>
      <c r="AJ12" s="16">
        <f>SUMIFS(monthly_gwh_mw!K:K,
monthly_gwh_mw!S:S,D12,
monthly_gwh_mw!D:D,$AU$1,
monthly_gwh_mw!E:E,$AV$1)</f>
        <v>52.43</v>
      </c>
      <c r="AK12" s="16">
        <f>SUMIFS(monthly_gwh_mw!O:O,
monthly_gwh_mw!S:S,D12,
monthly_gwh_mw!D:D,$AU$1,
monthly_gwh_mw!E:E,$AV$1)</f>
        <v>10</v>
      </c>
      <c r="AL12" s="16">
        <f t="shared" si="15"/>
        <v>0</v>
      </c>
      <c r="AM12" s="16">
        <f t="shared" si="16"/>
        <v>0</v>
      </c>
      <c r="AN12" s="16">
        <f t="shared" si="17"/>
        <v>0</v>
      </c>
      <c r="AO12" s="16" t="e">
        <f t="shared" si="18"/>
        <v>#VALUE!</v>
      </c>
      <c r="AP12" s="16" t="e">
        <f t="shared" si="19"/>
        <v>#VALUE!</v>
      </c>
      <c r="AQ12" s="16">
        <f t="shared" si="20"/>
        <v>0</v>
      </c>
    </row>
    <row r="13" spans="1:48" x14ac:dyDescent="0.25">
      <c r="A13" s="99">
        <f t="shared" si="8"/>
        <v>12</v>
      </c>
      <c r="B13" s="99" t="str">
        <f>INDEX(monthly_gwh_mw!B:B,MATCH(A13,monthly_gwh_mw!U:U,0))</f>
        <v>NIMTG_6_NIQF</v>
      </c>
      <c r="C13" s="99" t="str">
        <f>INDEX(monthly_gwh_mw!J:J,MATCH(A13,monthly_gwh_mw!U:U,0))</f>
        <v>none</v>
      </c>
      <c r="D13" s="99" t="str">
        <f>INDEX(monthly_gwh_mw!S:S,MATCH(A13,monthly_gwh_mw!U:U,0))</f>
        <v>NIMTG_6_NIQF_contract_10_none</v>
      </c>
      <c r="E13" s="99">
        <f>INDEX(monthly_gwh_mw!N:N,MATCH(A13,monthly_gwh_mw!U:U,0))</f>
        <v>1</v>
      </c>
      <c r="F13" s="96" t="str">
        <f t="shared" si="9"/>
        <v>ok</v>
      </c>
      <c r="M13" s="96">
        <f>IF(COUNTIFS(resources!B:B,B13)&gt;0,INDEX(resources!I:I,MATCH(B13,resources!B:B,0)),"fillme")</f>
        <v>0</v>
      </c>
      <c r="O13" s="96" t="str">
        <f t="shared" si="10"/>
        <v>ok</v>
      </c>
      <c r="P13" s="96" t="str">
        <f t="shared" si="0"/>
        <v>ok</v>
      </c>
      <c r="Q13" s="96" t="str">
        <f t="shared" si="0"/>
        <v>ok</v>
      </c>
      <c r="R13" s="96" t="str">
        <f t="shared" si="0"/>
        <v>ok</v>
      </c>
      <c r="Y13" s="40">
        <f t="shared" si="1"/>
        <v>1900</v>
      </c>
      <c r="Z13" s="40">
        <f t="shared" si="2"/>
        <v>1</v>
      </c>
      <c r="AA13" s="40">
        <f t="shared" si="3"/>
        <v>1900</v>
      </c>
      <c r="AB13" s="40">
        <f t="shared" si="4"/>
        <v>1</v>
      </c>
      <c r="AC13" s="40">
        <f t="shared" si="5"/>
        <v>1900</v>
      </c>
      <c r="AD13" s="40">
        <f t="shared" si="6"/>
        <v>1</v>
      </c>
      <c r="AE13" s="16">
        <f t="shared" si="11"/>
        <v>1</v>
      </c>
      <c r="AF13" s="16">
        <f t="shared" si="12"/>
        <v>1</v>
      </c>
      <c r="AG13" s="16">
        <f t="shared" si="13"/>
        <v>1</v>
      </c>
      <c r="AH13" s="16">
        <f t="shared" si="7"/>
        <v>0</v>
      </c>
      <c r="AI13" s="16">
        <f t="shared" si="14"/>
        <v>1</v>
      </c>
      <c r="AJ13" s="16">
        <f>SUMIFS(monthly_gwh_mw!K:K,
monthly_gwh_mw!S:S,D13,
monthly_gwh_mw!D:D,$AU$1,
monthly_gwh_mw!E:E,$AV$1)</f>
        <v>0</v>
      </c>
      <c r="AK13" s="16">
        <f>SUMIFS(monthly_gwh_mw!O:O,
monthly_gwh_mw!S:S,D13,
monthly_gwh_mw!D:D,$AU$1,
monthly_gwh_mw!E:E,$AV$1)</f>
        <v>0</v>
      </c>
      <c r="AL13" s="16">
        <f t="shared" si="15"/>
        <v>0</v>
      </c>
      <c r="AM13" s="16">
        <f t="shared" si="16"/>
        <v>0</v>
      </c>
      <c r="AN13" s="16">
        <f t="shared" si="17"/>
        <v>0</v>
      </c>
      <c r="AO13" s="16" t="e">
        <f t="shared" si="18"/>
        <v>#VALUE!</v>
      </c>
      <c r="AP13" s="16" t="e">
        <f t="shared" si="19"/>
        <v>#VALUE!</v>
      </c>
      <c r="AQ13" s="16">
        <f t="shared" si="20"/>
        <v>0</v>
      </c>
    </row>
    <row r="14" spans="1:48" x14ac:dyDescent="0.25">
      <c r="A14" s="99">
        <f t="shared" si="8"/>
        <v>13</v>
      </c>
      <c r="B14" s="99" t="str">
        <f>INDEX(monthly_gwh_mw!B:B,MATCH(A14,monthly_gwh_mw!U:U,0))</f>
        <v>DEVERS_1_QF</v>
      </c>
      <c r="C14" s="99" t="str">
        <f>INDEX(monthly_gwh_mw!J:J,MATCH(A14,monthly_gwh_mw!U:U,0))</f>
        <v>none</v>
      </c>
      <c r="D14" s="99" t="str">
        <f>INDEX(monthly_gwh_mw!S:S,MATCH(A14,monthly_gwh_mw!U:U,0))</f>
        <v>DEVERS_1_QF_contract_11_none</v>
      </c>
      <c r="E14" s="99">
        <f>INDEX(monthly_gwh_mw!N:N,MATCH(A14,monthly_gwh_mw!U:U,0))</f>
        <v>1</v>
      </c>
      <c r="F14" s="96" t="str">
        <f t="shared" si="9"/>
        <v>ok</v>
      </c>
      <c r="M14" s="96">
        <f>IF(COUNTIFS(resources!B:B,B14)&gt;0,INDEX(resources!I:I,MATCH(B14,resources!B:B,0)),"fillme")</f>
        <v>0</v>
      </c>
      <c r="O14" s="96" t="str">
        <f t="shared" si="10"/>
        <v>ok</v>
      </c>
      <c r="P14" s="96" t="str">
        <f t="shared" si="0"/>
        <v>ok</v>
      </c>
      <c r="Q14" s="96" t="str">
        <f t="shared" si="0"/>
        <v>ok</v>
      </c>
      <c r="R14" s="96" t="str">
        <f t="shared" si="0"/>
        <v>ok</v>
      </c>
      <c r="Y14" s="40">
        <f t="shared" si="1"/>
        <v>1900</v>
      </c>
      <c r="Z14" s="40">
        <f t="shared" si="2"/>
        <v>1</v>
      </c>
      <c r="AA14" s="40">
        <f t="shared" si="3"/>
        <v>1900</v>
      </c>
      <c r="AB14" s="40">
        <f t="shared" si="4"/>
        <v>1</v>
      </c>
      <c r="AC14" s="40">
        <f t="shared" si="5"/>
        <v>1900</v>
      </c>
      <c r="AD14" s="40">
        <f t="shared" si="6"/>
        <v>1</v>
      </c>
      <c r="AE14" s="16">
        <f t="shared" si="11"/>
        <v>1</v>
      </c>
      <c r="AF14" s="16">
        <f t="shared" si="12"/>
        <v>1</v>
      </c>
      <c r="AG14" s="16">
        <f t="shared" si="13"/>
        <v>1</v>
      </c>
      <c r="AH14" s="16">
        <f t="shared" si="7"/>
        <v>0</v>
      </c>
      <c r="AI14" s="16">
        <f t="shared" si="14"/>
        <v>1</v>
      </c>
      <c r="AJ14" s="16">
        <f>SUMIFS(monthly_gwh_mw!K:K,
monthly_gwh_mw!S:S,D14,
monthly_gwh_mw!D:D,$AU$1,
monthly_gwh_mw!E:E,$AV$1)</f>
        <v>0</v>
      </c>
      <c r="AK14" s="16">
        <f>SUMIFS(monthly_gwh_mw!O:O,
monthly_gwh_mw!S:S,D14,
monthly_gwh_mw!D:D,$AU$1,
monthly_gwh_mw!E:E,$AV$1)</f>
        <v>0</v>
      </c>
      <c r="AL14" s="16">
        <f t="shared" si="15"/>
        <v>0</v>
      </c>
      <c r="AM14" s="16">
        <f t="shared" si="16"/>
        <v>0</v>
      </c>
      <c r="AN14" s="16">
        <f t="shared" si="17"/>
        <v>0</v>
      </c>
      <c r="AO14" s="16" t="e">
        <f t="shared" si="18"/>
        <v>#VALUE!</v>
      </c>
      <c r="AP14" s="16" t="e">
        <f t="shared" si="19"/>
        <v>#VALUE!</v>
      </c>
      <c r="AQ14" s="16">
        <f t="shared" si="20"/>
        <v>0</v>
      </c>
    </row>
    <row r="15" spans="1:48" x14ac:dyDescent="0.25">
      <c r="A15" s="99">
        <f t="shared" si="8"/>
        <v>14</v>
      </c>
      <c r="B15" s="99" t="str">
        <f>INDEX(monthly_gwh_mw!B:B,MATCH(A15,monthly_gwh_mw!U:U,0))</f>
        <v>BigBeau Solar</v>
      </c>
      <c r="C15" s="99" t="str">
        <f>INDEX(monthly_gwh_mw!J:J,MATCH(A15,monthly_gwh_mw!U:U,0))</f>
        <v>none</v>
      </c>
      <c r="D15" s="99" t="str">
        <f>INDEX(monthly_gwh_mw!S:S,MATCH(A15,monthly_gwh_mw!U:U,0))</f>
        <v>BigBeau Solar_contract_12_none</v>
      </c>
      <c r="E15" s="99">
        <f>INDEX(monthly_gwh_mw!N:N,MATCH(A15,monthly_gwh_mw!U:U,0))</f>
        <v>0</v>
      </c>
      <c r="F15" s="96" t="str">
        <f t="shared" si="9"/>
        <v>fillme</v>
      </c>
      <c r="M15" s="96">
        <f>IF(COUNTIFS(resources!B:B,B15)&gt;0,INDEX(resources!I:I,MATCH(B15,resources!B:B,0)),"fillme")</f>
        <v>1</v>
      </c>
      <c r="O15" s="96" t="str">
        <f t="shared" si="10"/>
        <v>fillme</v>
      </c>
      <c r="P15" s="96" t="str">
        <f t="shared" si="0"/>
        <v>fillme</v>
      </c>
      <c r="Q15" s="96" t="str">
        <f t="shared" si="0"/>
        <v>fillme</v>
      </c>
      <c r="R15" s="96" t="str">
        <f t="shared" si="0"/>
        <v>fillme</v>
      </c>
      <c r="Y15" s="40">
        <f t="shared" si="1"/>
        <v>1900</v>
      </c>
      <c r="Z15" s="40">
        <f t="shared" si="2"/>
        <v>1</v>
      </c>
      <c r="AA15" s="40">
        <f t="shared" si="3"/>
        <v>1900</v>
      </c>
      <c r="AB15" s="40">
        <f t="shared" si="4"/>
        <v>1</v>
      </c>
      <c r="AC15" s="40">
        <f t="shared" si="5"/>
        <v>1900</v>
      </c>
      <c r="AD15" s="40">
        <f t="shared" si="6"/>
        <v>1</v>
      </c>
      <c r="AE15" s="16">
        <f t="shared" si="11"/>
        <v>1</v>
      </c>
      <c r="AF15" s="16">
        <f t="shared" si="12"/>
        <v>1</v>
      </c>
      <c r="AG15" s="16">
        <f t="shared" si="13"/>
        <v>1</v>
      </c>
      <c r="AH15" s="16">
        <f t="shared" si="7"/>
        <v>0</v>
      </c>
      <c r="AI15" s="16">
        <f t="shared" si="14"/>
        <v>0</v>
      </c>
      <c r="AJ15" s="16">
        <f>SUMIFS(monthly_gwh_mw!K:K,
monthly_gwh_mw!S:S,D15,
monthly_gwh_mw!D:D,$AU$1,
monthly_gwh_mw!E:E,$AV$1)</f>
        <v>128</v>
      </c>
      <c r="AK15" s="16">
        <f>SUMIFS(monthly_gwh_mw!O:O,
monthly_gwh_mw!S:S,D15,
monthly_gwh_mw!D:D,$AU$1,
monthly_gwh_mw!E:E,$AV$1)</f>
        <v>10</v>
      </c>
      <c r="AL15" s="16">
        <f t="shared" si="15"/>
        <v>10</v>
      </c>
      <c r="AM15" s="16">
        <f t="shared" si="16"/>
        <v>0</v>
      </c>
      <c r="AN15" s="16">
        <f t="shared" si="17"/>
        <v>0</v>
      </c>
      <c r="AO15" s="16" t="e">
        <f t="shared" si="18"/>
        <v>#VALUE!</v>
      </c>
      <c r="AP15" s="16" t="e">
        <f t="shared" si="19"/>
        <v>#VALUE!</v>
      </c>
      <c r="AQ15" s="16">
        <f t="shared" si="20"/>
        <v>0</v>
      </c>
    </row>
    <row r="16" spans="1:48" x14ac:dyDescent="0.25">
      <c r="A16" s="99">
        <f t="shared" si="8"/>
        <v>15</v>
      </c>
      <c r="B16" s="99" t="str">
        <f>INDEX(monthly_gwh_mw!B:B,MATCH(A16,monthly_gwh_mw!U:U,0))</f>
        <v>RE Slate (Stanford)</v>
      </c>
      <c r="C16" s="99" t="str">
        <f>INDEX(monthly_gwh_mw!J:J,MATCH(A16,monthly_gwh_mw!U:U,0))</f>
        <v>none</v>
      </c>
      <c r="D16" s="99" t="str">
        <f>INDEX(monthly_gwh_mw!S:S,MATCH(A16,monthly_gwh_mw!U:U,0))</f>
        <v>RE Slate (Stanford)_contract_13_none</v>
      </c>
      <c r="E16" s="99">
        <f>INDEX(monthly_gwh_mw!N:N,MATCH(A16,monthly_gwh_mw!U:U,0))</f>
        <v>0</v>
      </c>
      <c r="F16" s="96" t="str">
        <f t="shared" si="9"/>
        <v>fillme</v>
      </c>
      <c r="M16" s="96">
        <f>IF(COUNTIFS(resources!B:B,B16)&gt;0,INDEX(resources!I:I,MATCH(B16,resources!B:B,0)),"fillme")</f>
        <v>1</v>
      </c>
      <c r="O16" s="96" t="str">
        <f t="shared" si="10"/>
        <v>fillme</v>
      </c>
      <c r="P16" s="96" t="str">
        <f t="shared" si="0"/>
        <v>fillme</v>
      </c>
      <c r="Q16" s="96" t="str">
        <f t="shared" si="0"/>
        <v>fillme</v>
      </c>
      <c r="R16" s="96" t="str">
        <f t="shared" si="0"/>
        <v>fillme</v>
      </c>
      <c r="Y16" s="40">
        <f t="shared" si="1"/>
        <v>1900</v>
      </c>
      <c r="Z16" s="40">
        <f t="shared" si="2"/>
        <v>1</v>
      </c>
      <c r="AA16" s="40">
        <f t="shared" si="3"/>
        <v>1900</v>
      </c>
      <c r="AB16" s="40">
        <f t="shared" si="4"/>
        <v>1</v>
      </c>
      <c r="AC16" s="40">
        <f t="shared" si="5"/>
        <v>1900</v>
      </c>
      <c r="AD16" s="40">
        <f t="shared" si="6"/>
        <v>1</v>
      </c>
      <c r="AE16" s="16">
        <f t="shared" si="11"/>
        <v>1</v>
      </c>
      <c r="AF16" s="16">
        <f t="shared" si="12"/>
        <v>1</v>
      </c>
      <c r="AG16" s="16">
        <f t="shared" si="13"/>
        <v>1</v>
      </c>
      <c r="AH16" s="16">
        <f t="shared" si="7"/>
        <v>0</v>
      </c>
      <c r="AI16" s="16">
        <f t="shared" si="14"/>
        <v>0</v>
      </c>
      <c r="AJ16" s="16">
        <f>SUMIFS(monthly_gwh_mw!K:K,
monthly_gwh_mw!S:S,D16,
monthly_gwh_mw!D:D,$AU$1,
monthly_gwh_mw!E:E,$AV$1)</f>
        <v>0</v>
      </c>
      <c r="AK16" s="16">
        <f>SUMIFS(monthly_gwh_mw!O:O,
monthly_gwh_mw!S:S,D16,
monthly_gwh_mw!D:D,$AU$1,
monthly_gwh_mw!E:E,$AV$1)</f>
        <v>0</v>
      </c>
      <c r="AL16" s="16">
        <f t="shared" si="15"/>
        <v>0</v>
      </c>
      <c r="AM16" s="16">
        <f t="shared" si="16"/>
        <v>0</v>
      </c>
      <c r="AN16" s="16">
        <f t="shared" si="17"/>
        <v>0</v>
      </c>
      <c r="AO16" s="16" t="e">
        <f t="shared" si="18"/>
        <v>#VALUE!</v>
      </c>
      <c r="AP16" s="16" t="e">
        <f t="shared" si="19"/>
        <v>#VALUE!</v>
      </c>
      <c r="AQ16" s="16">
        <f t="shared" si="20"/>
        <v>0</v>
      </c>
    </row>
    <row r="17" spans="1:43" x14ac:dyDescent="0.25">
      <c r="A17" s="99">
        <f t="shared" si="8"/>
        <v>16</v>
      </c>
      <c r="B17" s="99" t="str">
        <f>INDEX(monthly_gwh_mw!B:B,MATCH(A17,monthly_gwh_mw!U:U,0))</f>
        <v>ELECTR_7_PL1X3</v>
      </c>
      <c r="C17" s="99" t="str">
        <f>INDEX(monthly_gwh_mw!J:J,MATCH(A17,monthly_gwh_mw!U:U,0))</f>
        <v>none</v>
      </c>
      <c r="D17" s="99" t="str">
        <f>INDEX(monthly_gwh_mw!S:S,MATCH(A17,monthly_gwh_mw!U:U,0))</f>
        <v>ELECTR_7_PL1X3_contract_14_none</v>
      </c>
      <c r="E17" s="99">
        <f>INDEX(monthly_gwh_mw!N:N,MATCH(A17,monthly_gwh_mw!U:U,0))</f>
        <v>1</v>
      </c>
      <c r="F17" s="96" t="str">
        <f t="shared" si="9"/>
        <v>ok</v>
      </c>
      <c r="M17" s="96">
        <f>IF(COUNTIFS(resources!B:B,B17)&gt;0,INDEX(resources!I:I,MATCH(B17,resources!B:B,0)),"fillme")</f>
        <v>0</v>
      </c>
      <c r="O17" s="96" t="str">
        <f t="shared" si="10"/>
        <v>ok</v>
      </c>
      <c r="P17" s="96" t="str">
        <f t="shared" si="0"/>
        <v>ok</v>
      </c>
      <c r="Q17" s="96" t="str">
        <f t="shared" si="0"/>
        <v>ok</v>
      </c>
      <c r="R17" s="96" t="str">
        <f t="shared" si="0"/>
        <v>ok</v>
      </c>
      <c r="Y17" s="40">
        <f t="shared" si="1"/>
        <v>1900</v>
      </c>
      <c r="Z17" s="40">
        <f t="shared" si="2"/>
        <v>1</v>
      </c>
      <c r="AA17" s="40">
        <f t="shared" si="3"/>
        <v>1900</v>
      </c>
      <c r="AB17" s="40">
        <f t="shared" si="4"/>
        <v>1</v>
      </c>
      <c r="AC17" s="40">
        <f t="shared" si="5"/>
        <v>1900</v>
      </c>
      <c r="AD17" s="40">
        <f t="shared" si="6"/>
        <v>1</v>
      </c>
      <c r="AE17" s="16">
        <f t="shared" si="11"/>
        <v>1</v>
      </c>
      <c r="AF17" s="16">
        <f t="shared" si="12"/>
        <v>1</v>
      </c>
      <c r="AG17" s="16">
        <f t="shared" si="13"/>
        <v>1</v>
      </c>
      <c r="AH17" s="16">
        <f t="shared" si="7"/>
        <v>0</v>
      </c>
      <c r="AI17" s="16">
        <f t="shared" si="14"/>
        <v>1</v>
      </c>
      <c r="AJ17" s="16">
        <f>SUMIFS(monthly_gwh_mw!K:K,
monthly_gwh_mw!S:S,D17,
monthly_gwh_mw!D:D,$AU$1,
monthly_gwh_mw!E:E,$AV$1)</f>
        <v>93</v>
      </c>
      <c r="AK17" s="16">
        <f>SUMIFS(monthly_gwh_mw!O:O,
monthly_gwh_mw!S:S,D17,
monthly_gwh_mw!D:D,$AU$1,
monthly_gwh_mw!E:E,$AV$1)</f>
        <v>10</v>
      </c>
      <c r="AL17" s="16">
        <f t="shared" si="15"/>
        <v>0</v>
      </c>
      <c r="AM17" s="16">
        <f t="shared" si="16"/>
        <v>0</v>
      </c>
      <c r="AN17" s="16">
        <f t="shared" si="17"/>
        <v>0</v>
      </c>
      <c r="AO17" s="16" t="e">
        <f t="shared" si="18"/>
        <v>#VALUE!</v>
      </c>
      <c r="AP17" s="16" t="e">
        <f t="shared" si="19"/>
        <v>#VALUE!</v>
      </c>
      <c r="AQ17" s="16">
        <f t="shared" si="20"/>
        <v>0</v>
      </c>
    </row>
    <row r="18" spans="1:43" x14ac:dyDescent="0.25">
      <c r="A18" s="99">
        <f t="shared" si="8"/>
        <v>17</v>
      </c>
      <c r="B18" s="99" t="str">
        <f>INDEX(monthly_gwh_mw!B:B,MATCH(A18,monthly_gwh_mw!U:U,0))</f>
        <v>ELKCRK_6_STONYG</v>
      </c>
      <c r="C18" s="99" t="str">
        <f>INDEX(monthly_gwh_mw!J:J,MATCH(A18,monthly_gwh_mw!U:U,0))</f>
        <v>none</v>
      </c>
      <c r="D18" s="99" t="str">
        <f>INDEX(monthly_gwh_mw!S:S,MATCH(A18,monthly_gwh_mw!U:U,0))</f>
        <v>ELKCRK_6_STONYG_contract_15_none</v>
      </c>
      <c r="E18" s="99">
        <f>INDEX(monthly_gwh_mw!N:N,MATCH(A18,monthly_gwh_mw!U:U,0))</f>
        <v>1</v>
      </c>
      <c r="F18" s="96" t="str">
        <f t="shared" si="9"/>
        <v>ok</v>
      </c>
      <c r="M18" s="96">
        <f>IF(COUNTIFS(resources!B:B,B18)&gt;0,INDEX(resources!I:I,MATCH(B18,resources!B:B,0)),"fillme")</f>
        <v>0</v>
      </c>
      <c r="O18" s="96" t="str">
        <f t="shared" si="10"/>
        <v>ok</v>
      </c>
      <c r="P18" s="96" t="str">
        <f t="shared" si="10"/>
        <v>ok</v>
      </c>
      <c r="Q18" s="96" t="str">
        <f t="shared" si="10"/>
        <v>ok</v>
      </c>
      <c r="R18" s="96" t="str">
        <f t="shared" si="10"/>
        <v>ok</v>
      </c>
      <c r="Y18" s="40">
        <f t="shared" si="1"/>
        <v>1900</v>
      </c>
      <c r="Z18" s="40">
        <f t="shared" si="2"/>
        <v>1</v>
      </c>
      <c r="AA18" s="40">
        <f t="shared" si="3"/>
        <v>1900</v>
      </c>
      <c r="AB18" s="40">
        <f t="shared" si="4"/>
        <v>1</v>
      </c>
      <c r="AC18" s="40">
        <f t="shared" si="5"/>
        <v>1900</v>
      </c>
      <c r="AD18" s="40">
        <f t="shared" si="6"/>
        <v>1</v>
      </c>
      <c r="AE18" s="16">
        <f t="shared" si="11"/>
        <v>1</v>
      </c>
      <c r="AF18" s="16">
        <f t="shared" si="12"/>
        <v>1</v>
      </c>
      <c r="AG18" s="16">
        <f t="shared" si="13"/>
        <v>1</v>
      </c>
      <c r="AH18" s="16">
        <f t="shared" si="7"/>
        <v>0</v>
      </c>
      <c r="AI18" s="16">
        <f t="shared" si="14"/>
        <v>1</v>
      </c>
      <c r="AJ18" s="16">
        <f>SUMIFS(monthly_gwh_mw!K:K,
monthly_gwh_mw!S:S,D18,
monthly_gwh_mw!D:D,$AU$1,
monthly_gwh_mw!E:E,$AV$1)</f>
        <v>0</v>
      </c>
      <c r="AK18" s="16">
        <f>SUMIFS(monthly_gwh_mw!O:O,
monthly_gwh_mw!S:S,D18,
monthly_gwh_mw!D:D,$AU$1,
monthly_gwh_mw!E:E,$AV$1)</f>
        <v>0</v>
      </c>
      <c r="AL18" s="16">
        <f t="shared" si="15"/>
        <v>0</v>
      </c>
      <c r="AM18" s="16">
        <f t="shared" si="16"/>
        <v>0</v>
      </c>
      <c r="AN18" s="16">
        <f t="shared" si="17"/>
        <v>0</v>
      </c>
      <c r="AO18" s="16" t="e">
        <f t="shared" si="18"/>
        <v>#VALUE!</v>
      </c>
      <c r="AP18" s="16" t="e">
        <f t="shared" si="19"/>
        <v>#VALUE!</v>
      </c>
      <c r="AQ18" s="16">
        <f t="shared" si="20"/>
        <v>0</v>
      </c>
    </row>
    <row r="19" spans="1:43" x14ac:dyDescent="0.25">
      <c r="A19" s="99">
        <f t="shared" si="8"/>
        <v>18</v>
      </c>
      <c r="B19" s="99" t="str">
        <f>INDEX(monthly_gwh_mw!B:B,MATCH(A19,monthly_gwh_mw!U:U,0))</f>
        <v>ELNIDP_6_BIOMAS</v>
      </c>
      <c r="C19" s="99" t="str">
        <f>INDEX(monthly_gwh_mw!J:J,MATCH(A19,monthly_gwh_mw!U:U,0))</f>
        <v>none</v>
      </c>
      <c r="D19" s="99" t="str">
        <f>INDEX(monthly_gwh_mw!S:S,MATCH(A19,monthly_gwh_mw!U:U,0))</f>
        <v>ELNIDP_6_BIOMAS_contract_16_none</v>
      </c>
      <c r="E19" s="99">
        <f>INDEX(monthly_gwh_mw!N:N,MATCH(A19,monthly_gwh_mw!U:U,0))</f>
        <v>1</v>
      </c>
      <c r="F19" s="96" t="str">
        <f t="shared" si="9"/>
        <v>ok</v>
      </c>
      <c r="M19" s="96">
        <f>IF(COUNTIFS(resources!B:B,B19)&gt;0,INDEX(resources!I:I,MATCH(B19,resources!B:B,0)),"fillme")</f>
        <v>0</v>
      </c>
      <c r="O19" s="96" t="str">
        <f t="shared" si="10"/>
        <v>ok</v>
      </c>
      <c r="P19" s="96" t="str">
        <f t="shared" si="10"/>
        <v>ok</v>
      </c>
      <c r="Q19" s="96" t="str">
        <f t="shared" si="10"/>
        <v>ok</v>
      </c>
      <c r="R19" s="96" t="str">
        <f t="shared" si="10"/>
        <v>ok</v>
      </c>
      <c r="Y19" s="40">
        <f t="shared" si="1"/>
        <v>1900</v>
      </c>
      <c r="Z19" s="40">
        <f t="shared" si="2"/>
        <v>1</v>
      </c>
      <c r="AA19" s="40">
        <f t="shared" si="3"/>
        <v>1900</v>
      </c>
      <c r="AB19" s="40">
        <f t="shared" si="4"/>
        <v>1</v>
      </c>
      <c r="AC19" s="40">
        <f t="shared" si="5"/>
        <v>1900</v>
      </c>
      <c r="AD19" s="40">
        <f t="shared" si="6"/>
        <v>1</v>
      </c>
      <c r="AE19" s="16">
        <f t="shared" si="11"/>
        <v>1</v>
      </c>
      <c r="AF19" s="16">
        <f t="shared" si="12"/>
        <v>1</v>
      </c>
      <c r="AG19" s="16">
        <f t="shared" si="13"/>
        <v>1</v>
      </c>
      <c r="AH19" s="16">
        <f t="shared" si="7"/>
        <v>0</v>
      </c>
      <c r="AI19" s="16">
        <f t="shared" si="14"/>
        <v>1</v>
      </c>
      <c r="AJ19" s="16">
        <f>SUMIFS(monthly_gwh_mw!K:K,
monthly_gwh_mw!S:S,D19,
monthly_gwh_mw!D:D,$AU$1,
monthly_gwh_mw!E:E,$AV$1)</f>
        <v>10.5</v>
      </c>
      <c r="AK19" s="16">
        <f>SUMIFS(monthly_gwh_mw!O:O,
monthly_gwh_mw!S:S,D19,
monthly_gwh_mw!D:D,$AU$1,
monthly_gwh_mw!E:E,$AV$1)</f>
        <v>40</v>
      </c>
      <c r="AL19" s="16">
        <f t="shared" si="15"/>
        <v>0</v>
      </c>
      <c r="AM19" s="16">
        <f t="shared" si="16"/>
        <v>0</v>
      </c>
      <c r="AN19" s="16">
        <f t="shared" si="17"/>
        <v>0</v>
      </c>
      <c r="AO19" s="16" t="e">
        <f t="shared" si="18"/>
        <v>#VALUE!</v>
      </c>
      <c r="AP19" s="16" t="e">
        <f t="shared" si="19"/>
        <v>#VALUE!</v>
      </c>
      <c r="AQ19" s="16">
        <f t="shared" si="20"/>
        <v>0</v>
      </c>
    </row>
    <row r="20" spans="1:43" x14ac:dyDescent="0.25">
      <c r="A20" s="99">
        <f t="shared" si="8"/>
        <v>19</v>
      </c>
      <c r="B20" s="99" t="str">
        <f>INDEX(monthly_gwh_mw!B:B,MATCH(A20,monthly_gwh_mw!U:U,0))</f>
        <v>ELSEGN_2_UN1011</v>
      </c>
      <c r="C20" s="99" t="str">
        <f>INDEX(monthly_gwh_mw!J:J,MATCH(A20,monthly_gwh_mw!U:U,0))</f>
        <v>none</v>
      </c>
      <c r="D20" s="99" t="str">
        <f>INDEX(monthly_gwh_mw!S:S,MATCH(A20,monthly_gwh_mw!U:U,0))</f>
        <v>ELSEGN_2_UN1011_contract_17_none</v>
      </c>
      <c r="E20" s="99">
        <f>INDEX(monthly_gwh_mw!N:N,MATCH(A20,monthly_gwh_mw!U:U,0))</f>
        <v>1</v>
      </c>
      <c r="F20" s="96" t="str">
        <f t="shared" si="9"/>
        <v>ok</v>
      </c>
      <c r="M20" s="96">
        <f>IF(COUNTIFS(resources!B:B,B20)&gt;0,INDEX(resources!I:I,MATCH(B20,resources!B:B,0)),"fillme")</f>
        <v>0</v>
      </c>
      <c r="O20" s="96" t="str">
        <f t="shared" si="10"/>
        <v>ok</v>
      </c>
      <c r="P20" s="96" t="str">
        <f t="shared" si="10"/>
        <v>ok</v>
      </c>
      <c r="Q20" s="96" t="str">
        <f t="shared" si="10"/>
        <v>ok</v>
      </c>
      <c r="R20" s="96" t="str">
        <f t="shared" si="10"/>
        <v>ok</v>
      </c>
      <c r="Y20" s="40">
        <f t="shared" si="1"/>
        <v>1900</v>
      </c>
      <c r="Z20" s="40">
        <f t="shared" si="2"/>
        <v>1</v>
      </c>
      <c r="AA20" s="40">
        <f t="shared" si="3"/>
        <v>1900</v>
      </c>
      <c r="AB20" s="40">
        <f t="shared" si="4"/>
        <v>1</v>
      </c>
      <c r="AC20" s="40">
        <f t="shared" si="5"/>
        <v>1900</v>
      </c>
      <c r="AD20" s="40">
        <f t="shared" si="6"/>
        <v>1</v>
      </c>
      <c r="AE20" s="16">
        <f t="shared" si="11"/>
        <v>1</v>
      </c>
      <c r="AF20" s="16">
        <f t="shared" si="12"/>
        <v>1</v>
      </c>
      <c r="AG20" s="16">
        <f t="shared" si="13"/>
        <v>1</v>
      </c>
      <c r="AH20" s="16">
        <f t="shared" si="7"/>
        <v>0</v>
      </c>
      <c r="AI20" s="16">
        <f t="shared" si="14"/>
        <v>1</v>
      </c>
      <c r="AJ20" s="16">
        <f>SUMIFS(monthly_gwh_mw!K:K,
monthly_gwh_mw!S:S,D20,
monthly_gwh_mw!D:D,$AU$1,
monthly_gwh_mw!E:E,$AV$1)</f>
        <v>0</v>
      </c>
      <c r="AK20" s="16">
        <f>SUMIFS(monthly_gwh_mw!O:O,
monthly_gwh_mw!S:S,D20,
monthly_gwh_mw!D:D,$AU$1,
monthly_gwh_mw!E:E,$AV$1)</f>
        <v>0</v>
      </c>
      <c r="AL20" s="16">
        <f t="shared" si="15"/>
        <v>0</v>
      </c>
      <c r="AM20" s="16">
        <f t="shared" si="16"/>
        <v>0</v>
      </c>
      <c r="AN20" s="16">
        <f t="shared" si="17"/>
        <v>0</v>
      </c>
      <c r="AO20" s="16" t="e">
        <f t="shared" si="18"/>
        <v>#VALUE!</v>
      </c>
      <c r="AP20" s="16" t="e">
        <f t="shared" si="19"/>
        <v>#VALUE!</v>
      </c>
      <c r="AQ20" s="16">
        <f t="shared" si="20"/>
        <v>0</v>
      </c>
    </row>
    <row r="21" spans="1:43" x14ac:dyDescent="0.25">
      <c r="A21" s="99">
        <f t="shared" si="8"/>
        <v>20</v>
      </c>
      <c r="B21" s="99" t="str">
        <f>INDEX(monthly_gwh_mw!B:B,MATCH(A21,monthly_gwh_mw!U:U,0))</f>
        <v>ELSEGN_2_UN2021</v>
      </c>
      <c r="C21" s="99" t="str">
        <f>INDEX(monthly_gwh_mw!J:J,MATCH(A21,monthly_gwh_mw!U:U,0))</f>
        <v>none</v>
      </c>
      <c r="D21" s="99" t="str">
        <f>INDEX(monthly_gwh_mw!S:S,MATCH(A21,monthly_gwh_mw!U:U,0))</f>
        <v>ELSEGN_2_UN2021_contract_18_none</v>
      </c>
      <c r="E21" s="99">
        <f>INDEX(monthly_gwh_mw!N:N,MATCH(A21,monthly_gwh_mw!U:U,0))</f>
        <v>1</v>
      </c>
      <c r="F21" s="96" t="str">
        <f t="shared" si="9"/>
        <v>ok</v>
      </c>
      <c r="M21" s="96">
        <f>IF(COUNTIFS(resources!B:B,B21)&gt;0,INDEX(resources!I:I,MATCH(B21,resources!B:B,0)),"fillme")</f>
        <v>0</v>
      </c>
      <c r="O21" s="96" t="str">
        <f t="shared" si="10"/>
        <v>ok</v>
      </c>
      <c r="P21" s="96" t="str">
        <f t="shared" si="10"/>
        <v>ok</v>
      </c>
      <c r="Q21" s="96" t="str">
        <f t="shared" si="10"/>
        <v>ok</v>
      </c>
      <c r="R21" s="96" t="str">
        <f t="shared" si="10"/>
        <v>ok</v>
      </c>
      <c r="Y21" s="40">
        <f t="shared" si="1"/>
        <v>1900</v>
      </c>
      <c r="Z21" s="40">
        <f t="shared" si="2"/>
        <v>1</v>
      </c>
      <c r="AA21" s="40">
        <f t="shared" si="3"/>
        <v>1900</v>
      </c>
      <c r="AB21" s="40">
        <f t="shared" si="4"/>
        <v>1</v>
      </c>
      <c r="AC21" s="40">
        <f t="shared" si="5"/>
        <v>1900</v>
      </c>
      <c r="AD21" s="40">
        <f t="shared" si="6"/>
        <v>1</v>
      </c>
      <c r="AE21" s="16">
        <f t="shared" si="11"/>
        <v>1</v>
      </c>
      <c r="AF21" s="16">
        <f t="shared" si="12"/>
        <v>1</v>
      </c>
      <c r="AG21" s="16">
        <f t="shared" si="13"/>
        <v>1</v>
      </c>
      <c r="AH21" s="16">
        <f t="shared" si="7"/>
        <v>0</v>
      </c>
      <c r="AI21" s="16">
        <f t="shared" si="14"/>
        <v>1</v>
      </c>
      <c r="AJ21" s="16">
        <f>SUMIFS(monthly_gwh_mw!K:K,
monthly_gwh_mw!S:S,D21,
monthly_gwh_mw!D:D,$AU$1,
monthly_gwh_mw!E:E,$AV$1)</f>
        <v>263.68</v>
      </c>
      <c r="AK21" s="16">
        <f>SUMIFS(monthly_gwh_mw!O:O,
monthly_gwh_mw!S:S,D21,
monthly_gwh_mw!D:D,$AU$1,
monthly_gwh_mw!E:E,$AV$1)</f>
        <v>0</v>
      </c>
      <c r="AL21" s="16">
        <f t="shared" si="15"/>
        <v>0</v>
      </c>
      <c r="AM21" s="16">
        <f t="shared" si="16"/>
        <v>0</v>
      </c>
      <c r="AN21" s="16">
        <f t="shared" si="17"/>
        <v>0</v>
      </c>
      <c r="AO21" s="16" t="e">
        <f t="shared" si="18"/>
        <v>#VALUE!</v>
      </c>
      <c r="AP21" s="16" t="e">
        <f t="shared" si="19"/>
        <v>#VALUE!</v>
      </c>
      <c r="AQ21" s="16">
        <f t="shared" si="20"/>
        <v>0</v>
      </c>
    </row>
    <row r="22" spans="1:43" x14ac:dyDescent="0.25">
      <c r="A22" s="99">
        <f t="shared" si="8"/>
        <v>21</v>
      </c>
      <c r="B22" s="99" t="str">
        <f>INDEX(monthly_gwh_mw!B:B,MATCH(A22,monthly_gwh_mw!U:U,0))</f>
        <v>ENCINA_7_EA2</v>
      </c>
      <c r="C22" s="99" t="str">
        <f>INDEX(monthly_gwh_mw!J:J,MATCH(A22,monthly_gwh_mw!U:U,0))</f>
        <v>none</v>
      </c>
      <c r="D22" s="99" t="str">
        <f>INDEX(monthly_gwh_mw!S:S,MATCH(A22,monthly_gwh_mw!U:U,0))</f>
        <v>ENCINA_7_EA2_contract_19_none</v>
      </c>
      <c r="E22" s="99">
        <f>INDEX(monthly_gwh_mw!N:N,MATCH(A22,monthly_gwh_mw!U:U,0))</f>
        <v>1</v>
      </c>
      <c r="F22" s="96" t="str">
        <f t="shared" si="9"/>
        <v>ok</v>
      </c>
      <c r="M22" s="96">
        <f>IF(COUNTIFS(resources!B:B,B22)&gt;0,INDEX(resources!I:I,MATCH(B22,resources!B:B,0)),"fillme")</f>
        <v>0</v>
      </c>
      <c r="O22" s="96" t="str">
        <f t="shared" si="10"/>
        <v>ok</v>
      </c>
      <c r="P22" s="96" t="str">
        <f t="shared" si="10"/>
        <v>ok</v>
      </c>
      <c r="Q22" s="96" t="str">
        <f t="shared" si="10"/>
        <v>ok</v>
      </c>
      <c r="R22" s="96" t="str">
        <f t="shared" si="10"/>
        <v>ok</v>
      </c>
      <c r="Y22" s="40">
        <f t="shared" si="1"/>
        <v>1900</v>
      </c>
      <c r="Z22" s="40">
        <f t="shared" si="2"/>
        <v>1</v>
      </c>
      <c r="AA22" s="40">
        <f t="shared" si="3"/>
        <v>1900</v>
      </c>
      <c r="AB22" s="40">
        <f t="shared" si="4"/>
        <v>1</v>
      </c>
      <c r="AC22" s="40">
        <f t="shared" si="5"/>
        <v>1900</v>
      </c>
      <c r="AD22" s="40">
        <f t="shared" si="6"/>
        <v>1</v>
      </c>
      <c r="AE22" s="16">
        <f t="shared" si="11"/>
        <v>1</v>
      </c>
      <c r="AF22" s="16">
        <f t="shared" si="12"/>
        <v>1</v>
      </c>
      <c r="AG22" s="16">
        <f t="shared" si="13"/>
        <v>1</v>
      </c>
      <c r="AH22" s="16">
        <f t="shared" si="7"/>
        <v>0</v>
      </c>
      <c r="AI22" s="16">
        <f t="shared" si="14"/>
        <v>1</v>
      </c>
      <c r="AJ22" s="16">
        <f>SUMIFS(monthly_gwh_mw!K:K,
monthly_gwh_mw!S:S,D22,
monthly_gwh_mw!D:D,$AU$1,
monthly_gwh_mw!E:E,$AV$1)</f>
        <v>0</v>
      </c>
      <c r="AK22" s="16">
        <f>SUMIFS(monthly_gwh_mw!O:O,
monthly_gwh_mw!S:S,D22,
monthly_gwh_mw!D:D,$AU$1,
monthly_gwh_mw!E:E,$AV$1)</f>
        <v>0</v>
      </c>
      <c r="AL22" s="16">
        <f t="shared" si="15"/>
        <v>0</v>
      </c>
      <c r="AM22" s="16">
        <f t="shared" si="16"/>
        <v>0</v>
      </c>
      <c r="AN22" s="16">
        <f t="shared" si="17"/>
        <v>0</v>
      </c>
      <c r="AO22" s="16" t="e">
        <f t="shared" si="18"/>
        <v>#VALUE!</v>
      </c>
      <c r="AP22" s="16" t="e">
        <f t="shared" si="19"/>
        <v>#VALUE!</v>
      </c>
      <c r="AQ22" s="16">
        <f t="shared" si="20"/>
        <v>0</v>
      </c>
    </row>
    <row r="23" spans="1:43" x14ac:dyDescent="0.25">
      <c r="A23" s="99">
        <f t="shared" si="8"/>
        <v>22</v>
      </c>
      <c r="B23" s="99" t="str">
        <f>INDEX(monthly_gwh_mw!B:B,MATCH(A23,monthly_gwh_mw!U:U,0))</f>
        <v>NEW_Hybrid</v>
      </c>
      <c r="C23" s="99" t="str">
        <f>INDEX(monthly_gwh_mw!J:J,MATCH(A23,monthly_gwh_mw!U:U,0))</f>
        <v>fillme_name,type,mw</v>
      </c>
      <c r="D23" s="99" t="str">
        <f>INDEX(monthly_gwh_mw!S:S,MATCH(A23,monthly_gwh_mw!U:U,0))</f>
        <v>NEW_Hybrid_contract_20_fillme_name,type,mw</v>
      </c>
      <c r="E23" s="99">
        <f>INDEX(monthly_gwh_mw!N:N,MATCH(A23,monthly_gwh_mw!U:U,0))</f>
        <v>0</v>
      </c>
      <c r="F23" s="96" t="str">
        <f t="shared" si="9"/>
        <v>fillme</v>
      </c>
      <c r="M23" s="96">
        <f>IF(COUNTIFS(resources!B:B,B23)&gt;0,INDEX(resources!I:I,MATCH(B23,resources!B:B,0)),"fillme")</f>
        <v>1</v>
      </c>
      <c r="O23" s="96" t="str">
        <f t="shared" si="10"/>
        <v>fillme</v>
      </c>
      <c r="P23" s="96" t="str">
        <f t="shared" si="10"/>
        <v>fillme</v>
      </c>
      <c r="Q23" s="96" t="str">
        <f t="shared" si="10"/>
        <v>fillme</v>
      </c>
      <c r="R23" s="96" t="str">
        <f t="shared" si="10"/>
        <v>fillme</v>
      </c>
      <c r="S23" s="39">
        <v>30</v>
      </c>
      <c r="T23" s="39">
        <v>120</v>
      </c>
      <c r="U23" s="39">
        <v>1</v>
      </c>
      <c r="V23" s="39">
        <v>100</v>
      </c>
      <c r="W23" s="39">
        <v>120</v>
      </c>
      <c r="X23" s="39">
        <v>1</v>
      </c>
      <c r="Y23" s="40">
        <f t="shared" si="1"/>
        <v>1900</v>
      </c>
      <c r="Z23" s="40">
        <f t="shared" si="2"/>
        <v>1</v>
      </c>
      <c r="AA23" s="40">
        <f t="shared" si="3"/>
        <v>1900</v>
      </c>
      <c r="AB23" s="40">
        <f t="shared" si="4"/>
        <v>1</v>
      </c>
      <c r="AC23" s="40">
        <f t="shared" si="5"/>
        <v>1900</v>
      </c>
      <c r="AD23" s="40">
        <f t="shared" si="6"/>
        <v>1</v>
      </c>
      <c r="AE23" s="16">
        <f t="shared" si="11"/>
        <v>1</v>
      </c>
      <c r="AF23" s="16">
        <f t="shared" si="12"/>
        <v>1</v>
      </c>
      <c r="AG23" s="16">
        <f t="shared" si="13"/>
        <v>1</v>
      </c>
      <c r="AH23" s="16">
        <f t="shared" si="7"/>
        <v>0</v>
      </c>
      <c r="AI23" s="16">
        <f t="shared" si="14"/>
        <v>0</v>
      </c>
      <c r="AJ23" s="16">
        <f>SUMIFS(monthly_gwh_mw!K:K,
monthly_gwh_mw!S:S,D23,
monthly_gwh_mw!D:D,$AU$1,
monthly_gwh_mw!E:E,$AV$1)</f>
        <v>0</v>
      </c>
      <c r="AK23" s="16">
        <f>SUMIFS(monthly_gwh_mw!O:O,
monthly_gwh_mw!S:S,D23,
monthly_gwh_mw!D:D,$AU$1,
monthly_gwh_mw!E:E,$AV$1)</f>
        <v>0</v>
      </c>
      <c r="AL23" s="16">
        <f t="shared" si="15"/>
        <v>0</v>
      </c>
      <c r="AM23" s="16">
        <f t="shared" si="16"/>
        <v>0</v>
      </c>
      <c r="AN23" s="16">
        <f t="shared" si="17"/>
        <v>0</v>
      </c>
      <c r="AO23" s="16" t="e">
        <f t="shared" si="18"/>
        <v>#VALUE!</v>
      </c>
      <c r="AP23" s="16" t="e">
        <f t="shared" si="19"/>
        <v>#VALUE!</v>
      </c>
      <c r="AQ23" s="16">
        <f t="shared" si="20"/>
        <v>0</v>
      </c>
    </row>
    <row r="24" spans="1:43" x14ac:dyDescent="0.25">
      <c r="A24" s="99">
        <f t="shared" si="8"/>
        <v>23</v>
      </c>
      <c r="B24" s="99" t="str">
        <f>INDEX(monthly_gwh_mw!B:B,MATCH(A24,monthly_gwh_mw!U:U,0))</f>
        <v>ENCINA_7_EA4</v>
      </c>
      <c r="C24" s="99" t="str">
        <f>INDEX(monthly_gwh_mw!J:J,MATCH(A24,monthly_gwh_mw!U:U,0))</f>
        <v>none</v>
      </c>
      <c r="D24" s="99" t="str">
        <f>INDEX(monthly_gwh_mw!S:S,MATCH(A24,monthly_gwh_mw!U:U,0))</f>
        <v>ENCINA_7_EA4_contract_21_none</v>
      </c>
      <c r="E24" s="99">
        <f>INDEX(monthly_gwh_mw!N:N,MATCH(A24,monthly_gwh_mw!U:U,0))</f>
        <v>1</v>
      </c>
      <c r="F24" s="96" t="str">
        <f t="shared" si="9"/>
        <v>ok</v>
      </c>
      <c r="M24" s="96">
        <f>IF(COUNTIFS(resources!B:B,B24)&gt;0,INDEX(resources!I:I,MATCH(B24,resources!B:B,0)),"fillme")</f>
        <v>0</v>
      </c>
      <c r="O24" s="96" t="str">
        <f t="shared" si="10"/>
        <v>ok</v>
      </c>
      <c r="P24" s="96" t="str">
        <f t="shared" si="10"/>
        <v>ok</v>
      </c>
      <c r="Q24" s="96" t="str">
        <f t="shared" si="10"/>
        <v>ok</v>
      </c>
      <c r="R24" s="96" t="str">
        <f t="shared" si="10"/>
        <v>ok</v>
      </c>
      <c r="Y24" s="40">
        <f t="shared" si="1"/>
        <v>1900</v>
      </c>
      <c r="Z24" s="40">
        <f t="shared" si="2"/>
        <v>1</v>
      </c>
      <c r="AA24" s="40">
        <f t="shared" si="3"/>
        <v>1900</v>
      </c>
      <c r="AB24" s="40">
        <f t="shared" si="4"/>
        <v>1</v>
      </c>
      <c r="AC24" s="40">
        <f t="shared" si="5"/>
        <v>1900</v>
      </c>
      <c r="AD24" s="40">
        <f t="shared" si="6"/>
        <v>1</v>
      </c>
      <c r="AE24" s="16">
        <f t="shared" si="11"/>
        <v>1</v>
      </c>
      <c r="AF24" s="16">
        <f t="shared" si="12"/>
        <v>1</v>
      </c>
      <c r="AG24" s="16">
        <f t="shared" si="13"/>
        <v>1</v>
      </c>
      <c r="AH24" s="16">
        <f t="shared" si="7"/>
        <v>0</v>
      </c>
      <c r="AI24" s="16">
        <f t="shared" si="14"/>
        <v>1</v>
      </c>
      <c r="AJ24" s="16">
        <f>SUMIFS(monthly_gwh_mw!K:K,
monthly_gwh_mw!S:S,D24,
monthly_gwh_mw!D:D,$AU$1,
monthly_gwh_mw!E:E,$AV$1)</f>
        <v>300</v>
      </c>
      <c r="AK24" s="16">
        <f>SUMIFS(monthly_gwh_mw!O:O,
monthly_gwh_mw!S:S,D24,
monthly_gwh_mw!D:D,$AU$1,
monthly_gwh_mw!E:E,$AV$1)</f>
        <v>0</v>
      </c>
      <c r="AL24" s="16">
        <f t="shared" si="15"/>
        <v>0</v>
      </c>
      <c r="AM24" s="16">
        <f t="shared" si="16"/>
        <v>0</v>
      </c>
      <c r="AN24" s="16">
        <f t="shared" si="17"/>
        <v>0</v>
      </c>
      <c r="AO24" s="16" t="e">
        <f t="shared" si="18"/>
        <v>#VALUE!</v>
      </c>
      <c r="AP24" s="16" t="e">
        <f t="shared" si="19"/>
        <v>#VALUE!</v>
      </c>
      <c r="AQ24" s="16">
        <f t="shared" si="20"/>
        <v>0</v>
      </c>
    </row>
    <row r="25" spans="1:43" x14ac:dyDescent="0.25">
      <c r="A25" s="99">
        <f t="shared" si="8"/>
        <v>24</v>
      </c>
      <c r="B25" s="99" t="str">
        <f>INDEX(monthly_gwh_mw!B:B,MATCH(A25,monthly_gwh_mw!U:U,0))</f>
        <v>ENCINA_7_GT1</v>
      </c>
      <c r="C25" s="99" t="str">
        <f>INDEX(monthly_gwh_mw!J:J,MATCH(A25,monthly_gwh_mw!U:U,0))</f>
        <v>none</v>
      </c>
      <c r="D25" s="99" t="str">
        <f>INDEX(monthly_gwh_mw!S:S,MATCH(A25,monthly_gwh_mw!U:U,0))</f>
        <v>ENCINA_7_GT1_contract_23_none</v>
      </c>
      <c r="E25" s="99">
        <f>INDEX(monthly_gwh_mw!N:N,MATCH(A25,monthly_gwh_mw!U:U,0))</f>
        <v>1</v>
      </c>
      <c r="F25" s="96" t="str">
        <f t="shared" si="9"/>
        <v>ok</v>
      </c>
      <c r="M25" s="96">
        <f>IF(COUNTIFS(resources!B:B,B25)&gt;0,INDEX(resources!I:I,MATCH(B25,resources!B:B,0)),"fillme")</f>
        <v>0</v>
      </c>
      <c r="O25" s="96" t="str">
        <f t="shared" si="10"/>
        <v>ok</v>
      </c>
      <c r="P25" s="96" t="str">
        <f t="shared" si="10"/>
        <v>ok</v>
      </c>
      <c r="Q25" s="96" t="str">
        <f t="shared" si="10"/>
        <v>ok</v>
      </c>
      <c r="R25" s="96" t="str">
        <f t="shared" si="10"/>
        <v>ok</v>
      </c>
      <c r="Y25" s="40">
        <f t="shared" si="1"/>
        <v>1900</v>
      </c>
      <c r="Z25" s="40">
        <f t="shared" si="2"/>
        <v>1</v>
      </c>
      <c r="AA25" s="40">
        <f t="shared" si="3"/>
        <v>1900</v>
      </c>
      <c r="AB25" s="40">
        <f t="shared" si="4"/>
        <v>1</v>
      </c>
      <c r="AC25" s="40">
        <f t="shared" si="5"/>
        <v>1900</v>
      </c>
      <c r="AD25" s="40">
        <f t="shared" si="6"/>
        <v>1</v>
      </c>
      <c r="AE25" s="16">
        <f t="shared" si="11"/>
        <v>1</v>
      </c>
      <c r="AF25" s="16">
        <f t="shared" si="12"/>
        <v>1</v>
      </c>
      <c r="AG25" s="16">
        <f t="shared" si="13"/>
        <v>1</v>
      </c>
      <c r="AH25" s="16">
        <f t="shared" si="7"/>
        <v>0</v>
      </c>
      <c r="AI25" s="16">
        <f t="shared" si="14"/>
        <v>1</v>
      </c>
      <c r="AJ25" s="16">
        <f>SUMIFS(monthly_gwh_mw!K:K,
monthly_gwh_mw!S:S,D25,
monthly_gwh_mw!D:D,$AU$1,
monthly_gwh_mw!E:E,$AV$1)</f>
        <v>0</v>
      </c>
      <c r="AK25" s="16">
        <f>SUMIFS(monthly_gwh_mw!O:O,
monthly_gwh_mw!S:S,D25,
monthly_gwh_mw!D:D,$AU$1,
monthly_gwh_mw!E:E,$AV$1)</f>
        <v>0</v>
      </c>
      <c r="AL25" s="16">
        <f t="shared" si="15"/>
        <v>0</v>
      </c>
      <c r="AM25" s="16">
        <f t="shared" si="16"/>
        <v>0</v>
      </c>
      <c r="AN25" s="16">
        <f t="shared" si="17"/>
        <v>0</v>
      </c>
      <c r="AO25" s="16" t="e">
        <f t="shared" si="18"/>
        <v>#VALUE!</v>
      </c>
      <c r="AP25" s="16" t="e">
        <f t="shared" si="19"/>
        <v>#VALUE!</v>
      </c>
      <c r="AQ25" s="16">
        <f t="shared" si="20"/>
        <v>0</v>
      </c>
    </row>
    <row r="26" spans="1:43" x14ac:dyDescent="0.25">
      <c r="A26" s="99">
        <f t="shared" si="8"/>
        <v>25</v>
      </c>
      <c r="B26" s="99" t="str">
        <f>INDEX(monthly_gwh_mw!B:B,MATCH(A26,monthly_gwh_mw!U:U,0))</f>
        <v>ENERSJ_2_WIND</v>
      </c>
      <c r="C26" s="99" t="str">
        <f>INDEX(monthly_gwh_mw!J:J,MATCH(A26,monthly_gwh_mw!U:U,0))</f>
        <v>none</v>
      </c>
      <c r="D26" s="99" t="str">
        <f>INDEX(monthly_gwh_mw!S:S,MATCH(A26,monthly_gwh_mw!U:U,0))</f>
        <v>ENERSJ_2_WIND_contract_24_none</v>
      </c>
      <c r="E26" s="99">
        <f>INDEX(monthly_gwh_mw!N:N,MATCH(A26,monthly_gwh_mw!U:U,0))</f>
        <v>1</v>
      </c>
      <c r="F26" s="96" t="str">
        <f t="shared" si="9"/>
        <v>ok</v>
      </c>
      <c r="M26" s="96">
        <f>IF(COUNTIFS(resources!B:B,B26)&gt;0,INDEX(resources!I:I,MATCH(B26,resources!B:B,0)),"fillme")</f>
        <v>0</v>
      </c>
      <c r="O26" s="96" t="str">
        <f t="shared" si="10"/>
        <v>ok</v>
      </c>
      <c r="P26" s="96" t="str">
        <f t="shared" si="10"/>
        <v>ok</v>
      </c>
      <c r="Q26" s="96" t="str">
        <f t="shared" si="10"/>
        <v>ok</v>
      </c>
      <c r="R26" s="96" t="str">
        <f t="shared" si="10"/>
        <v>ok</v>
      </c>
      <c r="Y26" s="40">
        <f t="shared" si="1"/>
        <v>1900</v>
      </c>
      <c r="Z26" s="40">
        <f t="shared" si="2"/>
        <v>1</v>
      </c>
      <c r="AA26" s="40">
        <f t="shared" si="3"/>
        <v>1900</v>
      </c>
      <c r="AB26" s="40">
        <f t="shared" si="4"/>
        <v>1</v>
      </c>
      <c r="AC26" s="40">
        <f t="shared" si="5"/>
        <v>1900</v>
      </c>
      <c r="AD26" s="40">
        <f t="shared" si="6"/>
        <v>1</v>
      </c>
      <c r="AE26" s="16">
        <f t="shared" si="11"/>
        <v>1</v>
      </c>
      <c r="AF26" s="16">
        <f t="shared" si="12"/>
        <v>1</v>
      </c>
      <c r="AG26" s="16">
        <f t="shared" si="13"/>
        <v>1</v>
      </c>
      <c r="AH26" s="16">
        <f t="shared" si="7"/>
        <v>0</v>
      </c>
      <c r="AI26" s="16">
        <f t="shared" si="14"/>
        <v>1</v>
      </c>
      <c r="AJ26" s="16">
        <f>SUMIFS(monthly_gwh_mw!K:K,
monthly_gwh_mw!S:S,D26,
monthly_gwh_mw!D:D,$AU$1,
monthly_gwh_mw!E:E,$AV$1)</f>
        <v>155.1</v>
      </c>
      <c r="AK26" s="16">
        <f>SUMIFS(monthly_gwh_mw!O:O,
monthly_gwh_mw!S:S,D26,
monthly_gwh_mw!D:D,$AU$1,
monthly_gwh_mw!E:E,$AV$1)</f>
        <v>0</v>
      </c>
      <c r="AL26" s="16">
        <f t="shared" si="15"/>
        <v>0</v>
      </c>
      <c r="AM26" s="16">
        <f t="shared" si="16"/>
        <v>0</v>
      </c>
      <c r="AN26" s="16">
        <f t="shared" si="17"/>
        <v>0</v>
      </c>
      <c r="AO26" s="16" t="e">
        <f t="shared" si="18"/>
        <v>#VALUE!</v>
      </c>
      <c r="AP26" s="16" t="e">
        <f t="shared" si="19"/>
        <v>#VALUE!</v>
      </c>
      <c r="AQ26" s="16">
        <f t="shared" si="20"/>
        <v>0</v>
      </c>
    </row>
    <row r="27" spans="1:43" x14ac:dyDescent="0.25">
      <c r="A27" s="99">
        <f t="shared" si="8"/>
        <v>26</v>
      </c>
      <c r="B27" s="99" t="str">
        <f>INDEX(monthly_gwh_mw!B:B,MATCH(A27,monthly_gwh_mw!U:U,0))</f>
        <v>ENWIND_2_WIND1</v>
      </c>
      <c r="C27" s="99" t="str">
        <f>INDEX(monthly_gwh_mw!J:J,MATCH(A27,monthly_gwh_mw!U:U,0))</f>
        <v>none</v>
      </c>
      <c r="D27" s="99" t="str">
        <f>INDEX(monthly_gwh_mw!S:S,MATCH(A27,monthly_gwh_mw!U:U,0))</f>
        <v>ENWIND_2_WIND1_contract_25_none</v>
      </c>
      <c r="E27" s="99">
        <f>INDEX(monthly_gwh_mw!N:N,MATCH(A27,monthly_gwh_mw!U:U,0))</f>
        <v>1</v>
      </c>
      <c r="F27" s="96" t="str">
        <f t="shared" si="9"/>
        <v>ok</v>
      </c>
      <c r="M27" s="96">
        <f>IF(COUNTIFS(resources!B:B,B27)&gt;0,INDEX(resources!I:I,MATCH(B27,resources!B:B,0)),"fillme")</f>
        <v>0</v>
      </c>
      <c r="O27" s="96" t="str">
        <f t="shared" si="10"/>
        <v>ok</v>
      </c>
      <c r="P27" s="96" t="str">
        <f t="shared" si="10"/>
        <v>ok</v>
      </c>
      <c r="Q27" s="96" t="str">
        <f t="shared" si="10"/>
        <v>ok</v>
      </c>
      <c r="R27" s="96" t="str">
        <f t="shared" si="10"/>
        <v>ok</v>
      </c>
      <c r="Y27" s="40">
        <f t="shared" si="1"/>
        <v>1900</v>
      </c>
      <c r="Z27" s="40">
        <f t="shared" si="2"/>
        <v>1</v>
      </c>
      <c r="AA27" s="40">
        <f t="shared" si="3"/>
        <v>1900</v>
      </c>
      <c r="AB27" s="40">
        <f t="shared" si="4"/>
        <v>1</v>
      </c>
      <c r="AC27" s="40">
        <f t="shared" si="5"/>
        <v>1900</v>
      </c>
      <c r="AD27" s="40">
        <f t="shared" si="6"/>
        <v>1</v>
      </c>
      <c r="AE27" s="16">
        <f t="shared" si="11"/>
        <v>1</v>
      </c>
      <c r="AF27" s="16">
        <f t="shared" si="12"/>
        <v>1</v>
      </c>
      <c r="AG27" s="16">
        <f t="shared" si="13"/>
        <v>1</v>
      </c>
      <c r="AH27" s="16">
        <f t="shared" si="7"/>
        <v>0</v>
      </c>
      <c r="AI27" s="16">
        <f t="shared" si="14"/>
        <v>1</v>
      </c>
      <c r="AJ27" s="16">
        <f>SUMIFS(monthly_gwh_mw!K:K,
monthly_gwh_mw!S:S,D27,
monthly_gwh_mw!D:D,$AU$1,
monthly_gwh_mw!E:E,$AV$1)</f>
        <v>0</v>
      </c>
      <c r="AK27" s="16">
        <f>SUMIFS(monthly_gwh_mw!O:O,
monthly_gwh_mw!S:S,D27,
monthly_gwh_mw!D:D,$AU$1,
monthly_gwh_mw!E:E,$AV$1)</f>
        <v>0</v>
      </c>
      <c r="AL27" s="16">
        <f t="shared" si="15"/>
        <v>0</v>
      </c>
      <c r="AM27" s="16">
        <f t="shared" si="16"/>
        <v>0</v>
      </c>
      <c r="AN27" s="16">
        <f t="shared" si="17"/>
        <v>0</v>
      </c>
      <c r="AO27" s="16" t="e">
        <f t="shared" si="18"/>
        <v>#VALUE!</v>
      </c>
      <c r="AP27" s="16" t="e">
        <f t="shared" si="19"/>
        <v>#VALUE!</v>
      </c>
      <c r="AQ27" s="16">
        <f t="shared" si="20"/>
        <v>0</v>
      </c>
    </row>
    <row r="28" spans="1:43" x14ac:dyDescent="0.25">
      <c r="A28" s="99">
        <f t="shared" si="8"/>
        <v>27</v>
      </c>
      <c r="B28" s="99" t="str">
        <f>INDEX(monthly_gwh_mw!B:B,MATCH(A28,monthly_gwh_mw!U:U,0))</f>
        <v>ENWIND_2_WIND2</v>
      </c>
      <c r="C28" s="99" t="str">
        <f>INDEX(monthly_gwh_mw!J:J,MATCH(A28,monthly_gwh_mw!U:U,0))</f>
        <v>none</v>
      </c>
      <c r="D28" s="99" t="str">
        <f>INDEX(monthly_gwh_mw!S:S,MATCH(A28,monthly_gwh_mw!U:U,0))</f>
        <v>ENWIND_2_WIND2_contract_26_none</v>
      </c>
      <c r="E28" s="99">
        <f>INDEX(monthly_gwh_mw!N:N,MATCH(A28,monthly_gwh_mw!U:U,0))</f>
        <v>1</v>
      </c>
      <c r="F28" s="96" t="str">
        <f t="shared" si="9"/>
        <v>ok</v>
      </c>
      <c r="M28" s="96">
        <f>IF(COUNTIFS(resources!B:B,B28)&gt;0,INDEX(resources!I:I,MATCH(B28,resources!B:B,0)),"fillme")</f>
        <v>0</v>
      </c>
      <c r="O28" s="96" t="str">
        <f t="shared" si="10"/>
        <v>ok</v>
      </c>
      <c r="P28" s="96" t="str">
        <f t="shared" si="10"/>
        <v>ok</v>
      </c>
      <c r="Q28" s="96" t="str">
        <f t="shared" si="10"/>
        <v>ok</v>
      </c>
      <c r="R28" s="96" t="str">
        <f t="shared" si="10"/>
        <v>ok</v>
      </c>
      <c r="Y28" s="40">
        <f t="shared" si="1"/>
        <v>1900</v>
      </c>
      <c r="Z28" s="40">
        <f t="shared" si="2"/>
        <v>1</v>
      </c>
      <c r="AA28" s="40">
        <f t="shared" si="3"/>
        <v>1900</v>
      </c>
      <c r="AB28" s="40">
        <f t="shared" si="4"/>
        <v>1</v>
      </c>
      <c r="AC28" s="40">
        <f t="shared" si="5"/>
        <v>1900</v>
      </c>
      <c r="AD28" s="40">
        <f t="shared" si="6"/>
        <v>1</v>
      </c>
      <c r="AE28" s="16">
        <f t="shared" si="11"/>
        <v>1</v>
      </c>
      <c r="AF28" s="16">
        <f t="shared" si="12"/>
        <v>1</v>
      </c>
      <c r="AG28" s="16">
        <f t="shared" si="13"/>
        <v>1</v>
      </c>
      <c r="AH28" s="16">
        <f t="shared" si="7"/>
        <v>0</v>
      </c>
      <c r="AI28" s="16">
        <f t="shared" si="14"/>
        <v>1</v>
      </c>
      <c r="AJ28" s="16">
        <f>SUMIFS(monthly_gwh_mw!K:K,
monthly_gwh_mw!S:S,D28,
monthly_gwh_mw!D:D,$AU$1,
monthly_gwh_mw!E:E,$AV$1)</f>
        <v>65</v>
      </c>
      <c r="AK28" s="16">
        <f>SUMIFS(monthly_gwh_mw!O:O,
monthly_gwh_mw!S:S,D28,
monthly_gwh_mw!D:D,$AU$1,
monthly_gwh_mw!E:E,$AV$1)</f>
        <v>0</v>
      </c>
      <c r="AL28" s="16">
        <f t="shared" si="15"/>
        <v>0</v>
      </c>
      <c r="AM28" s="16">
        <f t="shared" si="16"/>
        <v>0</v>
      </c>
      <c r="AN28" s="16">
        <f t="shared" si="17"/>
        <v>0</v>
      </c>
      <c r="AO28" s="16" t="e">
        <f t="shared" si="18"/>
        <v>#VALUE!</v>
      </c>
      <c r="AP28" s="16" t="e">
        <f t="shared" si="19"/>
        <v>#VALUE!</v>
      </c>
      <c r="AQ28" s="16">
        <f t="shared" si="20"/>
        <v>0</v>
      </c>
    </row>
    <row r="29" spans="1:43" x14ac:dyDescent="0.25">
      <c r="A29" s="99">
        <f t="shared" si="8"/>
        <v>28</v>
      </c>
      <c r="B29" s="99" t="str">
        <f>INDEX(monthly_gwh_mw!B:B,MATCH(A29,monthly_gwh_mw!U:U,0))</f>
        <v>ESCNDO_6_EB1BT1</v>
      </c>
      <c r="C29" s="99" t="str">
        <f>INDEX(monthly_gwh_mw!J:J,MATCH(A29,monthly_gwh_mw!U:U,0))</f>
        <v>none</v>
      </c>
      <c r="D29" s="99" t="str">
        <f>INDEX(monthly_gwh_mw!S:S,MATCH(A29,monthly_gwh_mw!U:U,0))</f>
        <v>ESCNDO_6_EB1BT1_contract_27_none</v>
      </c>
      <c r="E29" s="99">
        <f>INDEX(monthly_gwh_mw!N:N,MATCH(A29,monthly_gwh_mw!U:U,0))</f>
        <v>1</v>
      </c>
      <c r="F29" s="96" t="str">
        <f t="shared" si="9"/>
        <v>ok</v>
      </c>
      <c r="M29" s="96">
        <f>IF(COUNTIFS(resources!B:B,B29)&gt;0,INDEX(resources!I:I,MATCH(B29,resources!B:B,0)),"fillme")</f>
        <v>1</v>
      </c>
      <c r="O29" s="96" t="str">
        <f t="shared" si="10"/>
        <v>ok</v>
      </c>
      <c r="P29" s="96" t="str">
        <f t="shared" si="10"/>
        <v>ok</v>
      </c>
      <c r="Q29" s="96" t="str">
        <f t="shared" si="10"/>
        <v>ok</v>
      </c>
      <c r="R29" s="96" t="str">
        <f t="shared" si="10"/>
        <v>ok</v>
      </c>
      <c r="Y29" s="40">
        <f t="shared" si="1"/>
        <v>1900</v>
      </c>
      <c r="Z29" s="40">
        <f t="shared" si="2"/>
        <v>1</v>
      </c>
      <c r="AA29" s="40">
        <f t="shared" si="3"/>
        <v>1900</v>
      </c>
      <c r="AB29" s="40">
        <f t="shared" si="4"/>
        <v>1</v>
      </c>
      <c r="AC29" s="40">
        <f t="shared" si="5"/>
        <v>1900</v>
      </c>
      <c r="AD29" s="40">
        <f t="shared" si="6"/>
        <v>1</v>
      </c>
      <c r="AE29" s="16">
        <f t="shared" si="11"/>
        <v>1</v>
      </c>
      <c r="AF29" s="16">
        <f t="shared" si="12"/>
        <v>1</v>
      </c>
      <c r="AG29" s="16">
        <f t="shared" si="13"/>
        <v>1</v>
      </c>
      <c r="AH29" s="16">
        <f t="shared" si="7"/>
        <v>0</v>
      </c>
      <c r="AI29" s="16">
        <f t="shared" si="14"/>
        <v>1</v>
      </c>
      <c r="AJ29" s="16">
        <f>SUMIFS(monthly_gwh_mw!K:K,
monthly_gwh_mw!S:S,D29,
monthly_gwh_mw!D:D,$AU$1,
monthly_gwh_mw!E:E,$AV$1)</f>
        <v>0</v>
      </c>
      <c r="AK29" s="16">
        <f>SUMIFS(monthly_gwh_mw!O:O,
monthly_gwh_mw!S:S,D29,
monthly_gwh_mw!D:D,$AU$1,
monthly_gwh_mw!E:E,$AV$1)</f>
        <v>0</v>
      </c>
      <c r="AL29" s="16">
        <f t="shared" si="15"/>
        <v>0</v>
      </c>
      <c r="AM29" s="16">
        <f t="shared" si="16"/>
        <v>0</v>
      </c>
      <c r="AN29" s="16">
        <f t="shared" si="17"/>
        <v>0</v>
      </c>
      <c r="AO29" s="16" t="e">
        <f t="shared" si="18"/>
        <v>#VALUE!</v>
      </c>
      <c r="AP29" s="16" t="e">
        <f t="shared" si="19"/>
        <v>#VALUE!</v>
      </c>
      <c r="AQ29" s="16">
        <f t="shared" si="20"/>
        <v>0</v>
      </c>
    </row>
    <row r="30" spans="1:43" x14ac:dyDescent="0.25">
      <c r="A30" s="99">
        <f t="shared" si="8"/>
        <v>29</v>
      </c>
      <c r="B30" s="99" t="str">
        <f>INDEX(monthly_gwh_mw!B:B,MATCH(A30,monthly_gwh_mw!U:U,0))</f>
        <v>ESCNDO_6_EB1BT1</v>
      </c>
      <c r="C30" s="99" t="str">
        <f>INDEX(monthly_gwh_mw!J:J,MATCH(A30,monthly_gwh_mw!U:U,0))</f>
        <v>none</v>
      </c>
      <c r="D30" s="99" t="str">
        <f>INDEX(monthly_gwh_mw!S:S,MATCH(A30,monthly_gwh_mw!U:U,0))</f>
        <v>ESCNDO_6_EB1BT1_contract_28_none</v>
      </c>
      <c r="E30" s="99">
        <f>INDEX(monthly_gwh_mw!N:N,MATCH(A30,monthly_gwh_mw!U:U,0))</f>
        <v>1</v>
      </c>
      <c r="F30" s="96" t="str">
        <f t="shared" si="9"/>
        <v>ok</v>
      </c>
      <c r="M30" s="96">
        <f>IF(COUNTIFS(resources!B:B,B30)&gt;0,INDEX(resources!I:I,MATCH(B30,resources!B:B,0)),"fillme")</f>
        <v>1</v>
      </c>
      <c r="O30" s="96" t="str">
        <f t="shared" si="10"/>
        <v>ok</v>
      </c>
      <c r="P30" s="96" t="str">
        <f t="shared" si="10"/>
        <v>ok</v>
      </c>
      <c r="Q30" s="96" t="str">
        <f t="shared" si="10"/>
        <v>ok</v>
      </c>
      <c r="R30" s="96" t="str">
        <f t="shared" si="10"/>
        <v>ok</v>
      </c>
      <c r="Y30" s="40">
        <f t="shared" si="1"/>
        <v>1900</v>
      </c>
      <c r="Z30" s="40">
        <f t="shared" si="2"/>
        <v>1</v>
      </c>
      <c r="AA30" s="40">
        <f t="shared" si="3"/>
        <v>1900</v>
      </c>
      <c r="AB30" s="40">
        <f t="shared" si="4"/>
        <v>1</v>
      </c>
      <c r="AC30" s="40">
        <f t="shared" si="5"/>
        <v>1900</v>
      </c>
      <c r="AD30" s="40">
        <f t="shared" si="6"/>
        <v>1</v>
      </c>
      <c r="AE30" s="16">
        <f t="shared" si="11"/>
        <v>1</v>
      </c>
      <c r="AF30" s="16">
        <f t="shared" si="12"/>
        <v>1</v>
      </c>
      <c r="AG30" s="16">
        <f t="shared" si="13"/>
        <v>1</v>
      </c>
      <c r="AH30" s="16">
        <f t="shared" si="7"/>
        <v>0</v>
      </c>
      <c r="AI30" s="16">
        <f t="shared" si="14"/>
        <v>1</v>
      </c>
      <c r="AJ30" s="16">
        <f>SUMIFS(monthly_gwh_mw!K:K,
monthly_gwh_mw!S:S,D30,
monthly_gwh_mw!D:D,$AU$1,
monthly_gwh_mw!E:E,$AV$1)</f>
        <v>10</v>
      </c>
      <c r="AK30" s="16">
        <f>SUMIFS(monthly_gwh_mw!O:O,
monthly_gwh_mw!S:S,D30,
monthly_gwh_mw!D:D,$AU$1,
monthly_gwh_mw!E:E,$AV$1)</f>
        <v>0</v>
      </c>
      <c r="AL30" s="16">
        <f t="shared" si="15"/>
        <v>0</v>
      </c>
      <c r="AM30" s="16">
        <f t="shared" si="16"/>
        <v>0</v>
      </c>
      <c r="AN30" s="16">
        <f t="shared" si="17"/>
        <v>0</v>
      </c>
      <c r="AO30" s="16" t="e">
        <f t="shared" si="18"/>
        <v>#VALUE!</v>
      </c>
      <c r="AP30" s="16" t="e">
        <f t="shared" si="19"/>
        <v>#VALUE!</v>
      </c>
      <c r="AQ30" s="16">
        <f t="shared" si="20"/>
        <v>0</v>
      </c>
    </row>
    <row r="31" spans="1:43" x14ac:dyDescent="0.25">
      <c r="A31" s="99">
        <f t="shared" si="8"/>
        <v>30</v>
      </c>
      <c r="B31" s="99" t="str">
        <f>INDEX(monthly_gwh_mw!B:B,MATCH(A31,monthly_gwh_mw!U:U,0))</f>
        <v>ESCNDO_6_EB3BT3</v>
      </c>
      <c r="C31" s="99" t="str">
        <f>INDEX(monthly_gwh_mw!J:J,MATCH(A31,monthly_gwh_mw!U:U,0))</f>
        <v>none</v>
      </c>
      <c r="D31" s="99" t="str">
        <f>INDEX(monthly_gwh_mw!S:S,MATCH(A31,monthly_gwh_mw!U:U,0))</f>
        <v>ESCNDO_6_EB3BT3_contract_29_none</v>
      </c>
      <c r="E31" s="99">
        <f>INDEX(monthly_gwh_mw!N:N,MATCH(A31,monthly_gwh_mw!U:U,0))</f>
        <v>1</v>
      </c>
      <c r="F31" s="96" t="str">
        <f t="shared" si="9"/>
        <v>ok</v>
      </c>
      <c r="M31" s="96">
        <f>IF(COUNTIFS(resources!B:B,B31)&gt;0,INDEX(resources!I:I,MATCH(B31,resources!B:B,0)),"fillme")</f>
        <v>1</v>
      </c>
      <c r="O31" s="96" t="str">
        <f t="shared" si="10"/>
        <v>ok</v>
      </c>
      <c r="P31" s="96" t="str">
        <f t="shared" si="10"/>
        <v>ok</v>
      </c>
      <c r="Q31" s="96" t="str">
        <f t="shared" si="10"/>
        <v>ok</v>
      </c>
      <c r="R31" s="96" t="str">
        <f t="shared" si="10"/>
        <v>ok</v>
      </c>
      <c r="Y31" s="40">
        <f t="shared" si="1"/>
        <v>1900</v>
      </c>
      <c r="Z31" s="40">
        <f t="shared" si="2"/>
        <v>1</v>
      </c>
      <c r="AA31" s="40">
        <f t="shared" si="3"/>
        <v>1900</v>
      </c>
      <c r="AB31" s="40">
        <f t="shared" si="4"/>
        <v>1</v>
      </c>
      <c r="AC31" s="40">
        <f t="shared" si="5"/>
        <v>1900</v>
      </c>
      <c r="AD31" s="40">
        <f t="shared" si="6"/>
        <v>1</v>
      </c>
      <c r="AE31" s="16">
        <f t="shared" si="11"/>
        <v>1</v>
      </c>
      <c r="AF31" s="16">
        <f t="shared" si="12"/>
        <v>1</v>
      </c>
      <c r="AG31" s="16">
        <f t="shared" si="13"/>
        <v>1</v>
      </c>
      <c r="AH31" s="16">
        <f t="shared" si="7"/>
        <v>0</v>
      </c>
      <c r="AI31" s="16">
        <f t="shared" si="14"/>
        <v>1</v>
      </c>
      <c r="AJ31" s="16">
        <f>SUMIFS(monthly_gwh_mw!K:K,
monthly_gwh_mw!S:S,D31,
monthly_gwh_mw!D:D,$AU$1,
monthly_gwh_mw!E:E,$AV$1)</f>
        <v>0</v>
      </c>
      <c r="AK31" s="16">
        <f>SUMIFS(monthly_gwh_mw!O:O,
monthly_gwh_mw!S:S,D31,
monthly_gwh_mw!D:D,$AU$1,
monthly_gwh_mw!E:E,$AV$1)</f>
        <v>0</v>
      </c>
      <c r="AL31" s="16">
        <f t="shared" si="15"/>
        <v>0</v>
      </c>
      <c r="AM31" s="16">
        <f t="shared" si="16"/>
        <v>0</v>
      </c>
      <c r="AN31" s="16">
        <f t="shared" si="17"/>
        <v>0</v>
      </c>
      <c r="AO31" s="16" t="e">
        <f t="shared" si="18"/>
        <v>#VALUE!</v>
      </c>
      <c r="AP31" s="16" t="e">
        <f t="shared" si="19"/>
        <v>#VALUE!</v>
      </c>
      <c r="AQ31" s="16">
        <f t="shared" si="20"/>
        <v>0</v>
      </c>
    </row>
    <row r="32" spans="1:43" x14ac:dyDescent="0.25">
      <c r="A32" s="99">
        <f t="shared" si="8"/>
        <v>31</v>
      </c>
      <c r="B32" s="99" t="str">
        <f>INDEX(monthly_gwh_mw!B:B,MATCH(A32,monthly_gwh_mw!U:U,0))</f>
        <v>DINUBA_6_UNIT</v>
      </c>
      <c r="C32" s="99" t="str">
        <f>INDEX(monthly_gwh_mw!J:J,MATCH(A32,monthly_gwh_mw!U:U,0))</f>
        <v>none</v>
      </c>
      <c r="D32" s="99" t="str">
        <f>INDEX(monthly_gwh_mw!S:S,MATCH(A32,monthly_gwh_mw!U:U,0))</f>
        <v>DINUBA_6_UNIT_contract_30_none</v>
      </c>
      <c r="E32" s="99">
        <f>INDEX(monthly_gwh_mw!N:N,MATCH(A32,monthly_gwh_mw!U:U,0))</f>
        <v>1</v>
      </c>
      <c r="F32" s="96" t="str">
        <f t="shared" si="9"/>
        <v>ok</v>
      </c>
      <c r="M32" s="96">
        <f>IF(COUNTIFS(resources!B:B,B32)&gt;0,INDEX(resources!I:I,MATCH(B32,resources!B:B,0)),"fillme")</f>
        <v>0</v>
      </c>
      <c r="O32" s="96" t="str">
        <f t="shared" si="10"/>
        <v>ok</v>
      </c>
      <c r="P32" s="96" t="str">
        <f t="shared" si="10"/>
        <v>ok</v>
      </c>
      <c r="Q32" s="96" t="str">
        <f t="shared" si="10"/>
        <v>ok</v>
      </c>
      <c r="R32" s="96" t="str">
        <f t="shared" si="10"/>
        <v>ok</v>
      </c>
      <c r="Y32" s="40">
        <f t="shared" si="1"/>
        <v>1900</v>
      </c>
      <c r="Z32" s="40">
        <f t="shared" si="2"/>
        <v>1</v>
      </c>
      <c r="AA32" s="40">
        <f t="shared" si="3"/>
        <v>1900</v>
      </c>
      <c r="AB32" s="40">
        <f t="shared" si="4"/>
        <v>1</v>
      </c>
      <c r="AC32" s="40">
        <f t="shared" si="5"/>
        <v>1900</v>
      </c>
      <c r="AD32" s="40">
        <f t="shared" si="6"/>
        <v>1</v>
      </c>
      <c r="AE32" s="16">
        <f t="shared" si="11"/>
        <v>1</v>
      </c>
      <c r="AF32" s="16">
        <f t="shared" si="12"/>
        <v>1</v>
      </c>
      <c r="AG32" s="16">
        <f t="shared" si="13"/>
        <v>1</v>
      </c>
      <c r="AH32" s="16">
        <f t="shared" si="7"/>
        <v>0</v>
      </c>
      <c r="AI32" s="16">
        <f t="shared" si="14"/>
        <v>1</v>
      </c>
      <c r="AJ32" s="16">
        <f>SUMIFS(monthly_gwh_mw!K:K,
monthly_gwh_mw!S:S,D32,
monthly_gwh_mw!D:D,$AU$1,
monthly_gwh_mw!E:E,$AV$1)</f>
        <v>12</v>
      </c>
      <c r="AK32" s="16">
        <f>SUMIFS(monthly_gwh_mw!O:O,
monthly_gwh_mw!S:S,D32,
monthly_gwh_mw!D:D,$AU$1,
monthly_gwh_mw!E:E,$AV$1)</f>
        <v>0</v>
      </c>
      <c r="AL32" s="16">
        <f t="shared" si="15"/>
        <v>0</v>
      </c>
      <c r="AM32" s="16">
        <f t="shared" si="16"/>
        <v>0</v>
      </c>
      <c r="AN32" s="16">
        <f t="shared" si="17"/>
        <v>0</v>
      </c>
      <c r="AO32" s="16" t="e">
        <f t="shared" si="18"/>
        <v>#VALUE!</v>
      </c>
      <c r="AP32" s="16" t="e">
        <f t="shared" si="19"/>
        <v>#VALUE!</v>
      </c>
      <c r="AQ32" s="16">
        <f t="shared" si="20"/>
        <v>0</v>
      </c>
    </row>
    <row r="33" spans="1:43" x14ac:dyDescent="0.25">
      <c r="A33" s="99">
        <f t="shared" si="8"/>
        <v>32</v>
      </c>
      <c r="B33" s="99" t="str">
        <f>INDEX(monthly_gwh_mw!B:B,MATCH(A33,monthly_gwh_mw!U:U,0))</f>
        <v>DIXNLD_1_LNDFL</v>
      </c>
      <c r="C33" s="99" t="str">
        <f>INDEX(monthly_gwh_mw!J:J,MATCH(A33,monthly_gwh_mw!U:U,0))</f>
        <v>none</v>
      </c>
      <c r="D33" s="99" t="str">
        <f>INDEX(monthly_gwh_mw!S:S,MATCH(A33,monthly_gwh_mw!U:U,0))</f>
        <v>DIXNLD_1_LNDFL_contract_31_none</v>
      </c>
      <c r="E33" s="99">
        <f>INDEX(monthly_gwh_mw!N:N,MATCH(A33,monthly_gwh_mw!U:U,0))</f>
        <v>1</v>
      </c>
      <c r="F33" s="96" t="str">
        <f t="shared" si="9"/>
        <v>ok</v>
      </c>
      <c r="M33" s="96">
        <f>IF(COUNTIFS(resources!B:B,B33)&gt;0,INDEX(resources!I:I,MATCH(B33,resources!B:B,0)),"fillme")</f>
        <v>0</v>
      </c>
      <c r="O33" s="96" t="str">
        <f t="shared" si="10"/>
        <v>ok</v>
      </c>
      <c r="P33" s="96" t="str">
        <f t="shared" si="10"/>
        <v>ok</v>
      </c>
      <c r="Q33" s="96" t="str">
        <f t="shared" si="10"/>
        <v>ok</v>
      </c>
      <c r="R33" s="96" t="str">
        <f t="shared" si="10"/>
        <v>ok</v>
      </c>
      <c r="Y33" s="40">
        <f t="shared" si="1"/>
        <v>1900</v>
      </c>
      <c r="Z33" s="40">
        <f t="shared" si="2"/>
        <v>1</v>
      </c>
      <c r="AA33" s="40">
        <f t="shared" si="3"/>
        <v>1900</v>
      </c>
      <c r="AB33" s="40">
        <f t="shared" si="4"/>
        <v>1</v>
      </c>
      <c r="AC33" s="40">
        <f t="shared" si="5"/>
        <v>1900</v>
      </c>
      <c r="AD33" s="40">
        <f t="shared" si="6"/>
        <v>1</v>
      </c>
      <c r="AE33" s="16">
        <f t="shared" si="11"/>
        <v>1</v>
      </c>
      <c r="AF33" s="16">
        <f t="shared" si="12"/>
        <v>1</v>
      </c>
      <c r="AG33" s="16">
        <f t="shared" si="13"/>
        <v>1</v>
      </c>
      <c r="AH33" s="16">
        <f t="shared" si="7"/>
        <v>0</v>
      </c>
      <c r="AI33" s="16">
        <f t="shared" si="14"/>
        <v>1</v>
      </c>
      <c r="AJ33" s="16">
        <f>SUMIFS(monthly_gwh_mw!K:K,
monthly_gwh_mw!S:S,D33,
monthly_gwh_mw!D:D,$AU$1,
monthly_gwh_mw!E:E,$AV$1)</f>
        <v>1.6</v>
      </c>
      <c r="AK33" s="16">
        <f>SUMIFS(monthly_gwh_mw!O:O,
monthly_gwh_mw!S:S,D33,
monthly_gwh_mw!D:D,$AU$1,
monthly_gwh_mw!E:E,$AV$1)</f>
        <v>0</v>
      </c>
      <c r="AL33" s="16">
        <f t="shared" si="15"/>
        <v>0</v>
      </c>
      <c r="AM33" s="16">
        <f t="shared" si="16"/>
        <v>0</v>
      </c>
      <c r="AN33" s="16">
        <f t="shared" si="17"/>
        <v>0</v>
      </c>
      <c r="AO33" s="16" t="e">
        <f t="shared" si="18"/>
        <v>#VALUE!</v>
      </c>
      <c r="AP33" s="16" t="e">
        <f t="shared" si="19"/>
        <v>#VALUE!</v>
      </c>
      <c r="AQ33" s="16">
        <f t="shared" si="20"/>
        <v>0</v>
      </c>
    </row>
    <row r="34" spans="1:43" x14ac:dyDescent="0.25">
      <c r="A34" s="99">
        <f t="shared" si="8"/>
        <v>33</v>
      </c>
      <c r="B34" s="99" t="str">
        <f>INDEX(monthly_gwh_mw!B:B,MATCH(A34,monthly_gwh_mw!U:U,0))</f>
        <v>DONNLS_7_UNIT</v>
      </c>
      <c r="C34" s="99" t="str">
        <f>INDEX(monthly_gwh_mw!J:J,MATCH(A34,monthly_gwh_mw!U:U,0))</f>
        <v>none</v>
      </c>
      <c r="D34" s="99" t="str">
        <f>INDEX(monthly_gwh_mw!S:S,MATCH(A34,monthly_gwh_mw!U:U,0))</f>
        <v>DONNLS_7_UNIT_contract_33_none</v>
      </c>
      <c r="E34" s="99">
        <f>INDEX(monthly_gwh_mw!N:N,MATCH(A34,monthly_gwh_mw!U:U,0))</f>
        <v>1</v>
      </c>
      <c r="F34" s="96" t="str">
        <f t="shared" si="9"/>
        <v>ok</v>
      </c>
      <c r="M34" s="96">
        <f>IF(COUNTIFS(resources!B:B,B34)&gt;0,INDEX(resources!I:I,MATCH(B34,resources!B:B,0)),"fillme")</f>
        <v>0</v>
      </c>
      <c r="O34" s="96" t="str">
        <f t="shared" si="10"/>
        <v>ok</v>
      </c>
      <c r="P34" s="96" t="str">
        <f t="shared" si="10"/>
        <v>ok</v>
      </c>
      <c r="Q34" s="96" t="str">
        <f t="shared" si="10"/>
        <v>ok</v>
      </c>
      <c r="R34" s="96" t="str">
        <f t="shared" si="10"/>
        <v>ok</v>
      </c>
      <c r="Y34" s="40">
        <f t="shared" ref="Y34:Y45" si="21">YEAR(G34)</f>
        <v>1900</v>
      </c>
      <c r="Z34" s="40">
        <f t="shared" ref="Z34:Z45" si="22">MONTH(G34)</f>
        <v>1</v>
      </c>
      <c r="AA34" s="40">
        <f t="shared" ref="AA34:AA45" si="23">YEAR(H34)</f>
        <v>1900</v>
      </c>
      <c r="AB34" s="40">
        <f t="shared" ref="AB34:AB45" si="24">MONTH(H34)</f>
        <v>1</v>
      </c>
      <c r="AC34" s="40">
        <f t="shared" ref="AC34:AC45" si="25">YEAR(I34)</f>
        <v>1900</v>
      </c>
      <c r="AD34" s="40">
        <f t="shared" ref="AD34:AD45" si="26">MONTH(I34)</f>
        <v>1</v>
      </c>
      <c r="AE34" s="16">
        <f t="shared" si="11"/>
        <v>1</v>
      </c>
      <c r="AF34" s="16">
        <f t="shared" si="12"/>
        <v>1</v>
      </c>
      <c r="AG34" s="16">
        <f t="shared" si="13"/>
        <v>1</v>
      </c>
      <c r="AH34" s="16">
        <f t="shared" si="7"/>
        <v>0</v>
      </c>
      <c r="AI34" s="16">
        <f t="shared" si="14"/>
        <v>1</v>
      </c>
      <c r="AJ34" s="16">
        <f>SUMIFS(monthly_gwh_mw!K:K,
monthly_gwh_mw!S:S,D34,
monthly_gwh_mw!D:D,$AU$1,
monthly_gwh_mw!E:E,$AV$1)</f>
        <v>0</v>
      </c>
      <c r="AK34" s="16">
        <f>SUMIFS(monthly_gwh_mw!O:O,
monthly_gwh_mw!S:S,D34,
monthly_gwh_mw!D:D,$AU$1,
monthly_gwh_mw!E:E,$AV$1)</f>
        <v>0</v>
      </c>
      <c r="AL34" s="16">
        <f t="shared" si="15"/>
        <v>0</v>
      </c>
      <c r="AM34" s="16">
        <f t="shared" si="16"/>
        <v>0</v>
      </c>
      <c r="AN34" s="16">
        <f t="shared" si="17"/>
        <v>0</v>
      </c>
      <c r="AO34" s="16" t="e">
        <f t="shared" si="18"/>
        <v>#VALUE!</v>
      </c>
      <c r="AP34" s="16" t="e">
        <f t="shared" si="19"/>
        <v>#VALUE!</v>
      </c>
      <c r="AQ34" s="16">
        <f t="shared" si="20"/>
        <v>0</v>
      </c>
    </row>
    <row r="35" spans="1:43" x14ac:dyDescent="0.25">
      <c r="A35" s="99">
        <f t="shared" si="8"/>
        <v>34</v>
      </c>
      <c r="B35" s="99" t="str">
        <f>INDEX(monthly_gwh_mw!B:B,MATCH(A35,monthly_gwh_mw!U:U,0))</f>
        <v>DOUBLC_1_UNITS</v>
      </c>
      <c r="C35" s="99" t="str">
        <f>INDEX(monthly_gwh_mw!J:J,MATCH(A35,monthly_gwh_mw!U:U,0))</f>
        <v>none</v>
      </c>
      <c r="D35" s="99" t="str">
        <f>INDEX(monthly_gwh_mw!S:S,MATCH(A35,monthly_gwh_mw!U:U,0))</f>
        <v>DOUBLC_1_UNITS_contract_34_none</v>
      </c>
      <c r="E35" s="99">
        <f>INDEX(monthly_gwh_mw!N:N,MATCH(A35,monthly_gwh_mw!U:U,0))</f>
        <v>1</v>
      </c>
      <c r="F35" s="96" t="str">
        <f t="shared" si="9"/>
        <v>ok</v>
      </c>
      <c r="M35" s="96">
        <f>IF(COUNTIFS(resources!B:B,B35)&gt;0,INDEX(resources!I:I,MATCH(B35,resources!B:B,0)),"fillme")</f>
        <v>0</v>
      </c>
      <c r="O35" s="96" t="str">
        <f t="shared" ref="O35:R48" si="27">IF($E35=1,"ok","fillme")</f>
        <v>ok</v>
      </c>
      <c r="P35" s="96" t="str">
        <f t="shared" si="27"/>
        <v>ok</v>
      </c>
      <c r="Q35" s="96" t="str">
        <f t="shared" si="27"/>
        <v>ok</v>
      </c>
      <c r="R35" s="96" t="str">
        <f t="shared" si="27"/>
        <v>ok</v>
      </c>
      <c r="Y35" s="40">
        <f t="shared" si="21"/>
        <v>1900</v>
      </c>
      <c r="Z35" s="40">
        <f t="shared" si="22"/>
        <v>1</v>
      </c>
      <c r="AA35" s="40">
        <f t="shared" si="23"/>
        <v>1900</v>
      </c>
      <c r="AB35" s="40">
        <f t="shared" si="24"/>
        <v>1</v>
      </c>
      <c r="AC35" s="40">
        <f t="shared" si="25"/>
        <v>1900</v>
      </c>
      <c r="AD35" s="40">
        <f t="shared" si="26"/>
        <v>1</v>
      </c>
      <c r="AE35" s="16">
        <f t="shared" ref="AE35:AE45" si="28">OR(K35=0,K35=1)*1</f>
        <v>1</v>
      </c>
      <c r="AF35" s="16">
        <f t="shared" si="12"/>
        <v>1</v>
      </c>
      <c r="AG35" s="16">
        <f t="shared" si="13"/>
        <v>1</v>
      </c>
      <c r="AH35" s="16">
        <f t="shared" si="7"/>
        <v>0</v>
      </c>
      <c r="AI35" s="16">
        <f t="shared" si="14"/>
        <v>1</v>
      </c>
      <c r="AJ35" s="16">
        <f>SUMIFS(monthly_gwh_mw!K:K,
monthly_gwh_mw!S:S,D35,
monthly_gwh_mw!D:D,$AU$1,
monthly_gwh_mw!E:E,$AV$1)</f>
        <v>52.23</v>
      </c>
      <c r="AK35" s="16">
        <f>SUMIFS(monthly_gwh_mw!O:O,
monthly_gwh_mw!S:S,D35,
monthly_gwh_mw!D:D,$AU$1,
monthly_gwh_mw!E:E,$AV$1)</f>
        <v>0</v>
      </c>
      <c r="AL35" s="16">
        <f t="shared" si="15"/>
        <v>0</v>
      </c>
      <c r="AM35" s="16">
        <f t="shared" si="16"/>
        <v>0</v>
      </c>
      <c r="AN35" s="16">
        <f t="shared" si="17"/>
        <v>0</v>
      </c>
      <c r="AO35" s="16" t="e">
        <f t="shared" si="18"/>
        <v>#VALUE!</v>
      </c>
      <c r="AP35" s="16" t="e">
        <f t="shared" si="19"/>
        <v>#VALUE!</v>
      </c>
      <c r="AQ35" s="16">
        <f t="shared" si="20"/>
        <v>0</v>
      </c>
    </row>
    <row r="36" spans="1:43" x14ac:dyDescent="0.25">
      <c r="A36" s="99">
        <f t="shared" si="8"/>
        <v>35</v>
      </c>
      <c r="B36" s="99" t="str">
        <f>INDEX(monthly_gwh_mw!B:B,MATCH(A36,monthly_gwh_mw!U:U,0))</f>
        <v>DRACKR_2_SOLAR1</v>
      </c>
      <c r="C36" s="99" t="str">
        <f>INDEX(monthly_gwh_mw!J:J,MATCH(A36,monthly_gwh_mw!U:U,0))</f>
        <v>none</v>
      </c>
      <c r="D36" s="99" t="str">
        <f>INDEX(monthly_gwh_mw!S:S,MATCH(A36,monthly_gwh_mw!U:U,0))</f>
        <v>DRACKR_2_SOLAR1_contract_35_none</v>
      </c>
      <c r="E36" s="99">
        <f>INDEX(monthly_gwh_mw!N:N,MATCH(A36,monthly_gwh_mw!U:U,0))</f>
        <v>1</v>
      </c>
      <c r="F36" s="96" t="str">
        <f t="shared" si="9"/>
        <v>ok</v>
      </c>
      <c r="M36" s="96">
        <f>IF(COUNTIFS(resources!B:B,B36)&gt;0,INDEX(resources!I:I,MATCH(B36,resources!B:B,0)),"fillme")</f>
        <v>0</v>
      </c>
      <c r="O36" s="96" t="str">
        <f t="shared" si="27"/>
        <v>ok</v>
      </c>
      <c r="P36" s="96" t="str">
        <f t="shared" si="27"/>
        <v>ok</v>
      </c>
      <c r="Q36" s="96" t="str">
        <f t="shared" si="27"/>
        <v>ok</v>
      </c>
      <c r="R36" s="96" t="str">
        <f t="shared" si="27"/>
        <v>ok</v>
      </c>
      <c r="Y36" s="40">
        <f t="shared" si="21"/>
        <v>1900</v>
      </c>
      <c r="Z36" s="40">
        <f t="shared" si="22"/>
        <v>1</v>
      </c>
      <c r="AA36" s="40">
        <f t="shared" si="23"/>
        <v>1900</v>
      </c>
      <c r="AB36" s="40">
        <f t="shared" si="24"/>
        <v>1</v>
      </c>
      <c r="AC36" s="40">
        <f t="shared" si="25"/>
        <v>1900</v>
      </c>
      <c r="AD36" s="40">
        <f t="shared" si="26"/>
        <v>1</v>
      </c>
      <c r="AE36" s="16">
        <f t="shared" si="28"/>
        <v>1</v>
      </c>
      <c r="AF36" s="16">
        <f t="shared" si="12"/>
        <v>1</v>
      </c>
      <c r="AG36" s="16">
        <f t="shared" si="13"/>
        <v>1</v>
      </c>
      <c r="AH36" s="16">
        <f t="shared" si="7"/>
        <v>0</v>
      </c>
      <c r="AI36" s="16">
        <f t="shared" si="14"/>
        <v>1</v>
      </c>
      <c r="AJ36" s="16">
        <f>SUMIFS(monthly_gwh_mw!K:K,
monthly_gwh_mw!S:S,D36,
monthly_gwh_mw!D:D,$AU$1,
monthly_gwh_mw!E:E,$AV$1)</f>
        <v>0</v>
      </c>
      <c r="AK36" s="16">
        <f>SUMIFS(monthly_gwh_mw!O:O,
monthly_gwh_mw!S:S,D36,
monthly_gwh_mw!D:D,$AU$1,
monthly_gwh_mw!E:E,$AV$1)</f>
        <v>0</v>
      </c>
      <c r="AL36" s="16">
        <f t="shared" si="15"/>
        <v>0</v>
      </c>
      <c r="AM36" s="16">
        <f t="shared" si="16"/>
        <v>0</v>
      </c>
      <c r="AN36" s="16">
        <f t="shared" si="17"/>
        <v>0</v>
      </c>
      <c r="AO36" s="16" t="e">
        <f t="shared" si="18"/>
        <v>#VALUE!</v>
      </c>
      <c r="AP36" s="16" t="e">
        <f t="shared" si="19"/>
        <v>#VALUE!</v>
      </c>
      <c r="AQ36" s="16">
        <f t="shared" si="20"/>
        <v>0</v>
      </c>
    </row>
    <row r="37" spans="1:43" x14ac:dyDescent="0.25">
      <c r="A37" s="99">
        <f t="shared" si="8"/>
        <v>36</v>
      </c>
      <c r="B37" s="99" t="str">
        <f>INDEX(monthly_gwh_mw!B:B,MATCH(A37,monthly_gwh_mw!U:U,0))</f>
        <v>DRACKR_2_SOLAR2</v>
      </c>
      <c r="C37" s="99" t="str">
        <f>INDEX(monthly_gwh_mw!J:J,MATCH(A37,monthly_gwh_mw!U:U,0))</f>
        <v>none</v>
      </c>
      <c r="D37" s="99" t="str">
        <f>INDEX(monthly_gwh_mw!S:S,MATCH(A37,monthly_gwh_mw!U:U,0))</f>
        <v>DRACKR_2_SOLAR2_contract_36_none</v>
      </c>
      <c r="E37" s="99">
        <f>INDEX(monthly_gwh_mw!N:N,MATCH(A37,monthly_gwh_mw!U:U,0))</f>
        <v>1</v>
      </c>
      <c r="F37" s="96" t="str">
        <f t="shared" si="9"/>
        <v>ok</v>
      </c>
      <c r="M37" s="96">
        <f>IF(COUNTIFS(resources!B:B,B37)&gt;0,INDEX(resources!I:I,MATCH(B37,resources!B:B,0)),"fillme")</f>
        <v>0</v>
      </c>
      <c r="O37" s="96" t="str">
        <f t="shared" si="27"/>
        <v>ok</v>
      </c>
      <c r="P37" s="96" t="str">
        <f t="shared" si="27"/>
        <v>ok</v>
      </c>
      <c r="Q37" s="96" t="str">
        <f t="shared" si="27"/>
        <v>ok</v>
      </c>
      <c r="R37" s="96" t="str">
        <f t="shared" si="27"/>
        <v>ok</v>
      </c>
      <c r="Y37" s="40">
        <f t="shared" si="21"/>
        <v>1900</v>
      </c>
      <c r="Z37" s="40">
        <f t="shared" si="22"/>
        <v>1</v>
      </c>
      <c r="AA37" s="40">
        <f t="shared" si="23"/>
        <v>1900</v>
      </c>
      <c r="AB37" s="40">
        <f t="shared" si="24"/>
        <v>1</v>
      </c>
      <c r="AC37" s="40">
        <f t="shared" si="25"/>
        <v>1900</v>
      </c>
      <c r="AD37" s="40">
        <f t="shared" si="26"/>
        <v>1</v>
      </c>
      <c r="AE37" s="16">
        <f t="shared" si="28"/>
        <v>1</v>
      </c>
      <c r="AF37" s="16">
        <f t="shared" si="12"/>
        <v>1</v>
      </c>
      <c r="AG37" s="16">
        <f t="shared" si="13"/>
        <v>1</v>
      </c>
      <c r="AH37" s="16">
        <f t="shared" si="7"/>
        <v>0</v>
      </c>
      <c r="AI37" s="16">
        <f t="shared" si="14"/>
        <v>1</v>
      </c>
      <c r="AJ37" s="16">
        <f>SUMIFS(monthly_gwh_mw!K:K,
monthly_gwh_mw!S:S,D37,
monthly_gwh_mw!D:D,$AU$1,
monthly_gwh_mw!E:E,$AV$1)</f>
        <v>131.19999999999999</v>
      </c>
      <c r="AK37" s="16">
        <f>SUMIFS(monthly_gwh_mw!O:O,
monthly_gwh_mw!S:S,D37,
monthly_gwh_mw!D:D,$AU$1,
monthly_gwh_mw!E:E,$AV$1)</f>
        <v>0</v>
      </c>
      <c r="AL37" s="16">
        <f t="shared" si="15"/>
        <v>0</v>
      </c>
      <c r="AM37" s="16">
        <f t="shared" si="16"/>
        <v>0</v>
      </c>
      <c r="AN37" s="16">
        <f t="shared" si="17"/>
        <v>0</v>
      </c>
      <c r="AO37" s="16" t="e">
        <f t="shared" si="18"/>
        <v>#VALUE!</v>
      </c>
      <c r="AP37" s="16" t="e">
        <f t="shared" si="19"/>
        <v>#VALUE!</v>
      </c>
      <c r="AQ37" s="16">
        <f t="shared" si="20"/>
        <v>0</v>
      </c>
    </row>
    <row r="38" spans="1:43" x14ac:dyDescent="0.25">
      <c r="A38" s="99">
        <f t="shared" si="8"/>
        <v>37</v>
      </c>
      <c r="B38" s="99" t="str">
        <f>INDEX(monthly_gwh_mw!B:B,MATCH(A38,monthly_gwh_mw!U:U,0))</f>
        <v>DREWS_6_PL1X4</v>
      </c>
      <c r="C38" s="99" t="str">
        <f>INDEX(monthly_gwh_mw!J:J,MATCH(A38,monthly_gwh_mw!U:U,0))</f>
        <v>none</v>
      </c>
      <c r="D38" s="99" t="str">
        <f>INDEX(monthly_gwh_mw!S:S,MATCH(A38,monthly_gwh_mw!U:U,0))</f>
        <v>DREWS_6_PL1X4_contract_37_none</v>
      </c>
      <c r="E38" s="99">
        <f>INDEX(monthly_gwh_mw!N:N,MATCH(A38,monthly_gwh_mw!U:U,0))</f>
        <v>1</v>
      </c>
      <c r="F38" s="96" t="str">
        <f t="shared" si="9"/>
        <v>ok</v>
      </c>
      <c r="M38" s="96">
        <f>IF(COUNTIFS(resources!B:B,B38)&gt;0,INDEX(resources!I:I,MATCH(B38,resources!B:B,0)),"fillme")</f>
        <v>0</v>
      </c>
      <c r="O38" s="96" t="str">
        <f t="shared" si="27"/>
        <v>ok</v>
      </c>
      <c r="P38" s="96" t="str">
        <f t="shared" si="27"/>
        <v>ok</v>
      </c>
      <c r="Q38" s="96" t="str">
        <f t="shared" si="27"/>
        <v>ok</v>
      </c>
      <c r="R38" s="96" t="str">
        <f t="shared" si="27"/>
        <v>ok</v>
      </c>
      <c r="Y38" s="40">
        <f t="shared" si="21"/>
        <v>1900</v>
      </c>
      <c r="Z38" s="40">
        <f t="shared" si="22"/>
        <v>1</v>
      </c>
      <c r="AA38" s="40">
        <f t="shared" si="23"/>
        <v>1900</v>
      </c>
      <c r="AB38" s="40">
        <f t="shared" si="24"/>
        <v>1</v>
      </c>
      <c r="AC38" s="40">
        <f t="shared" si="25"/>
        <v>1900</v>
      </c>
      <c r="AD38" s="40">
        <f t="shared" si="26"/>
        <v>1</v>
      </c>
      <c r="AE38" s="16">
        <f t="shared" si="28"/>
        <v>1</v>
      </c>
      <c r="AF38" s="16">
        <f t="shared" si="12"/>
        <v>1</v>
      </c>
      <c r="AG38" s="16">
        <f t="shared" si="13"/>
        <v>1</v>
      </c>
      <c r="AH38" s="16">
        <f t="shared" si="7"/>
        <v>0</v>
      </c>
      <c r="AI38" s="16">
        <f t="shared" si="14"/>
        <v>1</v>
      </c>
      <c r="AJ38" s="16">
        <f>SUMIFS(monthly_gwh_mw!K:K,
monthly_gwh_mw!S:S,D38,
monthly_gwh_mw!D:D,$AU$1,
monthly_gwh_mw!E:E,$AV$1)</f>
        <v>0</v>
      </c>
      <c r="AK38" s="16">
        <f>SUMIFS(monthly_gwh_mw!O:O,
monthly_gwh_mw!S:S,D38,
monthly_gwh_mw!D:D,$AU$1,
monthly_gwh_mw!E:E,$AV$1)</f>
        <v>0</v>
      </c>
      <c r="AL38" s="16">
        <f t="shared" si="15"/>
        <v>0</v>
      </c>
      <c r="AM38" s="16">
        <f t="shared" si="16"/>
        <v>0</v>
      </c>
      <c r="AN38" s="16">
        <f t="shared" si="17"/>
        <v>0</v>
      </c>
      <c r="AO38" s="16" t="e">
        <f t="shared" si="18"/>
        <v>#VALUE!</v>
      </c>
      <c r="AP38" s="16" t="e">
        <f t="shared" si="19"/>
        <v>#VALUE!</v>
      </c>
      <c r="AQ38" s="16">
        <f t="shared" si="20"/>
        <v>0</v>
      </c>
    </row>
    <row r="39" spans="1:43" x14ac:dyDescent="0.25">
      <c r="A39" s="99">
        <f t="shared" si="8"/>
        <v>38</v>
      </c>
      <c r="B39" s="99" t="str">
        <f>INDEX(monthly_gwh_mw!B:B,MATCH(A39,monthly_gwh_mw!U:U,0))</f>
        <v>DRUM_7_PL1X2</v>
      </c>
      <c r="C39" s="99" t="str">
        <f>INDEX(monthly_gwh_mw!J:J,MATCH(A39,monthly_gwh_mw!U:U,0))</f>
        <v>none</v>
      </c>
      <c r="D39" s="99" t="str">
        <f>INDEX(monthly_gwh_mw!S:S,MATCH(A39,monthly_gwh_mw!U:U,0))</f>
        <v>DRUM_7_PL1X2_contract_38_none</v>
      </c>
      <c r="E39" s="99">
        <f>INDEX(monthly_gwh_mw!N:N,MATCH(A39,monthly_gwh_mw!U:U,0))</f>
        <v>1</v>
      </c>
      <c r="F39" s="96" t="str">
        <f t="shared" si="9"/>
        <v>ok</v>
      </c>
      <c r="M39" s="96">
        <f>IF(COUNTIFS(resources!B:B,B39)&gt;0,INDEX(resources!I:I,MATCH(B39,resources!B:B,0)),"fillme")</f>
        <v>0</v>
      </c>
      <c r="O39" s="96" t="str">
        <f t="shared" si="27"/>
        <v>ok</v>
      </c>
      <c r="P39" s="96" t="str">
        <f t="shared" si="27"/>
        <v>ok</v>
      </c>
      <c r="Q39" s="96" t="str">
        <f t="shared" si="27"/>
        <v>ok</v>
      </c>
      <c r="R39" s="96" t="str">
        <f t="shared" si="27"/>
        <v>ok</v>
      </c>
      <c r="Y39" s="40">
        <f t="shared" si="21"/>
        <v>1900</v>
      </c>
      <c r="Z39" s="40">
        <f t="shared" si="22"/>
        <v>1</v>
      </c>
      <c r="AA39" s="40">
        <f t="shared" si="23"/>
        <v>1900</v>
      </c>
      <c r="AB39" s="40">
        <f t="shared" si="24"/>
        <v>1</v>
      </c>
      <c r="AC39" s="40">
        <f t="shared" si="25"/>
        <v>1900</v>
      </c>
      <c r="AD39" s="40">
        <f t="shared" si="26"/>
        <v>1</v>
      </c>
      <c r="AE39" s="16">
        <f t="shared" si="28"/>
        <v>1</v>
      </c>
      <c r="AF39" s="16">
        <f t="shared" si="12"/>
        <v>1</v>
      </c>
      <c r="AG39" s="16">
        <f t="shared" si="13"/>
        <v>1</v>
      </c>
      <c r="AH39" s="16">
        <f t="shared" si="7"/>
        <v>0</v>
      </c>
      <c r="AI39" s="16">
        <f t="shared" si="14"/>
        <v>1</v>
      </c>
      <c r="AJ39" s="16">
        <f>SUMIFS(monthly_gwh_mw!K:K,
monthly_gwh_mw!S:S,D39,
monthly_gwh_mw!D:D,$AU$1,
monthly_gwh_mw!E:E,$AV$1)</f>
        <v>26</v>
      </c>
      <c r="AK39" s="16">
        <f>SUMIFS(monthly_gwh_mw!O:O,
monthly_gwh_mw!S:S,D39,
monthly_gwh_mw!D:D,$AU$1,
monthly_gwh_mw!E:E,$AV$1)</f>
        <v>0</v>
      </c>
      <c r="AL39" s="16">
        <f t="shared" si="15"/>
        <v>0</v>
      </c>
      <c r="AM39" s="16">
        <f t="shared" si="16"/>
        <v>0</v>
      </c>
      <c r="AN39" s="16">
        <f t="shared" si="17"/>
        <v>0</v>
      </c>
      <c r="AO39" s="16" t="e">
        <f t="shared" si="18"/>
        <v>#VALUE!</v>
      </c>
      <c r="AP39" s="16" t="e">
        <f t="shared" si="19"/>
        <v>#VALUE!</v>
      </c>
      <c r="AQ39" s="16">
        <f t="shared" si="20"/>
        <v>0</v>
      </c>
    </row>
    <row r="40" spans="1:43" x14ac:dyDescent="0.25">
      <c r="A40" s="99">
        <f t="shared" si="8"/>
        <v>39</v>
      </c>
      <c r="B40" s="99" t="str">
        <f>INDEX(monthly_gwh_mw!B:B,MATCH(A40,monthly_gwh_mw!U:U,0))</f>
        <v>transfer_purchase</v>
      </c>
      <c r="C40" s="99" t="str">
        <f>INDEX(monthly_gwh_mw!J:J,MATCH(A40,monthly_gwh_mw!U:U,0))</f>
        <v>SCE selling to Generic Example LSE</v>
      </c>
      <c r="D40" s="99" t="str">
        <f>INDEX(monthly_gwh_mw!S:S,MATCH(A40,monthly_gwh_mw!U:U,0))</f>
        <v>transfer_purchase__SCE selling to Generic Example LSE</v>
      </c>
      <c r="E40" s="99" t="str">
        <f>INDEX(monthly_gwh_mw!N:N,MATCH(A40,monthly_gwh_mw!U:U,0))</f>
        <v>fillme</v>
      </c>
      <c r="F40" s="96" t="str">
        <f t="shared" si="9"/>
        <v>fillme</v>
      </c>
      <c r="M40" s="96">
        <f>IF(COUNTIFS(resources!B:B,B40)&gt;0,INDEX(resources!I:I,MATCH(B40,resources!B:B,0)),"fillme")</f>
        <v>0</v>
      </c>
      <c r="O40" s="96" t="str">
        <f t="shared" si="27"/>
        <v>fillme</v>
      </c>
      <c r="P40" s="96" t="str">
        <f t="shared" si="27"/>
        <v>fillme</v>
      </c>
      <c r="Q40" s="96" t="str">
        <f t="shared" si="27"/>
        <v>fillme</v>
      </c>
      <c r="R40" s="96" t="str">
        <f t="shared" si="27"/>
        <v>fillme</v>
      </c>
      <c r="Y40" s="40">
        <f t="shared" si="21"/>
        <v>1900</v>
      </c>
      <c r="Z40" s="40">
        <f t="shared" si="22"/>
        <v>1</v>
      </c>
      <c r="AA40" s="40">
        <f t="shared" si="23"/>
        <v>1900</v>
      </c>
      <c r="AB40" s="40">
        <f t="shared" si="24"/>
        <v>1</v>
      </c>
      <c r="AC40" s="40">
        <f t="shared" si="25"/>
        <v>1900</v>
      </c>
      <c r="AD40" s="40">
        <f t="shared" si="26"/>
        <v>1</v>
      </c>
      <c r="AE40" s="16">
        <f t="shared" si="28"/>
        <v>1</v>
      </c>
      <c r="AF40" s="16">
        <f t="shared" si="12"/>
        <v>1</v>
      </c>
      <c r="AG40" s="16">
        <f t="shared" si="13"/>
        <v>1</v>
      </c>
      <c r="AH40" s="16">
        <f t="shared" si="7"/>
        <v>0</v>
      </c>
      <c r="AI40" s="16">
        <f t="shared" si="14"/>
        <v>0</v>
      </c>
      <c r="AJ40" s="16">
        <f>SUMIFS(monthly_gwh_mw!K:K,
monthly_gwh_mw!S:S,D40,
monthly_gwh_mw!D:D,$AU$1,
monthly_gwh_mw!E:E,$AV$1)</f>
        <v>0</v>
      </c>
      <c r="AK40" s="16">
        <f>SUMIFS(monthly_gwh_mw!O:O,
monthly_gwh_mw!S:S,D40,
monthly_gwh_mw!D:D,$AU$1,
monthly_gwh_mw!E:E,$AV$1)</f>
        <v>0</v>
      </c>
      <c r="AL40" s="16">
        <f t="shared" si="15"/>
        <v>0</v>
      </c>
      <c r="AM40" s="16">
        <f t="shared" si="16"/>
        <v>0</v>
      </c>
      <c r="AN40" s="16">
        <f t="shared" si="17"/>
        <v>0</v>
      </c>
      <c r="AO40" s="16" t="e">
        <f t="shared" si="18"/>
        <v>#VALUE!</v>
      </c>
      <c r="AP40" s="16" t="e">
        <f t="shared" si="19"/>
        <v>#VALUE!</v>
      </c>
      <c r="AQ40" s="16">
        <f t="shared" si="20"/>
        <v>0</v>
      </c>
    </row>
    <row r="41" spans="1:43" x14ac:dyDescent="0.25">
      <c r="A41" s="99">
        <f t="shared" si="8"/>
        <v>40</v>
      </c>
      <c r="B41" s="99" t="str">
        <f>INDEX(monthly_gwh_mw!B:B,MATCH(A41,monthly_gwh_mw!U:U,0))</f>
        <v>transfer_sale</v>
      </c>
      <c r="C41" s="99" t="str">
        <f>INDEX(monthly_gwh_mw!J:J,MATCH(A41,monthly_gwh_mw!U:U,0))</f>
        <v>Generic Example LSE selling to PGE</v>
      </c>
      <c r="D41" s="99" t="str">
        <f>INDEX(monthly_gwh_mw!S:S,MATCH(A41,monthly_gwh_mw!U:U,0))</f>
        <v>transfer_sale__Generic Example LSE selling to PGE</v>
      </c>
      <c r="E41" s="99" t="str">
        <f>INDEX(monthly_gwh_mw!N:N,MATCH(A41,monthly_gwh_mw!U:U,0))</f>
        <v>fillme</v>
      </c>
      <c r="F41" s="96" t="str">
        <f t="shared" si="9"/>
        <v>fillme</v>
      </c>
      <c r="M41" s="96">
        <f>IF(COUNTIFS(resources!B:B,B41)&gt;0,INDEX(resources!I:I,MATCH(B41,resources!B:B,0)),"fillme")</f>
        <v>0</v>
      </c>
      <c r="O41" s="96" t="str">
        <f t="shared" si="27"/>
        <v>fillme</v>
      </c>
      <c r="P41" s="96" t="str">
        <f t="shared" si="27"/>
        <v>fillme</v>
      </c>
      <c r="Q41" s="96" t="str">
        <f t="shared" si="27"/>
        <v>fillme</v>
      </c>
      <c r="R41" s="96" t="str">
        <f t="shared" si="27"/>
        <v>fillme</v>
      </c>
      <c r="Y41" s="40">
        <f t="shared" si="21"/>
        <v>1900</v>
      </c>
      <c r="Z41" s="40">
        <f t="shared" si="22"/>
        <v>1</v>
      </c>
      <c r="AA41" s="40">
        <f t="shared" si="23"/>
        <v>1900</v>
      </c>
      <c r="AB41" s="40">
        <f t="shared" si="24"/>
        <v>1</v>
      </c>
      <c r="AC41" s="40">
        <f t="shared" si="25"/>
        <v>1900</v>
      </c>
      <c r="AD41" s="40">
        <f t="shared" si="26"/>
        <v>1</v>
      </c>
      <c r="AE41" s="16">
        <f t="shared" si="28"/>
        <v>1</v>
      </c>
      <c r="AF41" s="16">
        <f t="shared" si="12"/>
        <v>1</v>
      </c>
      <c r="AG41" s="16">
        <f t="shared" si="13"/>
        <v>1</v>
      </c>
      <c r="AH41" s="16">
        <f t="shared" si="7"/>
        <v>0</v>
      </c>
      <c r="AI41" s="16">
        <f t="shared" si="14"/>
        <v>0</v>
      </c>
      <c r="AJ41" s="16">
        <f>SUMIFS(monthly_gwh_mw!K:K,
monthly_gwh_mw!S:S,D41,
monthly_gwh_mw!D:D,$AU$1,
monthly_gwh_mw!E:E,$AV$1)</f>
        <v>0</v>
      </c>
      <c r="AK41" s="16">
        <f>SUMIFS(monthly_gwh_mw!O:O,
monthly_gwh_mw!S:S,D41,
monthly_gwh_mw!D:D,$AU$1,
monthly_gwh_mw!E:E,$AV$1)</f>
        <v>0</v>
      </c>
      <c r="AL41" s="16">
        <f t="shared" si="15"/>
        <v>0</v>
      </c>
      <c r="AM41" s="16">
        <f t="shared" si="16"/>
        <v>0</v>
      </c>
      <c r="AN41" s="16">
        <f t="shared" si="17"/>
        <v>0</v>
      </c>
      <c r="AO41" s="16" t="e">
        <f t="shared" si="18"/>
        <v>#VALUE!</v>
      </c>
      <c r="AP41" s="16" t="e">
        <f t="shared" si="19"/>
        <v>#VALUE!</v>
      </c>
      <c r="AQ41" s="16">
        <f t="shared" si="20"/>
        <v>0</v>
      </c>
    </row>
    <row r="42" spans="1:43" x14ac:dyDescent="0.25">
      <c r="A42" s="99">
        <f t="shared" si="8"/>
        <v>41</v>
      </c>
      <c r="B42" s="99" t="str">
        <f>INDEX(monthly_gwh_mw!B:B,MATCH(A42,monthly_gwh_mw!U:U,0))</f>
        <v>New_Mexico_Wind</v>
      </c>
      <c r="C42" s="99" t="str">
        <f>INDEX(monthly_gwh_mw!J:J,MATCH(A42,monthly_gwh_mw!U:U,0))</f>
        <v>fillme_name,type,mw</v>
      </c>
      <c r="D42" s="99" t="str">
        <f>INDEX(monthly_gwh_mw!S:S,MATCH(A42,monthly_gwh_mw!U:U,0))</f>
        <v>New_Mexico_Wind__fillme_name,type,mw</v>
      </c>
      <c r="E42" s="99">
        <f>INDEX(monthly_gwh_mw!N:N,MATCH(A42,monthly_gwh_mw!U:U,0))</f>
        <v>0</v>
      </c>
      <c r="F42" s="96" t="str">
        <f t="shared" si="9"/>
        <v>fillme</v>
      </c>
      <c r="M42" s="96">
        <f>IF(COUNTIFS(resources!B:B,B42)&gt;0,INDEX(resources!I:I,MATCH(B42,resources!B:B,0)),"fillme")</f>
        <v>1</v>
      </c>
      <c r="O42" s="96" t="str">
        <f t="shared" si="27"/>
        <v>fillme</v>
      </c>
      <c r="P42" s="96" t="str">
        <f t="shared" si="27"/>
        <v>fillme</v>
      </c>
      <c r="Q42" s="96" t="str">
        <f t="shared" si="27"/>
        <v>fillme</v>
      </c>
      <c r="R42" s="96" t="str">
        <f t="shared" si="27"/>
        <v>fillme</v>
      </c>
      <c r="Y42" s="40">
        <f t="shared" si="21"/>
        <v>1900</v>
      </c>
      <c r="Z42" s="40">
        <f t="shared" si="22"/>
        <v>1</v>
      </c>
      <c r="AA42" s="40">
        <f t="shared" si="23"/>
        <v>1900</v>
      </c>
      <c r="AB42" s="40">
        <f t="shared" si="24"/>
        <v>1</v>
      </c>
      <c r="AC42" s="40">
        <f t="shared" si="25"/>
        <v>1900</v>
      </c>
      <c r="AD42" s="40">
        <f t="shared" si="26"/>
        <v>1</v>
      </c>
      <c r="AE42" s="16">
        <f t="shared" si="28"/>
        <v>1</v>
      </c>
      <c r="AF42" s="16">
        <f t="shared" si="12"/>
        <v>1</v>
      </c>
      <c r="AG42" s="16">
        <f t="shared" si="13"/>
        <v>1</v>
      </c>
      <c r="AH42" s="16">
        <f t="shared" si="7"/>
        <v>0</v>
      </c>
      <c r="AI42" s="16">
        <f t="shared" si="14"/>
        <v>0</v>
      </c>
      <c r="AJ42" s="16">
        <f>SUMIFS(monthly_gwh_mw!K:K,
monthly_gwh_mw!S:S,D42,
monthly_gwh_mw!D:D,$AU$1,
monthly_gwh_mw!E:E,$AV$1)</f>
        <v>300</v>
      </c>
      <c r="AK42" s="16">
        <f>SUMIFS(monthly_gwh_mw!O:O,
monthly_gwh_mw!S:S,D42,
monthly_gwh_mw!D:D,$AU$1,
monthly_gwh_mw!E:E,$AV$1)</f>
        <v>44.1</v>
      </c>
      <c r="AL42" s="16">
        <f t="shared" si="15"/>
        <v>44.1</v>
      </c>
      <c r="AM42" s="16">
        <f t="shared" si="16"/>
        <v>0</v>
      </c>
      <c r="AN42" s="16">
        <f t="shared" si="17"/>
        <v>0</v>
      </c>
      <c r="AO42" s="16" t="e">
        <f t="shared" si="18"/>
        <v>#VALUE!</v>
      </c>
      <c r="AP42" s="16" t="e">
        <f t="shared" si="19"/>
        <v>#VALUE!</v>
      </c>
      <c r="AQ42" s="16">
        <f t="shared" si="20"/>
        <v>0</v>
      </c>
    </row>
    <row r="43" spans="1:43" x14ac:dyDescent="0.25">
      <c r="A43" s="99">
        <f t="shared" si="8"/>
        <v>42</v>
      </c>
      <c r="B43" s="99" t="str">
        <f>INDEX(monthly_gwh_mw!B:B,MATCH(A43,monthly_gwh_mw!U:U,0))</f>
        <v>New_Li_Battery</v>
      </c>
      <c r="C43" s="99" t="str">
        <f>INDEX(monthly_gwh_mw!J:J,MATCH(A43,monthly_gwh_mw!U:U,0))</f>
        <v>fillme_name,type,mw</v>
      </c>
      <c r="D43" s="99" t="str">
        <f>INDEX(monthly_gwh_mw!S:S,MATCH(A43,monthly_gwh_mw!U:U,0))</f>
        <v>New_Li_Battery__fillme_name,type,mw</v>
      </c>
      <c r="E43" s="99">
        <f>INDEX(monthly_gwh_mw!N:N,MATCH(A43,monthly_gwh_mw!U:U,0))</f>
        <v>0</v>
      </c>
      <c r="F43" s="96" t="str">
        <f t="shared" si="9"/>
        <v>fillme</v>
      </c>
      <c r="M43" s="96">
        <f>IF(COUNTIFS(resources!B:B,B43)&gt;0,INDEX(resources!I:I,MATCH(B43,resources!B:B,0)),"fillme")</f>
        <v>1</v>
      </c>
      <c r="O43" s="96" t="str">
        <f t="shared" si="27"/>
        <v>fillme</v>
      </c>
      <c r="P43" s="96" t="str">
        <f t="shared" si="27"/>
        <v>fillme</v>
      </c>
      <c r="Q43" s="96" t="str">
        <f t="shared" si="27"/>
        <v>fillme</v>
      </c>
      <c r="R43" s="96" t="str">
        <f t="shared" si="27"/>
        <v>fillme</v>
      </c>
      <c r="Y43" s="40">
        <f t="shared" si="21"/>
        <v>1900</v>
      </c>
      <c r="Z43" s="40">
        <f t="shared" si="22"/>
        <v>1</v>
      </c>
      <c r="AA43" s="40">
        <f t="shared" si="23"/>
        <v>1900</v>
      </c>
      <c r="AB43" s="40">
        <f t="shared" si="24"/>
        <v>1</v>
      </c>
      <c r="AC43" s="40">
        <f t="shared" si="25"/>
        <v>1900</v>
      </c>
      <c r="AD43" s="40">
        <f t="shared" si="26"/>
        <v>1</v>
      </c>
      <c r="AE43" s="16">
        <f t="shared" si="28"/>
        <v>1</v>
      </c>
      <c r="AF43" s="16">
        <f t="shared" si="12"/>
        <v>1</v>
      </c>
      <c r="AG43" s="16">
        <f t="shared" si="13"/>
        <v>1</v>
      </c>
      <c r="AH43" s="16">
        <f t="shared" si="7"/>
        <v>0</v>
      </c>
      <c r="AI43" s="16">
        <f t="shared" si="14"/>
        <v>0</v>
      </c>
      <c r="AJ43" s="16">
        <f>SUMIFS(monthly_gwh_mw!K:K,
monthly_gwh_mw!S:S,D43,
monthly_gwh_mw!D:D,$AU$1,
monthly_gwh_mw!E:E,$AV$1)</f>
        <v>300</v>
      </c>
      <c r="AK43" s="16">
        <f>SUMIFS(monthly_gwh_mw!O:O,
monthly_gwh_mw!S:S,D43,
monthly_gwh_mw!D:D,$AU$1,
monthly_gwh_mw!E:E,$AV$1)</f>
        <v>300</v>
      </c>
      <c r="AL43" s="16">
        <f t="shared" si="15"/>
        <v>300</v>
      </c>
      <c r="AM43" s="16">
        <f t="shared" si="16"/>
        <v>0</v>
      </c>
      <c r="AN43" s="16">
        <f t="shared" si="17"/>
        <v>0</v>
      </c>
      <c r="AO43" s="16" t="e">
        <f t="shared" si="18"/>
        <v>#VALUE!</v>
      </c>
      <c r="AP43" s="16" t="e">
        <f t="shared" si="19"/>
        <v>#VALUE!</v>
      </c>
      <c r="AQ43" s="16">
        <f t="shared" si="20"/>
        <v>0</v>
      </c>
    </row>
    <row r="44" spans="1:43" x14ac:dyDescent="0.25">
      <c r="A44" s="99">
        <f t="shared" si="8"/>
        <v>43</v>
      </c>
      <c r="B44" s="99" t="str">
        <f>INDEX(monthly_gwh_mw!B:B,MATCH(A44,monthly_gwh_mw!U:U,0))</f>
        <v>unknown resource</v>
      </c>
      <c r="C44" s="99" t="str">
        <f>INDEX(monthly_gwh_mw!J:J,MATCH(A44,monthly_gwh_mw!U:U,0))</f>
        <v>none</v>
      </c>
      <c r="D44" s="99" t="str">
        <f>INDEX(monthly_gwh_mw!S:S,MATCH(A44,monthly_gwh_mw!U:U,0))</f>
        <v>unknown resource__none</v>
      </c>
      <c r="E44" s="99" t="str">
        <f>INDEX(monthly_gwh_mw!N:N,MATCH(A44,monthly_gwh_mw!U:U,0))</f>
        <v>fillme</v>
      </c>
      <c r="F44" s="96" t="str">
        <f t="shared" si="9"/>
        <v>fillme</v>
      </c>
      <c r="M44" s="96" t="str">
        <f>IF(COUNTIFS(resources!B:B,B44)&gt;0,INDEX(resources!I:I,MATCH(B44,resources!B:B,0)),"fillme")</f>
        <v>fillme</v>
      </c>
      <c r="O44" s="96" t="str">
        <f t="shared" si="27"/>
        <v>fillme</v>
      </c>
      <c r="P44" s="96" t="str">
        <f t="shared" si="27"/>
        <v>fillme</v>
      </c>
      <c r="Q44" s="96" t="str">
        <f t="shared" si="27"/>
        <v>fillme</v>
      </c>
      <c r="R44" s="96" t="str">
        <f t="shared" si="27"/>
        <v>fillme</v>
      </c>
      <c r="Y44" s="40">
        <f t="shared" si="21"/>
        <v>1900</v>
      </c>
      <c r="Z44" s="40">
        <f t="shared" si="22"/>
        <v>1</v>
      </c>
      <c r="AA44" s="40">
        <f t="shared" si="23"/>
        <v>1900</v>
      </c>
      <c r="AB44" s="40">
        <f t="shared" si="24"/>
        <v>1</v>
      </c>
      <c r="AC44" s="40">
        <f t="shared" si="25"/>
        <v>1900</v>
      </c>
      <c r="AD44" s="40">
        <f t="shared" si="26"/>
        <v>1</v>
      </c>
      <c r="AE44" s="16">
        <f t="shared" si="28"/>
        <v>1</v>
      </c>
      <c r="AF44" s="16">
        <f t="shared" si="12"/>
        <v>1</v>
      </c>
      <c r="AG44" s="16">
        <f t="shared" si="13"/>
        <v>1</v>
      </c>
      <c r="AH44" s="16">
        <f t="shared" si="7"/>
        <v>0</v>
      </c>
      <c r="AI44" s="16">
        <f t="shared" si="14"/>
        <v>0</v>
      </c>
      <c r="AJ44" s="16">
        <f>SUMIFS(monthly_gwh_mw!K:K,
monthly_gwh_mw!S:S,D44,
monthly_gwh_mw!D:D,$AU$1,
monthly_gwh_mw!E:E,$AV$1)</f>
        <v>0</v>
      </c>
      <c r="AK44" s="16">
        <f>SUMIFS(monthly_gwh_mw!O:O,
monthly_gwh_mw!S:S,D44,
monthly_gwh_mw!D:D,$AU$1,
monthly_gwh_mw!E:E,$AV$1)</f>
        <v>0</v>
      </c>
      <c r="AL44" s="16">
        <f t="shared" si="15"/>
        <v>0</v>
      </c>
      <c r="AM44" s="16">
        <f t="shared" si="16"/>
        <v>0</v>
      </c>
      <c r="AN44" s="16">
        <f t="shared" si="17"/>
        <v>0</v>
      </c>
      <c r="AO44" s="16" t="e">
        <f t="shared" si="18"/>
        <v>#VALUE!</v>
      </c>
      <c r="AP44" s="16" t="e">
        <f t="shared" si="19"/>
        <v>#VALUE!</v>
      </c>
      <c r="AQ44" s="16">
        <f t="shared" si="20"/>
        <v>0</v>
      </c>
    </row>
    <row r="45" spans="1:43" x14ac:dyDescent="0.25">
      <c r="A45" s="99">
        <f t="shared" si="8"/>
        <v>44</v>
      </c>
      <c r="B45" s="99" t="str">
        <f>INDEX(monthly_gwh_mw!B:B,MATCH(A45,monthly_gwh_mw!U:U,0))</f>
        <v>existing_generic_solar_2axis</v>
      </c>
      <c r="C45" s="99" t="str">
        <f>INDEX(monthly_gwh_mw!J:J,MATCH(A45,monthly_gwh_mw!U:U,0))</f>
        <v>none</v>
      </c>
      <c r="D45" s="99" t="str">
        <f>INDEX(monthly_gwh_mw!S:S,MATCH(A45,monthly_gwh_mw!U:U,0))</f>
        <v>existing_generic_solar_2axis__none</v>
      </c>
      <c r="E45" s="99">
        <f>INDEX(monthly_gwh_mw!N:N,MATCH(A45,monthly_gwh_mw!U:U,0))</f>
        <v>1</v>
      </c>
      <c r="F45" s="96" t="str">
        <f t="shared" si="9"/>
        <v>ok</v>
      </c>
      <c r="M45" s="96">
        <f>IF(COUNTIFS(resources!B:B,B45)&gt;0,INDEX(resources!I:I,MATCH(B45,resources!B:B,0)),"fillme")</f>
        <v>1</v>
      </c>
      <c r="O45" s="96" t="str">
        <f t="shared" si="27"/>
        <v>ok</v>
      </c>
      <c r="P45" s="96" t="str">
        <f t="shared" si="27"/>
        <v>ok</v>
      </c>
      <c r="Q45" s="96" t="str">
        <f t="shared" si="27"/>
        <v>ok</v>
      </c>
      <c r="R45" s="96" t="str">
        <f t="shared" si="27"/>
        <v>ok</v>
      </c>
      <c r="Y45" s="40">
        <f t="shared" si="21"/>
        <v>1900</v>
      </c>
      <c r="Z45" s="40">
        <f t="shared" si="22"/>
        <v>1</v>
      </c>
      <c r="AA45" s="40">
        <f t="shared" si="23"/>
        <v>1900</v>
      </c>
      <c r="AB45" s="40">
        <f t="shared" si="24"/>
        <v>1</v>
      </c>
      <c r="AC45" s="40">
        <f t="shared" si="25"/>
        <v>1900</v>
      </c>
      <c r="AD45" s="40">
        <f t="shared" si="26"/>
        <v>1</v>
      </c>
      <c r="AE45" s="16">
        <f t="shared" si="28"/>
        <v>1</v>
      </c>
      <c r="AF45" s="16">
        <f t="shared" si="12"/>
        <v>1</v>
      </c>
      <c r="AG45" s="16">
        <f t="shared" si="13"/>
        <v>1</v>
      </c>
      <c r="AH45" s="16">
        <f t="shared" si="7"/>
        <v>0</v>
      </c>
      <c r="AI45" s="16">
        <f t="shared" si="14"/>
        <v>1</v>
      </c>
      <c r="AJ45" s="16">
        <f>SUMIFS(monthly_gwh_mw!K:K,
monthly_gwh_mw!S:S,D45,
monthly_gwh_mw!D:D,$AU$1,
monthly_gwh_mw!E:E,$AV$1)</f>
        <v>0</v>
      </c>
      <c r="AK45" s="16">
        <f>SUMIFS(monthly_gwh_mw!O:O,
monthly_gwh_mw!S:S,D45,
monthly_gwh_mw!D:D,$AU$1,
monthly_gwh_mw!E:E,$AV$1)</f>
        <v>0</v>
      </c>
      <c r="AL45" s="16">
        <f t="shared" si="15"/>
        <v>0</v>
      </c>
      <c r="AM45" s="16">
        <f t="shared" si="16"/>
        <v>0</v>
      </c>
      <c r="AN45" s="16">
        <f t="shared" si="17"/>
        <v>0</v>
      </c>
      <c r="AO45" s="16" t="e">
        <f t="shared" si="18"/>
        <v>#VALUE!</v>
      </c>
      <c r="AP45" s="16" t="e">
        <f t="shared" si="19"/>
        <v>#VALUE!</v>
      </c>
      <c r="AQ45" s="16">
        <f t="shared" si="20"/>
        <v>0</v>
      </c>
    </row>
    <row r="46" spans="1:43" x14ac:dyDescent="0.25">
      <c r="A46" s="99">
        <f t="shared" si="8"/>
        <v>45</v>
      </c>
      <c r="B46" s="99" t="str">
        <f>INDEX(monthly_gwh_mw!B:B,MATCH(A46,monthly_gwh_mw!U:U,0))</f>
        <v>Southern_Nevada_Solar</v>
      </c>
      <c r="C46" s="99" t="str">
        <f>INDEX(monthly_gwh_mw!J:J,MATCH(A46,monthly_gwh_mw!U:U,0))</f>
        <v>Vegas Example solar, solar 2-axis tracking, 200 MW</v>
      </c>
      <c r="D46" s="99" t="str">
        <f>INDEX(monthly_gwh_mw!S:S,MATCH(A46,monthly_gwh_mw!U:U,0))</f>
        <v>Southern_Nevada_Solar__Vegas Example solar, solar 2-axis tracking, 200 MW</v>
      </c>
      <c r="E46" s="99">
        <f>INDEX(monthly_gwh_mw!N:N,MATCH(A46,monthly_gwh_mw!U:U,0))</f>
        <v>0</v>
      </c>
      <c r="F46" s="96" t="str">
        <f t="shared" ref="F46:F48" si="29">IF(E46=1,"ok","fillme")</f>
        <v>fillme</v>
      </c>
      <c r="M46" s="96">
        <f>IF(COUNTIFS(resources!B:B,B46)&gt;0,INDEX(resources!I:I,MATCH(B46,resources!B:B,0)),"fillme")</f>
        <v>1</v>
      </c>
      <c r="N46" s="111" t="s">
        <v>4543</v>
      </c>
      <c r="O46" s="96" t="str">
        <f t="shared" si="27"/>
        <v>fillme</v>
      </c>
      <c r="P46" s="96" t="str">
        <f t="shared" si="27"/>
        <v>fillme</v>
      </c>
      <c r="Q46" s="96" t="str">
        <f t="shared" si="27"/>
        <v>fillme</v>
      </c>
      <c r="R46" s="96" t="str">
        <f t="shared" si="27"/>
        <v>fillme</v>
      </c>
      <c r="Y46" s="40">
        <f t="shared" ref="Y46:Y48" si="30">YEAR(G46)</f>
        <v>1900</v>
      </c>
      <c r="Z46" s="40">
        <f t="shared" ref="Z46:Z48" si="31">MONTH(G46)</f>
        <v>1</v>
      </c>
      <c r="AA46" s="40">
        <f t="shared" ref="AA46:AA48" si="32">YEAR(H46)</f>
        <v>1900</v>
      </c>
      <c r="AB46" s="40">
        <f t="shared" ref="AB46:AB48" si="33">MONTH(H46)</f>
        <v>1</v>
      </c>
      <c r="AC46" s="40">
        <f t="shared" ref="AC46:AC48" si="34">YEAR(I46)</f>
        <v>1900</v>
      </c>
      <c r="AD46" s="40">
        <f t="shared" ref="AD46:AD48" si="35">MONTH(I46)</f>
        <v>1</v>
      </c>
      <c r="AE46" s="16">
        <f t="shared" ref="AE46:AE48" si="36">OR(K46=0,K46=1)*1</f>
        <v>1</v>
      </c>
      <c r="AF46" s="16">
        <f t="shared" ref="AF46:AF48" si="37">OR(L46=0,L46=1)*1</f>
        <v>1</v>
      </c>
      <c r="AG46" s="16">
        <f t="shared" ref="AG46:AG48" si="38">IF(U46=1,COUNT(S46:X46)=6,1)*1</f>
        <v>1</v>
      </c>
      <c r="AH46" s="16">
        <f t="shared" ref="AH46:AH48" si="39">ISNUMBER(G46)*ISNUMBER(H46)*ISNUMBER(I46)</f>
        <v>0</v>
      </c>
      <c r="AI46" s="16">
        <f t="shared" ref="AI46:AI48" si="40">(COUNTIFS(E46:R46,"fillme")=0)*1</f>
        <v>0</v>
      </c>
      <c r="AJ46" s="16">
        <f>SUMIFS(monthly_gwh_mw!K:K,
monthly_gwh_mw!S:S,D46,
monthly_gwh_mw!D:D,$AU$1,
monthly_gwh_mw!E:E,$AV$1)</f>
        <v>200</v>
      </c>
      <c r="AK46" s="16">
        <f>SUMIFS(monthly_gwh_mw!O:O,
monthly_gwh_mw!S:S,D46,
monthly_gwh_mw!D:D,$AU$1,
monthly_gwh_mw!E:E,$AV$1)</f>
        <v>54</v>
      </c>
      <c r="AL46" s="16">
        <f t="shared" ref="AL46:AL48" si="41">IFERROR(AK46*ISBLANK(N46)*M46,0)</f>
        <v>0</v>
      </c>
      <c r="AM46" s="16">
        <f t="shared" si="16"/>
        <v>54</v>
      </c>
      <c r="AN46" s="16">
        <f t="shared" si="17"/>
        <v>0</v>
      </c>
      <c r="AO46" s="16" t="e">
        <f t="shared" si="18"/>
        <v>#VALUE!</v>
      </c>
      <c r="AP46" s="16" t="e">
        <f t="shared" si="19"/>
        <v>#VALUE!</v>
      </c>
      <c r="AQ46" s="16">
        <f t="shared" si="20"/>
        <v>0</v>
      </c>
    </row>
    <row r="47" spans="1:43" x14ac:dyDescent="0.25">
      <c r="A47" s="99">
        <f t="shared" si="8"/>
        <v>46</v>
      </c>
      <c r="B47" s="99" t="str">
        <f>INDEX(monthly_gwh_mw!B:B,MATCH(A47,monthly_gwh_mw!U:U,0))</f>
        <v>new_dg</v>
      </c>
      <c r="C47" s="99" t="str">
        <f>INDEX(monthly_gwh_mw!J:J,MATCH(A47,monthly_gwh_mw!U:U,0))</f>
        <v>Example BTM battery resource, Lithium Ion batt, 50 MW</v>
      </c>
      <c r="D47" s="99" t="str">
        <f>INDEX(monthly_gwh_mw!S:S,MATCH(A47,monthly_gwh_mw!U:U,0))</f>
        <v>new_dg__Example BTM battery resource, Lithium Ion batt, 50 MW</v>
      </c>
      <c r="E47" s="99">
        <f>INDEX(monthly_gwh_mw!N:N,MATCH(A47,monthly_gwh_mw!U:U,0))</f>
        <v>0</v>
      </c>
      <c r="F47" s="96" t="str">
        <f t="shared" si="29"/>
        <v>fillme</v>
      </c>
      <c r="M47" s="96">
        <f>IF(COUNTIFS(resources!B:B,B47)&gt;0,INDEX(resources!I:I,MATCH(B47,resources!B:B,0)),"fillme")</f>
        <v>1</v>
      </c>
      <c r="N47" s="111" t="s">
        <v>4545</v>
      </c>
      <c r="O47" s="96" t="str">
        <f t="shared" si="27"/>
        <v>fillme</v>
      </c>
      <c r="P47" s="96" t="str">
        <f t="shared" si="27"/>
        <v>fillme</v>
      </c>
      <c r="Q47" s="96" t="str">
        <f t="shared" si="27"/>
        <v>fillme</v>
      </c>
      <c r="R47" s="96" t="str">
        <f t="shared" si="27"/>
        <v>fillme</v>
      </c>
      <c r="Y47" s="40">
        <f t="shared" si="30"/>
        <v>1900</v>
      </c>
      <c r="Z47" s="40">
        <f t="shared" si="31"/>
        <v>1</v>
      </c>
      <c r="AA47" s="40">
        <f t="shared" si="32"/>
        <v>1900</v>
      </c>
      <c r="AB47" s="40">
        <f t="shared" si="33"/>
        <v>1</v>
      </c>
      <c r="AC47" s="40">
        <f t="shared" si="34"/>
        <v>1900</v>
      </c>
      <c r="AD47" s="40">
        <f t="shared" si="35"/>
        <v>1</v>
      </c>
      <c r="AE47" s="16">
        <f t="shared" si="36"/>
        <v>1</v>
      </c>
      <c r="AF47" s="16">
        <f t="shared" si="37"/>
        <v>1</v>
      </c>
      <c r="AG47" s="16">
        <f t="shared" si="38"/>
        <v>1</v>
      </c>
      <c r="AH47" s="16">
        <f t="shared" si="39"/>
        <v>0</v>
      </c>
      <c r="AI47" s="16">
        <f t="shared" si="40"/>
        <v>0</v>
      </c>
      <c r="AJ47" s="16">
        <f>SUMIFS(monthly_gwh_mw!K:K,
monthly_gwh_mw!S:S,D47,
monthly_gwh_mw!D:D,$AU$1,
monthly_gwh_mw!E:E,$AV$1)</f>
        <v>60</v>
      </c>
      <c r="AK47" s="16">
        <f>SUMIFS(monthly_gwh_mw!O:O,
monthly_gwh_mw!S:S,D47,
monthly_gwh_mw!D:D,$AU$1,
monthly_gwh_mw!E:E,$AV$1)</f>
        <v>50</v>
      </c>
      <c r="AL47" s="16">
        <f t="shared" si="41"/>
        <v>0</v>
      </c>
      <c r="AM47" s="16">
        <f t="shared" si="16"/>
        <v>0</v>
      </c>
      <c r="AN47" s="16">
        <f t="shared" si="17"/>
        <v>50</v>
      </c>
      <c r="AO47" s="16" t="e">
        <f t="shared" si="18"/>
        <v>#VALUE!</v>
      </c>
      <c r="AP47" s="16" t="e">
        <f t="shared" si="19"/>
        <v>#VALUE!</v>
      </c>
      <c r="AQ47" s="16">
        <f t="shared" si="20"/>
        <v>0</v>
      </c>
    </row>
    <row r="48" spans="1:43" x14ac:dyDescent="0.25">
      <c r="A48" s="99">
        <f t="shared" si="8"/>
        <v>47</v>
      </c>
      <c r="B48" s="99" t="str">
        <f>INDEX(monthly_gwh_mw!B:B,MATCH(A48,monthly_gwh_mw!U:U,0))</f>
        <v>DELTA_2_PL1X4</v>
      </c>
      <c r="C48" s="99" t="str">
        <f>INDEX(monthly_gwh_mw!J:J,MATCH(A48,monthly_gwh_mw!U:U,0))</f>
        <v>none</v>
      </c>
      <c r="D48" s="99" t="str">
        <f>INDEX(monthly_gwh_mw!S:S,MATCH(A48,monthly_gwh_mw!U:U,0))</f>
        <v>DELTA_2_PL1X4__none</v>
      </c>
      <c r="E48" s="99">
        <f>INDEX(monthly_gwh_mw!N:N,MATCH(A48,monthly_gwh_mw!U:U,0))</f>
        <v>1</v>
      </c>
      <c r="F48" s="96" t="str">
        <f t="shared" si="29"/>
        <v>ok</v>
      </c>
      <c r="M48" s="96">
        <f>IF(COUNTIFS(resources!B:B,B48)&gt;0,INDEX(resources!I:I,MATCH(B48,resources!B:B,0)),"fillme")</f>
        <v>0</v>
      </c>
      <c r="N48" s="111" t="s">
        <v>4546</v>
      </c>
      <c r="O48" s="96" t="str">
        <f t="shared" si="27"/>
        <v>ok</v>
      </c>
      <c r="P48" s="96" t="str">
        <f t="shared" si="27"/>
        <v>ok</v>
      </c>
      <c r="Q48" s="96" t="str">
        <f t="shared" si="27"/>
        <v>ok</v>
      </c>
      <c r="R48" s="96" t="str">
        <f t="shared" si="27"/>
        <v>ok</v>
      </c>
      <c r="Y48" s="40">
        <f t="shared" si="30"/>
        <v>1900</v>
      </c>
      <c r="Z48" s="40">
        <f t="shared" si="31"/>
        <v>1</v>
      </c>
      <c r="AA48" s="40">
        <f t="shared" si="32"/>
        <v>1900</v>
      </c>
      <c r="AB48" s="40">
        <f t="shared" si="33"/>
        <v>1</v>
      </c>
      <c r="AC48" s="40">
        <f t="shared" si="34"/>
        <v>1900</v>
      </c>
      <c r="AD48" s="40">
        <f t="shared" si="35"/>
        <v>1</v>
      </c>
      <c r="AE48" s="16">
        <f t="shared" si="36"/>
        <v>1</v>
      </c>
      <c r="AF48" s="16">
        <f t="shared" si="37"/>
        <v>1</v>
      </c>
      <c r="AG48" s="16">
        <f t="shared" si="38"/>
        <v>1</v>
      </c>
      <c r="AH48" s="16">
        <f t="shared" si="39"/>
        <v>0</v>
      </c>
      <c r="AI48" s="16">
        <f t="shared" si="40"/>
        <v>1</v>
      </c>
      <c r="AJ48" s="16">
        <f>SUMIFS(monthly_gwh_mw!K:K,
monthly_gwh_mw!S:S,D48,
monthly_gwh_mw!D:D,$AU$1,
monthly_gwh_mw!E:E,$AV$1)</f>
        <v>813</v>
      </c>
      <c r="AK48" s="16">
        <f>SUMIFS(monthly_gwh_mw!O:O,
monthly_gwh_mw!S:S,D48,
monthly_gwh_mw!D:D,$AU$1,
monthly_gwh_mw!E:E,$AV$1)</f>
        <v>400</v>
      </c>
      <c r="AL48" s="16">
        <f t="shared" si="41"/>
        <v>0</v>
      </c>
      <c r="AM48" s="16">
        <f t="shared" si="16"/>
        <v>0</v>
      </c>
      <c r="AN48" s="16">
        <f t="shared" si="17"/>
        <v>0</v>
      </c>
      <c r="AO48" s="16">
        <f t="shared" si="18"/>
        <v>7</v>
      </c>
      <c r="AP48" s="16">
        <f t="shared" si="19"/>
        <v>11</v>
      </c>
      <c r="AQ48" s="16">
        <f t="shared" si="20"/>
        <v>100</v>
      </c>
    </row>
    <row r="49" spans="13:18" x14ac:dyDescent="0.25">
      <c r="M49" s="96"/>
      <c r="O49" s="96"/>
      <c r="P49" s="96"/>
      <c r="Q49" s="96"/>
      <c r="R49" s="96"/>
    </row>
    <row r="50" spans="13:18" x14ac:dyDescent="0.25">
      <c r="M50" s="96"/>
      <c r="O50" s="96"/>
      <c r="P50" s="96"/>
      <c r="Q50" s="96"/>
      <c r="R50" s="96"/>
    </row>
    <row r="51" spans="13:18" x14ac:dyDescent="0.25">
      <c r="M51" s="96"/>
      <c r="O51" s="96"/>
      <c r="P51" s="96"/>
      <c r="Q51" s="96"/>
      <c r="R51" s="96"/>
    </row>
    <row r="52" spans="13:18" x14ac:dyDescent="0.25">
      <c r="M52" s="96"/>
      <c r="O52" s="96"/>
      <c r="P52" s="96"/>
      <c r="Q52" s="96"/>
      <c r="R52" s="96"/>
    </row>
    <row r="53" spans="13:18" x14ac:dyDescent="0.25">
      <c r="M53" s="96"/>
      <c r="O53" s="96"/>
      <c r="P53" s="96"/>
      <c r="Q53" s="96"/>
      <c r="R53" s="96"/>
    </row>
    <row r="54" spans="13:18" x14ac:dyDescent="0.25">
      <c r="M54" s="96"/>
      <c r="O54" s="96"/>
      <c r="P54" s="96"/>
      <c r="Q54" s="96"/>
      <c r="R54" s="96"/>
    </row>
    <row r="55" spans="13:18" x14ac:dyDescent="0.25">
      <c r="M55" s="96"/>
      <c r="O55" s="96"/>
      <c r="P55" s="96"/>
      <c r="Q55" s="96"/>
      <c r="R55" s="96"/>
    </row>
    <row r="56" spans="13:18" x14ac:dyDescent="0.25">
      <c r="M56" s="96"/>
      <c r="O56" s="96"/>
      <c r="P56" s="96"/>
      <c r="Q56" s="96"/>
      <c r="R56" s="96"/>
    </row>
    <row r="57" spans="13:18" x14ac:dyDescent="0.25">
      <c r="M57" s="96"/>
      <c r="O57" s="96"/>
      <c r="P57" s="96"/>
      <c r="Q57" s="96"/>
      <c r="R57" s="96"/>
    </row>
    <row r="58" spans="13:18" x14ac:dyDescent="0.25">
      <c r="M58" s="96"/>
      <c r="O58" s="96"/>
      <c r="P58" s="96"/>
      <c r="Q58" s="96"/>
      <c r="R58" s="96"/>
    </row>
    <row r="59" spans="13:18" x14ac:dyDescent="0.25">
      <c r="M59" s="96"/>
      <c r="O59" s="96"/>
      <c r="P59" s="96"/>
      <c r="Q59" s="96"/>
      <c r="R59" s="96"/>
    </row>
    <row r="60" spans="13:18" x14ac:dyDescent="0.25">
      <c r="M60" s="96"/>
      <c r="O60" s="96"/>
      <c r="P60" s="96"/>
      <c r="Q60" s="96"/>
      <c r="R60" s="96"/>
    </row>
    <row r="61" spans="13:18" x14ac:dyDescent="0.25">
      <c r="M61" s="96"/>
      <c r="O61" s="96"/>
      <c r="P61" s="96"/>
      <c r="Q61" s="96"/>
      <c r="R61" s="96"/>
    </row>
    <row r="62" spans="13:18" x14ac:dyDescent="0.25">
      <c r="M62" s="96"/>
      <c r="O62" s="96"/>
      <c r="P62" s="96"/>
      <c r="Q62" s="96"/>
      <c r="R62" s="96"/>
    </row>
    <row r="63" spans="13:18" x14ac:dyDescent="0.25">
      <c r="M63" s="96"/>
      <c r="O63" s="96"/>
      <c r="P63" s="96"/>
      <c r="Q63" s="96"/>
      <c r="R63" s="96"/>
    </row>
    <row r="64" spans="13:18" x14ac:dyDescent="0.25">
      <c r="M64" s="96"/>
      <c r="O64" s="96"/>
      <c r="P64" s="96"/>
      <c r="Q64" s="96"/>
      <c r="R64" s="96"/>
    </row>
    <row r="65" spans="13:18" x14ac:dyDescent="0.25">
      <c r="M65" s="96"/>
      <c r="O65" s="96"/>
      <c r="P65" s="96"/>
      <c r="Q65" s="96"/>
      <c r="R65" s="96"/>
    </row>
    <row r="66" spans="13:18" x14ac:dyDescent="0.25">
      <c r="M66" s="96"/>
      <c r="O66" s="96"/>
      <c r="P66" s="96"/>
      <c r="Q66" s="96"/>
      <c r="R66" s="96"/>
    </row>
    <row r="67" spans="13:18" x14ac:dyDescent="0.25">
      <c r="M67" s="96"/>
      <c r="O67" s="96"/>
      <c r="P67" s="96"/>
      <c r="Q67" s="96"/>
      <c r="R67" s="96"/>
    </row>
    <row r="68" spans="13:18" x14ac:dyDescent="0.25">
      <c r="M68" s="96"/>
      <c r="O68" s="96"/>
      <c r="P68" s="96"/>
      <c r="Q68" s="96"/>
      <c r="R68" s="96"/>
    </row>
    <row r="69" spans="13:18" x14ac:dyDescent="0.25">
      <c r="M69" s="96"/>
      <c r="O69" s="96"/>
      <c r="P69" s="96"/>
      <c r="Q69" s="96"/>
      <c r="R69" s="96"/>
    </row>
    <row r="70" spans="13:18" x14ac:dyDescent="0.25">
      <c r="M70" s="96"/>
      <c r="O70" s="96"/>
      <c r="P70" s="96"/>
      <c r="Q70" s="96"/>
      <c r="R70" s="96"/>
    </row>
    <row r="71" spans="13:18" x14ac:dyDescent="0.25">
      <c r="M71" s="96"/>
      <c r="O71" s="96"/>
      <c r="P71" s="96"/>
      <c r="Q71" s="96"/>
      <c r="R71" s="96"/>
    </row>
    <row r="72" spans="13:18" x14ac:dyDescent="0.25">
      <c r="M72" s="96"/>
      <c r="O72" s="96"/>
      <c r="P72" s="96"/>
      <c r="Q72" s="96"/>
      <c r="R72" s="96"/>
    </row>
    <row r="73" spans="13:18" x14ac:dyDescent="0.25">
      <c r="M73" s="96"/>
      <c r="O73" s="96"/>
      <c r="P73" s="96"/>
      <c r="Q73" s="96"/>
      <c r="R73" s="96"/>
    </row>
    <row r="74" spans="13:18" x14ac:dyDescent="0.25">
      <c r="M74" s="96"/>
      <c r="O74" s="96"/>
      <c r="P74" s="96"/>
      <c r="Q74" s="96"/>
      <c r="R74" s="96"/>
    </row>
    <row r="75" spans="13:18" x14ac:dyDescent="0.25">
      <c r="M75" s="96"/>
      <c r="O75" s="96"/>
      <c r="P75" s="96"/>
      <c r="Q75" s="96"/>
      <c r="R75" s="96"/>
    </row>
    <row r="76" spans="13:18" x14ac:dyDescent="0.25">
      <c r="M76" s="96"/>
      <c r="O76" s="96"/>
      <c r="P76" s="96"/>
      <c r="Q76" s="96"/>
      <c r="R76" s="96"/>
    </row>
    <row r="77" spans="13:18" x14ac:dyDescent="0.25">
      <c r="M77" s="96"/>
      <c r="O77" s="96"/>
      <c r="P77" s="96"/>
      <c r="Q77" s="96"/>
      <c r="R77" s="96"/>
    </row>
    <row r="78" spans="13:18" x14ac:dyDescent="0.25">
      <c r="M78" s="96"/>
      <c r="O78" s="96"/>
      <c r="P78" s="96"/>
      <c r="Q78" s="96"/>
      <c r="R78" s="96"/>
    </row>
    <row r="79" spans="13:18" x14ac:dyDescent="0.25">
      <c r="M79" s="96"/>
      <c r="O79" s="96"/>
      <c r="P79" s="96"/>
      <c r="Q79" s="96"/>
      <c r="R79" s="96"/>
    </row>
    <row r="80" spans="13:18" x14ac:dyDescent="0.25">
      <c r="M80" s="96"/>
      <c r="O80" s="97"/>
      <c r="P80" s="97"/>
      <c r="Q80" s="97"/>
      <c r="R80" s="97"/>
    </row>
    <row r="81" spans="13:18" x14ac:dyDescent="0.25">
      <c r="M81" s="96"/>
      <c r="O81" s="97"/>
      <c r="P81" s="97"/>
      <c r="Q81" s="97"/>
      <c r="R81" s="97"/>
    </row>
    <row r="82" spans="13:18" x14ac:dyDescent="0.25">
      <c r="M82" s="96"/>
      <c r="O82" s="97"/>
      <c r="P82" s="97"/>
      <c r="Q82" s="97"/>
      <c r="R82" s="97"/>
    </row>
    <row r="83" spans="13:18" x14ac:dyDescent="0.25">
      <c r="M83" s="96"/>
      <c r="O83" s="97"/>
      <c r="P83" s="97"/>
      <c r="Q83" s="97"/>
      <c r="R83" s="97"/>
    </row>
    <row r="84" spans="13:18" x14ac:dyDescent="0.25">
      <c r="M84" s="96"/>
      <c r="O84" s="97"/>
      <c r="P84" s="97"/>
      <c r="Q84" s="97"/>
      <c r="R84" s="97"/>
    </row>
    <row r="85" spans="13:18" x14ac:dyDescent="0.25">
      <c r="M85" s="96"/>
      <c r="O85" s="97"/>
      <c r="P85" s="97"/>
      <c r="Q85" s="97"/>
      <c r="R85" s="97"/>
    </row>
    <row r="86" spans="13:18" x14ac:dyDescent="0.25">
      <c r="M86" s="96"/>
      <c r="O86" s="97"/>
      <c r="P86" s="97"/>
      <c r="Q86" s="97"/>
      <c r="R86" s="97"/>
    </row>
    <row r="87" spans="13:18" x14ac:dyDescent="0.25">
      <c r="M87" s="96"/>
      <c r="O87" s="97"/>
      <c r="P87" s="97"/>
      <c r="Q87" s="97"/>
      <c r="R87" s="97"/>
    </row>
    <row r="88" spans="13:18" x14ac:dyDescent="0.25">
      <c r="M88" s="96"/>
      <c r="O88" s="97"/>
      <c r="P88" s="97"/>
      <c r="Q88" s="97"/>
      <c r="R88" s="97"/>
    </row>
    <row r="89" spans="13:18" x14ac:dyDescent="0.25">
      <c r="M89" s="96"/>
      <c r="O89" s="97"/>
      <c r="P89" s="97"/>
      <c r="Q89" s="97"/>
      <c r="R89" s="97"/>
    </row>
    <row r="90" spans="13:18" x14ac:dyDescent="0.25">
      <c r="M90" s="96"/>
      <c r="O90" s="97"/>
      <c r="P90" s="97"/>
      <c r="Q90" s="97"/>
      <c r="R90" s="97"/>
    </row>
    <row r="91" spans="13:18" x14ac:dyDescent="0.25">
      <c r="M91" s="96"/>
      <c r="O91" s="97"/>
      <c r="P91" s="97"/>
      <c r="Q91" s="97"/>
      <c r="R91" s="97"/>
    </row>
    <row r="92" spans="13:18" x14ac:dyDescent="0.25">
      <c r="M92" s="96"/>
      <c r="O92" s="97"/>
      <c r="P92" s="97"/>
      <c r="Q92" s="97"/>
      <c r="R92" s="97"/>
    </row>
    <row r="93" spans="13:18" x14ac:dyDescent="0.25">
      <c r="M93" s="96"/>
      <c r="O93" s="97"/>
      <c r="P93" s="97"/>
      <c r="Q93" s="97"/>
      <c r="R93" s="97"/>
    </row>
    <row r="94" spans="13:18" x14ac:dyDescent="0.25">
      <c r="M94" s="96"/>
      <c r="O94" s="97"/>
      <c r="P94" s="97"/>
      <c r="Q94" s="97"/>
      <c r="R94" s="97"/>
    </row>
    <row r="95" spans="13:18" x14ac:dyDescent="0.25">
      <c r="M95" s="96"/>
      <c r="O95" s="97"/>
      <c r="P95" s="97"/>
      <c r="Q95" s="97"/>
      <c r="R95" s="97"/>
    </row>
    <row r="96" spans="13:18" x14ac:dyDescent="0.25">
      <c r="M96" s="96"/>
      <c r="O96" s="97"/>
      <c r="P96" s="97"/>
      <c r="Q96" s="97"/>
      <c r="R96" s="97"/>
    </row>
    <row r="97" spans="13:18" x14ac:dyDescent="0.25">
      <c r="M97" s="96"/>
      <c r="O97" s="97"/>
      <c r="P97" s="97"/>
      <c r="Q97" s="97"/>
      <c r="R97" s="97"/>
    </row>
    <row r="98" spans="13:18" x14ac:dyDescent="0.25">
      <c r="M98" s="96"/>
      <c r="O98" s="97"/>
      <c r="P98" s="97"/>
      <c r="Q98" s="97"/>
      <c r="R98" s="97"/>
    </row>
    <row r="99" spans="13:18" x14ac:dyDescent="0.25">
      <c r="M99" s="96"/>
      <c r="O99" s="97"/>
      <c r="P99" s="97"/>
      <c r="Q99" s="97"/>
      <c r="R99" s="97"/>
    </row>
    <row r="100" spans="13:18" x14ac:dyDescent="0.25">
      <c r="M100" s="96"/>
      <c r="O100" s="97"/>
      <c r="P100" s="97"/>
      <c r="Q100" s="97"/>
      <c r="R100" s="97"/>
    </row>
    <row r="101" spans="13:18" x14ac:dyDescent="0.25">
      <c r="M101" s="96"/>
      <c r="O101" s="97"/>
      <c r="P101" s="97"/>
      <c r="Q101" s="97"/>
      <c r="R101" s="97"/>
    </row>
    <row r="102" spans="13:18" x14ac:dyDescent="0.25">
      <c r="M102" s="96"/>
      <c r="O102" s="97"/>
      <c r="P102" s="97"/>
      <c r="Q102" s="97"/>
      <c r="R102" s="97"/>
    </row>
    <row r="103" spans="13:18" x14ac:dyDescent="0.25">
      <c r="M103" s="96"/>
      <c r="O103" s="97"/>
      <c r="P103" s="97"/>
      <c r="Q103" s="97"/>
      <c r="R103" s="97"/>
    </row>
    <row r="104" spans="13:18" x14ac:dyDescent="0.25">
      <c r="M104" s="96"/>
      <c r="O104" s="97"/>
      <c r="P104" s="97"/>
      <c r="Q104" s="97"/>
      <c r="R104" s="97"/>
    </row>
    <row r="105" spans="13:18" x14ac:dyDescent="0.25">
      <c r="M105" s="96"/>
      <c r="O105" s="97"/>
      <c r="P105" s="97"/>
      <c r="Q105" s="97"/>
      <c r="R105" s="97"/>
    </row>
    <row r="106" spans="13:18" x14ac:dyDescent="0.25">
      <c r="M106" s="96"/>
      <c r="O106" s="97"/>
      <c r="P106" s="97"/>
      <c r="Q106" s="97"/>
      <c r="R106" s="97"/>
    </row>
    <row r="107" spans="13:18" x14ac:dyDescent="0.25">
      <c r="M107" s="96"/>
      <c r="O107" s="97"/>
      <c r="P107" s="97"/>
      <c r="Q107" s="97"/>
      <c r="R107" s="97"/>
    </row>
    <row r="108" spans="13:18" x14ac:dyDescent="0.25">
      <c r="M108" s="96"/>
      <c r="O108" s="97"/>
      <c r="P108" s="97"/>
      <c r="Q108" s="97"/>
      <c r="R108" s="97"/>
    </row>
    <row r="109" spans="13:18" x14ac:dyDescent="0.25">
      <c r="M109" s="96"/>
      <c r="O109" s="97"/>
      <c r="P109" s="97"/>
      <c r="Q109" s="97"/>
      <c r="R109" s="97"/>
    </row>
    <row r="110" spans="13:18" x14ac:dyDescent="0.25">
      <c r="M110" s="96"/>
      <c r="O110" s="97"/>
      <c r="P110" s="97"/>
      <c r="Q110" s="97"/>
      <c r="R110" s="97"/>
    </row>
    <row r="111" spans="13:18" x14ac:dyDescent="0.25">
      <c r="M111" s="96"/>
      <c r="O111" s="97"/>
      <c r="P111" s="97"/>
      <c r="Q111" s="97"/>
      <c r="R111" s="97"/>
    </row>
    <row r="112" spans="13:18" x14ac:dyDescent="0.25">
      <c r="M112" s="96"/>
      <c r="O112" s="97"/>
      <c r="P112" s="97"/>
      <c r="Q112" s="97"/>
      <c r="R112" s="97"/>
    </row>
    <row r="113" spans="13:18" x14ac:dyDescent="0.25">
      <c r="M113" s="96"/>
      <c r="O113" s="97"/>
      <c r="P113" s="97"/>
      <c r="Q113" s="97"/>
      <c r="R113" s="97"/>
    </row>
    <row r="114" spans="13:18" x14ac:dyDescent="0.25">
      <c r="M114" s="96"/>
      <c r="O114" s="97"/>
      <c r="P114" s="97"/>
      <c r="Q114" s="97"/>
      <c r="R114" s="97"/>
    </row>
    <row r="115" spans="13:18" x14ac:dyDescent="0.25">
      <c r="M115" s="96"/>
      <c r="O115" s="97"/>
      <c r="P115" s="97"/>
      <c r="Q115" s="97"/>
      <c r="R115" s="97"/>
    </row>
    <row r="116" spans="13:18" x14ac:dyDescent="0.25">
      <c r="M116" s="96"/>
      <c r="O116" s="97"/>
      <c r="P116" s="97"/>
      <c r="Q116" s="97"/>
      <c r="R116" s="97"/>
    </row>
    <row r="117" spans="13:18" x14ac:dyDescent="0.25">
      <c r="M117" s="96"/>
      <c r="O117" s="97"/>
      <c r="P117" s="97"/>
      <c r="Q117" s="97"/>
      <c r="R117" s="97"/>
    </row>
    <row r="118" spans="13:18" x14ac:dyDescent="0.25">
      <c r="M118" s="96"/>
      <c r="O118" s="97"/>
      <c r="P118" s="97"/>
      <c r="Q118" s="97"/>
      <c r="R118" s="97"/>
    </row>
    <row r="119" spans="13:18" x14ac:dyDescent="0.25">
      <c r="M119" s="96"/>
      <c r="O119" s="97"/>
      <c r="P119" s="97"/>
      <c r="Q119" s="97"/>
      <c r="R119" s="97"/>
    </row>
    <row r="120" spans="13:18" x14ac:dyDescent="0.25">
      <c r="M120" s="96"/>
      <c r="O120" s="97"/>
      <c r="P120" s="97"/>
      <c r="Q120" s="97"/>
      <c r="R120" s="97"/>
    </row>
    <row r="121" spans="13:18" x14ac:dyDescent="0.25">
      <c r="M121" s="96"/>
      <c r="O121" s="97"/>
      <c r="P121" s="97"/>
      <c r="Q121" s="97"/>
      <c r="R121" s="97"/>
    </row>
    <row r="122" spans="13:18" x14ac:dyDescent="0.25">
      <c r="M122" s="96"/>
      <c r="O122" s="97"/>
      <c r="P122" s="97"/>
      <c r="Q122" s="97"/>
      <c r="R122" s="97"/>
    </row>
    <row r="123" spans="13:18" x14ac:dyDescent="0.25">
      <c r="M123" s="96"/>
      <c r="O123" s="97"/>
      <c r="P123" s="97"/>
      <c r="Q123" s="97"/>
      <c r="R123" s="97"/>
    </row>
    <row r="124" spans="13:18" x14ac:dyDescent="0.25">
      <c r="M124" s="96"/>
      <c r="O124" s="97"/>
      <c r="P124" s="97"/>
      <c r="Q124" s="97"/>
      <c r="R124" s="97"/>
    </row>
    <row r="125" spans="13:18" x14ac:dyDescent="0.25">
      <c r="M125" s="96"/>
      <c r="O125" s="97"/>
      <c r="P125" s="97"/>
      <c r="Q125" s="97"/>
      <c r="R125" s="97"/>
    </row>
    <row r="126" spans="13:18" x14ac:dyDescent="0.25">
      <c r="M126" s="96"/>
      <c r="O126" s="97"/>
      <c r="P126" s="97"/>
      <c r="Q126" s="97"/>
      <c r="R126" s="97"/>
    </row>
    <row r="127" spans="13:18" x14ac:dyDescent="0.25">
      <c r="M127" s="96"/>
      <c r="O127" s="97"/>
      <c r="P127" s="97"/>
      <c r="Q127" s="97"/>
      <c r="R127" s="97"/>
    </row>
    <row r="128" spans="13:18" x14ac:dyDescent="0.25">
      <c r="M128" s="96"/>
      <c r="O128" s="97"/>
      <c r="P128" s="97"/>
      <c r="Q128" s="97"/>
      <c r="R128" s="97"/>
    </row>
    <row r="129" spans="13:18" x14ac:dyDescent="0.25">
      <c r="M129" s="96"/>
      <c r="O129" s="97"/>
      <c r="P129" s="97"/>
      <c r="Q129" s="97"/>
      <c r="R129" s="97"/>
    </row>
    <row r="130" spans="13:18" x14ac:dyDescent="0.25">
      <c r="M130" s="96"/>
      <c r="O130" s="97"/>
      <c r="P130" s="97"/>
      <c r="Q130" s="97"/>
      <c r="R130" s="97"/>
    </row>
    <row r="131" spans="13:18" x14ac:dyDescent="0.25">
      <c r="M131" s="96"/>
      <c r="O131" s="97"/>
      <c r="P131" s="97"/>
      <c r="Q131" s="97"/>
      <c r="R131" s="97"/>
    </row>
    <row r="132" spans="13:18" x14ac:dyDescent="0.25">
      <c r="M132" s="96"/>
      <c r="O132" s="97"/>
      <c r="P132" s="97"/>
      <c r="Q132" s="97"/>
      <c r="R132" s="97"/>
    </row>
    <row r="133" spans="13:18" x14ac:dyDescent="0.25">
      <c r="M133" s="96"/>
      <c r="O133" s="97"/>
      <c r="P133" s="97"/>
      <c r="Q133" s="97"/>
      <c r="R133" s="97"/>
    </row>
    <row r="134" spans="13:18" x14ac:dyDescent="0.25">
      <c r="M134" s="96"/>
      <c r="O134" s="97"/>
      <c r="P134" s="97"/>
      <c r="Q134" s="97"/>
      <c r="R134" s="97"/>
    </row>
    <row r="135" spans="13:18" x14ac:dyDescent="0.25">
      <c r="M135" s="96"/>
      <c r="O135" s="97"/>
      <c r="P135" s="97"/>
      <c r="Q135" s="97"/>
      <c r="R135" s="97"/>
    </row>
    <row r="136" spans="13:18" x14ac:dyDescent="0.25">
      <c r="M136" s="96"/>
      <c r="O136" s="97"/>
      <c r="P136" s="97"/>
      <c r="Q136" s="97"/>
      <c r="R136" s="97"/>
    </row>
    <row r="137" spans="13:18" x14ac:dyDescent="0.25">
      <c r="M137" s="96"/>
      <c r="O137" s="97"/>
      <c r="P137" s="97"/>
      <c r="Q137" s="97"/>
      <c r="R137" s="97"/>
    </row>
    <row r="138" spans="13:18" x14ac:dyDescent="0.25">
      <c r="M138" s="96"/>
      <c r="O138" s="97"/>
      <c r="P138" s="97"/>
      <c r="Q138" s="97"/>
      <c r="R138" s="97"/>
    </row>
    <row r="139" spans="13:18" x14ac:dyDescent="0.25">
      <c r="M139" s="96"/>
      <c r="O139" s="97"/>
      <c r="P139" s="97"/>
      <c r="Q139" s="97"/>
      <c r="R139" s="97"/>
    </row>
    <row r="140" spans="13:18" x14ac:dyDescent="0.25">
      <c r="M140" s="96"/>
      <c r="O140" s="97"/>
      <c r="P140" s="97"/>
      <c r="Q140" s="97"/>
      <c r="R140" s="97"/>
    </row>
    <row r="141" spans="13:18" x14ac:dyDescent="0.25">
      <c r="M141" s="96"/>
      <c r="O141" s="97"/>
      <c r="P141" s="97"/>
      <c r="Q141" s="97"/>
      <c r="R141" s="97"/>
    </row>
    <row r="142" spans="13:18" x14ac:dyDescent="0.25">
      <c r="M142" s="96"/>
      <c r="O142" s="97"/>
      <c r="P142" s="97"/>
      <c r="Q142" s="97"/>
      <c r="R142" s="97"/>
    </row>
    <row r="143" spans="13:18" x14ac:dyDescent="0.25">
      <c r="M143" s="96"/>
      <c r="O143" s="97"/>
      <c r="P143" s="97"/>
      <c r="Q143" s="97"/>
      <c r="R143" s="97"/>
    </row>
    <row r="144" spans="13:18" x14ac:dyDescent="0.25">
      <c r="M144" s="96"/>
      <c r="O144" s="97"/>
      <c r="P144" s="97"/>
      <c r="Q144" s="97"/>
      <c r="R144" s="97"/>
    </row>
    <row r="145" spans="13:18" x14ac:dyDescent="0.25">
      <c r="M145" s="96"/>
      <c r="O145" s="97"/>
      <c r="P145" s="97"/>
      <c r="Q145" s="97"/>
      <c r="R145" s="97"/>
    </row>
    <row r="146" spans="13:18" x14ac:dyDescent="0.25">
      <c r="M146" s="96"/>
      <c r="O146" s="97"/>
      <c r="P146" s="97"/>
      <c r="Q146" s="97"/>
      <c r="R146" s="97"/>
    </row>
    <row r="147" spans="13:18" x14ac:dyDescent="0.25">
      <c r="M147" s="96"/>
      <c r="O147" s="97"/>
      <c r="P147" s="97"/>
      <c r="Q147" s="97"/>
      <c r="R147" s="97"/>
    </row>
    <row r="148" spans="13:18" x14ac:dyDescent="0.25">
      <c r="M148" s="96"/>
      <c r="O148" s="97"/>
      <c r="P148" s="97"/>
      <c r="Q148" s="97"/>
      <c r="R148" s="97"/>
    </row>
    <row r="149" spans="13:18" x14ac:dyDescent="0.25">
      <c r="M149" s="96"/>
      <c r="O149" s="97"/>
      <c r="P149" s="97"/>
      <c r="Q149" s="97"/>
      <c r="R149" s="97"/>
    </row>
    <row r="150" spans="13:18" x14ac:dyDescent="0.25">
      <c r="M150" s="96"/>
      <c r="O150" s="97"/>
      <c r="P150" s="97"/>
      <c r="Q150" s="97"/>
      <c r="R150" s="97"/>
    </row>
    <row r="151" spans="13:18" x14ac:dyDescent="0.25">
      <c r="M151" s="96"/>
      <c r="O151" s="97"/>
      <c r="P151" s="97"/>
      <c r="Q151" s="97"/>
      <c r="R151" s="97"/>
    </row>
    <row r="152" spans="13:18" x14ac:dyDescent="0.25">
      <c r="M152" s="96"/>
      <c r="O152" s="97"/>
      <c r="P152" s="97"/>
      <c r="Q152" s="97"/>
      <c r="R152" s="97"/>
    </row>
    <row r="153" spans="13:18" x14ac:dyDescent="0.25">
      <c r="M153" s="96"/>
      <c r="O153" s="97"/>
      <c r="P153" s="97"/>
      <c r="Q153" s="97"/>
      <c r="R153" s="97"/>
    </row>
    <row r="154" spans="13:18" x14ac:dyDescent="0.25">
      <c r="M154" s="96"/>
      <c r="O154" s="97"/>
      <c r="P154" s="97"/>
      <c r="Q154" s="97"/>
      <c r="R154" s="97"/>
    </row>
    <row r="155" spans="13:18" x14ac:dyDescent="0.25">
      <c r="M155" s="96"/>
      <c r="O155" s="97"/>
      <c r="P155" s="97"/>
      <c r="Q155" s="97"/>
      <c r="R155" s="97"/>
    </row>
    <row r="156" spans="13:18" x14ac:dyDescent="0.25">
      <c r="M156" s="96"/>
      <c r="O156" s="97"/>
      <c r="P156" s="97"/>
      <c r="Q156" s="97"/>
      <c r="R156" s="97"/>
    </row>
    <row r="157" spans="13:18" x14ac:dyDescent="0.25">
      <c r="M157" s="96"/>
      <c r="O157" s="97"/>
      <c r="P157" s="97"/>
      <c r="Q157" s="97"/>
      <c r="R157" s="97"/>
    </row>
    <row r="158" spans="13:18" x14ac:dyDescent="0.25">
      <c r="M158" s="96"/>
      <c r="O158" s="97"/>
      <c r="P158" s="97"/>
      <c r="Q158" s="97"/>
      <c r="R158" s="97"/>
    </row>
    <row r="159" spans="13:18" x14ac:dyDescent="0.25">
      <c r="M159" s="96"/>
      <c r="O159" s="97"/>
      <c r="P159" s="97"/>
      <c r="Q159" s="97"/>
      <c r="R159" s="97"/>
    </row>
    <row r="160" spans="13:18" x14ac:dyDescent="0.25">
      <c r="M160" s="96"/>
      <c r="O160" s="97"/>
      <c r="P160" s="97"/>
      <c r="Q160" s="97"/>
      <c r="R160" s="97"/>
    </row>
    <row r="161" spans="13:18" x14ac:dyDescent="0.25">
      <c r="M161" s="96"/>
      <c r="O161" s="97"/>
      <c r="P161" s="97"/>
      <c r="Q161" s="97"/>
      <c r="R161" s="97"/>
    </row>
    <row r="162" spans="13:18" x14ac:dyDescent="0.25">
      <c r="M162" s="96"/>
      <c r="O162" s="97"/>
      <c r="P162" s="97"/>
      <c r="Q162" s="97"/>
      <c r="R162" s="97"/>
    </row>
    <row r="163" spans="13:18" x14ac:dyDescent="0.25">
      <c r="M163" s="96"/>
      <c r="O163" s="97"/>
      <c r="P163" s="97"/>
      <c r="Q163" s="97"/>
      <c r="R163" s="97"/>
    </row>
    <row r="164" spans="13:18" x14ac:dyDescent="0.25">
      <c r="M164" s="96"/>
      <c r="O164" s="97"/>
      <c r="P164" s="97"/>
      <c r="Q164" s="97"/>
      <c r="R164" s="97"/>
    </row>
    <row r="165" spans="13:18" x14ac:dyDescent="0.25">
      <c r="M165" s="96"/>
      <c r="O165" s="97"/>
      <c r="P165" s="97"/>
      <c r="Q165" s="97"/>
      <c r="R165" s="97"/>
    </row>
    <row r="166" spans="13:18" x14ac:dyDescent="0.25">
      <c r="M166" s="96"/>
      <c r="O166" s="97"/>
      <c r="P166" s="97"/>
      <c r="Q166" s="97"/>
      <c r="R166" s="97"/>
    </row>
    <row r="167" spans="13:18" x14ac:dyDescent="0.25">
      <c r="M167" s="96"/>
      <c r="O167" s="97"/>
      <c r="P167" s="97"/>
      <c r="Q167" s="97"/>
      <c r="R167" s="97"/>
    </row>
    <row r="168" spans="13:18" x14ac:dyDescent="0.25">
      <c r="M168" s="96"/>
      <c r="O168" s="97"/>
      <c r="P168" s="97"/>
      <c r="Q168" s="97"/>
      <c r="R168" s="97"/>
    </row>
    <row r="169" spans="13:18" x14ac:dyDescent="0.25">
      <c r="M169" s="96"/>
      <c r="O169" s="97"/>
      <c r="P169" s="97"/>
      <c r="Q169" s="97"/>
      <c r="R169" s="97"/>
    </row>
    <row r="170" spans="13:18" x14ac:dyDescent="0.25">
      <c r="M170" s="96"/>
      <c r="O170" s="97"/>
      <c r="P170" s="97"/>
      <c r="Q170" s="97"/>
      <c r="R170" s="97"/>
    </row>
    <row r="171" spans="13:18" x14ac:dyDescent="0.25">
      <c r="M171" s="96"/>
      <c r="O171" s="97"/>
      <c r="P171" s="97"/>
      <c r="Q171" s="97"/>
      <c r="R171" s="97"/>
    </row>
    <row r="172" spans="13:18" x14ac:dyDescent="0.25">
      <c r="M172" s="96"/>
      <c r="O172" s="97"/>
      <c r="P172" s="97"/>
      <c r="Q172" s="97"/>
      <c r="R172" s="97"/>
    </row>
    <row r="173" spans="13:18" x14ac:dyDescent="0.25">
      <c r="M173" s="96"/>
      <c r="O173" s="97"/>
      <c r="P173" s="97"/>
      <c r="Q173" s="97"/>
      <c r="R173" s="97"/>
    </row>
    <row r="174" spans="13:18" x14ac:dyDescent="0.25">
      <c r="M174" s="96"/>
      <c r="O174" s="97"/>
      <c r="P174" s="97"/>
      <c r="Q174" s="97"/>
      <c r="R174" s="97"/>
    </row>
    <row r="175" spans="13:18" x14ac:dyDescent="0.25">
      <c r="M175" s="96"/>
      <c r="O175" s="97"/>
      <c r="P175" s="97"/>
      <c r="Q175" s="97"/>
      <c r="R175" s="97"/>
    </row>
    <row r="176" spans="13:18" x14ac:dyDescent="0.25">
      <c r="M176" s="96"/>
      <c r="O176" s="97"/>
      <c r="P176" s="97"/>
      <c r="Q176" s="97"/>
      <c r="R176" s="97"/>
    </row>
    <row r="177" spans="13:18" x14ac:dyDescent="0.25">
      <c r="M177" s="96"/>
      <c r="O177" s="97"/>
      <c r="P177" s="97"/>
      <c r="Q177" s="97"/>
      <c r="R177" s="97"/>
    </row>
    <row r="178" spans="13:18" x14ac:dyDescent="0.25">
      <c r="M178" s="96"/>
      <c r="O178" s="97"/>
      <c r="P178" s="97"/>
      <c r="Q178" s="97"/>
      <c r="R178" s="97"/>
    </row>
    <row r="179" spans="13:18" x14ac:dyDescent="0.25">
      <c r="M179" s="96"/>
      <c r="O179" s="97"/>
      <c r="P179" s="97"/>
      <c r="Q179" s="97"/>
      <c r="R179" s="97"/>
    </row>
    <row r="180" spans="13:18" x14ac:dyDescent="0.25">
      <c r="M180" s="96"/>
      <c r="O180" s="97"/>
      <c r="P180" s="97"/>
      <c r="Q180" s="97"/>
      <c r="R180" s="97"/>
    </row>
    <row r="181" spans="13:18" x14ac:dyDescent="0.25">
      <c r="M181" s="96"/>
      <c r="O181" s="97"/>
      <c r="P181" s="97"/>
      <c r="Q181" s="97"/>
      <c r="R181" s="97"/>
    </row>
    <row r="182" spans="13:18" x14ac:dyDescent="0.25">
      <c r="M182" s="96"/>
      <c r="O182" s="97"/>
      <c r="P182" s="97"/>
      <c r="Q182" s="97"/>
      <c r="R182" s="97"/>
    </row>
    <row r="183" spans="13:18" x14ac:dyDescent="0.25">
      <c r="M183" s="96"/>
      <c r="O183" s="97"/>
      <c r="P183" s="97"/>
      <c r="Q183" s="97"/>
      <c r="R183" s="97"/>
    </row>
    <row r="184" spans="13:18" x14ac:dyDescent="0.25">
      <c r="M184" s="96"/>
      <c r="O184" s="97"/>
      <c r="P184" s="97"/>
      <c r="Q184" s="97"/>
      <c r="R184" s="97"/>
    </row>
    <row r="185" spans="13:18" x14ac:dyDescent="0.25">
      <c r="M185" s="96"/>
      <c r="O185" s="97"/>
      <c r="P185" s="97"/>
      <c r="Q185" s="97"/>
      <c r="R185" s="97"/>
    </row>
    <row r="186" spans="13:18" x14ac:dyDescent="0.25">
      <c r="M186" s="96"/>
      <c r="O186" s="97"/>
      <c r="P186" s="97"/>
      <c r="Q186" s="97"/>
      <c r="R186" s="97"/>
    </row>
    <row r="187" spans="13:18" x14ac:dyDescent="0.25">
      <c r="M187" s="96"/>
      <c r="O187" s="97"/>
      <c r="P187" s="97"/>
      <c r="Q187" s="97"/>
      <c r="R187" s="97"/>
    </row>
    <row r="188" spans="13:18" x14ac:dyDescent="0.25">
      <c r="M188" s="96"/>
      <c r="O188" s="97"/>
      <c r="P188" s="97"/>
      <c r="Q188" s="97"/>
      <c r="R188" s="97"/>
    </row>
    <row r="189" spans="13:18" x14ac:dyDescent="0.25">
      <c r="M189" s="96"/>
      <c r="O189" s="97"/>
      <c r="P189" s="97"/>
      <c r="Q189" s="97"/>
      <c r="R189" s="97"/>
    </row>
    <row r="190" spans="13:18" x14ac:dyDescent="0.25">
      <c r="M190" s="96"/>
      <c r="O190" s="97"/>
      <c r="P190" s="97"/>
      <c r="Q190" s="97"/>
      <c r="R190" s="97"/>
    </row>
    <row r="191" spans="13:18" x14ac:dyDescent="0.25">
      <c r="M191" s="96"/>
      <c r="O191" s="97"/>
      <c r="P191" s="97"/>
      <c r="Q191" s="97"/>
      <c r="R191" s="97"/>
    </row>
    <row r="192" spans="13:18" x14ac:dyDescent="0.25">
      <c r="M192" s="96"/>
      <c r="O192" s="97"/>
      <c r="P192" s="97"/>
      <c r="Q192" s="97"/>
      <c r="R192" s="97"/>
    </row>
    <row r="193" spans="13:18" x14ac:dyDescent="0.25">
      <c r="M193" s="96"/>
      <c r="O193" s="97"/>
      <c r="P193" s="97"/>
      <c r="Q193" s="97"/>
      <c r="R193" s="97"/>
    </row>
    <row r="194" spans="13:18" x14ac:dyDescent="0.25">
      <c r="M194" s="96"/>
      <c r="O194" s="97"/>
      <c r="P194" s="97"/>
      <c r="Q194" s="97"/>
      <c r="R194" s="97"/>
    </row>
    <row r="195" spans="13:18" x14ac:dyDescent="0.25">
      <c r="M195" s="96"/>
      <c r="O195" s="97"/>
      <c r="P195" s="97"/>
      <c r="Q195" s="97"/>
      <c r="R195" s="97"/>
    </row>
    <row r="196" spans="13:18" x14ac:dyDescent="0.25">
      <c r="M196" s="96"/>
      <c r="O196" s="97"/>
      <c r="P196" s="97"/>
      <c r="Q196" s="97"/>
      <c r="R196" s="97"/>
    </row>
    <row r="197" spans="13:18" x14ac:dyDescent="0.25">
      <c r="M197" s="96"/>
      <c r="O197" s="97"/>
      <c r="P197" s="97"/>
      <c r="Q197" s="97"/>
      <c r="R197" s="97"/>
    </row>
    <row r="198" spans="13:18" x14ac:dyDescent="0.25">
      <c r="M198" s="96"/>
      <c r="O198" s="97"/>
      <c r="P198" s="97"/>
      <c r="Q198" s="97"/>
      <c r="R198" s="97"/>
    </row>
    <row r="199" spans="13:18" x14ac:dyDescent="0.25">
      <c r="M199" s="96"/>
      <c r="O199" s="97"/>
      <c r="P199" s="97"/>
      <c r="Q199" s="97"/>
      <c r="R199" s="97"/>
    </row>
    <row r="200" spans="13:18" x14ac:dyDescent="0.25">
      <c r="M200" s="96"/>
      <c r="O200" s="97"/>
      <c r="P200" s="97"/>
      <c r="Q200" s="97"/>
      <c r="R200" s="97"/>
    </row>
    <row r="201" spans="13:18" x14ac:dyDescent="0.25">
      <c r="M201" s="96"/>
      <c r="O201" s="97"/>
      <c r="P201" s="97"/>
      <c r="Q201" s="97"/>
      <c r="R201" s="97"/>
    </row>
    <row r="202" spans="13:18" x14ac:dyDescent="0.25">
      <c r="M202" s="96"/>
      <c r="O202" s="97"/>
      <c r="P202" s="97"/>
      <c r="Q202" s="97"/>
      <c r="R202" s="97"/>
    </row>
    <row r="203" spans="13:18" x14ac:dyDescent="0.25">
      <c r="M203" s="96"/>
      <c r="O203" s="97"/>
      <c r="P203" s="97"/>
      <c r="Q203" s="97"/>
      <c r="R203" s="97"/>
    </row>
    <row r="204" spans="13:18" x14ac:dyDescent="0.25">
      <c r="M204" s="96"/>
      <c r="O204" s="97"/>
      <c r="P204" s="97"/>
      <c r="Q204" s="97"/>
      <c r="R204" s="97"/>
    </row>
    <row r="205" spans="13:18" x14ac:dyDescent="0.25">
      <c r="M205" s="96"/>
      <c r="O205" s="97"/>
      <c r="P205" s="97"/>
      <c r="Q205" s="97"/>
      <c r="R205" s="97"/>
    </row>
    <row r="206" spans="13:18" x14ac:dyDescent="0.25">
      <c r="M206" s="96"/>
      <c r="O206" s="97"/>
      <c r="P206" s="97"/>
      <c r="Q206" s="97"/>
      <c r="R206" s="97"/>
    </row>
    <row r="207" spans="13:18" x14ac:dyDescent="0.25">
      <c r="M207" s="96"/>
      <c r="O207" s="97"/>
      <c r="P207" s="97"/>
      <c r="Q207" s="97"/>
      <c r="R207" s="97"/>
    </row>
    <row r="208" spans="13:18" x14ac:dyDescent="0.25">
      <c r="M208" s="96"/>
      <c r="O208" s="97"/>
      <c r="P208" s="97"/>
      <c r="Q208" s="97"/>
      <c r="R208" s="97"/>
    </row>
    <row r="209" spans="13:18" x14ac:dyDescent="0.25">
      <c r="M209" s="96"/>
      <c r="O209" s="97"/>
      <c r="P209" s="97"/>
      <c r="Q209" s="97"/>
      <c r="R209" s="97"/>
    </row>
    <row r="210" spans="13:18" x14ac:dyDescent="0.25">
      <c r="M210" s="96"/>
      <c r="O210" s="97"/>
      <c r="P210" s="97"/>
      <c r="Q210" s="97"/>
      <c r="R210" s="97"/>
    </row>
    <row r="211" spans="13:18" x14ac:dyDescent="0.25">
      <c r="M211" s="96"/>
      <c r="O211" s="97"/>
      <c r="P211" s="97"/>
      <c r="Q211" s="97"/>
      <c r="R211" s="97"/>
    </row>
    <row r="212" spans="13:18" x14ac:dyDescent="0.25">
      <c r="M212" s="96"/>
      <c r="O212" s="97"/>
      <c r="P212" s="97"/>
      <c r="Q212" s="97"/>
      <c r="R212" s="97"/>
    </row>
    <row r="213" spans="13:18" x14ac:dyDescent="0.25">
      <c r="M213" s="96"/>
      <c r="O213" s="97"/>
      <c r="P213" s="97"/>
      <c r="Q213" s="97"/>
      <c r="R213" s="97"/>
    </row>
    <row r="214" spans="13:18" x14ac:dyDescent="0.25">
      <c r="M214" s="96"/>
      <c r="O214" s="97"/>
      <c r="P214" s="97"/>
      <c r="Q214" s="97"/>
      <c r="R214" s="97"/>
    </row>
    <row r="215" spans="13:18" x14ac:dyDescent="0.25">
      <c r="M215" s="96"/>
      <c r="O215" s="97"/>
      <c r="P215" s="97"/>
      <c r="Q215" s="97"/>
      <c r="R215" s="97"/>
    </row>
    <row r="216" spans="13:18" x14ac:dyDescent="0.25">
      <c r="M216" s="96"/>
      <c r="O216" s="97"/>
      <c r="P216" s="97"/>
      <c r="Q216" s="97"/>
      <c r="R216" s="97"/>
    </row>
    <row r="217" spans="13:18" x14ac:dyDescent="0.25">
      <c r="M217" s="96"/>
      <c r="O217" s="97"/>
      <c r="P217" s="97"/>
      <c r="Q217" s="97"/>
      <c r="R217" s="97"/>
    </row>
    <row r="218" spans="13:18" x14ac:dyDescent="0.25">
      <c r="M218" s="96"/>
      <c r="O218" s="97"/>
      <c r="P218" s="97"/>
      <c r="Q218" s="97"/>
      <c r="R218" s="97"/>
    </row>
    <row r="219" spans="13:18" x14ac:dyDescent="0.25">
      <c r="M219" s="96"/>
      <c r="O219" s="97"/>
      <c r="P219" s="97"/>
      <c r="Q219" s="97"/>
      <c r="R219" s="97"/>
    </row>
    <row r="220" spans="13:18" x14ac:dyDescent="0.25">
      <c r="M220" s="96"/>
      <c r="O220" s="97"/>
      <c r="P220" s="97"/>
      <c r="Q220" s="97"/>
      <c r="R220" s="97"/>
    </row>
    <row r="221" spans="13:18" x14ac:dyDescent="0.25">
      <c r="M221" s="96"/>
      <c r="O221" s="97"/>
      <c r="P221" s="97"/>
      <c r="Q221" s="97"/>
      <c r="R221" s="97"/>
    </row>
    <row r="222" spans="13:18" x14ac:dyDescent="0.25">
      <c r="M222" s="96"/>
      <c r="O222" s="97"/>
      <c r="P222" s="97"/>
      <c r="Q222" s="97"/>
      <c r="R222" s="97"/>
    </row>
    <row r="223" spans="13:18" x14ac:dyDescent="0.25">
      <c r="M223" s="96"/>
      <c r="O223" s="97"/>
      <c r="P223" s="97"/>
      <c r="Q223" s="97"/>
      <c r="R223" s="97"/>
    </row>
    <row r="224" spans="13:18" x14ac:dyDescent="0.25">
      <c r="M224" s="96"/>
      <c r="O224" s="97"/>
      <c r="P224" s="97"/>
      <c r="Q224" s="97"/>
      <c r="R224" s="97"/>
    </row>
    <row r="225" spans="13:18" x14ac:dyDescent="0.25">
      <c r="M225" s="96"/>
      <c r="O225" s="97"/>
      <c r="P225" s="97"/>
      <c r="Q225" s="97"/>
      <c r="R225" s="97"/>
    </row>
    <row r="226" spans="13:18" x14ac:dyDescent="0.25">
      <c r="M226" s="96"/>
      <c r="O226" s="97"/>
      <c r="P226" s="97"/>
      <c r="Q226" s="97"/>
      <c r="R226" s="97"/>
    </row>
    <row r="227" spans="13:18" x14ac:dyDescent="0.25">
      <c r="M227" s="96"/>
      <c r="O227" s="97"/>
      <c r="P227" s="97"/>
      <c r="Q227" s="97"/>
      <c r="R227" s="97"/>
    </row>
    <row r="228" spans="13:18" x14ac:dyDescent="0.25">
      <c r="M228" s="96"/>
      <c r="O228" s="97"/>
      <c r="P228" s="97"/>
      <c r="Q228" s="97"/>
      <c r="R228" s="97"/>
    </row>
    <row r="229" spans="13:18" x14ac:dyDescent="0.25">
      <c r="M229" s="96"/>
      <c r="O229" s="97"/>
      <c r="P229" s="97"/>
      <c r="Q229" s="97"/>
      <c r="R229" s="97"/>
    </row>
    <row r="230" spans="13:18" x14ac:dyDescent="0.25">
      <c r="M230" s="96"/>
      <c r="O230" s="97"/>
      <c r="P230" s="97"/>
      <c r="Q230" s="97"/>
      <c r="R230" s="97"/>
    </row>
    <row r="231" spans="13:18" x14ac:dyDescent="0.25">
      <c r="M231" s="96"/>
      <c r="O231" s="97"/>
      <c r="P231" s="97"/>
      <c r="Q231" s="97"/>
      <c r="R231" s="97"/>
    </row>
    <row r="232" spans="13:18" x14ac:dyDescent="0.25">
      <c r="M232" s="96"/>
      <c r="O232" s="97"/>
      <c r="P232" s="97"/>
      <c r="Q232" s="97"/>
      <c r="R232" s="97"/>
    </row>
    <row r="233" spans="13:18" x14ac:dyDescent="0.25">
      <c r="M233" s="96"/>
      <c r="O233" s="97"/>
      <c r="P233" s="97"/>
      <c r="Q233" s="97"/>
      <c r="R233" s="97"/>
    </row>
    <row r="234" spans="13:18" x14ac:dyDescent="0.25">
      <c r="M234" s="96"/>
      <c r="O234" s="97"/>
      <c r="P234" s="97"/>
      <c r="Q234" s="97"/>
      <c r="R234" s="97"/>
    </row>
    <row r="235" spans="13:18" x14ac:dyDescent="0.25">
      <c r="M235" s="96"/>
      <c r="O235" s="97"/>
      <c r="P235" s="97"/>
      <c r="Q235" s="97"/>
      <c r="R235" s="97"/>
    </row>
    <row r="236" spans="13:18" x14ac:dyDescent="0.25">
      <c r="M236" s="96"/>
      <c r="O236" s="97"/>
      <c r="P236" s="97"/>
      <c r="Q236" s="97"/>
      <c r="R236" s="97"/>
    </row>
    <row r="237" spans="13:18" x14ac:dyDescent="0.25">
      <c r="M237" s="96"/>
      <c r="O237" s="97"/>
      <c r="P237" s="97"/>
      <c r="Q237" s="97"/>
      <c r="R237" s="97"/>
    </row>
    <row r="238" spans="13:18" x14ac:dyDescent="0.25">
      <c r="M238" s="96"/>
      <c r="O238" s="97"/>
      <c r="P238" s="97"/>
      <c r="Q238" s="97"/>
      <c r="R238" s="97"/>
    </row>
    <row r="239" spans="13:18" x14ac:dyDescent="0.25">
      <c r="M239" s="96"/>
      <c r="O239" s="97"/>
      <c r="P239" s="97"/>
      <c r="Q239" s="97"/>
      <c r="R239" s="97"/>
    </row>
    <row r="240" spans="13:18" x14ac:dyDescent="0.25">
      <c r="M240" s="96"/>
      <c r="O240" s="97"/>
      <c r="P240" s="97"/>
      <c r="Q240" s="97"/>
      <c r="R240" s="97"/>
    </row>
    <row r="241" spans="13:18" x14ac:dyDescent="0.25">
      <c r="M241" s="96"/>
      <c r="O241" s="97"/>
      <c r="P241" s="97"/>
      <c r="Q241" s="97"/>
      <c r="R241" s="97"/>
    </row>
    <row r="242" spans="13:18" x14ac:dyDescent="0.25">
      <c r="M242" s="96"/>
      <c r="O242" s="97"/>
      <c r="P242" s="97"/>
      <c r="Q242" s="97"/>
      <c r="R242" s="97"/>
    </row>
    <row r="243" spans="13:18" x14ac:dyDescent="0.25">
      <c r="M243" s="96"/>
      <c r="O243" s="97"/>
      <c r="P243" s="97"/>
      <c r="Q243" s="97"/>
      <c r="R243" s="97"/>
    </row>
    <row r="244" spans="13:18" x14ac:dyDescent="0.25">
      <c r="M244" s="96"/>
      <c r="O244" s="97"/>
      <c r="P244" s="97"/>
      <c r="Q244" s="97"/>
      <c r="R244" s="97"/>
    </row>
    <row r="245" spans="13:18" x14ac:dyDescent="0.25">
      <c r="M245" s="96"/>
      <c r="O245" s="97"/>
      <c r="P245" s="97"/>
      <c r="Q245" s="97"/>
      <c r="R245" s="97"/>
    </row>
    <row r="246" spans="13:18" x14ac:dyDescent="0.25">
      <c r="M246" s="96"/>
      <c r="O246" s="97"/>
      <c r="P246" s="97"/>
      <c r="Q246" s="97"/>
      <c r="R246" s="97"/>
    </row>
    <row r="247" spans="13:18" x14ac:dyDescent="0.25">
      <c r="M247" s="96"/>
      <c r="O247" s="97"/>
      <c r="P247" s="97"/>
      <c r="Q247" s="97"/>
      <c r="R247" s="97"/>
    </row>
    <row r="248" spans="13:18" x14ac:dyDescent="0.25">
      <c r="M248" s="96"/>
      <c r="O248" s="97"/>
      <c r="P248" s="97"/>
      <c r="Q248" s="97"/>
      <c r="R248" s="97"/>
    </row>
    <row r="249" spans="13:18" x14ac:dyDescent="0.25">
      <c r="M249" s="96"/>
      <c r="O249" s="97"/>
      <c r="P249" s="97"/>
      <c r="Q249" s="97"/>
      <c r="R249" s="97"/>
    </row>
    <row r="250" spans="13:18" x14ac:dyDescent="0.25">
      <c r="M250" s="96"/>
      <c r="O250" s="97"/>
      <c r="P250" s="97"/>
      <c r="Q250" s="97"/>
      <c r="R250" s="97"/>
    </row>
    <row r="251" spans="13:18" x14ac:dyDescent="0.25">
      <c r="M251" s="96"/>
      <c r="O251" s="97"/>
      <c r="P251" s="97"/>
      <c r="Q251" s="97"/>
      <c r="R251" s="97"/>
    </row>
    <row r="252" spans="13:18" x14ac:dyDescent="0.25">
      <c r="M252" s="96"/>
      <c r="O252" s="97"/>
      <c r="P252" s="97"/>
      <c r="Q252" s="97"/>
      <c r="R252" s="97"/>
    </row>
    <row r="253" spans="13:18" x14ac:dyDescent="0.25">
      <c r="M253" s="96"/>
      <c r="O253" s="97"/>
      <c r="P253" s="97"/>
      <c r="Q253" s="97"/>
      <c r="R253" s="97"/>
    </row>
    <row r="254" spans="13:18" x14ac:dyDescent="0.25">
      <c r="M254" s="96"/>
      <c r="O254" s="97"/>
      <c r="P254" s="97"/>
      <c r="Q254" s="97"/>
      <c r="R254" s="97"/>
    </row>
    <row r="255" spans="13:18" x14ac:dyDescent="0.25">
      <c r="M255" s="96"/>
      <c r="O255" s="97"/>
      <c r="P255" s="97"/>
      <c r="Q255" s="97"/>
      <c r="R255" s="97"/>
    </row>
    <row r="256" spans="13:18" x14ac:dyDescent="0.25">
      <c r="M256" s="96"/>
      <c r="O256" s="97"/>
      <c r="P256" s="97"/>
      <c r="Q256" s="97"/>
      <c r="R256" s="97"/>
    </row>
    <row r="257" spans="13:18" x14ac:dyDescent="0.25">
      <c r="M257" s="96"/>
      <c r="O257" s="97"/>
      <c r="P257" s="97"/>
      <c r="Q257" s="97"/>
      <c r="R257" s="97"/>
    </row>
    <row r="258" spans="13:18" x14ac:dyDescent="0.25">
      <c r="M258" s="96"/>
      <c r="O258" s="97"/>
      <c r="P258" s="97"/>
      <c r="Q258" s="97"/>
      <c r="R258" s="97"/>
    </row>
    <row r="259" spans="13:18" x14ac:dyDescent="0.25">
      <c r="M259" s="96"/>
      <c r="O259" s="97"/>
      <c r="P259" s="97"/>
      <c r="Q259" s="97"/>
      <c r="R259" s="97"/>
    </row>
    <row r="260" spans="13:18" x14ac:dyDescent="0.25">
      <c r="M260" s="96"/>
      <c r="O260" s="97"/>
      <c r="P260" s="97"/>
      <c r="Q260" s="97"/>
      <c r="R260" s="97"/>
    </row>
    <row r="261" spans="13:18" x14ac:dyDescent="0.25">
      <c r="M261" s="96"/>
      <c r="O261" s="97"/>
      <c r="P261" s="97"/>
      <c r="Q261" s="97"/>
      <c r="R261" s="97"/>
    </row>
    <row r="262" spans="13:18" x14ac:dyDescent="0.25">
      <c r="M262" s="96"/>
      <c r="O262" s="97"/>
      <c r="P262" s="97"/>
      <c r="Q262" s="97"/>
      <c r="R262" s="97"/>
    </row>
    <row r="263" spans="13:18" x14ac:dyDescent="0.25">
      <c r="M263" s="96"/>
      <c r="O263" s="97"/>
      <c r="P263" s="97"/>
      <c r="Q263" s="97"/>
      <c r="R263" s="97"/>
    </row>
    <row r="264" spans="13:18" x14ac:dyDescent="0.25">
      <c r="M264" s="96"/>
      <c r="O264" s="97"/>
      <c r="P264" s="97"/>
      <c r="Q264" s="97"/>
      <c r="R264" s="97"/>
    </row>
    <row r="265" spans="13:18" x14ac:dyDescent="0.25">
      <c r="M265" s="96"/>
      <c r="O265" s="97"/>
      <c r="P265" s="97"/>
      <c r="Q265" s="97"/>
      <c r="R265" s="97"/>
    </row>
    <row r="266" spans="13:18" x14ac:dyDescent="0.25">
      <c r="M266" s="96"/>
      <c r="O266" s="97"/>
      <c r="P266" s="97"/>
      <c r="Q266" s="97"/>
      <c r="R266" s="97"/>
    </row>
    <row r="267" spans="13:18" x14ac:dyDescent="0.25">
      <c r="M267" s="96"/>
      <c r="O267" s="97"/>
      <c r="P267" s="97"/>
      <c r="Q267" s="97"/>
      <c r="R267" s="97"/>
    </row>
    <row r="268" spans="13:18" x14ac:dyDescent="0.25">
      <c r="M268" s="96"/>
      <c r="O268" s="97"/>
      <c r="P268" s="97"/>
      <c r="Q268" s="97"/>
      <c r="R268" s="97"/>
    </row>
    <row r="269" spans="13:18" x14ac:dyDescent="0.25">
      <c r="M269" s="96"/>
      <c r="O269" s="97"/>
      <c r="P269" s="97"/>
      <c r="Q269" s="97"/>
      <c r="R269" s="97"/>
    </row>
    <row r="270" spans="13:18" x14ac:dyDescent="0.25">
      <c r="M270" s="96"/>
      <c r="O270" s="97"/>
      <c r="P270" s="97"/>
      <c r="Q270" s="97"/>
      <c r="R270" s="97"/>
    </row>
    <row r="271" spans="13:18" x14ac:dyDescent="0.25">
      <c r="M271" s="96"/>
      <c r="O271" s="97"/>
      <c r="P271" s="97"/>
      <c r="Q271" s="97"/>
      <c r="R271" s="97"/>
    </row>
    <row r="272" spans="13:18" x14ac:dyDescent="0.25">
      <c r="M272" s="96"/>
      <c r="O272" s="97"/>
      <c r="P272" s="97"/>
      <c r="Q272" s="97"/>
      <c r="R272" s="97"/>
    </row>
    <row r="273" spans="13:18" x14ac:dyDescent="0.25">
      <c r="M273" s="96"/>
      <c r="O273" s="97"/>
      <c r="P273" s="97"/>
      <c r="Q273" s="97"/>
      <c r="R273" s="97"/>
    </row>
    <row r="274" spans="13:18" x14ac:dyDescent="0.25">
      <c r="M274" s="96"/>
      <c r="O274" s="97"/>
      <c r="P274" s="97"/>
      <c r="Q274" s="97"/>
      <c r="R274" s="97"/>
    </row>
    <row r="275" spans="13:18" x14ac:dyDescent="0.25">
      <c r="M275" s="96"/>
      <c r="O275" s="97"/>
      <c r="P275" s="97"/>
      <c r="Q275" s="97"/>
      <c r="R275" s="97"/>
    </row>
    <row r="276" spans="13:18" x14ac:dyDescent="0.25">
      <c r="M276" s="96"/>
      <c r="O276" s="97"/>
      <c r="P276" s="97"/>
      <c r="Q276" s="97"/>
      <c r="R276" s="97"/>
    </row>
    <row r="277" spans="13:18" x14ac:dyDescent="0.25">
      <c r="M277" s="96"/>
      <c r="O277" s="97"/>
      <c r="P277" s="97"/>
      <c r="Q277" s="97"/>
      <c r="R277" s="97"/>
    </row>
    <row r="278" spans="13:18" x14ac:dyDescent="0.25">
      <c r="M278" s="96"/>
      <c r="O278" s="97"/>
      <c r="P278" s="97"/>
      <c r="Q278" s="97"/>
      <c r="R278" s="97"/>
    </row>
    <row r="279" spans="13:18" x14ac:dyDescent="0.25">
      <c r="M279" s="96"/>
      <c r="O279" s="97"/>
      <c r="P279" s="97"/>
      <c r="Q279" s="97"/>
      <c r="R279" s="97"/>
    </row>
    <row r="280" spans="13:18" x14ac:dyDescent="0.25">
      <c r="M280" s="96"/>
      <c r="O280" s="97"/>
      <c r="P280" s="97"/>
      <c r="Q280" s="97"/>
      <c r="R280" s="97"/>
    </row>
    <row r="281" spans="13:18" x14ac:dyDescent="0.25">
      <c r="M281" s="96"/>
      <c r="O281" s="97"/>
      <c r="P281" s="97"/>
      <c r="Q281" s="97"/>
      <c r="R281" s="97"/>
    </row>
    <row r="282" spans="13:18" x14ac:dyDescent="0.25">
      <c r="M282" s="96"/>
      <c r="O282" s="97"/>
      <c r="P282" s="97"/>
      <c r="Q282" s="97"/>
      <c r="R282" s="97"/>
    </row>
    <row r="283" spans="13:18" x14ac:dyDescent="0.25">
      <c r="M283" s="96"/>
      <c r="O283" s="97"/>
      <c r="P283" s="97"/>
      <c r="Q283" s="97"/>
      <c r="R283" s="97"/>
    </row>
    <row r="284" spans="13:18" x14ac:dyDescent="0.25">
      <c r="M284" s="96"/>
      <c r="O284" s="97"/>
      <c r="P284" s="97"/>
      <c r="Q284" s="97"/>
      <c r="R284" s="97"/>
    </row>
    <row r="285" spans="13:18" x14ac:dyDescent="0.25">
      <c r="M285" s="96"/>
      <c r="O285" s="97"/>
      <c r="P285" s="97"/>
      <c r="Q285" s="97"/>
      <c r="R285" s="97"/>
    </row>
    <row r="286" spans="13:18" x14ac:dyDescent="0.25">
      <c r="M286" s="96"/>
      <c r="O286" s="97"/>
      <c r="P286" s="97"/>
      <c r="Q286" s="97"/>
      <c r="R286" s="97"/>
    </row>
    <row r="287" spans="13:18" x14ac:dyDescent="0.25">
      <c r="M287" s="96"/>
      <c r="O287" s="97"/>
      <c r="P287" s="97"/>
      <c r="Q287" s="97"/>
      <c r="R287" s="97"/>
    </row>
    <row r="288" spans="13:18" x14ac:dyDescent="0.25">
      <c r="M288" s="96"/>
      <c r="O288" s="97"/>
      <c r="P288" s="97"/>
      <c r="Q288" s="97"/>
      <c r="R288" s="97"/>
    </row>
    <row r="289" spans="13:18" x14ac:dyDescent="0.25">
      <c r="M289" s="96"/>
      <c r="O289" s="97"/>
      <c r="P289" s="97"/>
      <c r="Q289" s="97"/>
      <c r="R289" s="97"/>
    </row>
    <row r="290" spans="13:18" x14ac:dyDescent="0.25">
      <c r="M290" s="96"/>
      <c r="O290" s="97"/>
      <c r="P290" s="97"/>
      <c r="Q290" s="97"/>
      <c r="R290" s="97"/>
    </row>
    <row r="291" spans="13:18" x14ac:dyDescent="0.25">
      <c r="M291" s="96"/>
      <c r="O291" s="97"/>
      <c r="P291" s="97"/>
      <c r="Q291" s="97"/>
      <c r="R291" s="97"/>
    </row>
    <row r="292" spans="13:18" x14ac:dyDescent="0.25">
      <c r="M292" s="96"/>
      <c r="O292" s="97"/>
      <c r="P292" s="97"/>
      <c r="Q292" s="97"/>
      <c r="R292" s="97"/>
    </row>
    <row r="293" spans="13:18" x14ac:dyDescent="0.25">
      <c r="M293" s="96"/>
      <c r="O293" s="97"/>
      <c r="P293" s="97"/>
      <c r="Q293" s="97"/>
      <c r="R293" s="97"/>
    </row>
    <row r="294" spans="13:18" x14ac:dyDescent="0.25">
      <c r="M294" s="96"/>
      <c r="O294" s="97"/>
      <c r="P294" s="97"/>
      <c r="Q294" s="97"/>
      <c r="R294" s="97"/>
    </row>
    <row r="295" spans="13:18" x14ac:dyDescent="0.25">
      <c r="M295" s="96"/>
      <c r="O295" s="97"/>
      <c r="P295" s="97"/>
      <c r="Q295" s="97"/>
      <c r="R295" s="97"/>
    </row>
    <row r="296" spans="13:18" x14ac:dyDescent="0.25">
      <c r="M296" s="96"/>
      <c r="O296" s="97"/>
      <c r="P296" s="97"/>
      <c r="Q296" s="97"/>
      <c r="R296" s="97"/>
    </row>
    <row r="297" spans="13:18" x14ac:dyDescent="0.25">
      <c r="M297" s="96"/>
      <c r="O297" s="97"/>
      <c r="P297" s="97"/>
      <c r="Q297" s="97"/>
      <c r="R297" s="97"/>
    </row>
    <row r="298" spans="13:18" x14ac:dyDescent="0.25">
      <c r="M298" s="96"/>
      <c r="O298" s="97"/>
      <c r="P298" s="97"/>
      <c r="Q298" s="97"/>
      <c r="R298" s="97"/>
    </row>
    <row r="299" spans="13:18" x14ac:dyDescent="0.25">
      <c r="M299" s="96"/>
      <c r="O299" s="97"/>
      <c r="P299" s="97"/>
      <c r="Q299" s="97"/>
      <c r="R299" s="97"/>
    </row>
    <row r="300" spans="13:18" x14ac:dyDescent="0.25">
      <c r="M300" s="96"/>
      <c r="O300" s="97"/>
      <c r="P300" s="97"/>
      <c r="Q300" s="97"/>
      <c r="R300" s="97"/>
    </row>
    <row r="301" spans="13:18" x14ac:dyDescent="0.25">
      <c r="M301" s="96"/>
      <c r="O301" s="97"/>
      <c r="P301" s="97"/>
      <c r="Q301" s="97"/>
      <c r="R301" s="97"/>
    </row>
    <row r="302" spans="13:18" x14ac:dyDescent="0.25">
      <c r="M302" s="96"/>
      <c r="O302" s="97"/>
      <c r="P302" s="97"/>
      <c r="Q302" s="97"/>
      <c r="R302" s="97"/>
    </row>
    <row r="303" spans="13:18" x14ac:dyDescent="0.25">
      <c r="M303" s="96"/>
      <c r="O303" s="97"/>
      <c r="P303" s="97"/>
      <c r="Q303" s="97"/>
      <c r="R303" s="97"/>
    </row>
    <row r="304" spans="13:18" x14ac:dyDescent="0.25">
      <c r="M304" s="96"/>
      <c r="O304" s="97"/>
      <c r="P304" s="97"/>
      <c r="Q304" s="97"/>
      <c r="R304" s="97"/>
    </row>
    <row r="305" spans="13:18" x14ac:dyDescent="0.25">
      <c r="M305" s="96"/>
      <c r="O305" s="97"/>
      <c r="P305" s="97"/>
      <c r="Q305" s="97"/>
      <c r="R305" s="97"/>
    </row>
    <row r="306" spans="13:18" x14ac:dyDescent="0.25">
      <c r="M306" s="96"/>
      <c r="O306" s="97"/>
      <c r="P306" s="97"/>
      <c r="Q306" s="97"/>
      <c r="R306" s="97"/>
    </row>
    <row r="307" spans="13:18" x14ac:dyDescent="0.25">
      <c r="M307" s="96"/>
      <c r="O307" s="97"/>
      <c r="P307" s="97"/>
      <c r="Q307" s="97"/>
      <c r="R307" s="97"/>
    </row>
    <row r="308" spans="13:18" x14ac:dyDescent="0.25">
      <c r="M308" s="96"/>
      <c r="O308" s="97"/>
      <c r="P308" s="97"/>
      <c r="Q308" s="97"/>
      <c r="R308" s="97"/>
    </row>
    <row r="309" spans="13:18" x14ac:dyDescent="0.25">
      <c r="M309" s="96"/>
      <c r="O309" s="97"/>
      <c r="P309" s="97"/>
      <c r="Q309" s="97"/>
      <c r="R309" s="97"/>
    </row>
    <row r="310" spans="13:18" x14ac:dyDescent="0.25">
      <c r="M310" s="96"/>
      <c r="O310" s="97"/>
      <c r="P310" s="97"/>
      <c r="Q310" s="97"/>
      <c r="R310" s="97"/>
    </row>
    <row r="311" spans="13:18" x14ac:dyDescent="0.25">
      <c r="M311" s="96"/>
      <c r="O311" s="97"/>
      <c r="P311" s="97"/>
      <c r="Q311" s="97"/>
      <c r="R311" s="97"/>
    </row>
    <row r="312" spans="13:18" x14ac:dyDescent="0.25">
      <c r="M312" s="96"/>
      <c r="O312" s="97"/>
      <c r="P312" s="97"/>
      <c r="Q312" s="97"/>
      <c r="R312" s="97"/>
    </row>
    <row r="313" spans="13:18" x14ac:dyDescent="0.25">
      <c r="M313" s="96"/>
      <c r="O313" s="97"/>
      <c r="P313" s="97"/>
      <c r="Q313" s="97"/>
      <c r="R313" s="97"/>
    </row>
    <row r="314" spans="13:18" x14ac:dyDescent="0.25">
      <c r="M314" s="96"/>
      <c r="O314" s="97"/>
      <c r="P314" s="97"/>
      <c r="Q314" s="97"/>
      <c r="R314" s="97"/>
    </row>
    <row r="315" spans="13:18" x14ac:dyDescent="0.25">
      <c r="M315" s="96"/>
      <c r="O315" s="97"/>
      <c r="P315" s="97"/>
      <c r="Q315" s="97"/>
      <c r="R315" s="97"/>
    </row>
    <row r="316" spans="13:18" x14ac:dyDescent="0.25">
      <c r="M316" s="96"/>
      <c r="O316" s="97"/>
      <c r="P316" s="97"/>
      <c r="Q316" s="97"/>
      <c r="R316" s="97"/>
    </row>
    <row r="317" spans="13:18" x14ac:dyDescent="0.25">
      <c r="M317" s="96"/>
      <c r="O317" s="97"/>
      <c r="P317" s="97"/>
      <c r="Q317" s="97"/>
      <c r="R317" s="97"/>
    </row>
    <row r="318" spans="13:18" x14ac:dyDescent="0.25">
      <c r="M318" s="96"/>
      <c r="O318" s="97"/>
      <c r="P318" s="97"/>
      <c r="Q318" s="97"/>
      <c r="R318" s="97"/>
    </row>
    <row r="319" spans="13:18" x14ac:dyDescent="0.25">
      <c r="M319" s="96"/>
      <c r="O319" s="97"/>
      <c r="P319" s="97"/>
      <c r="Q319" s="97"/>
      <c r="R319" s="97"/>
    </row>
    <row r="320" spans="13:18" x14ac:dyDescent="0.25">
      <c r="M320" s="96"/>
      <c r="O320" s="97"/>
      <c r="P320" s="97"/>
      <c r="Q320" s="97"/>
      <c r="R320" s="97"/>
    </row>
    <row r="321" spans="13:18" x14ac:dyDescent="0.25">
      <c r="M321" s="96"/>
      <c r="O321" s="97"/>
      <c r="P321" s="97"/>
      <c r="Q321" s="97"/>
      <c r="R321" s="97"/>
    </row>
    <row r="322" spans="13:18" x14ac:dyDescent="0.25">
      <c r="M322" s="96"/>
      <c r="O322" s="97"/>
      <c r="P322" s="97"/>
      <c r="Q322" s="97"/>
      <c r="R322" s="97"/>
    </row>
    <row r="323" spans="13:18" x14ac:dyDescent="0.25">
      <c r="M323" s="96"/>
      <c r="O323" s="97"/>
      <c r="P323" s="97"/>
      <c r="Q323" s="97"/>
      <c r="R323" s="97"/>
    </row>
    <row r="324" spans="13:18" x14ac:dyDescent="0.25">
      <c r="M324" s="96"/>
      <c r="O324" s="97"/>
      <c r="P324" s="97"/>
      <c r="Q324" s="97"/>
      <c r="R324" s="97"/>
    </row>
    <row r="325" spans="13:18" x14ac:dyDescent="0.25">
      <c r="M325" s="96"/>
      <c r="O325" s="97"/>
      <c r="P325" s="97"/>
      <c r="Q325" s="97"/>
      <c r="R325" s="97"/>
    </row>
    <row r="326" spans="13:18" x14ac:dyDescent="0.25">
      <c r="M326" s="96"/>
      <c r="O326" s="97"/>
      <c r="P326" s="97"/>
      <c r="Q326" s="97"/>
      <c r="R326" s="97"/>
    </row>
    <row r="327" spans="13:18" x14ac:dyDescent="0.25">
      <c r="M327" s="96"/>
      <c r="O327" s="97"/>
      <c r="P327" s="97"/>
      <c r="Q327" s="97"/>
      <c r="R327" s="97"/>
    </row>
    <row r="328" spans="13:18" x14ac:dyDescent="0.25">
      <c r="M328" s="96"/>
      <c r="O328" s="97"/>
      <c r="P328" s="97"/>
      <c r="Q328" s="97"/>
      <c r="R328" s="97"/>
    </row>
    <row r="329" spans="13:18" x14ac:dyDescent="0.25">
      <c r="M329" s="96"/>
      <c r="O329" s="97"/>
      <c r="P329" s="97"/>
      <c r="Q329" s="97"/>
      <c r="R329" s="97"/>
    </row>
    <row r="330" spans="13:18" x14ac:dyDescent="0.25">
      <c r="M330" s="96"/>
      <c r="O330" s="97"/>
      <c r="P330" s="97"/>
      <c r="Q330" s="97"/>
      <c r="R330" s="97"/>
    </row>
    <row r="331" spans="13:18" x14ac:dyDescent="0.25">
      <c r="M331" s="96"/>
      <c r="O331" s="97"/>
      <c r="P331" s="97"/>
      <c r="Q331" s="97"/>
      <c r="R331" s="97"/>
    </row>
    <row r="332" spans="13:18" x14ac:dyDescent="0.25">
      <c r="M332" s="96"/>
      <c r="O332" s="97"/>
      <c r="P332" s="97"/>
      <c r="Q332" s="97"/>
      <c r="R332" s="97"/>
    </row>
    <row r="333" spans="13:18" x14ac:dyDescent="0.25">
      <c r="M333" s="96"/>
      <c r="O333" s="97"/>
      <c r="P333" s="97"/>
      <c r="Q333" s="97"/>
      <c r="R333" s="97"/>
    </row>
    <row r="334" spans="13:18" x14ac:dyDescent="0.25">
      <c r="M334" s="96"/>
      <c r="O334" s="97"/>
      <c r="P334" s="97"/>
      <c r="Q334" s="97"/>
      <c r="R334" s="97"/>
    </row>
    <row r="335" spans="13:18" x14ac:dyDescent="0.25">
      <c r="M335" s="96"/>
      <c r="O335" s="97"/>
      <c r="P335" s="97"/>
      <c r="Q335" s="97"/>
      <c r="R335" s="97"/>
    </row>
    <row r="336" spans="13:18" x14ac:dyDescent="0.25">
      <c r="M336" s="96"/>
      <c r="O336" s="97"/>
      <c r="P336" s="97"/>
      <c r="Q336" s="97"/>
      <c r="R336" s="97"/>
    </row>
    <row r="337" spans="13:18" x14ac:dyDescent="0.25">
      <c r="M337" s="96"/>
      <c r="O337" s="97"/>
      <c r="P337" s="97"/>
      <c r="Q337" s="97"/>
      <c r="R337" s="97"/>
    </row>
    <row r="338" spans="13:18" x14ac:dyDescent="0.25">
      <c r="M338" s="96"/>
      <c r="O338" s="97"/>
      <c r="P338" s="97"/>
      <c r="Q338" s="97"/>
      <c r="R338" s="97"/>
    </row>
    <row r="339" spans="13:18" x14ac:dyDescent="0.25">
      <c r="M339" s="96"/>
      <c r="O339" s="97"/>
      <c r="P339" s="97"/>
      <c r="Q339" s="97"/>
      <c r="R339" s="97"/>
    </row>
    <row r="340" spans="13:18" x14ac:dyDescent="0.25">
      <c r="M340" s="96"/>
      <c r="O340" s="97"/>
      <c r="P340" s="97"/>
      <c r="Q340" s="97"/>
      <c r="R340" s="97"/>
    </row>
    <row r="341" spans="13:18" x14ac:dyDescent="0.25">
      <c r="M341" s="96"/>
      <c r="O341" s="97"/>
      <c r="P341" s="97"/>
      <c r="Q341" s="97"/>
      <c r="R341" s="97"/>
    </row>
    <row r="342" spans="13:18" x14ac:dyDescent="0.25">
      <c r="M342" s="96"/>
      <c r="O342" s="97"/>
      <c r="P342" s="97"/>
      <c r="Q342" s="97"/>
      <c r="R342" s="97"/>
    </row>
    <row r="343" spans="13:18" x14ac:dyDescent="0.25">
      <c r="M343" s="96"/>
      <c r="O343" s="97"/>
      <c r="P343" s="97"/>
      <c r="Q343" s="97"/>
      <c r="R343" s="97"/>
    </row>
    <row r="344" spans="13:18" x14ac:dyDescent="0.25">
      <c r="M344" s="96"/>
      <c r="O344" s="97"/>
      <c r="P344" s="97"/>
      <c r="Q344" s="97"/>
      <c r="R344" s="97"/>
    </row>
    <row r="345" spans="13:18" x14ac:dyDescent="0.25">
      <c r="M345" s="96"/>
      <c r="O345" s="97"/>
      <c r="P345" s="97"/>
      <c r="Q345" s="97"/>
      <c r="R345" s="97"/>
    </row>
    <row r="346" spans="13:18" x14ac:dyDescent="0.25">
      <c r="M346" s="96"/>
      <c r="O346" s="97"/>
      <c r="P346" s="97"/>
      <c r="Q346" s="97"/>
      <c r="R346" s="97"/>
    </row>
    <row r="347" spans="13:18" x14ac:dyDescent="0.25">
      <c r="M347" s="96"/>
      <c r="O347" s="97"/>
      <c r="P347" s="97"/>
      <c r="Q347" s="97"/>
      <c r="R347" s="97"/>
    </row>
    <row r="348" spans="13:18" x14ac:dyDescent="0.25">
      <c r="M348" s="96"/>
      <c r="O348" s="97"/>
      <c r="P348" s="97"/>
      <c r="Q348" s="97"/>
      <c r="R348" s="97"/>
    </row>
    <row r="349" spans="13:18" x14ac:dyDescent="0.25">
      <c r="M349" s="96"/>
      <c r="O349" s="97"/>
      <c r="P349" s="97"/>
      <c r="Q349" s="97"/>
      <c r="R349" s="97"/>
    </row>
    <row r="350" spans="13:18" x14ac:dyDescent="0.25">
      <c r="M350" s="96"/>
      <c r="O350" s="97"/>
      <c r="P350" s="97"/>
      <c r="Q350" s="97"/>
      <c r="R350" s="97"/>
    </row>
    <row r="351" spans="13:18" x14ac:dyDescent="0.25">
      <c r="M351" s="96"/>
      <c r="O351" s="97"/>
      <c r="P351" s="97"/>
      <c r="Q351" s="97"/>
      <c r="R351" s="97"/>
    </row>
    <row r="352" spans="13:18" x14ac:dyDescent="0.25">
      <c r="M352" s="96"/>
      <c r="O352" s="97"/>
      <c r="P352" s="97"/>
      <c r="Q352" s="97"/>
      <c r="R352" s="97"/>
    </row>
    <row r="353" spans="13:18" x14ac:dyDescent="0.25">
      <c r="M353" s="96"/>
      <c r="O353" s="97"/>
      <c r="P353" s="97"/>
      <c r="Q353" s="97"/>
      <c r="R353" s="97"/>
    </row>
    <row r="354" spans="13:18" x14ac:dyDescent="0.25">
      <c r="M354" s="96"/>
      <c r="O354" s="97"/>
      <c r="P354" s="97"/>
      <c r="Q354" s="97"/>
      <c r="R354" s="97"/>
    </row>
    <row r="355" spans="13:18" x14ac:dyDescent="0.25">
      <c r="M355" s="96"/>
      <c r="O355" s="97"/>
      <c r="P355" s="97"/>
      <c r="Q355" s="97"/>
      <c r="R355" s="97"/>
    </row>
    <row r="356" spans="13:18" x14ac:dyDescent="0.25">
      <c r="M356" s="96"/>
      <c r="O356" s="97"/>
      <c r="P356" s="97"/>
      <c r="Q356" s="97"/>
      <c r="R356" s="97"/>
    </row>
    <row r="357" spans="13:18" x14ac:dyDescent="0.25">
      <c r="M357" s="96"/>
      <c r="O357" s="97"/>
      <c r="P357" s="97"/>
      <c r="Q357" s="97"/>
      <c r="R357" s="97"/>
    </row>
    <row r="358" spans="13:18" x14ac:dyDescent="0.25">
      <c r="M358" s="96"/>
      <c r="O358" s="97"/>
      <c r="P358" s="97"/>
      <c r="Q358" s="97"/>
      <c r="R358" s="97"/>
    </row>
    <row r="359" spans="13:18" x14ac:dyDescent="0.25">
      <c r="M359" s="96"/>
      <c r="O359" s="97"/>
      <c r="P359" s="97"/>
      <c r="Q359" s="97"/>
      <c r="R359" s="97"/>
    </row>
    <row r="360" spans="13:18" x14ac:dyDescent="0.25">
      <c r="M360" s="96"/>
      <c r="O360" s="97"/>
      <c r="P360" s="97"/>
      <c r="Q360" s="97"/>
      <c r="R360" s="97"/>
    </row>
    <row r="361" spans="13:18" x14ac:dyDescent="0.25">
      <c r="M361" s="96"/>
      <c r="O361" s="97"/>
      <c r="P361" s="97"/>
      <c r="Q361" s="97"/>
      <c r="R361" s="97"/>
    </row>
    <row r="362" spans="13:18" x14ac:dyDescent="0.25">
      <c r="M362" s="96"/>
      <c r="O362" s="97"/>
      <c r="P362" s="97"/>
      <c r="Q362" s="97"/>
      <c r="R362" s="97"/>
    </row>
    <row r="363" spans="13:18" x14ac:dyDescent="0.25">
      <c r="M363" s="96"/>
      <c r="O363" s="97"/>
      <c r="P363" s="97"/>
      <c r="Q363" s="97"/>
      <c r="R363" s="97"/>
    </row>
    <row r="364" spans="13:18" x14ac:dyDescent="0.25">
      <c r="M364" s="96"/>
      <c r="O364" s="97"/>
      <c r="P364" s="97"/>
      <c r="Q364" s="97"/>
      <c r="R364" s="97"/>
    </row>
    <row r="365" spans="13:18" x14ac:dyDescent="0.25">
      <c r="M365" s="96"/>
      <c r="O365" s="97"/>
      <c r="P365" s="97"/>
      <c r="Q365" s="97"/>
      <c r="R365" s="97"/>
    </row>
    <row r="366" spans="13:18" x14ac:dyDescent="0.25">
      <c r="M366" s="96"/>
      <c r="O366" s="97"/>
      <c r="P366" s="97"/>
      <c r="Q366" s="97"/>
      <c r="R366" s="97"/>
    </row>
    <row r="367" spans="13:18" x14ac:dyDescent="0.25">
      <c r="M367" s="96"/>
      <c r="O367" s="97"/>
      <c r="P367" s="97"/>
      <c r="Q367" s="97"/>
      <c r="R367" s="97"/>
    </row>
    <row r="368" spans="13:18" x14ac:dyDescent="0.25">
      <c r="M368" s="96"/>
      <c r="O368" s="97"/>
      <c r="P368" s="97"/>
      <c r="Q368" s="97"/>
      <c r="R368" s="97"/>
    </row>
    <row r="369" spans="13:18" x14ac:dyDescent="0.25">
      <c r="M369" s="96"/>
      <c r="O369" s="97"/>
      <c r="P369" s="97"/>
      <c r="Q369" s="97"/>
      <c r="R369" s="97"/>
    </row>
    <row r="370" spans="13:18" x14ac:dyDescent="0.25">
      <c r="M370" s="96"/>
      <c r="O370" s="97"/>
      <c r="P370" s="97"/>
      <c r="Q370" s="97"/>
      <c r="R370" s="97"/>
    </row>
    <row r="371" spans="13:18" x14ac:dyDescent="0.25">
      <c r="M371" s="96"/>
      <c r="O371" s="97"/>
      <c r="P371" s="97"/>
      <c r="Q371" s="97"/>
      <c r="R371" s="97"/>
    </row>
    <row r="372" spans="13:18" x14ac:dyDescent="0.25">
      <c r="M372" s="96"/>
      <c r="O372" s="97"/>
      <c r="P372" s="97"/>
      <c r="Q372" s="97"/>
      <c r="R372" s="97"/>
    </row>
    <row r="373" spans="13:18" x14ac:dyDescent="0.25">
      <c r="M373" s="96"/>
      <c r="O373" s="97"/>
      <c r="P373" s="97"/>
      <c r="Q373" s="97"/>
      <c r="R373" s="97"/>
    </row>
    <row r="374" spans="13:18" x14ac:dyDescent="0.25">
      <c r="M374" s="96"/>
      <c r="O374" s="97"/>
      <c r="P374" s="97"/>
      <c r="Q374" s="97"/>
      <c r="R374" s="97"/>
    </row>
    <row r="375" spans="13:18" x14ac:dyDescent="0.25">
      <c r="M375" s="96"/>
      <c r="O375" s="97"/>
      <c r="P375" s="97"/>
      <c r="Q375" s="97"/>
      <c r="R375" s="97"/>
    </row>
    <row r="376" spans="13:18" x14ac:dyDescent="0.25">
      <c r="M376" s="96"/>
      <c r="O376" s="97"/>
      <c r="P376" s="97"/>
      <c r="Q376" s="97"/>
      <c r="R376" s="97"/>
    </row>
    <row r="377" spans="13:18" x14ac:dyDescent="0.25">
      <c r="M377" s="96"/>
      <c r="O377" s="97"/>
      <c r="P377" s="97"/>
      <c r="Q377" s="97"/>
      <c r="R377" s="97"/>
    </row>
    <row r="378" spans="13:18" x14ac:dyDescent="0.25">
      <c r="M378" s="96"/>
      <c r="O378" s="97"/>
      <c r="P378" s="97"/>
      <c r="Q378" s="97"/>
      <c r="R378" s="97"/>
    </row>
    <row r="379" spans="13:18" x14ac:dyDescent="0.25">
      <c r="M379" s="96"/>
      <c r="O379" s="97"/>
      <c r="P379" s="97"/>
      <c r="Q379" s="97"/>
      <c r="R379" s="97"/>
    </row>
    <row r="380" spans="13:18" x14ac:dyDescent="0.25">
      <c r="M380" s="96"/>
      <c r="O380" s="97"/>
      <c r="P380" s="97"/>
      <c r="Q380" s="97"/>
      <c r="R380" s="97"/>
    </row>
    <row r="381" spans="13:18" x14ac:dyDescent="0.25">
      <c r="M381" s="96"/>
      <c r="O381" s="97"/>
      <c r="P381" s="97"/>
      <c r="Q381" s="97"/>
      <c r="R381" s="97"/>
    </row>
    <row r="382" spans="13:18" x14ac:dyDescent="0.25">
      <c r="M382" s="96"/>
      <c r="O382" s="97"/>
      <c r="P382" s="97"/>
      <c r="Q382" s="97"/>
      <c r="R382" s="97"/>
    </row>
    <row r="383" spans="13:18" x14ac:dyDescent="0.25">
      <c r="M383" s="96"/>
      <c r="O383" s="97"/>
      <c r="P383" s="97"/>
      <c r="Q383" s="97"/>
      <c r="R383" s="97"/>
    </row>
    <row r="384" spans="13:18" x14ac:dyDescent="0.25">
      <c r="M384" s="96"/>
      <c r="O384" s="97"/>
      <c r="P384" s="97"/>
      <c r="Q384" s="97"/>
      <c r="R384" s="97"/>
    </row>
    <row r="385" spans="13:18" x14ac:dyDescent="0.25">
      <c r="M385" s="96"/>
      <c r="O385" s="97"/>
      <c r="P385" s="97"/>
      <c r="Q385" s="97"/>
      <c r="R385" s="97"/>
    </row>
    <row r="386" spans="13:18" x14ac:dyDescent="0.25">
      <c r="M386" s="96"/>
      <c r="O386" s="97"/>
      <c r="P386" s="97"/>
      <c r="Q386" s="97"/>
      <c r="R386" s="97"/>
    </row>
    <row r="387" spans="13:18" x14ac:dyDescent="0.25">
      <c r="M387" s="96"/>
      <c r="O387" s="97"/>
      <c r="P387" s="97"/>
      <c r="Q387" s="97"/>
      <c r="R387" s="97"/>
    </row>
    <row r="388" spans="13:18" x14ac:dyDescent="0.25">
      <c r="M388" s="96"/>
      <c r="O388" s="97"/>
      <c r="P388" s="97"/>
      <c r="Q388" s="97"/>
      <c r="R388" s="97"/>
    </row>
    <row r="389" spans="13:18" x14ac:dyDescent="0.25">
      <c r="M389" s="96"/>
      <c r="O389" s="97"/>
      <c r="P389" s="97"/>
      <c r="Q389" s="97"/>
      <c r="R389" s="97"/>
    </row>
    <row r="390" spans="13:18" x14ac:dyDescent="0.25">
      <c r="M390" s="96"/>
      <c r="O390" s="97"/>
      <c r="P390" s="97"/>
      <c r="Q390" s="97"/>
      <c r="R390" s="97"/>
    </row>
    <row r="391" spans="13:18" x14ac:dyDescent="0.25">
      <c r="M391" s="96"/>
      <c r="O391" s="97"/>
      <c r="P391" s="97"/>
      <c r="Q391" s="97"/>
      <c r="R391" s="97"/>
    </row>
    <row r="392" spans="13:18" x14ac:dyDescent="0.25">
      <c r="M392" s="96"/>
      <c r="O392" s="97"/>
      <c r="P392" s="97"/>
      <c r="Q392" s="97"/>
      <c r="R392" s="97"/>
    </row>
    <row r="393" spans="13:18" x14ac:dyDescent="0.25">
      <c r="M393" s="96"/>
      <c r="O393" s="97"/>
      <c r="P393" s="97"/>
      <c r="Q393" s="97"/>
      <c r="R393" s="97"/>
    </row>
    <row r="394" spans="13:18" x14ac:dyDescent="0.25">
      <c r="M394" s="96"/>
      <c r="O394" s="97"/>
      <c r="P394" s="97"/>
      <c r="Q394" s="97"/>
      <c r="R394" s="97"/>
    </row>
    <row r="395" spans="13:18" x14ac:dyDescent="0.25">
      <c r="M395" s="96"/>
      <c r="O395" s="97"/>
      <c r="P395" s="97"/>
      <c r="Q395" s="97"/>
      <c r="R395" s="97"/>
    </row>
    <row r="396" spans="13:18" x14ac:dyDescent="0.25">
      <c r="M396" s="96"/>
      <c r="O396" s="97"/>
      <c r="P396" s="97"/>
      <c r="Q396" s="97"/>
      <c r="R396" s="97"/>
    </row>
    <row r="397" spans="13:18" x14ac:dyDescent="0.25">
      <c r="M397" s="96"/>
      <c r="O397" s="97"/>
      <c r="P397" s="97"/>
      <c r="Q397" s="97"/>
      <c r="R397" s="97"/>
    </row>
    <row r="398" spans="13:18" x14ac:dyDescent="0.25">
      <c r="M398" s="96"/>
      <c r="O398" s="97"/>
      <c r="P398" s="97"/>
      <c r="Q398" s="97"/>
      <c r="R398" s="97"/>
    </row>
    <row r="399" spans="13:18" x14ac:dyDescent="0.25">
      <c r="M399" s="96"/>
      <c r="O399" s="97"/>
      <c r="P399" s="97"/>
      <c r="Q399" s="97"/>
      <c r="R399" s="97"/>
    </row>
    <row r="400" spans="13:18" x14ac:dyDescent="0.25">
      <c r="M400" s="96"/>
      <c r="O400" s="97"/>
      <c r="P400" s="97"/>
      <c r="Q400" s="97"/>
      <c r="R400" s="97"/>
    </row>
    <row r="401" spans="13:18" x14ac:dyDescent="0.25">
      <c r="M401" s="96"/>
      <c r="O401" s="97"/>
      <c r="P401" s="97"/>
      <c r="Q401" s="97"/>
      <c r="R401" s="97"/>
    </row>
    <row r="402" spans="13:18" x14ac:dyDescent="0.25">
      <c r="M402" s="96"/>
      <c r="O402" s="97"/>
      <c r="P402" s="97"/>
      <c r="Q402" s="97"/>
      <c r="R402" s="97"/>
    </row>
    <row r="403" spans="13:18" x14ac:dyDescent="0.25">
      <c r="M403" s="96"/>
      <c r="O403" s="97"/>
      <c r="P403" s="97"/>
      <c r="Q403" s="97"/>
      <c r="R403" s="97"/>
    </row>
    <row r="404" spans="13:18" x14ac:dyDescent="0.25">
      <c r="M404" s="96"/>
      <c r="O404" s="97"/>
      <c r="P404" s="97"/>
      <c r="Q404" s="97"/>
      <c r="R404" s="97"/>
    </row>
    <row r="405" spans="13:18" x14ac:dyDescent="0.25">
      <c r="M405" s="96"/>
      <c r="O405" s="97"/>
      <c r="P405" s="97"/>
      <c r="Q405" s="97"/>
      <c r="R405" s="97"/>
    </row>
    <row r="406" spans="13:18" x14ac:dyDescent="0.25">
      <c r="M406" s="96"/>
      <c r="O406" s="97"/>
      <c r="P406" s="97"/>
      <c r="Q406" s="97"/>
      <c r="R406" s="97"/>
    </row>
    <row r="407" spans="13:18" x14ac:dyDescent="0.25">
      <c r="M407" s="96"/>
      <c r="O407" s="97"/>
      <c r="P407" s="97"/>
      <c r="Q407" s="97"/>
      <c r="R407" s="97"/>
    </row>
    <row r="408" spans="13:18" x14ac:dyDescent="0.25">
      <c r="M408" s="96"/>
      <c r="O408" s="97"/>
      <c r="P408" s="97"/>
      <c r="Q408" s="97"/>
      <c r="R408" s="97"/>
    </row>
    <row r="409" spans="13:18" x14ac:dyDescent="0.25">
      <c r="M409" s="96"/>
      <c r="O409" s="97"/>
      <c r="P409" s="97"/>
      <c r="Q409" s="97"/>
      <c r="R409" s="97"/>
    </row>
    <row r="410" spans="13:18" x14ac:dyDescent="0.25">
      <c r="M410" s="96"/>
      <c r="O410" s="97"/>
      <c r="P410" s="97"/>
      <c r="Q410" s="97"/>
      <c r="R410" s="97"/>
    </row>
    <row r="411" spans="13:18" x14ac:dyDescent="0.25">
      <c r="M411" s="96"/>
      <c r="O411" s="97"/>
      <c r="P411" s="97"/>
      <c r="Q411" s="97"/>
      <c r="R411" s="97"/>
    </row>
    <row r="412" spans="13:18" x14ac:dyDescent="0.25">
      <c r="M412" s="96"/>
      <c r="O412" s="97"/>
      <c r="P412" s="97"/>
      <c r="Q412" s="97"/>
      <c r="R412" s="97"/>
    </row>
    <row r="413" spans="13:18" x14ac:dyDescent="0.25">
      <c r="M413" s="96"/>
      <c r="O413" s="97"/>
      <c r="P413" s="97"/>
      <c r="Q413" s="97"/>
      <c r="R413" s="97"/>
    </row>
    <row r="414" spans="13:18" x14ac:dyDescent="0.25">
      <c r="M414" s="96"/>
      <c r="O414" s="97"/>
      <c r="P414" s="97"/>
      <c r="Q414" s="97"/>
      <c r="R414" s="97"/>
    </row>
    <row r="415" spans="13:18" x14ac:dyDescent="0.25">
      <c r="M415" s="96"/>
      <c r="O415" s="97"/>
      <c r="P415" s="97"/>
      <c r="Q415" s="97"/>
      <c r="R415" s="97"/>
    </row>
    <row r="416" spans="13:18" x14ac:dyDescent="0.25">
      <c r="M416" s="96"/>
      <c r="O416" s="97"/>
      <c r="P416" s="97"/>
      <c r="Q416" s="97"/>
      <c r="R416" s="97"/>
    </row>
    <row r="417" spans="13:18" x14ac:dyDescent="0.25">
      <c r="M417" s="96"/>
      <c r="O417" s="97"/>
      <c r="P417" s="97"/>
      <c r="Q417" s="97"/>
      <c r="R417" s="97"/>
    </row>
    <row r="418" spans="13:18" x14ac:dyDescent="0.25">
      <c r="M418" s="96"/>
      <c r="O418" s="97"/>
      <c r="P418" s="97"/>
      <c r="Q418" s="97"/>
      <c r="R418" s="97"/>
    </row>
    <row r="419" spans="13:18" x14ac:dyDescent="0.25">
      <c r="M419" s="96"/>
      <c r="O419" s="97"/>
      <c r="P419" s="97"/>
      <c r="Q419" s="97"/>
      <c r="R419" s="97"/>
    </row>
    <row r="420" spans="13:18" x14ac:dyDescent="0.25">
      <c r="M420" s="96"/>
      <c r="O420" s="97"/>
      <c r="P420" s="97"/>
      <c r="Q420" s="97"/>
      <c r="R420" s="97"/>
    </row>
    <row r="421" spans="13:18" x14ac:dyDescent="0.25">
      <c r="M421" s="96"/>
      <c r="O421" s="97"/>
      <c r="P421" s="97"/>
      <c r="Q421" s="97"/>
      <c r="R421" s="97"/>
    </row>
    <row r="422" spans="13:18" x14ac:dyDescent="0.25">
      <c r="M422" s="96"/>
      <c r="O422" s="97"/>
      <c r="P422" s="97"/>
      <c r="Q422" s="97"/>
      <c r="R422" s="97"/>
    </row>
    <row r="423" spans="13:18" x14ac:dyDescent="0.25">
      <c r="M423" s="96"/>
      <c r="O423" s="97"/>
      <c r="P423" s="97"/>
      <c r="Q423" s="97"/>
      <c r="R423" s="97"/>
    </row>
    <row r="424" spans="13:18" x14ac:dyDescent="0.25">
      <c r="M424" s="96"/>
      <c r="O424" s="97"/>
      <c r="P424" s="97"/>
      <c r="Q424" s="97"/>
      <c r="R424" s="97"/>
    </row>
    <row r="425" spans="13:18" x14ac:dyDescent="0.25">
      <c r="M425" s="96"/>
      <c r="O425" s="97"/>
      <c r="P425" s="97"/>
      <c r="Q425" s="97"/>
      <c r="R425" s="97"/>
    </row>
    <row r="426" spans="13:18" x14ac:dyDescent="0.25">
      <c r="M426" s="96"/>
      <c r="O426" s="97"/>
      <c r="P426" s="97"/>
      <c r="Q426" s="97"/>
      <c r="R426" s="97"/>
    </row>
    <row r="427" spans="13:18" x14ac:dyDescent="0.25">
      <c r="M427" s="96"/>
      <c r="O427" s="97"/>
      <c r="P427" s="97"/>
      <c r="Q427" s="97"/>
      <c r="R427" s="97"/>
    </row>
    <row r="428" spans="13:18" x14ac:dyDescent="0.25">
      <c r="M428" s="96"/>
      <c r="O428" s="97"/>
      <c r="P428" s="97"/>
      <c r="Q428" s="97"/>
      <c r="R428" s="97"/>
    </row>
    <row r="429" spans="13:18" x14ac:dyDescent="0.25">
      <c r="M429" s="96"/>
      <c r="O429" s="97"/>
      <c r="P429" s="97"/>
      <c r="Q429" s="97"/>
      <c r="R429" s="97"/>
    </row>
    <row r="430" spans="13:18" x14ac:dyDescent="0.25">
      <c r="M430" s="96"/>
      <c r="O430" s="97"/>
      <c r="P430" s="97"/>
      <c r="Q430" s="97"/>
      <c r="R430" s="97"/>
    </row>
    <row r="431" spans="13:18" x14ac:dyDescent="0.25">
      <c r="M431" s="96"/>
      <c r="O431" s="97"/>
      <c r="P431" s="97"/>
      <c r="Q431" s="97"/>
      <c r="R431" s="97"/>
    </row>
    <row r="432" spans="13:18" x14ac:dyDescent="0.25">
      <c r="M432" s="96"/>
      <c r="O432" s="97"/>
      <c r="P432" s="97"/>
      <c r="Q432" s="97"/>
      <c r="R432" s="97"/>
    </row>
    <row r="433" spans="13:18" x14ac:dyDescent="0.25">
      <c r="M433" s="96"/>
      <c r="O433" s="97"/>
      <c r="P433" s="97"/>
      <c r="Q433" s="97"/>
      <c r="R433" s="97"/>
    </row>
    <row r="434" spans="13:18" x14ac:dyDescent="0.25">
      <c r="M434" s="96"/>
      <c r="O434" s="97"/>
      <c r="P434" s="97"/>
      <c r="Q434" s="97"/>
      <c r="R434" s="97"/>
    </row>
    <row r="435" spans="13:18" x14ac:dyDescent="0.25">
      <c r="M435" s="96"/>
      <c r="O435" s="97"/>
      <c r="P435" s="97"/>
      <c r="Q435" s="97"/>
      <c r="R435" s="97"/>
    </row>
    <row r="436" spans="13:18" x14ac:dyDescent="0.25">
      <c r="M436" s="96"/>
      <c r="O436" s="97"/>
      <c r="P436" s="97"/>
      <c r="Q436" s="97"/>
      <c r="R436" s="97"/>
    </row>
    <row r="437" spans="13:18" x14ac:dyDescent="0.25">
      <c r="M437" s="96"/>
      <c r="O437" s="97"/>
      <c r="P437" s="97"/>
      <c r="Q437" s="97"/>
      <c r="R437" s="97"/>
    </row>
    <row r="438" spans="13:18" x14ac:dyDescent="0.25">
      <c r="M438" s="96"/>
      <c r="O438" s="97"/>
      <c r="P438" s="97"/>
      <c r="Q438" s="97"/>
      <c r="R438" s="97"/>
    </row>
    <row r="439" spans="13:18" x14ac:dyDescent="0.25">
      <c r="M439" s="96"/>
      <c r="O439" s="97"/>
      <c r="P439" s="97"/>
      <c r="Q439" s="97"/>
      <c r="R439" s="97"/>
    </row>
    <row r="440" spans="13:18" x14ac:dyDescent="0.25">
      <c r="M440" s="96"/>
      <c r="O440" s="97"/>
      <c r="P440" s="97"/>
      <c r="Q440" s="97"/>
      <c r="R440" s="97"/>
    </row>
    <row r="441" spans="13:18" x14ac:dyDescent="0.25">
      <c r="M441" s="96"/>
      <c r="O441" s="97"/>
      <c r="P441" s="97"/>
      <c r="Q441" s="97"/>
      <c r="R441" s="97"/>
    </row>
    <row r="442" spans="13:18" x14ac:dyDescent="0.25">
      <c r="M442" s="96"/>
      <c r="O442" s="97"/>
      <c r="P442" s="97"/>
      <c r="Q442" s="97"/>
      <c r="R442" s="97"/>
    </row>
    <row r="443" spans="13:18" x14ac:dyDescent="0.25">
      <c r="M443" s="96"/>
      <c r="O443" s="97"/>
      <c r="P443" s="97"/>
      <c r="Q443" s="97"/>
      <c r="R443" s="97"/>
    </row>
    <row r="444" spans="13:18" x14ac:dyDescent="0.25">
      <c r="M444" s="96"/>
      <c r="O444" s="97"/>
      <c r="P444" s="97"/>
      <c r="Q444" s="97"/>
      <c r="R444" s="97"/>
    </row>
    <row r="445" spans="13:18" x14ac:dyDescent="0.25">
      <c r="M445" s="96"/>
      <c r="O445" s="97"/>
      <c r="P445" s="97"/>
      <c r="Q445" s="97"/>
      <c r="R445" s="97"/>
    </row>
    <row r="446" spans="13:18" x14ac:dyDescent="0.25">
      <c r="M446" s="96"/>
      <c r="O446" s="97"/>
      <c r="P446" s="97"/>
      <c r="Q446" s="97"/>
      <c r="R446" s="97"/>
    </row>
    <row r="447" spans="13:18" x14ac:dyDescent="0.25">
      <c r="M447" s="96"/>
      <c r="O447" s="97"/>
      <c r="P447" s="97"/>
      <c r="Q447" s="97"/>
      <c r="R447" s="97"/>
    </row>
    <row r="448" spans="13:18" x14ac:dyDescent="0.25">
      <c r="M448" s="96"/>
      <c r="O448" s="97"/>
      <c r="P448" s="97"/>
      <c r="Q448" s="97"/>
      <c r="R448" s="97"/>
    </row>
    <row r="449" spans="13:18" x14ac:dyDescent="0.25">
      <c r="M449" s="96"/>
      <c r="O449" s="97"/>
      <c r="P449" s="97"/>
      <c r="Q449" s="97"/>
      <c r="R449" s="97"/>
    </row>
    <row r="450" spans="13:18" x14ac:dyDescent="0.25">
      <c r="M450" s="96"/>
      <c r="O450" s="97"/>
      <c r="P450" s="97"/>
      <c r="Q450" s="97"/>
      <c r="R450" s="97"/>
    </row>
    <row r="451" spans="13:18" x14ac:dyDescent="0.25">
      <c r="M451" s="96"/>
      <c r="O451" s="97"/>
      <c r="P451" s="97"/>
      <c r="Q451" s="97"/>
      <c r="R451" s="97"/>
    </row>
    <row r="452" spans="13:18" x14ac:dyDescent="0.25">
      <c r="M452" s="96"/>
      <c r="O452" s="97"/>
      <c r="P452" s="97"/>
      <c r="Q452" s="97"/>
      <c r="R452" s="97"/>
    </row>
    <row r="453" spans="13:18" x14ac:dyDescent="0.25">
      <c r="M453" s="96"/>
      <c r="O453" s="97"/>
      <c r="P453" s="97"/>
      <c r="Q453" s="97"/>
      <c r="R453" s="97"/>
    </row>
    <row r="454" spans="13:18" x14ac:dyDescent="0.25">
      <c r="M454" s="96"/>
      <c r="O454" s="97"/>
      <c r="P454" s="97"/>
      <c r="Q454" s="97"/>
      <c r="R454" s="97"/>
    </row>
    <row r="455" spans="13:18" x14ac:dyDescent="0.25">
      <c r="M455" s="96"/>
      <c r="O455" s="97"/>
      <c r="P455" s="97"/>
      <c r="Q455" s="97"/>
      <c r="R455" s="97"/>
    </row>
    <row r="456" spans="13:18" x14ac:dyDescent="0.25">
      <c r="M456" s="96"/>
      <c r="O456" s="97"/>
      <c r="P456" s="97"/>
      <c r="Q456" s="97"/>
      <c r="R456" s="97"/>
    </row>
    <row r="457" spans="13:18" x14ac:dyDescent="0.25">
      <c r="M457" s="96"/>
      <c r="O457" s="97"/>
      <c r="P457" s="97"/>
      <c r="Q457" s="97"/>
      <c r="R457" s="97"/>
    </row>
    <row r="458" spans="13:18" x14ac:dyDescent="0.25">
      <c r="M458" s="96"/>
      <c r="O458" s="97"/>
      <c r="P458" s="97"/>
      <c r="Q458" s="97"/>
      <c r="R458" s="97"/>
    </row>
    <row r="459" spans="13:18" x14ac:dyDescent="0.25">
      <c r="M459" s="96"/>
      <c r="O459" s="97"/>
      <c r="P459" s="97"/>
      <c r="Q459" s="97"/>
      <c r="R459" s="97"/>
    </row>
    <row r="460" spans="13:18" x14ac:dyDescent="0.25">
      <c r="M460" s="96"/>
      <c r="O460" s="97"/>
      <c r="P460" s="97"/>
      <c r="Q460" s="97"/>
      <c r="R460" s="97"/>
    </row>
    <row r="461" spans="13:18" x14ac:dyDescent="0.25">
      <c r="M461" s="96"/>
      <c r="O461" s="97"/>
      <c r="P461" s="97"/>
      <c r="Q461" s="97"/>
      <c r="R461" s="97"/>
    </row>
    <row r="462" spans="13:18" x14ac:dyDescent="0.25">
      <c r="M462" s="96"/>
      <c r="O462" s="97"/>
      <c r="P462" s="97"/>
      <c r="Q462" s="97"/>
      <c r="R462" s="97"/>
    </row>
    <row r="463" spans="13:18" x14ac:dyDescent="0.25">
      <c r="M463" s="96"/>
      <c r="O463" s="97"/>
      <c r="P463" s="97"/>
      <c r="Q463" s="97"/>
      <c r="R463" s="97"/>
    </row>
    <row r="464" spans="13:18" x14ac:dyDescent="0.25">
      <c r="M464" s="96"/>
      <c r="O464" s="97"/>
      <c r="P464" s="97"/>
      <c r="Q464" s="97"/>
      <c r="R464" s="97"/>
    </row>
    <row r="465" spans="13:18" x14ac:dyDescent="0.25">
      <c r="M465" s="96"/>
      <c r="O465" s="97"/>
      <c r="P465" s="97"/>
      <c r="Q465" s="97"/>
      <c r="R465" s="97"/>
    </row>
    <row r="466" spans="13:18" x14ac:dyDescent="0.25">
      <c r="M466" s="96"/>
      <c r="O466" s="97"/>
      <c r="P466" s="97"/>
      <c r="Q466" s="97"/>
      <c r="R466" s="97"/>
    </row>
    <row r="467" spans="13:18" x14ac:dyDescent="0.25">
      <c r="M467" s="96"/>
      <c r="O467" s="97"/>
      <c r="P467" s="97"/>
      <c r="Q467" s="97"/>
      <c r="R467" s="97"/>
    </row>
    <row r="468" spans="13:18" x14ac:dyDescent="0.25">
      <c r="M468" s="96"/>
      <c r="O468" s="97"/>
      <c r="P468" s="97"/>
      <c r="Q468" s="97"/>
      <c r="R468" s="97"/>
    </row>
    <row r="469" spans="13:18" x14ac:dyDescent="0.25">
      <c r="M469" s="96"/>
      <c r="O469" s="97"/>
      <c r="P469" s="97"/>
      <c r="Q469" s="97"/>
      <c r="R469" s="97"/>
    </row>
    <row r="470" spans="13:18" x14ac:dyDescent="0.25">
      <c r="M470" s="96"/>
      <c r="O470" s="97"/>
      <c r="P470" s="97"/>
      <c r="Q470" s="97"/>
      <c r="R470" s="97"/>
    </row>
    <row r="471" spans="13:18" x14ac:dyDescent="0.25">
      <c r="M471" s="96"/>
      <c r="O471" s="97"/>
      <c r="P471" s="97"/>
      <c r="Q471" s="97"/>
      <c r="R471" s="97"/>
    </row>
    <row r="472" spans="13:18" x14ac:dyDescent="0.25">
      <c r="M472" s="96"/>
      <c r="O472" s="97"/>
      <c r="P472" s="97"/>
      <c r="Q472" s="97"/>
      <c r="R472" s="97"/>
    </row>
    <row r="473" spans="13:18" x14ac:dyDescent="0.25">
      <c r="M473" s="96"/>
      <c r="O473" s="97"/>
      <c r="P473" s="97"/>
      <c r="Q473" s="97"/>
      <c r="R473" s="97"/>
    </row>
    <row r="474" spans="13:18" x14ac:dyDescent="0.25">
      <c r="M474" s="96"/>
      <c r="O474" s="97"/>
      <c r="P474" s="97"/>
      <c r="Q474" s="97"/>
      <c r="R474" s="97"/>
    </row>
    <row r="475" spans="13:18" x14ac:dyDescent="0.25">
      <c r="M475" s="96"/>
      <c r="O475" s="97"/>
      <c r="P475" s="97"/>
      <c r="Q475" s="97"/>
      <c r="R475" s="97"/>
    </row>
    <row r="476" spans="13:18" x14ac:dyDescent="0.25">
      <c r="M476" s="96"/>
      <c r="O476" s="97"/>
      <c r="P476" s="97"/>
      <c r="Q476" s="97"/>
      <c r="R476" s="97"/>
    </row>
    <row r="477" spans="13:18" x14ac:dyDescent="0.25">
      <c r="M477" s="96"/>
      <c r="O477" s="97"/>
      <c r="P477" s="97"/>
      <c r="Q477" s="97"/>
      <c r="R477" s="97"/>
    </row>
    <row r="478" spans="13:18" x14ac:dyDescent="0.25">
      <c r="M478" s="96"/>
      <c r="O478" s="97"/>
      <c r="P478" s="97"/>
      <c r="Q478" s="97"/>
      <c r="R478" s="97"/>
    </row>
    <row r="479" spans="13:18" x14ac:dyDescent="0.25">
      <c r="M479" s="96"/>
      <c r="O479" s="97"/>
      <c r="P479" s="97"/>
      <c r="Q479" s="97"/>
      <c r="R479" s="97"/>
    </row>
    <row r="480" spans="13:18" x14ac:dyDescent="0.25">
      <c r="M480" s="96"/>
      <c r="O480" s="97"/>
      <c r="P480" s="97"/>
      <c r="Q480" s="97"/>
      <c r="R480" s="97"/>
    </row>
    <row r="481" spans="13:18" x14ac:dyDescent="0.25">
      <c r="M481" s="96"/>
      <c r="O481" s="97"/>
      <c r="P481" s="97"/>
      <c r="Q481" s="97"/>
      <c r="R481" s="97"/>
    </row>
    <row r="482" spans="13:18" x14ac:dyDescent="0.25">
      <c r="M482" s="96"/>
      <c r="O482" s="97"/>
      <c r="P482" s="97"/>
      <c r="Q482" s="97"/>
      <c r="R482" s="97"/>
    </row>
    <row r="483" spans="13:18" x14ac:dyDescent="0.25">
      <c r="M483" s="96"/>
      <c r="O483" s="97"/>
      <c r="P483" s="97"/>
      <c r="Q483" s="97"/>
      <c r="R483" s="97"/>
    </row>
    <row r="484" spans="13:18" x14ac:dyDescent="0.25">
      <c r="M484" s="96"/>
      <c r="O484" s="97"/>
      <c r="P484" s="97"/>
      <c r="Q484" s="97"/>
      <c r="R484" s="97"/>
    </row>
    <row r="485" spans="13:18" x14ac:dyDescent="0.25">
      <c r="M485" s="96"/>
      <c r="O485" s="97"/>
      <c r="P485" s="97"/>
      <c r="Q485" s="97"/>
      <c r="R485" s="97"/>
    </row>
    <row r="486" spans="13:18" x14ac:dyDescent="0.25">
      <c r="M486" s="96"/>
      <c r="O486" s="97"/>
      <c r="P486" s="97"/>
      <c r="Q486" s="97"/>
      <c r="R486" s="97"/>
    </row>
    <row r="487" spans="13:18" x14ac:dyDescent="0.25">
      <c r="M487" s="96"/>
      <c r="O487" s="97"/>
      <c r="P487" s="97"/>
      <c r="Q487" s="97"/>
      <c r="R487" s="97"/>
    </row>
    <row r="488" spans="13:18" x14ac:dyDescent="0.25">
      <c r="M488" s="96"/>
      <c r="O488" s="97"/>
      <c r="P488" s="97"/>
      <c r="Q488" s="97"/>
      <c r="R488" s="97"/>
    </row>
    <row r="489" spans="13:18" x14ac:dyDescent="0.25">
      <c r="M489" s="96"/>
      <c r="O489" s="97"/>
      <c r="P489" s="97"/>
      <c r="Q489" s="97"/>
      <c r="R489" s="97"/>
    </row>
    <row r="490" spans="13:18" x14ac:dyDescent="0.25">
      <c r="M490" s="96"/>
      <c r="O490" s="97"/>
      <c r="P490" s="97"/>
      <c r="Q490" s="97"/>
      <c r="R490" s="97"/>
    </row>
    <row r="491" spans="13:18" x14ac:dyDescent="0.25">
      <c r="M491" s="96"/>
      <c r="O491" s="97"/>
      <c r="P491" s="97"/>
      <c r="Q491" s="97"/>
      <c r="R491" s="97"/>
    </row>
    <row r="492" spans="13:18" x14ac:dyDescent="0.25">
      <c r="M492" s="96"/>
      <c r="O492" s="97"/>
      <c r="P492" s="97"/>
      <c r="Q492" s="97"/>
      <c r="R492" s="97"/>
    </row>
    <row r="493" spans="13:18" x14ac:dyDescent="0.25">
      <c r="M493" s="96"/>
      <c r="O493" s="97"/>
      <c r="P493" s="97"/>
      <c r="Q493" s="97"/>
      <c r="R493" s="97"/>
    </row>
    <row r="494" spans="13:18" x14ac:dyDescent="0.25">
      <c r="M494" s="96"/>
      <c r="O494" s="97"/>
      <c r="P494" s="97"/>
      <c r="Q494" s="97"/>
      <c r="R494" s="97"/>
    </row>
    <row r="495" spans="13:18" x14ac:dyDescent="0.25">
      <c r="M495" s="96"/>
      <c r="O495" s="97"/>
      <c r="P495" s="97"/>
      <c r="Q495" s="97"/>
      <c r="R495" s="97"/>
    </row>
    <row r="496" spans="13:18" x14ac:dyDescent="0.25">
      <c r="M496" s="96"/>
      <c r="O496" s="97"/>
      <c r="P496" s="97"/>
      <c r="Q496" s="97"/>
      <c r="R496" s="97"/>
    </row>
    <row r="497" spans="13:18" x14ac:dyDescent="0.25">
      <c r="M497" s="96"/>
      <c r="O497" s="97"/>
      <c r="P497" s="97"/>
      <c r="Q497" s="97"/>
      <c r="R497" s="97"/>
    </row>
    <row r="498" spans="13:18" x14ac:dyDescent="0.25">
      <c r="M498" s="96"/>
      <c r="O498" s="97"/>
      <c r="P498" s="97"/>
      <c r="Q498" s="97"/>
      <c r="R498" s="97"/>
    </row>
    <row r="499" spans="13:18" x14ac:dyDescent="0.25">
      <c r="M499" s="96"/>
      <c r="O499" s="97"/>
      <c r="P499" s="97"/>
      <c r="Q499" s="97"/>
      <c r="R499" s="97"/>
    </row>
    <row r="500" spans="13:18" x14ac:dyDescent="0.25">
      <c r="M500" s="96"/>
      <c r="O500" s="97"/>
      <c r="P500" s="97"/>
      <c r="Q500" s="97"/>
      <c r="R500" s="97"/>
    </row>
    <row r="501" spans="13:18" x14ac:dyDescent="0.25">
      <c r="M501" s="96"/>
      <c r="O501" s="97"/>
      <c r="P501" s="97"/>
      <c r="Q501" s="97"/>
      <c r="R501" s="97"/>
    </row>
    <row r="502" spans="13:18" x14ac:dyDescent="0.25">
      <c r="M502" s="96"/>
      <c r="O502" s="97"/>
      <c r="P502" s="97"/>
      <c r="Q502" s="97"/>
      <c r="R502" s="97"/>
    </row>
    <row r="503" spans="13:18" x14ac:dyDescent="0.25">
      <c r="M503" s="96"/>
      <c r="O503" s="97"/>
      <c r="P503" s="97"/>
      <c r="Q503" s="97"/>
      <c r="R503" s="97"/>
    </row>
    <row r="504" spans="13:18" x14ac:dyDescent="0.25">
      <c r="M504" s="96"/>
      <c r="O504" s="97"/>
      <c r="P504" s="97"/>
      <c r="Q504" s="97"/>
      <c r="R504" s="97"/>
    </row>
    <row r="505" spans="13:18" x14ac:dyDescent="0.25">
      <c r="M505" s="96"/>
      <c r="O505" s="97"/>
      <c r="P505" s="97"/>
      <c r="Q505" s="97"/>
      <c r="R505" s="97"/>
    </row>
    <row r="506" spans="13:18" x14ac:dyDescent="0.25">
      <c r="M506" s="96"/>
      <c r="O506" s="97"/>
      <c r="P506" s="97"/>
      <c r="Q506" s="97"/>
      <c r="R506" s="97"/>
    </row>
    <row r="507" spans="13:18" x14ac:dyDescent="0.25">
      <c r="M507" s="96"/>
      <c r="O507" s="97"/>
      <c r="P507" s="97"/>
      <c r="Q507" s="97"/>
      <c r="R507" s="97"/>
    </row>
    <row r="508" spans="13:18" x14ac:dyDescent="0.25">
      <c r="M508" s="96"/>
      <c r="O508" s="97"/>
      <c r="P508" s="97"/>
      <c r="Q508" s="97"/>
      <c r="R508" s="97"/>
    </row>
    <row r="509" spans="13:18" x14ac:dyDescent="0.25">
      <c r="M509" s="96"/>
      <c r="O509" s="97"/>
      <c r="P509" s="97"/>
      <c r="Q509" s="97"/>
      <c r="R509" s="97"/>
    </row>
    <row r="510" spans="13:18" x14ac:dyDescent="0.25">
      <c r="M510" s="96"/>
      <c r="O510" s="97"/>
      <c r="P510" s="97"/>
      <c r="Q510" s="97"/>
      <c r="R510" s="97"/>
    </row>
    <row r="511" spans="13:18" x14ac:dyDescent="0.25">
      <c r="M511" s="96"/>
      <c r="O511" s="97"/>
      <c r="P511" s="97"/>
      <c r="Q511" s="97"/>
      <c r="R511" s="97"/>
    </row>
    <row r="512" spans="13:18" x14ac:dyDescent="0.25">
      <c r="M512" s="96"/>
      <c r="O512" s="97"/>
      <c r="P512" s="97"/>
      <c r="Q512" s="97"/>
      <c r="R512" s="97"/>
    </row>
    <row r="513" spans="13:18" x14ac:dyDescent="0.25">
      <c r="M513" s="96"/>
      <c r="O513" s="97"/>
      <c r="P513" s="97"/>
      <c r="Q513" s="97"/>
      <c r="R513" s="97"/>
    </row>
    <row r="514" spans="13:18" x14ac:dyDescent="0.25">
      <c r="M514" s="96"/>
      <c r="O514" s="97"/>
      <c r="P514" s="97"/>
      <c r="Q514" s="97"/>
      <c r="R514" s="97"/>
    </row>
    <row r="515" spans="13:18" x14ac:dyDescent="0.25">
      <c r="M515" s="96"/>
      <c r="O515" s="97"/>
      <c r="P515" s="97"/>
      <c r="Q515" s="97"/>
      <c r="R515" s="97"/>
    </row>
    <row r="516" spans="13:18" x14ac:dyDescent="0.25">
      <c r="M516" s="96"/>
      <c r="O516" s="97"/>
      <c r="P516" s="97"/>
      <c r="Q516" s="97"/>
      <c r="R516" s="97"/>
    </row>
    <row r="517" spans="13:18" x14ac:dyDescent="0.25">
      <c r="M517" s="96"/>
      <c r="O517" s="97"/>
      <c r="P517" s="97"/>
      <c r="Q517" s="97"/>
      <c r="R517" s="97"/>
    </row>
    <row r="518" spans="13:18" x14ac:dyDescent="0.25">
      <c r="M518" s="96"/>
      <c r="O518" s="97"/>
      <c r="P518" s="97"/>
      <c r="Q518" s="97"/>
      <c r="R518" s="97"/>
    </row>
    <row r="519" spans="13:18" x14ac:dyDescent="0.25">
      <c r="M519" s="96"/>
      <c r="O519" s="97"/>
      <c r="P519" s="97"/>
      <c r="Q519" s="97"/>
      <c r="R519" s="97"/>
    </row>
    <row r="520" spans="13:18" x14ac:dyDescent="0.25">
      <c r="M520" s="96"/>
      <c r="O520" s="97"/>
      <c r="P520" s="97"/>
      <c r="Q520" s="97"/>
      <c r="R520" s="97"/>
    </row>
    <row r="521" spans="13:18" x14ac:dyDescent="0.25">
      <c r="M521" s="96"/>
      <c r="O521" s="97"/>
      <c r="P521" s="97"/>
      <c r="Q521" s="97"/>
      <c r="R521" s="97"/>
    </row>
    <row r="522" spans="13:18" x14ac:dyDescent="0.25">
      <c r="M522" s="96"/>
      <c r="O522" s="97"/>
      <c r="P522" s="97"/>
      <c r="Q522" s="97"/>
      <c r="R522" s="97"/>
    </row>
    <row r="523" spans="13:18" x14ac:dyDescent="0.25">
      <c r="M523" s="96"/>
      <c r="O523" s="97"/>
      <c r="P523" s="97"/>
      <c r="Q523" s="97"/>
      <c r="R523" s="97"/>
    </row>
    <row r="524" spans="13:18" x14ac:dyDescent="0.25">
      <c r="M524" s="96"/>
      <c r="O524" s="97"/>
      <c r="P524" s="97"/>
      <c r="Q524" s="97"/>
      <c r="R524" s="97"/>
    </row>
    <row r="525" spans="13:18" x14ac:dyDescent="0.25">
      <c r="M525" s="96"/>
      <c r="O525" s="97"/>
      <c r="P525" s="97"/>
      <c r="Q525" s="97"/>
      <c r="R525" s="97"/>
    </row>
    <row r="526" spans="13:18" x14ac:dyDescent="0.25">
      <c r="M526" s="96"/>
      <c r="O526" s="97"/>
      <c r="P526" s="97"/>
      <c r="Q526" s="97"/>
      <c r="R526" s="97"/>
    </row>
    <row r="527" spans="13:18" x14ac:dyDescent="0.25">
      <c r="M527" s="96"/>
      <c r="O527" s="97"/>
      <c r="P527" s="97"/>
      <c r="Q527" s="97"/>
      <c r="R527" s="97"/>
    </row>
    <row r="528" spans="13:18" x14ac:dyDescent="0.25">
      <c r="M528" s="96"/>
      <c r="O528" s="97"/>
      <c r="P528" s="97"/>
      <c r="Q528" s="97"/>
      <c r="R528" s="97"/>
    </row>
    <row r="529" spans="13:18" x14ac:dyDescent="0.25">
      <c r="M529" s="96"/>
      <c r="O529" s="97"/>
      <c r="P529" s="97"/>
      <c r="Q529" s="97"/>
      <c r="R529" s="97"/>
    </row>
    <row r="530" spans="13:18" x14ac:dyDescent="0.25">
      <c r="M530" s="96"/>
      <c r="O530" s="97"/>
      <c r="P530" s="97"/>
      <c r="Q530" s="97"/>
      <c r="R530" s="97"/>
    </row>
    <row r="531" spans="13:18" x14ac:dyDescent="0.25">
      <c r="M531" s="96"/>
      <c r="O531" s="97"/>
      <c r="P531" s="97"/>
      <c r="Q531" s="97"/>
      <c r="R531" s="97"/>
    </row>
    <row r="532" spans="13:18" x14ac:dyDescent="0.25">
      <c r="M532" s="96"/>
      <c r="O532" s="97"/>
      <c r="P532" s="97"/>
      <c r="Q532" s="97"/>
      <c r="R532" s="97"/>
    </row>
    <row r="533" spans="13:18" x14ac:dyDescent="0.25">
      <c r="M533" s="96"/>
      <c r="O533" s="97"/>
      <c r="P533" s="97"/>
      <c r="Q533" s="97"/>
      <c r="R533" s="97"/>
    </row>
    <row r="534" spans="13:18" x14ac:dyDescent="0.25">
      <c r="M534" s="96"/>
      <c r="O534" s="97"/>
      <c r="P534" s="97"/>
      <c r="Q534" s="97"/>
      <c r="R534" s="97"/>
    </row>
    <row r="535" spans="13:18" x14ac:dyDescent="0.25">
      <c r="M535" s="96"/>
      <c r="O535" s="97"/>
      <c r="P535" s="97"/>
      <c r="Q535" s="97"/>
      <c r="R535" s="97"/>
    </row>
    <row r="536" spans="13:18" x14ac:dyDescent="0.25">
      <c r="M536" s="96"/>
      <c r="O536" s="97"/>
      <c r="P536" s="97"/>
      <c r="Q536" s="97"/>
      <c r="R536" s="97"/>
    </row>
    <row r="537" spans="13:18" x14ac:dyDescent="0.25">
      <c r="M537" s="96"/>
      <c r="O537" s="97"/>
      <c r="P537" s="97"/>
      <c r="Q537" s="97"/>
      <c r="R537" s="97"/>
    </row>
    <row r="538" spans="13:18" x14ac:dyDescent="0.25">
      <c r="M538" s="96"/>
      <c r="O538" s="97"/>
      <c r="P538" s="97"/>
      <c r="Q538" s="97"/>
      <c r="R538" s="97"/>
    </row>
    <row r="539" spans="13:18" x14ac:dyDescent="0.25">
      <c r="M539" s="96"/>
      <c r="O539" s="97"/>
      <c r="P539" s="97"/>
      <c r="Q539" s="97"/>
      <c r="R539" s="97"/>
    </row>
    <row r="540" spans="13:18" x14ac:dyDescent="0.25">
      <c r="M540" s="96"/>
      <c r="O540" s="97"/>
      <c r="P540" s="97"/>
      <c r="Q540" s="97"/>
      <c r="R540" s="97"/>
    </row>
    <row r="541" spans="13:18" x14ac:dyDescent="0.25">
      <c r="M541" s="96"/>
      <c r="O541" s="97"/>
      <c r="P541" s="97"/>
      <c r="Q541" s="97"/>
      <c r="R541" s="97"/>
    </row>
    <row r="542" spans="13:18" x14ac:dyDescent="0.25">
      <c r="M542" s="96"/>
      <c r="O542" s="97"/>
      <c r="P542" s="97"/>
      <c r="Q542" s="97"/>
      <c r="R542" s="97"/>
    </row>
    <row r="543" spans="13:18" x14ac:dyDescent="0.25">
      <c r="M543" s="96"/>
      <c r="O543" s="97"/>
      <c r="P543" s="97"/>
      <c r="Q543" s="97"/>
      <c r="R543" s="97"/>
    </row>
    <row r="544" spans="13:18" x14ac:dyDescent="0.25">
      <c r="M544" s="96"/>
      <c r="O544" s="97"/>
      <c r="P544" s="97"/>
      <c r="Q544" s="97"/>
      <c r="R544" s="97"/>
    </row>
    <row r="545" spans="13:18" x14ac:dyDescent="0.25">
      <c r="M545" s="96"/>
      <c r="O545" s="97"/>
      <c r="P545" s="97"/>
      <c r="Q545" s="97"/>
      <c r="R545" s="97"/>
    </row>
    <row r="546" spans="13:18" x14ac:dyDescent="0.25">
      <c r="M546" s="96"/>
      <c r="O546" s="97"/>
      <c r="P546" s="97"/>
      <c r="Q546" s="97"/>
      <c r="R546" s="97"/>
    </row>
    <row r="547" spans="13:18" x14ac:dyDescent="0.25">
      <c r="M547" s="96"/>
      <c r="O547" s="97"/>
      <c r="P547" s="97"/>
      <c r="Q547" s="97"/>
      <c r="R547" s="97"/>
    </row>
    <row r="548" spans="13:18" x14ac:dyDescent="0.25">
      <c r="M548" s="96"/>
      <c r="O548" s="97"/>
      <c r="P548" s="97"/>
      <c r="Q548" s="97"/>
      <c r="R548" s="97"/>
    </row>
    <row r="549" spans="13:18" x14ac:dyDescent="0.25">
      <c r="M549" s="96"/>
      <c r="O549" s="97"/>
      <c r="P549" s="97"/>
      <c r="Q549" s="97"/>
      <c r="R549" s="97"/>
    </row>
    <row r="550" spans="13:18" x14ac:dyDescent="0.25">
      <c r="M550" s="96"/>
      <c r="O550" s="97"/>
      <c r="P550" s="97"/>
      <c r="Q550" s="97"/>
      <c r="R550" s="97"/>
    </row>
    <row r="551" spans="13:18" x14ac:dyDescent="0.25">
      <c r="M551" s="96"/>
      <c r="O551" s="97"/>
      <c r="P551" s="97"/>
      <c r="Q551" s="97"/>
      <c r="R551" s="97"/>
    </row>
    <row r="552" spans="13:18" x14ac:dyDescent="0.25">
      <c r="M552" s="96"/>
      <c r="O552" s="97"/>
      <c r="P552" s="97"/>
      <c r="Q552" s="97"/>
      <c r="R552" s="97"/>
    </row>
    <row r="553" spans="13:18" x14ac:dyDescent="0.25">
      <c r="M553" s="96"/>
      <c r="O553" s="97"/>
      <c r="P553" s="97"/>
      <c r="Q553" s="97"/>
      <c r="R553" s="97"/>
    </row>
    <row r="554" spans="13:18" x14ac:dyDescent="0.25">
      <c r="M554" s="96"/>
      <c r="O554" s="97"/>
      <c r="P554" s="97"/>
      <c r="Q554" s="97"/>
      <c r="R554" s="97"/>
    </row>
    <row r="555" spans="13:18" x14ac:dyDescent="0.25">
      <c r="M555" s="96"/>
      <c r="O555" s="97"/>
      <c r="P555" s="97"/>
      <c r="Q555" s="97"/>
      <c r="R555" s="97"/>
    </row>
    <row r="556" spans="13:18" x14ac:dyDescent="0.25">
      <c r="M556" s="96"/>
      <c r="O556" s="97"/>
      <c r="P556" s="97"/>
      <c r="Q556" s="97"/>
      <c r="R556" s="97"/>
    </row>
    <row r="557" spans="13:18" x14ac:dyDescent="0.25">
      <c r="M557" s="96"/>
      <c r="O557" s="97"/>
      <c r="P557" s="97"/>
      <c r="Q557" s="97"/>
      <c r="R557" s="97"/>
    </row>
    <row r="558" spans="13:18" x14ac:dyDescent="0.25">
      <c r="M558" s="96"/>
      <c r="O558" s="97"/>
      <c r="P558" s="97"/>
      <c r="Q558" s="97"/>
      <c r="R558" s="97"/>
    </row>
    <row r="559" spans="13:18" x14ac:dyDescent="0.25">
      <c r="M559" s="96"/>
      <c r="O559" s="97"/>
      <c r="P559" s="97"/>
      <c r="Q559" s="97"/>
      <c r="R559" s="97"/>
    </row>
    <row r="560" spans="13:18" x14ac:dyDescent="0.25">
      <c r="M560" s="96"/>
      <c r="O560" s="97"/>
      <c r="P560" s="97"/>
      <c r="Q560" s="97"/>
      <c r="R560" s="97"/>
    </row>
    <row r="561" spans="13:18" x14ac:dyDescent="0.25">
      <c r="M561" s="96"/>
      <c r="O561" s="97"/>
      <c r="P561" s="97"/>
      <c r="Q561" s="97"/>
      <c r="R561" s="97"/>
    </row>
    <row r="562" spans="13:18" x14ac:dyDescent="0.25">
      <c r="M562" s="96"/>
      <c r="O562" s="97"/>
      <c r="P562" s="97"/>
      <c r="Q562" s="97"/>
      <c r="R562" s="97"/>
    </row>
    <row r="563" spans="13:18" x14ac:dyDescent="0.25">
      <c r="M563" s="96"/>
      <c r="O563" s="97"/>
      <c r="P563" s="97"/>
      <c r="Q563" s="97"/>
      <c r="R563" s="97"/>
    </row>
    <row r="564" spans="13:18" x14ac:dyDescent="0.25">
      <c r="M564" s="96"/>
      <c r="O564" s="97"/>
      <c r="P564" s="97"/>
      <c r="Q564" s="97"/>
      <c r="R564" s="97"/>
    </row>
    <row r="565" spans="13:18" x14ac:dyDescent="0.25">
      <c r="M565" s="96"/>
      <c r="O565" s="97"/>
      <c r="P565" s="97"/>
      <c r="Q565" s="97"/>
      <c r="R565" s="97"/>
    </row>
    <row r="566" spans="13:18" x14ac:dyDescent="0.25">
      <c r="M566" s="96"/>
      <c r="O566" s="97"/>
      <c r="P566" s="97"/>
      <c r="Q566" s="97"/>
      <c r="R566" s="97"/>
    </row>
    <row r="567" spans="13:18" x14ac:dyDescent="0.25">
      <c r="M567" s="96"/>
      <c r="O567" s="97"/>
      <c r="P567" s="97"/>
      <c r="Q567" s="97"/>
      <c r="R567" s="97"/>
    </row>
    <row r="568" spans="13:18" x14ac:dyDescent="0.25">
      <c r="M568" s="96"/>
      <c r="O568" s="97"/>
      <c r="P568" s="97"/>
      <c r="Q568" s="97"/>
      <c r="R568" s="97"/>
    </row>
    <row r="569" spans="13:18" x14ac:dyDescent="0.25">
      <c r="M569" s="96"/>
      <c r="O569" s="97"/>
      <c r="P569" s="97"/>
      <c r="Q569" s="97"/>
      <c r="R569" s="97"/>
    </row>
    <row r="570" spans="13:18" x14ac:dyDescent="0.25">
      <c r="M570" s="96"/>
      <c r="O570" s="97"/>
      <c r="P570" s="97"/>
      <c r="Q570" s="97"/>
      <c r="R570" s="97"/>
    </row>
    <row r="571" spans="13:18" x14ac:dyDescent="0.25">
      <c r="M571" s="96"/>
      <c r="O571" s="97"/>
      <c r="P571" s="97"/>
      <c r="Q571" s="97"/>
      <c r="R571" s="97"/>
    </row>
    <row r="572" spans="13:18" x14ac:dyDescent="0.25">
      <c r="M572" s="96"/>
      <c r="O572" s="97"/>
      <c r="P572" s="97"/>
      <c r="Q572" s="97"/>
      <c r="R572" s="97"/>
    </row>
    <row r="573" spans="13:18" x14ac:dyDescent="0.25">
      <c r="M573" s="96"/>
      <c r="O573" s="97"/>
      <c r="P573" s="97"/>
      <c r="Q573" s="97"/>
      <c r="R573" s="97"/>
    </row>
    <row r="574" spans="13:18" x14ac:dyDescent="0.25">
      <c r="M574" s="96"/>
      <c r="O574" s="97"/>
      <c r="P574" s="97"/>
      <c r="Q574" s="97"/>
      <c r="R574" s="97"/>
    </row>
    <row r="575" spans="13:18" x14ac:dyDescent="0.25">
      <c r="M575" s="96"/>
      <c r="O575" s="97"/>
      <c r="P575" s="97"/>
      <c r="Q575" s="97"/>
      <c r="R575" s="97"/>
    </row>
    <row r="576" spans="13:18" x14ac:dyDescent="0.25">
      <c r="M576" s="96"/>
      <c r="O576" s="97"/>
      <c r="P576" s="97"/>
      <c r="Q576" s="97"/>
      <c r="R576" s="97"/>
    </row>
    <row r="577" spans="13:18" x14ac:dyDescent="0.25">
      <c r="M577" s="96"/>
      <c r="O577" s="97"/>
      <c r="P577" s="97"/>
      <c r="Q577" s="97"/>
      <c r="R577" s="97"/>
    </row>
    <row r="578" spans="13:18" x14ac:dyDescent="0.25">
      <c r="M578" s="96"/>
      <c r="O578" s="97"/>
      <c r="P578" s="97"/>
      <c r="Q578" s="97"/>
      <c r="R578" s="97"/>
    </row>
    <row r="579" spans="13:18" x14ac:dyDescent="0.25">
      <c r="M579" s="96"/>
      <c r="O579" s="97"/>
      <c r="P579" s="97"/>
      <c r="Q579" s="97"/>
      <c r="R579" s="97"/>
    </row>
    <row r="580" spans="13:18" x14ac:dyDescent="0.25">
      <c r="M580" s="96"/>
      <c r="O580" s="97"/>
      <c r="P580" s="97"/>
      <c r="Q580" s="97"/>
      <c r="R580" s="97"/>
    </row>
    <row r="581" spans="13:18" x14ac:dyDescent="0.25">
      <c r="M581" s="96"/>
      <c r="O581" s="97"/>
      <c r="P581" s="97"/>
      <c r="Q581" s="97"/>
      <c r="R581" s="97"/>
    </row>
    <row r="582" spans="13:18" x14ac:dyDescent="0.25">
      <c r="M582" s="96"/>
      <c r="O582" s="97"/>
      <c r="P582" s="97"/>
      <c r="Q582" s="97"/>
      <c r="R582" s="97"/>
    </row>
    <row r="583" spans="13:18" x14ac:dyDescent="0.25">
      <c r="M583" s="96"/>
      <c r="O583" s="97"/>
      <c r="P583" s="97"/>
      <c r="Q583" s="97"/>
      <c r="R583" s="97"/>
    </row>
    <row r="584" spans="13:18" x14ac:dyDescent="0.25">
      <c r="M584" s="96"/>
      <c r="O584" s="97"/>
      <c r="P584" s="97"/>
      <c r="Q584" s="97"/>
      <c r="R584" s="97"/>
    </row>
    <row r="585" spans="13:18" x14ac:dyDescent="0.25">
      <c r="M585" s="96"/>
      <c r="O585" s="97"/>
      <c r="P585" s="97"/>
      <c r="Q585" s="97"/>
      <c r="R585" s="97"/>
    </row>
    <row r="586" spans="13:18" x14ac:dyDescent="0.25">
      <c r="M586" s="96"/>
      <c r="O586" s="97"/>
      <c r="P586" s="97"/>
      <c r="Q586" s="97"/>
      <c r="R586" s="97"/>
    </row>
    <row r="587" spans="13:18" x14ac:dyDescent="0.25">
      <c r="M587" s="96"/>
      <c r="O587" s="97"/>
      <c r="P587" s="97"/>
      <c r="Q587" s="97"/>
      <c r="R587" s="97"/>
    </row>
    <row r="588" spans="13:18" x14ac:dyDescent="0.25">
      <c r="M588" s="96"/>
      <c r="O588" s="97"/>
      <c r="P588" s="97"/>
      <c r="Q588" s="97"/>
      <c r="R588" s="97"/>
    </row>
    <row r="589" spans="13:18" x14ac:dyDescent="0.25">
      <c r="M589" s="96"/>
      <c r="O589" s="97"/>
      <c r="P589" s="97"/>
      <c r="Q589" s="97"/>
      <c r="R589" s="97"/>
    </row>
    <row r="590" spans="13:18" x14ac:dyDescent="0.25">
      <c r="M590" s="96"/>
      <c r="O590" s="97"/>
      <c r="P590" s="97"/>
      <c r="Q590" s="97"/>
      <c r="R590" s="97"/>
    </row>
    <row r="591" spans="13:18" x14ac:dyDescent="0.25">
      <c r="M591" s="96"/>
      <c r="O591" s="97"/>
      <c r="P591" s="97"/>
      <c r="Q591" s="97"/>
      <c r="R591" s="97"/>
    </row>
    <row r="592" spans="13:18" x14ac:dyDescent="0.25">
      <c r="M592" s="96"/>
      <c r="O592" s="97"/>
      <c r="P592" s="97"/>
      <c r="Q592" s="97"/>
      <c r="R592" s="97"/>
    </row>
    <row r="593" spans="13:18" x14ac:dyDescent="0.25">
      <c r="M593" s="96"/>
      <c r="O593" s="97"/>
      <c r="P593" s="97"/>
      <c r="Q593" s="97"/>
      <c r="R593" s="97"/>
    </row>
    <row r="594" spans="13:18" x14ac:dyDescent="0.25">
      <c r="M594" s="96"/>
      <c r="O594" s="97"/>
      <c r="P594" s="97"/>
      <c r="Q594" s="97"/>
      <c r="R594" s="97"/>
    </row>
    <row r="595" spans="13:18" x14ac:dyDescent="0.25">
      <c r="M595" s="96"/>
      <c r="O595" s="97"/>
      <c r="P595" s="97"/>
      <c r="Q595" s="97"/>
      <c r="R595" s="97"/>
    </row>
    <row r="596" spans="13:18" x14ac:dyDescent="0.25">
      <c r="M596" s="96"/>
      <c r="O596" s="97"/>
      <c r="P596" s="97"/>
      <c r="Q596" s="97"/>
      <c r="R596" s="97"/>
    </row>
    <row r="597" spans="13:18" x14ac:dyDescent="0.25">
      <c r="M597" s="96"/>
      <c r="O597" s="97"/>
      <c r="P597" s="97"/>
      <c r="Q597" s="97"/>
      <c r="R597" s="97"/>
    </row>
    <row r="598" spans="13:18" x14ac:dyDescent="0.25">
      <c r="M598" s="96"/>
      <c r="O598" s="97"/>
      <c r="P598" s="97"/>
      <c r="Q598" s="97"/>
      <c r="R598" s="97"/>
    </row>
    <row r="599" spans="13:18" x14ac:dyDescent="0.25">
      <c r="M599" s="96"/>
      <c r="O599" s="97"/>
      <c r="P599" s="97"/>
      <c r="Q599" s="97"/>
      <c r="R599" s="97"/>
    </row>
    <row r="600" spans="13:18" x14ac:dyDescent="0.25">
      <c r="M600" s="96"/>
      <c r="O600" s="97"/>
      <c r="P600" s="97"/>
      <c r="Q600" s="97"/>
      <c r="R600" s="97"/>
    </row>
    <row r="601" spans="13:18" x14ac:dyDescent="0.25">
      <c r="M601" s="96"/>
      <c r="O601" s="97"/>
      <c r="P601" s="97"/>
      <c r="Q601" s="97"/>
      <c r="R601" s="97"/>
    </row>
    <row r="602" spans="13:18" x14ac:dyDescent="0.25">
      <c r="M602" s="96"/>
      <c r="O602" s="97"/>
      <c r="P602" s="97"/>
      <c r="Q602" s="97"/>
      <c r="R602" s="97"/>
    </row>
    <row r="603" spans="13:18" x14ac:dyDescent="0.25">
      <c r="M603" s="96"/>
      <c r="O603" s="97"/>
      <c r="P603" s="97"/>
      <c r="Q603" s="97"/>
      <c r="R603" s="97"/>
    </row>
    <row r="604" spans="13:18" x14ac:dyDescent="0.25">
      <c r="M604" s="96"/>
      <c r="O604" s="97"/>
      <c r="P604" s="97"/>
      <c r="Q604" s="97"/>
      <c r="R604" s="97"/>
    </row>
    <row r="605" spans="13:18" x14ac:dyDescent="0.25">
      <c r="M605" s="96"/>
      <c r="O605" s="97"/>
      <c r="P605" s="97"/>
      <c r="Q605" s="97"/>
      <c r="R605" s="97"/>
    </row>
    <row r="606" spans="13:18" x14ac:dyDescent="0.25">
      <c r="M606" s="96"/>
      <c r="O606" s="97"/>
      <c r="P606" s="97"/>
      <c r="Q606" s="97"/>
      <c r="R606" s="97"/>
    </row>
    <row r="607" spans="13:18" x14ac:dyDescent="0.25">
      <c r="M607" s="96"/>
      <c r="O607" s="97"/>
      <c r="P607" s="97"/>
      <c r="Q607" s="97"/>
      <c r="R607" s="97"/>
    </row>
    <row r="608" spans="13:18" x14ac:dyDescent="0.25">
      <c r="M608" s="96"/>
      <c r="O608" s="97"/>
      <c r="P608" s="97"/>
      <c r="Q608" s="97"/>
      <c r="R608" s="97"/>
    </row>
    <row r="609" spans="13:18" x14ac:dyDescent="0.25">
      <c r="M609" s="96"/>
      <c r="O609" s="97"/>
      <c r="P609" s="97"/>
      <c r="Q609" s="97"/>
      <c r="R609" s="97"/>
    </row>
    <row r="610" spans="13:18" x14ac:dyDescent="0.25">
      <c r="M610" s="96"/>
      <c r="O610" s="97"/>
      <c r="P610" s="97"/>
      <c r="Q610" s="97"/>
      <c r="R610" s="97"/>
    </row>
    <row r="611" spans="13:18" x14ac:dyDescent="0.25">
      <c r="M611" s="96"/>
      <c r="O611" s="97"/>
      <c r="P611" s="97"/>
      <c r="Q611" s="97"/>
      <c r="R611" s="97"/>
    </row>
    <row r="612" spans="13:18" x14ac:dyDescent="0.25">
      <c r="M612" s="96"/>
      <c r="O612" s="97"/>
      <c r="P612" s="97"/>
      <c r="Q612" s="97"/>
      <c r="R612" s="97"/>
    </row>
    <row r="613" spans="13:18" x14ac:dyDescent="0.25">
      <c r="M613" s="96"/>
      <c r="O613" s="97"/>
      <c r="P613" s="97"/>
      <c r="Q613" s="97"/>
      <c r="R613" s="97"/>
    </row>
    <row r="614" spans="13:18" x14ac:dyDescent="0.25">
      <c r="M614" s="96"/>
      <c r="O614" s="97"/>
      <c r="P614" s="97"/>
      <c r="Q614" s="97"/>
      <c r="R614" s="97"/>
    </row>
    <row r="615" spans="13:18" x14ac:dyDescent="0.25">
      <c r="M615" s="96"/>
      <c r="O615" s="97"/>
      <c r="P615" s="97"/>
      <c r="Q615" s="97"/>
      <c r="R615" s="97"/>
    </row>
    <row r="616" spans="13:18" x14ac:dyDescent="0.25">
      <c r="M616" s="96"/>
      <c r="O616" s="97"/>
      <c r="P616" s="97"/>
      <c r="Q616" s="97"/>
      <c r="R616" s="97"/>
    </row>
    <row r="617" spans="13:18" x14ac:dyDescent="0.25">
      <c r="M617" s="96"/>
      <c r="O617" s="97"/>
      <c r="P617" s="97"/>
      <c r="Q617" s="97"/>
      <c r="R617" s="97"/>
    </row>
    <row r="618" spans="13:18" x14ac:dyDescent="0.25">
      <c r="M618" s="96"/>
      <c r="O618" s="97"/>
      <c r="P618" s="97"/>
      <c r="Q618" s="97"/>
      <c r="R618" s="97"/>
    </row>
    <row r="619" spans="13:18" x14ac:dyDescent="0.25">
      <c r="M619" s="96"/>
      <c r="O619" s="97"/>
      <c r="P619" s="97"/>
      <c r="Q619" s="97"/>
      <c r="R619" s="97"/>
    </row>
    <row r="620" spans="13:18" x14ac:dyDescent="0.25">
      <c r="M620" s="96"/>
      <c r="O620" s="97"/>
      <c r="P620" s="97"/>
      <c r="Q620" s="97"/>
      <c r="R620" s="97"/>
    </row>
    <row r="621" spans="13:18" x14ac:dyDescent="0.25">
      <c r="M621" s="96"/>
      <c r="O621" s="97"/>
      <c r="P621" s="97"/>
      <c r="Q621" s="97"/>
      <c r="R621" s="97"/>
    </row>
    <row r="622" spans="13:18" x14ac:dyDescent="0.25">
      <c r="M622" s="96"/>
      <c r="O622" s="97"/>
      <c r="P622" s="97"/>
      <c r="Q622" s="97"/>
      <c r="R622" s="97"/>
    </row>
    <row r="623" spans="13:18" x14ac:dyDescent="0.25">
      <c r="M623" s="96"/>
      <c r="O623" s="97"/>
      <c r="P623" s="97"/>
      <c r="Q623" s="97"/>
      <c r="R623" s="97"/>
    </row>
    <row r="624" spans="13:18" x14ac:dyDescent="0.25">
      <c r="M624" s="96"/>
      <c r="O624" s="97"/>
      <c r="P624" s="97"/>
      <c r="Q624" s="97"/>
      <c r="R624" s="97"/>
    </row>
    <row r="625" spans="13:18" x14ac:dyDescent="0.25">
      <c r="M625" s="96"/>
      <c r="O625" s="97"/>
      <c r="P625" s="97"/>
      <c r="Q625" s="97"/>
      <c r="R625" s="97"/>
    </row>
    <row r="626" spans="13:18" x14ac:dyDescent="0.25">
      <c r="M626" s="96"/>
      <c r="O626" s="97"/>
      <c r="P626" s="97"/>
      <c r="Q626" s="97"/>
      <c r="R626" s="97"/>
    </row>
    <row r="627" spans="13:18" x14ac:dyDescent="0.25">
      <c r="M627" s="96"/>
      <c r="O627" s="97"/>
      <c r="P627" s="97"/>
      <c r="Q627" s="97"/>
      <c r="R627" s="97"/>
    </row>
    <row r="628" spans="13:18" x14ac:dyDescent="0.25">
      <c r="M628" s="96"/>
      <c r="O628" s="97"/>
      <c r="P628" s="97"/>
      <c r="Q628" s="97"/>
      <c r="R628" s="97"/>
    </row>
    <row r="629" spans="13:18" x14ac:dyDescent="0.25">
      <c r="M629" s="96"/>
      <c r="O629" s="97"/>
      <c r="P629" s="97"/>
      <c r="Q629" s="97"/>
      <c r="R629" s="97"/>
    </row>
    <row r="630" spans="13:18" x14ac:dyDescent="0.25">
      <c r="M630" s="96"/>
      <c r="O630" s="97"/>
      <c r="P630" s="97"/>
      <c r="Q630" s="97"/>
      <c r="R630" s="97"/>
    </row>
    <row r="631" spans="13:18" x14ac:dyDescent="0.25">
      <c r="M631" s="96"/>
      <c r="O631" s="97"/>
      <c r="P631" s="97"/>
      <c r="Q631" s="97"/>
      <c r="R631" s="97"/>
    </row>
    <row r="632" spans="13:18" x14ac:dyDescent="0.25">
      <c r="M632" s="96"/>
      <c r="O632" s="97"/>
      <c r="P632" s="97"/>
      <c r="Q632" s="97"/>
      <c r="R632" s="97"/>
    </row>
    <row r="633" spans="13:18" x14ac:dyDescent="0.25">
      <c r="M633" s="96"/>
      <c r="O633" s="97"/>
      <c r="P633" s="97"/>
      <c r="Q633" s="97"/>
      <c r="R633" s="97"/>
    </row>
    <row r="634" spans="13:18" x14ac:dyDescent="0.25">
      <c r="M634" s="96"/>
      <c r="O634" s="97"/>
      <c r="P634" s="97"/>
      <c r="Q634" s="97"/>
      <c r="R634" s="97"/>
    </row>
    <row r="635" spans="13:18" x14ac:dyDescent="0.25">
      <c r="M635" s="96"/>
      <c r="O635" s="97"/>
      <c r="P635" s="97"/>
      <c r="Q635" s="97"/>
      <c r="R635" s="97"/>
    </row>
    <row r="636" spans="13:18" x14ac:dyDescent="0.25">
      <c r="M636" s="96"/>
      <c r="O636" s="97"/>
      <c r="P636" s="97"/>
      <c r="Q636" s="97"/>
      <c r="R636" s="97"/>
    </row>
    <row r="637" spans="13:18" x14ac:dyDescent="0.25">
      <c r="M637" s="96"/>
      <c r="O637" s="97"/>
      <c r="P637" s="97"/>
      <c r="Q637" s="97"/>
      <c r="R637" s="97"/>
    </row>
    <row r="638" spans="13:18" x14ac:dyDescent="0.25">
      <c r="M638" s="96"/>
      <c r="O638" s="97"/>
      <c r="P638" s="97"/>
      <c r="Q638" s="97"/>
      <c r="R638" s="97"/>
    </row>
    <row r="639" spans="13:18" x14ac:dyDescent="0.25">
      <c r="M639" s="96"/>
      <c r="O639" s="97"/>
      <c r="P639" s="97"/>
      <c r="Q639" s="97"/>
      <c r="R639" s="97"/>
    </row>
    <row r="640" spans="13:18" x14ac:dyDescent="0.25">
      <c r="M640" s="96"/>
      <c r="O640" s="97"/>
      <c r="P640" s="97"/>
      <c r="Q640" s="97"/>
      <c r="R640" s="97"/>
    </row>
    <row r="641" spans="13:18" x14ac:dyDescent="0.25">
      <c r="M641" s="96"/>
      <c r="O641" s="97"/>
      <c r="P641" s="97"/>
      <c r="Q641" s="97"/>
      <c r="R641" s="97"/>
    </row>
    <row r="642" spans="13:18" x14ac:dyDescent="0.25">
      <c r="M642" s="96"/>
      <c r="O642" s="97"/>
      <c r="P642" s="97"/>
      <c r="Q642" s="97"/>
      <c r="R642" s="97"/>
    </row>
    <row r="643" spans="13:18" x14ac:dyDescent="0.25">
      <c r="M643" s="96"/>
      <c r="O643" s="97"/>
      <c r="P643" s="97"/>
      <c r="Q643" s="97"/>
      <c r="R643" s="97"/>
    </row>
    <row r="644" spans="13:18" x14ac:dyDescent="0.25">
      <c r="M644" s="96"/>
      <c r="O644" s="97"/>
      <c r="P644" s="97"/>
      <c r="Q644" s="97"/>
      <c r="R644" s="97"/>
    </row>
    <row r="645" spans="13:18" x14ac:dyDescent="0.25">
      <c r="M645" s="96"/>
      <c r="O645" s="97"/>
      <c r="P645" s="97"/>
      <c r="Q645" s="97"/>
      <c r="R645" s="97"/>
    </row>
    <row r="646" spans="13:18" x14ac:dyDescent="0.25">
      <c r="M646" s="96"/>
      <c r="O646" s="97"/>
      <c r="P646" s="97"/>
      <c r="Q646" s="97"/>
      <c r="R646" s="97"/>
    </row>
    <row r="647" spans="13:18" x14ac:dyDescent="0.25">
      <c r="M647" s="96"/>
      <c r="O647" s="97"/>
      <c r="P647" s="97"/>
      <c r="Q647" s="97"/>
      <c r="R647" s="97"/>
    </row>
    <row r="648" spans="13:18" x14ac:dyDescent="0.25">
      <c r="M648" s="96"/>
      <c r="O648" s="97"/>
      <c r="P648" s="97"/>
      <c r="Q648" s="97"/>
      <c r="R648" s="97"/>
    </row>
    <row r="649" spans="13:18" x14ac:dyDescent="0.25">
      <c r="M649" s="96"/>
      <c r="O649" s="97"/>
      <c r="P649" s="97"/>
      <c r="Q649" s="97"/>
      <c r="R649" s="97"/>
    </row>
    <row r="650" spans="13:18" x14ac:dyDescent="0.25">
      <c r="M650" s="96"/>
      <c r="O650" s="97"/>
      <c r="P650" s="97"/>
      <c r="Q650" s="97"/>
      <c r="R650" s="97"/>
    </row>
    <row r="651" spans="13:18" x14ac:dyDescent="0.25">
      <c r="M651" s="96"/>
      <c r="O651" s="97"/>
      <c r="P651" s="97"/>
      <c r="Q651" s="97"/>
      <c r="R651" s="97"/>
    </row>
    <row r="652" spans="13:18" x14ac:dyDescent="0.25">
      <c r="M652" s="96"/>
      <c r="O652" s="97"/>
      <c r="P652" s="97"/>
      <c r="Q652" s="97"/>
      <c r="R652" s="97"/>
    </row>
    <row r="653" spans="13:18" x14ac:dyDescent="0.25">
      <c r="M653" s="96"/>
      <c r="O653" s="97"/>
      <c r="P653" s="97"/>
      <c r="Q653" s="97"/>
      <c r="R653" s="97"/>
    </row>
    <row r="654" spans="13:18" x14ac:dyDescent="0.25">
      <c r="M654" s="96"/>
      <c r="O654" s="97"/>
      <c r="P654" s="97"/>
      <c r="Q654" s="97"/>
      <c r="R654" s="97"/>
    </row>
    <row r="655" spans="13:18" x14ac:dyDescent="0.25">
      <c r="M655" s="96"/>
      <c r="O655" s="97"/>
      <c r="P655" s="97"/>
      <c r="Q655" s="97"/>
      <c r="R655" s="97"/>
    </row>
    <row r="656" spans="13:18" x14ac:dyDescent="0.25">
      <c r="M656" s="96"/>
      <c r="O656" s="97"/>
      <c r="P656" s="97"/>
      <c r="Q656" s="97"/>
      <c r="R656" s="97"/>
    </row>
    <row r="657" spans="13:18" x14ac:dyDescent="0.25">
      <c r="M657" s="96"/>
      <c r="O657" s="97"/>
      <c r="P657" s="97"/>
      <c r="Q657" s="97"/>
      <c r="R657" s="97"/>
    </row>
    <row r="658" spans="13:18" x14ac:dyDescent="0.25">
      <c r="M658" s="96"/>
      <c r="O658" s="97"/>
      <c r="P658" s="97"/>
      <c r="Q658" s="97"/>
      <c r="R658" s="97"/>
    </row>
    <row r="659" spans="13:18" x14ac:dyDescent="0.25">
      <c r="M659" s="96"/>
      <c r="O659" s="97"/>
      <c r="P659" s="97"/>
      <c r="Q659" s="97"/>
      <c r="R659" s="97"/>
    </row>
    <row r="660" spans="13:18" x14ac:dyDescent="0.25">
      <c r="M660" s="96"/>
      <c r="O660" s="97"/>
      <c r="P660" s="97"/>
      <c r="Q660" s="97"/>
      <c r="R660" s="97"/>
    </row>
    <row r="661" spans="13:18" x14ac:dyDescent="0.25">
      <c r="M661" s="96"/>
      <c r="O661" s="97"/>
      <c r="P661" s="97"/>
      <c r="Q661" s="97"/>
      <c r="R661" s="97"/>
    </row>
    <row r="662" spans="13:18" x14ac:dyDescent="0.25">
      <c r="M662" s="96"/>
      <c r="O662" s="97"/>
      <c r="P662" s="97"/>
      <c r="Q662" s="97"/>
      <c r="R662" s="97"/>
    </row>
    <row r="663" spans="13:18" x14ac:dyDescent="0.25">
      <c r="M663" s="96"/>
      <c r="O663" s="97"/>
      <c r="P663" s="97"/>
      <c r="Q663" s="97"/>
      <c r="R663" s="97"/>
    </row>
    <row r="664" spans="13:18" x14ac:dyDescent="0.25">
      <c r="M664" s="96"/>
      <c r="O664" s="97"/>
      <c r="P664" s="97"/>
      <c r="Q664" s="97"/>
      <c r="R664" s="97"/>
    </row>
    <row r="665" spans="13:18" x14ac:dyDescent="0.25">
      <c r="M665" s="96"/>
      <c r="O665" s="97"/>
      <c r="P665" s="97"/>
      <c r="Q665" s="97"/>
      <c r="R665" s="97"/>
    </row>
    <row r="666" spans="13:18" x14ac:dyDescent="0.25">
      <c r="M666" s="96"/>
      <c r="O666" s="97"/>
      <c r="P666" s="97"/>
      <c r="Q666" s="97"/>
      <c r="R666" s="97"/>
    </row>
    <row r="667" spans="13:18" x14ac:dyDescent="0.25">
      <c r="M667" s="96"/>
      <c r="O667" s="97"/>
      <c r="P667" s="97"/>
      <c r="Q667" s="97"/>
      <c r="R667" s="97"/>
    </row>
    <row r="668" spans="13:18" x14ac:dyDescent="0.25">
      <c r="M668" s="96"/>
      <c r="O668" s="97"/>
      <c r="P668" s="97"/>
      <c r="Q668" s="97"/>
      <c r="R668" s="97"/>
    </row>
    <row r="669" spans="13:18" x14ac:dyDescent="0.25">
      <c r="M669" s="96"/>
      <c r="O669" s="97"/>
      <c r="P669" s="97"/>
      <c r="Q669" s="97"/>
      <c r="R669" s="97"/>
    </row>
    <row r="670" spans="13:18" x14ac:dyDescent="0.25">
      <c r="M670" s="96"/>
      <c r="O670" s="97"/>
      <c r="P670" s="97"/>
      <c r="Q670" s="97"/>
      <c r="R670" s="97"/>
    </row>
    <row r="671" spans="13:18" x14ac:dyDescent="0.25">
      <c r="M671" s="96"/>
      <c r="O671" s="97"/>
      <c r="P671" s="97"/>
      <c r="Q671" s="97"/>
      <c r="R671" s="97"/>
    </row>
    <row r="672" spans="13:18" x14ac:dyDescent="0.25">
      <c r="M672" s="96"/>
      <c r="O672" s="97"/>
      <c r="P672" s="97"/>
      <c r="Q672" s="97"/>
      <c r="R672" s="97"/>
    </row>
    <row r="673" spans="13:18" x14ac:dyDescent="0.25">
      <c r="M673" s="96"/>
      <c r="O673" s="97"/>
      <c r="P673" s="97"/>
      <c r="Q673" s="97"/>
      <c r="R673" s="97"/>
    </row>
    <row r="674" spans="13:18" x14ac:dyDescent="0.25">
      <c r="M674" s="96"/>
      <c r="O674" s="97"/>
      <c r="P674" s="97"/>
      <c r="Q674" s="97"/>
      <c r="R674" s="97"/>
    </row>
    <row r="675" spans="13:18" x14ac:dyDescent="0.25">
      <c r="M675" s="96"/>
      <c r="O675" s="97"/>
      <c r="P675" s="97"/>
      <c r="Q675" s="97"/>
      <c r="R675" s="97"/>
    </row>
    <row r="676" spans="13:18" x14ac:dyDescent="0.25">
      <c r="M676" s="96"/>
      <c r="O676" s="97"/>
      <c r="P676" s="97"/>
      <c r="Q676" s="97"/>
      <c r="R676" s="97"/>
    </row>
    <row r="677" spans="13:18" x14ac:dyDescent="0.25">
      <c r="M677" s="96"/>
      <c r="O677" s="97"/>
      <c r="P677" s="97"/>
      <c r="Q677" s="97"/>
      <c r="R677" s="97"/>
    </row>
    <row r="678" spans="13:18" x14ac:dyDescent="0.25">
      <c r="M678" s="96"/>
      <c r="O678" s="97"/>
      <c r="P678" s="97"/>
      <c r="Q678" s="97"/>
      <c r="R678" s="97"/>
    </row>
    <row r="679" spans="13:18" x14ac:dyDescent="0.25">
      <c r="M679" s="96"/>
      <c r="O679" s="97"/>
      <c r="P679" s="97"/>
      <c r="Q679" s="97"/>
      <c r="R679" s="97"/>
    </row>
    <row r="680" spans="13:18" x14ac:dyDescent="0.25">
      <c r="M680" s="96"/>
      <c r="O680" s="97"/>
      <c r="P680" s="97"/>
      <c r="Q680" s="97"/>
      <c r="R680" s="97"/>
    </row>
    <row r="681" spans="13:18" x14ac:dyDescent="0.25">
      <c r="M681" s="96"/>
      <c r="O681" s="97"/>
      <c r="P681" s="97"/>
      <c r="Q681" s="97"/>
      <c r="R681" s="97"/>
    </row>
    <row r="682" spans="13:18" x14ac:dyDescent="0.25">
      <c r="M682" s="96"/>
      <c r="O682" s="97"/>
      <c r="P682" s="97"/>
      <c r="Q682" s="97"/>
      <c r="R682" s="97"/>
    </row>
    <row r="683" spans="13:18" x14ac:dyDescent="0.25">
      <c r="M683" s="96"/>
      <c r="O683" s="97"/>
      <c r="P683" s="97"/>
      <c r="Q683" s="97"/>
      <c r="R683" s="97"/>
    </row>
    <row r="684" spans="13:18" x14ac:dyDescent="0.25">
      <c r="M684" s="96"/>
      <c r="O684" s="97"/>
      <c r="P684" s="97"/>
      <c r="Q684" s="97"/>
      <c r="R684" s="97"/>
    </row>
    <row r="685" spans="13:18" x14ac:dyDescent="0.25">
      <c r="M685" s="96"/>
      <c r="O685" s="97"/>
      <c r="P685" s="97"/>
      <c r="Q685" s="97"/>
      <c r="R685" s="97"/>
    </row>
    <row r="686" spans="13:18" x14ac:dyDescent="0.25">
      <c r="M686" s="96"/>
      <c r="O686" s="97"/>
      <c r="P686" s="97"/>
      <c r="Q686" s="97"/>
      <c r="R686" s="97"/>
    </row>
    <row r="687" spans="13:18" x14ac:dyDescent="0.25">
      <c r="M687" s="96"/>
      <c r="O687" s="97"/>
      <c r="P687" s="97"/>
      <c r="Q687" s="97"/>
      <c r="R687" s="97"/>
    </row>
    <row r="688" spans="13:18" x14ac:dyDescent="0.25">
      <c r="M688" s="96"/>
      <c r="O688" s="97"/>
      <c r="P688" s="97"/>
      <c r="Q688" s="97"/>
      <c r="R688" s="97"/>
    </row>
    <row r="689" spans="13:18" x14ac:dyDescent="0.25">
      <c r="M689" s="96"/>
      <c r="O689" s="97"/>
      <c r="P689" s="97"/>
      <c r="Q689" s="97"/>
      <c r="R689" s="97"/>
    </row>
    <row r="690" spans="13:18" x14ac:dyDescent="0.25">
      <c r="M690" s="96"/>
      <c r="O690" s="97"/>
      <c r="P690" s="97"/>
      <c r="Q690" s="97"/>
      <c r="R690" s="97"/>
    </row>
    <row r="691" spans="13:18" x14ac:dyDescent="0.25">
      <c r="M691" s="96"/>
      <c r="O691" s="97"/>
      <c r="P691" s="97"/>
      <c r="Q691" s="97"/>
      <c r="R691" s="97"/>
    </row>
    <row r="692" spans="13:18" x14ac:dyDescent="0.25">
      <c r="M692" s="96"/>
      <c r="O692" s="97"/>
      <c r="P692" s="97"/>
      <c r="Q692" s="97"/>
      <c r="R692" s="97"/>
    </row>
    <row r="693" spans="13:18" x14ac:dyDescent="0.25">
      <c r="M693" s="96"/>
      <c r="O693" s="97"/>
      <c r="P693" s="97"/>
      <c r="Q693" s="97"/>
      <c r="R693" s="97"/>
    </row>
    <row r="694" spans="13:18" x14ac:dyDescent="0.25">
      <c r="M694" s="96"/>
      <c r="O694" s="97"/>
      <c r="P694" s="97"/>
      <c r="Q694" s="97"/>
      <c r="R694" s="97"/>
    </row>
    <row r="695" spans="13:18" x14ac:dyDescent="0.25">
      <c r="M695" s="96"/>
      <c r="O695" s="97"/>
      <c r="P695" s="97"/>
      <c r="Q695" s="97"/>
      <c r="R695" s="97"/>
    </row>
    <row r="696" spans="13:18" x14ac:dyDescent="0.25">
      <c r="M696" s="96"/>
      <c r="O696" s="97"/>
      <c r="P696" s="97"/>
      <c r="Q696" s="97"/>
      <c r="R696" s="97"/>
    </row>
    <row r="697" spans="13:18" x14ac:dyDescent="0.25">
      <c r="M697" s="96"/>
      <c r="O697" s="97"/>
      <c r="P697" s="97"/>
      <c r="Q697" s="97"/>
      <c r="R697" s="97"/>
    </row>
    <row r="698" spans="13:18" x14ac:dyDescent="0.25">
      <c r="M698" s="96"/>
      <c r="O698" s="97"/>
      <c r="P698" s="97"/>
      <c r="Q698" s="97"/>
      <c r="R698" s="97"/>
    </row>
    <row r="699" spans="13:18" x14ac:dyDescent="0.25">
      <c r="M699" s="96"/>
      <c r="O699" s="97"/>
      <c r="P699" s="97"/>
      <c r="Q699" s="97"/>
      <c r="R699" s="97"/>
    </row>
    <row r="700" spans="13:18" x14ac:dyDescent="0.25">
      <c r="M700" s="96"/>
      <c r="O700" s="97"/>
      <c r="P700" s="97"/>
      <c r="Q700" s="97"/>
      <c r="R700" s="97"/>
    </row>
    <row r="701" spans="13:18" x14ac:dyDescent="0.25">
      <c r="M701" s="96"/>
      <c r="O701" s="97"/>
      <c r="P701" s="97"/>
      <c r="Q701" s="97"/>
      <c r="R701" s="97"/>
    </row>
    <row r="702" spans="13:18" x14ac:dyDescent="0.25">
      <c r="M702" s="96"/>
      <c r="O702" s="97"/>
      <c r="P702" s="97"/>
      <c r="Q702" s="97"/>
      <c r="R702" s="97"/>
    </row>
    <row r="703" spans="13:18" x14ac:dyDescent="0.25">
      <c r="M703" s="96"/>
      <c r="O703" s="97"/>
      <c r="P703" s="97"/>
      <c r="Q703" s="97"/>
      <c r="R703" s="97"/>
    </row>
    <row r="704" spans="13:18" x14ac:dyDescent="0.25">
      <c r="M704" s="96"/>
      <c r="O704" s="97"/>
      <c r="P704" s="97"/>
      <c r="Q704" s="97"/>
      <c r="R704" s="97"/>
    </row>
    <row r="705" spans="13:18" x14ac:dyDescent="0.25">
      <c r="M705" s="96"/>
      <c r="O705" s="97"/>
      <c r="P705" s="97"/>
      <c r="Q705" s="97"/>
      <c r="R705" s="97"/>
    </row>
    <row r="706" spans="13:18" x14ac:dyDescent="0.25">
      <c r="M706" s="96"/>
      <c r="O706" s="97"/>
      <c r="P706" s="97"/>
      <c r="Q706" s="97"/>
      <c r="R706" s="97"/>
    </row>
    <row r="707" spans="13:18" x14ac:dyDescent="0.25">
      <c r="M707" s="96"/>
      <c r="O707" s="97"/>
      <c r="P707" s="97"/>
      <c r="Q707" s="97"/>
      <c r="R707" s="97"/>
    </row>
    <row r="708" spans="13:18" x14ac:dyDescent="0.25">
      <c r="M708" s="96"/>
      <c r="O708" s="97"/>
      <c r="P708" s="97"/>
      <c r="Q708" s="97"/>
      <c r="R708" s="97"/>
    </row>
    <row r="709" spans="13:18" x14ac:dyDescent="0.25">
      <c r="M709" s="96"/>
      <c r="O709" s="97"/>
      <c r="P709" s="97"/>
      <c r="Q709" s="97"/>
      <c r="R709" s="97"/>
    </row>
    <row r="710" spans="13:18" x14ac:dyDescent="0.25">
      <c r="M710" s="96"/>
      <c r="O710" s="97"/>
      <c r="P710" s="97"/>
      <c r="Q710" s="97"/>
      <c r="R710" s="97"/>
    </row>
    <row r="711" spans="13:18" x14ac:dyDescent="0.25">
      <c r="M711" s="96"/>
      <c r="O711" s="97"/>
      <c r="P711" s="97"/>
      <c r="Q711" s="97"/>
      <c r="R711" s="97"/>
    </row>
    <row r="712" spans="13:18" x14ac:dyDescent="0.25">
      <c r="M712" s="96"/>
      <c r="O712" s="97"/>
      <c r="P712" s="97"/>
      <c r="Q712" s="97"/>
      <c r="R712" s="97"/>
    </row>
    <row r="713" spans="13:18" x14ac:dyDescent="0.25">
      <c r="M713" s="96"/>
      <c r="O713" s="97"/>
      <c r="P713" s="97"/>
      <c r="Q713" s="97"/>
      <c r="R713" s="97"/>
    </row>
    <row r="714" spans="13:18" x14ac:dyDescent="0.25">
      <c r="M714" s="96"/>
      <c r="O714" s="97"/>
      <c r="P714" s="97"/>
      <c r="Q714" s="97"/>
      <c r="R714" s="97"/>
    </row>
    <row r="715" spans="13:18" x14ac:dyDescent="0.25">
      <c r="M715" s="96"/>
      <c r="O715" s="97"/>
      <c r="P715" s="97"/>
      <c r="Q715" s="97"/>
      <c r="R715" s="97"/>
    </row>
    <row r="716" spans="13:18" x14ac:dyDescent="0.25">
      <c r="M716" s="96"/>
      <c r="O716" s="97"/>
      <c r="P716" s="97"/>
      <c r="Q716" s="97"/>
      <c r="R716" s="97"/>
    </row>
    <row r="717" spans="13:18" x14ac:dyDescent="0.25">
      <c r="M717" s="96"/>
      <c r="O717" s="97"/>
      <c r="P717" s="97"/>
      <c r="Q717" s="97"/>
      <c r="R717" s="97"/>
    </row>
    <row r="718" spans="13:18" x14ac:dyDescent="0.25">
      <c r="M718" s="96"/>
      <c r="O718" s="97"/>
      <c r="P718" s="97"/>
      <c r="Q718" s="97"/>
      <c r="R718" s="97"/>
    </row>
    <row r="719" spans="13:18" x14ac:dyDescent="0.25">
      <c r="M719" s="96"/>
      <c r="O719" s="97"/>
      <c r="P719" s="97"/>
      <c r="Q719" s="97"/>
      <c r="R719" s="97"/>
    </row>
    <row r="720" spans="13:18" x14ac:dyDescent="0.25">
      <c r="M720" s="96"/>
      <c r="O720" s="97"/>
      <c r="P720" s="97"/>
      <c r="Q720" s="97"/>
      <c r="R720" s="97"/>
    </row>
    <row r="721" spans="13:18" x14ac:dyDescent="0.25">
      <c r="M721" s="96"/>
      <c r="O721" s="97"/>
      <c r="P721" s="97"/>
      <c r="Q721" s="97"/>
      <c r="R721" s="97"/>
    </row>
    <row r="722" spans="13:18" x14ac:dyDescent="0.25">
      <c r="M722" s="96"/>
      <c r="O722" s="97"/>
      <c r="P722" s="97"/>
      <c r="Q722" s="97"/>
      <c r="R722" s="97"/>
    </row>
    <row r="723" spans="13:18" x14ac:dyDescent="0.25">
      <c r="M723" s="96"/>
      <c r="O723" s="97"/>
      <c r="P723" s="97"/>
      <c r="Q723" s="97"/>
      <c r="R723" s="97"/>
    </row>
    <row r="724" spans="13:18" x14ac:dyDescent="0.25">
      <c r="M724" s="96"/>
      <c r="O724" s="97"/>
      <c r="P724" s="97"/>
      <c r="Q724" s="97"/>
      <c r="R724" s="97"/>
    </row>
    <row r="725" spans="13:18" x14ac:dyDescent="0.25">
      <c r="M725" s="96"/>
      <c r="O725" s="97"/>
      <c r="P725" s="97"/>
      <c r="Q725" s="97"/>
      <c r="R725" s="97"/>
    </row>
    <row r="726" spans="13:18" x14ac:dyDescent="0.25">
      <c r="M726" s="96"/>
      <c r="O726" s="97"/>
      <c r="P726" s="97"/>
      <c r="Q726" s="97"/>
      <c r="R726" s="97"/>
    </row>
    <row r="727" spans="13:18" x14ac:dyDescent="0.25">
      <c r="M727" s="96"/>
      <c r="O727" s="97"/>
      <c r="P727" s="97"/>
      <c r="Q727" s="97"/>
      <c r="R727" s="97"/>
    </row>
    <row r="728" spans="13:18" x14ac:dyDescent="0.25">
      <c r="M728" s="96"/>
      <c r="O728" s="97"/>
      <c r="P728" s="97"/>
      <c r="Q728" s="97"/>
      <c r="R728" s="97"/>
    </row>
    <row r="729" spans="13:18" x14ac:dyDescent="0.25">
      <c r="M729" s="96"/>
      <c r="O729" s="97"/>
      <c r="P729" s="97"/>
      <c r="Q729" s="97"/>
      <c r="R729" s="97"/>
    </row>
    <row r="730" spans="13:18" x14ac:dyDescent="0.25">
      <c r="M730" s="96"/>
      <c r="O730" s="97"/>
      <c r="P730" s="97"/>
      <c r="Q730" s="97"/>
      <c r="R730" s="97"/>
    </row>
    <row r="731" spans="13:18" x14ac:dyDescent="0.25">
      <c r="M731" s="96"/>
      <c r="O731" s="97"/>
      <c r="P731" s="97"/>
      <c r="Q731" s="97"/>
      <c r="R731" s="97"/>
    </row>
    <row r="732" spans="13:18" x14ac:dyDescent="0.25">
      <c r="M732" s="96"/>
      <c r="O732" s="97"/>
      <c r="P732" s="97"/>
      <c r="Q732" s="97"/>
      <c r="R732" s="97"/>
    </row>
    <row r="733" spans="13:18" x14ac:dyDescent="0.25">
      <c r="M733" s="96"/>
      <c r="O733" s="97"/>
      <c r="P733" s="97"/>
      <c r="Q733" s="97"/>
      <c r="R733" s="97"/>
    </row>
    <row r="734" spans="13:18" x14ac:dyDescent="0.25">
      <c r="M734" s="96"/>
      <c r="O734" s="97"/>
      <c r="P734" s="97"/>
      <c r="Q734" s="97"/>
      <c r="R734" s="97"/>
    </row>
    <row r="735" spans="13:18" x14ac:dyDescent="0.25">
      <c r="M735" s="96"/>
      <c r="O735" s="97"/>
      <c r="P735" s="97"/>
      <c r="Q735" s="97"/>
      <c r="R735" s="97"/>
    </row>
    <row r="736" spans="13:18" x14ac:dyDescent="0.25">
      <c r="M736" s="96"/>
      <c r="O736" s="97"/>
      <c r="P736" s="97"/>
      <c r="Q736" s="97"/>
      <c r="R736" s="97"/>
    </row>
    <row r="737" spans="13:18" x14ac:dyDescent="0.25">
      <c r="M737" s="96"/>
      <c r="O737" s="97"/>
      <c r="P737" s="97"/>
      <c r="Q737" s="97"/>
      <c r="R737" s="97"/>
    </row>
    <row r="738" spans="13:18" x14ac:dyDescent="0.25">
      <c r="M738" s="96"/>
      <c r="O738" s="97"/>
      <c r="P738" s="97"/>
      <c r="Q738" s="97"/>
      <c r="R738" s="97"/>
    </row>
    <row r="739" spans="13:18" x14ac:dyDescent="0.25">
      <c r="M739" s="96"/>
      <c r="O739" s="97"/>
      <c r="P739" s="97"/>
      <c r="Q739" s="97"/>
      <c r="R739" s="97"/>
    </row>
    <row r="740" spans="13:18" x14ac:dyDescent="0.25">
      <c r="M740" s="96"/>
      <c r="O740" s="97"/>
      <c r="P740" s="97"/>
      <c r="Q740" s="97"/>
      <c r="R740" s="97"/>
    </row>
    <row r="741" spans="13:18" x14ac:dyDescent="0.25">
      <c r="M741" s="96"/>
      <c r="O741" s="97"/>
      <c r="P741" s="97"/>
      <c r="Q741" s="97"/>
      <c r="R741" s="97"/>
    </row>
    <row r="742" spans="13:18" x14ac:dyDescent="0.25">
      <c r="M742" s="96"/>
      <c r="O742" s="97"/>
      <c r="P742" s="97"/>
      <c r="Q742" s="97"/>
      <c r="R742" s="97"/>
    </row>
    <row r="743" spans="13:18" x14ac:dyDescent="0.25">
      <c r="M743" s="96"/>
      <c r="O743" s="97"/>
      <c r="P743" s="97"/>
      <c r="Q743" s="97"/>
      <c r="R743" s="97"/>
    </row>
    <row r="744" spans="13:18" x14ac:dyDescent="0.25">
      <c r="M744" s="96"/>
      <c r="O744" s="97"/>
      <c r="P744" s="97"/>
      <c r="Q744" s="97"/>
      <c r="R744" s="97"/>
    </row>
    <row r="745" spans="13:18" x14ac:dyDescent="0.25">
      <c r="M745" s="96"/>
      <c r="O745" s="97"/>
      <c r="P745" s="97"/>
      <c r="Q745" s="97"/>
      <c r="R745" s="97"/>
    </row>
    <row r="746" spans="13:18" x14ac:dyDescent="0.25">
      <c r="M746" s="96"/>
      <c r="O746" s="97"/>
      <c r="P746" s="97"/>
      <c r="Q746" s="97"/>
      <c r="R746" s="97"/>
    </row>
    <row r="747" spans="13:18" x14ac:dyDescent="0.25">
      <c r="M747" s="96"/>
      <c r="O747" s="97"/>
      <c r="P747" s="97"/>
      <c r="Q747" s="97"/>
      <c r="R747" s="97"/>
    </row>
    <row r="748" spans="13:18" x14ac:dyDescent="0.25">
      <c r="M748" s="96"/>
      <c r="O748" s="97"/>
      <c r="P748" s="97"/>
      <c r="Q748" s="97"/>
      <c r="R748" s="97"/>
    </row>
    <row r="749" spans="13:18" x14ac:dyDescent="0.25">
      <c r="M749" s="96"/>
      <c r="O749" s="97"/>
      <c r="P749" s="97"/>
      <c r="Q749" s="97"/>
      <c r="R749" s="97"/>
    </row>
    <row r="750" spans="13:18" x14ac:dyDescent="0.25">
      <c r="M750" s="96"/>
      <c r="O750" s="97"/>
      <c r="P750" s="97"/>
      <c r="Q750" s="97"/>
      <c r="R750" s="97"/>
    </row>
    <row r="751" spans="13:18" x14ac:dyDescent="0.25">
      <c r="M751" s="96"/>
      <c r="O751" s="97"/>
      <c r="P751" s="97"/>
      <c r="Q751" s="97"/>
      <c r="R751" s="97"/>
    </row>
    <row r="752" spans="13:18" x14ac:dyDescent="0.25">
      <c r="M752" s="96"/>
      <c r="O752" s="97"/>
      <c r="P752" s="97"/>
      <c r="Q752" s="97"/>
      <c r="R752" s="97"/>
    </row>
    <row r="753" spans="13:18" x14ac:dyDescent="0.25">
      <c r="M753" s="96"/>
      <c r="O753" s="97"/>
      <c r="P753" s="97"/>
      <c r="Q753" s="97"/>
      <c r="R753" s="97"/>
    </row>
    <row r="754" spans="13:18" x14ac:dyDescent="0.25">
      <c r="M754" s="96"/>
      <c r="O754" s="97"/>
      <c r="P754" s="97"/>
      <c r="Q754" s="97"/>
      <c r="R754" s="97"/>
    </row>
    <row r="755" spans="13:18" x14ac:dyDescent="0.25">
      <c r="M755" s="96"/>
      <c r="O755" s="97"/>
      <c r="P755" s="97"/>
      <c r="Q755" s="97"/>
      <c r="R755" s="97"/>
    </row>
    <row r="756" spans="13:18" x14ac:dyDescent="0.25">
      <c r="M756" s="96"/>
      <c r="O756" s="97"/>
      <c r="P756" s="97"/>
      <c r="Q756" s="97"/>
      <c r="R756" s="97"/>
    </row>
    <row r="757" spans="13:18" x14ac:dyDescent="0.25">
      <c r="M757" s="96"/>
      <c r="O757" s="97"/>
      <c r="P757" s="97"/>
      <c r="Q757" s="97"/>
      <c r="R757" s="97"/>
    </row>
    <row r="758" spans="13:18" x14ac:dyDescent="0.25">
      <c r="M758" s="96"/>
      <c r="O758" s="97"/>
      <c r="P758" s="97"/>
      <c r="Q758" s="97"/>
      <c r="R758" s="97"/>
    </row>
    <row r="759" spans="13:18" x14ac:dyDescent="0.25">
      <c r="M759" s="96"/>
      <c r="O759" s="97"/>
      <c r="P759" s="97"/>
      <c r="Q759" s="97"/>
      <c r="R759" s="97"/>
    </row>
    <row r="760" spans="13:18" x14ac:dyDescent="0.25">
      <c r="M760" s="96"/>
      <c r="O760" s="97"/>
      <c r="P760" s="97"/>
      <c r="Q760" s="97"/>
      <c r="R760" s="97"/>
    </row>
    <row r="761" spans="13:18" x14ac:dyDescent="0.25">
      <c r="M761" s="96"/>
      <c r="O761" s="97"/>
      <c r="P761" s="97"/>
      <c r="Q761" s="97"/>
      <c r="R761" s="97"/>
    </row>
    <row r="762" spans="13:18" x14ac:dyDescent="0.25">
      <c r="M762" s="96"/>
      <c r="O762" s="97"/>
      <c r="P762" s="97"/>
      <c r="Q762" s="97"/>
      <c r="R762" s="97"/>
    </row>
    <row r="763" spans="13:18" x14ac:dyDescent="0.25">
      <c r="M763" s="96"/>
      <c r="O763" s="97"/>
      <c r="P763" s="97"/>
      <c r="Q763" s="97"/>
      <c r="R763" s="97"/>
    </row>
    <row r="764" spans="13:18" x14ac:dyDescent="0.25">
      <c r="M764" s="96"/>
      <c r="O764" s="97"/>
      <c r="P764" s="97"/>
      <c r="Q764" s="97"/>
      <c r="R764" s="97"/>
    </row>
    <row r="765" spans="13:18" x14ac:dyDescent="0.25">
      <c r="M765" s="96"/>
      <c r="O765" s="97"/>
      <c r="P765" s="97"/>
      <c r="Q765" s="97"/>
      <c r="R765" s="97"/>
    </row>
    <row r="766" spans="13:18" x14ac:dyDescent="0.25">
      <c r="M766" s="96"/>
      <c r="O766" s="97"/>
      <c r="P766" s="97"/>
      <c r="Q766" s="97"/>
      <c r="R766" s="97"/>
    </row>
    <row r="767" spans="13:18" x14ac:dyDescent="0.25">
      <c r="M767" s="96"/>
      <c r="O767" s="97"/>
      <c r="P767" s="97"/>
      <c r="Q767" s="97"/>
      <c r="R767" s="97"/>
    </row>
    <row r="768" spans="13:18" x14ac:dyDescent="0.25">
      <c r="M768" s="96"/>
      <c r="O768" s="97"/>
      <c r="P768" s="97"/>
      <c r="Q768" s="97"/>
      <c r="R768" s="97"/>
    </row>
    <row r="769" spans="13:18" x14ac:dyDescent="0.25">
      <c r="M769" s="96"/>
      <c r="O769" s="97"/>
      <c r="P769" s="97"/>
      <c r="Q769" s="97"/>
      <c r="R769" s="97"/>
    </row>
    <row r="770" spans="13:18" x14ac:dyDescent="0.25">
      <c r="M770" s="96"/>
      <c r="O770" s="97"/>
      <c r="P770" s="97"/>
      <c r="Q770" s="97"/>
      <c r="R770" s="97"/>
    </row>
    <row r="771" spans="13:18" x14ac:dyDescent="0.25">
      <c r="M771" s="96"/>
      <c r="O771" s="97"/>
      <c r="P771" s="97"/>
      <c r="Q771" s="97"/>
      <c r="R771" s="97"/>
    </row>
    <row r="772" spans="13:18" x14ac:dyDescent="0.25">
      <c r="M772" s="96"/>
      <c r="O772" s="97"/>
      <c r="P772" s="97"/>
      <c r="Q772" s="97"/>
      <c r="R772" s="97"/>
    </row>
    <row r="773" spans="13:18" x14ac:dyDescent="0.25">
      <c r="M773" s="96"/>
      <c r="O773" s="97"/>
      <c r="P773" s="97"/>
      <c r="Q773" s="97"/>
      <c r="R773" s="97"/>
    </row>
    <row r="774" spans="13:18" x14ac:dyDescent="0.25">
      <c r="M774" s="96"/>
      <c r="O774" s="97"/>
      <c r="P774" s="97"/>
      <c r="Q774" s="97"/>
      <c r="R774" s="97"/>
    </row>
    <row r="775" spans="13:18" x14ac:dyDescent="0.25">
      <c r="M775" s="96"/>
      <c r="O775" s="97"/>
      <c r="P775" s="97"/>
      <c r="Q775" s="97"/>
      <c r="R775" s="97"/>
    </row>
    <row r="776" spans="13:18" x14ac:dyDescent="0.25">
      <c r="M776" s="96"/>
      <c r="O776" s="97"/>
      <c r="P776" s="97"/>
      <c r="Q776" s="97"/>
      <c r="R776" s="97"/>
    </row>
    <row r="777" spans="13:18" x14ac:dyDescent="0.25">
      <c r="M777" s="96"/>
      <c r="O777" s="97"/>
      <c r="P777" s="97"/>
      <c r="Q777" s="97"/>
      <c r="R777" s="97"/>
    </row>
    <row r="778" spans="13:18" x14ac:dyDescent="0.25">
      <c r="M778" s="96"/>
      <c r="O778" s="97"/>
      <c r="P778" s="97"/>
      <c r="Q778" s="97"/>
      <c r="R778" s="97"/>
    </row>
    <row r="779" spans="13:18" x14ac:dyDescent="0.25">
      <c r="M779" s="96"/>
      <c r="O779" s="97"/>
      <c r="P779" s="97"/>
      <c r="Q779" s="97"/>
      <c r="R779" s="97"/>
    </row>
    <row r="780" spans="13:18" x14ac:dyDescent="0.25">
      <c r="M780" s="96"/>
      <c r="O780" s="97"/>
      <c r="P780" s="97"/>
      <c r="Q780" s="97"/>
      <c r="R780" s="97"/>
    </row>
    <row r="781" spans="13:18" x14ac:dyDescent="0.25">
      <c r="M781" s="96"/>
      <c r="O781" s="97"/>
      <c r="P781" s="97"/>
      <c r="Q781" s="97"/>
      <c r="R781" s="97"/>
    </row>
    <row r="782" spans="13:18" x14ac:dyDescent="0.25">
      <c r="M782" s="96"/>
      <c r="O782" s="97"/>
      <c r="P782" s="97"/>
      <c r="Q782" s="97"/>
      <c r="R782" s="97"/>
    </row>
    <row r="783" spans="13:18" x14ac:dyDescent="0.25">
      <c r="M783" s="96"/>
      <c r="O783" s="97"/>
      <c r="P783" s="97"/>
      <c r="Q783" s="97"/>
      <c r="R783" s="97"/>
    </row>
    <row r="784" spans="13:18" x14ac:dyDescent="0.25">
      <c r="M784" s="96"/>
      <c r="O784" s="97"/>
      <c r="P784" s="97"/>
      <c r="Q784" s="97"/>
      <c r="R784" s="97"/>
    </row>
    <row r="785" spans="13:18" x14ac:dyDescent="0.25">
      <c r="M785" s="96"/>
      <c r="O785" s="97"/>
      <c r="P785" s="97"/>
      <c r="Q785" s="97"/>
      <c r="R785" s="97"/>
    </row>
    <row r="786" spans="13:18" x14ac:dyDescent="0.25">
      <c r="M786" s="96"/>
      <c r="O786" s="97"/>
      <c r="P786" s="97"/>
      <c r="Q786" s="97"/>
      <c r="R786" s="97"/>
    </row>
    <row r="787" spans="13:18" x14ac:dyDescent="0.25">
      <c r="M787" s="96"/>
      <c r="O787" s="97"/>
      <c r="P787" s="97"/>
      <c r="Q787" s="97"/>
      <c r="R787" s="97"/>
    </row>
    <row r="788" spans="13:18" x14ac:dyDescent="0.25">
      <c r="M788" s="96"/>
      <c r="O788" s="97"/>
      <c r="P788" s="97"/>
      <c r="Q788" s="97"/>
      <c r="R788" s="97"/>
    </row>
    <row r="789" spans="13:18" x14ac:dyDescent="0.25">
      <c r="M789" s="96"/>
      <c r="O789" s="97"/>
      <c r="P789" s="97"/>
      <c r="Q789" s="97"/>
      <c r="R789" s="97"/>
    </row>
    <row r="790" spans="13:18" x14ac:dyDescent="0.25">
      <c r="M790" s="96"/>
      <c r="O790" s="97"/>
      <c r="P790" s="97"/>
      <c r="Q790" s="97"/>
      <c r="R790" s="97"/>
    </row>
    <row r="791" spans="13:18" x14ac:dyDescent="0.25">
      <c r="M791" s="96"/>
      <c r="O791" s="97"/>
      <c r="P791" s="97"/>
      <c r="Q791" s="97"/>
      <c r="R791" s="97"/>
    </row>
    <row r="792" spans="13:18" x14ac:dyDescent="0.25">
      <c r="M792" s="96"/>
      <c r="O792" s="97"/>
      <c r="P792" s="97"/>
      <c r="Q792" s="97"/>
      <c r="R792" s="97"/>
    </row>
    <row r="793" spans="13:18" x14ac:dyDescent="0.25">
      <c r="M793" s="96"/>
      <c r="O793" s="97"/>
      <c r="P793" s="97"/>
      <c r="Q793" s="97"/>
      <c r="R793" s="97"/>
    </row>
    <row r="794" spans="13:18" x14ac:dyDescent="0.25">
      <c r="M794" s="96"/>
      <c r="O794" s="97"/>
      <c r="P794" s="97"/>
      <c r="Q794" s="97"/>
      <c r="R794" s="97"/>
    </row>
    <row r="795" spans="13:18" x14ac:dyDescent="0.25">
      <c r="M795" s="96"/>
      <c r="O795" s="97"/>
      <c r="P795" s="97"/>
      <c r="Q795" s="97"/>
      <c r="R795" s="97"/>
    </row>
    <row r="796" spans="13:18" x14ac:dyDescent="0.25">
      <c r="M796" s="96"/>
      <c r="O796" s="97"/>
      <c r="P796" s="97"/>
      <c r="Q796" s="97"/>
      <c r="R796" s="97"/>
    </row>
    <row r="797" spans="13:18" x14ac:dyDescent="0.25">
      <c r="M797" s="96"/>
      <c r="O797" s="97"/>
      <c r="P797" s="97"/>
      <c r="Q797" s="97"/>
      <c r="R797" s="97"/>
    </row>
    <row r="798" spans="13:18" x14ac:dyDescent="0.25">
      <c r="M798" s="96"/>
      <c r="O798" s="97"/>
      <c r="P798" s="97"/>
      <c r="Q798" s="97"/>
      <c r="R798" s="97"/>
    </row>
    <row r="799" spans="13:18" x14ac:dyDescent="0.25">
      <c r="M799" s="96"/>
      <c r="O799" s="97"/>
      <c r="P799" s="97"/>
      <c r="Q799" s="97"/>
      <c r="R799" s="97"/>
    </row>
    <row r="800" spans="13:18" x14ac:dyDescent="0.25">
      <c r="M800" s="96"/>
      <c r="O800" s="97"/>
      <c r="P800" s="97"/>
      <c r="Q800" s="97"/>
      <c r="R800" s="97"/>
    </row>
    <row r="801" spans="13:18" x14ac:dyDescent="0.25">
      <c r="M801" s="96"/>
      <c r="O801" s="97"/>
      <c r="P801" s="97"/>
      <c r="Q801" s="97"/>
      <c r="R801" s="97"/>
    </row>
    <row r="802" spans="13:18" x14ac:dyDescent="0.25">
      <c r="M802" s="96"/>
      <c r="O802" s="97"/>
      <c r="P802" s="97"/>
      <c r="Q802" s="97"/>
      <c r="R802" s="97"/>
    </row>
    <row r="803" spans="13:18" x14ac:dyDescent="0.25">
      <c r="M803" s="96"/>
      <c r="O803" s="97"/>
      <c r="P803" s="97"/>
      <c r="Q803" s="97"/>
      <c r="R803" s="97"/>
    </row>
    <row r="804" spans="13:18" x14ac:dyDescent="0.25">
      <c r="M804" s="96"/>
      <c r="O804" s="97"/>
      <c r="P804" s="97"/>
      <c r="Q804" s="97"/>
      <c r="R804" s="97"/>
    </row>
    <row r="805" spans="13:18" x14ac:dyDescent="0.25">
      <c r="M805" s="96"/>
      <c r="O805" s="97"/>
      <c r="P805" s="97"/>
      <c r="Q805" s="97"/>
      <c r="R805" s="97"/>
    </row>
    <row r="806" spans="13:18" x14ac:dyDescent="0.25">
      <c r="M806" s="96"/>
      <c r="O806" s="97"/>
      <c r="P806" s="97"/>
      <c r="Q806" s="97"/>
      <c r="R806" s="97"/>
    </row>
    <row r="807" spans="13:18" x14ac:dyDescent="0.25">
      <c r="M807" s="96"/>
      <c r="O807" s="97"/>
      <c r="P807" s="97"/>
      <c r="Q807" s="97"/>
      <c r="R807" s="97"/>
    </row>
    <row r="808" spans="13:18" x14ac:dyDescent="0.25">
      <c r="M808" s="96"/>
      <c r="O808" s="97"/>
      <c r="P808" s="97"/>
      <c r="Q808" s="97"/>
      <c r="R808" s="97"/>
    </row>
    <row r="809" spans="13:18" x14ac:dyDescent="0.25">
      <c r="M809" s="96"/>
      <c r="O809" s="97"/>
      <c r="P809" s="97"/>
      <c r="Q809" s="97"/>
      <c r="R809" s="97"/>
    </row>
    <row r="810" spans="13:18" x14ac:dyDescent="0.25">
      <c r="M810" s="96"/>
      <c r="O810" s="97"/>
      <c r="P810" s="97"/>
      <c r="Q810" s="97"/>
      <c r="R810" s="97"/>
    </row>
    <row r="811" spans="13:18" x14ac:dyDescent="0.25">
      <c r="M811" s="96"/>
      <c r="O811" s="97"/>
      <c r="P811" s="97"/>
      <c r="Q811" s="97"/>
      <c r="R811" s="97"/>
    </row>
    <row r="812" spans="13:18" x14ac:dyDescent="0.25">
      <c r="M812" s="96"/>
      <c r="O812" s="97"/>
      <c r="P812" s="97"/>
      <c r="Q812" s="97"/>
      <c r="R812" s="97"/>
    </row>
    <row r="813" spans="13:18" x14ac:dyDescent="0.25">
      <c r="M813" s="96"/>
      <c r="O813" s="97"/>
      <c r="P813" s="97"/>
      <c r="Q813" s="97"/>
      <c r="R813" s="97"/>
    </row>
    <row r="814" spans="13:18" x14ac:dyDescent="0.25">
      <c r="M814" s="96"/>
      <c r="O814" s="97"/>
      <c r="P814" s="97"/>
      <c r="Q814" s="97"/>
      <c r="R814" s="97"/>
    </row>
    <row r="815" spans="13:18" x14ac:dyDescent="0.25">
      <c r="M815" s="96"/>
      <c r="O815" s="97"/>
      <c r="P815" s="97"/>
      <c r="Q815" s="97"/>
      <c r="R815" s="97"/>
    </row>
    <row r="816" spans="13:18" x14ac:dyDescent="0.25">
      <c r="M816" s="96"/>
      <c r="O816" s="97"/>
      <c r="P816" s="97"/>
      <c r="Q816" s="97"/>
      <c r="R816" s="97"/>
    </row>
    <row r="817" spans="13:18" x14ac:dyDescent="0.25">
      <c r="M817" s="96"/>
      <c r="O817" s="97"/>
      <c r="P817" s="97"/>
      <c r="Q817" s="97"/>
      <c r="R817" s="97"/>
    </row>
    <row r="818" spans="13:18" x14ac:dyDescent="0.25">
      <c r="M818" s="96"/>
      <c r="O818" s="97"/>
      <c r="P818" s="97"/>
      <c r="Q818" s="97"/>
      <c r="R818" s="97"/>
    </row>
    <row r="819" spans="13:18" x14ac:dyDescent="0.25">
      <c r="M819" s="96"/>
      <c r="O819" s="97"/>
      <c r="P819" s="97"/>
      <c r="Q819" s="97"/>
      <c r="R819" s="97"/>
    </row>
    <row r="820" spans="13:18" x14ac:dyDescent="0.25">
      <c r="M820" s="96"/>
      <c r="O820" s="97"/>
      <c r="P820" s="97"/>
      <c r="Q820" s="97"/>
      <c r="R820" s="97"/>
    </row>
    <row r="821" spans="13:18" x14ac:dyDescent="0.25">
      <c r="M821" s="96"/>
      <c r="O821" s="97"/>
      <c r="P821" s="97"/>
      <c r="Q821" s="97"/>
      <c r="R821" s="97"/>
    </row>
    <row r="822" spans="13:18" x14ac:dyDescent="0.25">
      <c r="M822" s="96"/>
      <c r="O822" s="97"/>
      <c r="P822" s="97"/>
      <c r="Q822" s="97"/>
      <c r="R822" s="97"/>
    </row>
    <row r="823" spans="13:18" x14ac:dyDescent="0.25">
      <c r="M823" s="96"/>
      <c r="O823" s="97"/>
      <c r="P823" s="97"/>
      <c r="Q823" s="97"/>
      <c r="R823" s="97"/>
    </row>
    <row r="824" spans="13:18" x14ac:dyDescent="0.25">
      <c r="M824" s="96"/>
      <c r="O824" s="97"/>
      <c r="P824" s="97"/>
      <c r="Q824" s="97"/>
      <c r="R824" s="97"/>
    </row>
    <row r="825" spans="13:18" x14ac:dyDescent="0.25">
      <c r="M825" s="96"/>
      <c r="O825" s="97"/>
      <c r="P825" s="97"/>
      <c r="Q825" s="97"/>
      <c r="R825" s="97"/>
    </row>
    <row r="826" spans="13:18" x14ac:dyDescent="0.25">
      <c r="M826" s="96"/>
      <c r="O826" s="97"/>
      <c r="P826" s="97"/>
      <c r="Q826" s="97"/>
      <c r="R826" s="97"/>
    </row>
    <row r="827" spans="13:18" x14ac:dyDescent="0.25">
      <c r="M827" s="96"/>
      <c r="O827" s="97"/>
      <c r="P827" s="97"/>
      <c r="Q827" s="97"/>
      <c r="R827" s="97"/>
    </row>
    <row r="828" spans="13:18" x14ac:dyDescent="0.25">
      <c r="M828" s="96"/>
      <c r="O828" s="97"/>
      <c r="P828" s="97"/>
      <c r="Q828" s="97"/>
      <c r="R828" s="97"/>
    </row>
    <row r="829" spans="13:18" x14ac:dyDescent="0.25">
      <c r="M829" s="96"/>
      <c r="O829" s="97"/>
      <c r="P829" s="97"/>
      <c r="Q829" s="97"/>
      <c r="R829" s="97"/>
    </row>
    <row r="830" spans="13:18" x14ac:dyDescent="0.25">
      <c r="M830" s="96"/>
      <c r="O830" s="97"/>
      <c r="P830" s="97"/>
      <c r="Q830" s="97"/>
      <c r="R830" s="97"/>
    </row>
    <row r="831" spans="13:18" x14ac:dyDescent="0.25">
      <c r="M831" s="96"/>
      <c r="O831" s="97"/>
      <c r="P831" s="97"/>
      <c r="Q831" s="97"/>
      <c r="R831" s="97"/>
    </row>
    <row r="832" spans="13:18" x14ac:dyDescent="0.25">
      <c r="M832" s="96"/>
      <c r="O832" s="97"/>
      <c r="P832" s="97"/>
      <c r="Q832" s="97"/>
      <c r="R832" s="97"/>
    </row>
    <row r="833" spans="13:18" x14ac:dyDescent="0.25">
      <c r="M833" s="96"/>
      <c r="O833" s="97"/>
      <c r="P833" s="97"/>
      <c r="Q833" s="97"/>
      <c r="R833" s="97"/>
    </row>
    <row r="834" spans="13:18" x14ac:dyDescent="0.25">
      <c r="M834" s="96"/>
      <c r="O834" s="97"/>
      <c r="P834" s="97"/>
      <c r="Q834" s="97"/>
      <c r="R834" s="97"/>
    </row>
    <row r="835" spans="13:18" x14ac:dyDescent="0.25">
      <c r="M835" s="96"/>
      <c r="O835" s="97"/>
      <c r="P835" s="97"/>
      <c r="Q835" s="97"/>
      <c r="R835" s="97"/>
    </row>
    <row r="836" spans="13:18" x14ac:dyDescent="0.25">
      <c r="M836" s="96"/>
      <c r="O836" s="97"/>
      <c r="P836" s="97"/>
      <c r="Q836" s="97"/>
      <c r="R836" s="97"/>
    </row>
    <row r="837" spans="13:18" x14ac:dyDescent="0.25">
      <c r="M837" s="96"/>
      <c r="O837" s="97"/>
      <c r="P837" s="97"/>
      <c r="Q837" s="97"/>
      <c r="R837" s="97"/>
    </row>
    <row r="838" spans="13:18" x14ac:dyDescent="0.25">
      <c r="M838" s="96"/>
      <c r="O838" s="97"/>
      <c r="P838" s="97"/>
      <c r="Q838" s="97"/>
      <c r="R838" s="97"/>
    </row>
    <row r="839" spans="13:18" x14ac:dyDescent="0.25">
      <c r="M839" s="96"/>
      <c r="O839" s="97"/>
      <c r="P839" s="97"/>
      <c r="Q839" s="97"/>
      <c r="R839" s="97"/>
    </row>
    <row r="840" spans="13:18" x14ac:dyDescent="0.25">
      <c r="M840" s="96"/>
      <c r="O840" s="97"/>
      <c r="P840" s="97"/>
      <c r="Q840" s="97"/>
      <c r="R840" s="97"/>
    </row>
    <row r="841" spans="13:18" x14ac:dyDescent="0.25">
      <c r="M841" s="96"/>
      <c r="O841" s="97"/>
      <c r="P841" s="97"/>
      <c r="Q841" s="97"/>
      <c r="R841" s="97"/>
    </row>
    <row r="842" spans="13:18" x14ac:dyDescent="0.25">
      <c r="M842" s="96"/>
      <c r="O842" s="97"/>
      <c r="P842" s="97"/>
      <c r="Q842" s="97"/>
      <c r="R842" s="97"/>
    </row>
    <row r="843" spans="13:18" x14ac:dyDescent="0.25">
      <c r="M843" s="96"/>
      <c r="O843" s="97"/>
      <c r="P843" s="97"/>
      <c r="Q843" s="97"/>
      <c r="R843" s="97"/>
    </row>
    <row r="844" spans="13:18" x14ac:dyDescent="0.25">
      <c r="M844" s="96"/>
      <c r="O844" s="97"/>
      <c r="P844" s="97"/>
      <c r="Q844" s="97"/>
      <c r="R844" s="97"/>
    </row>
    <row r="845" spans="13:18" x14ac:dyDescent="0.25">
      <c r="M845" s="96"/>
      <c r="O845" s="97"/>
      <c r="P845" s="97"/>
      <c r="Q845" s="97"/>
      <c r="R845" s="97"/>
    </row>
    <row r="846" spans="13:18" x14ac:dyDescent="0.25">
      <c r="M846" s="96"/>
      <c r="O846" s="97"/>
      <c r="P846" s="97"/>
      <c r="Q846" s="97"/>
      <c r="R846" s="97"/>
    </row>
    <row r="847" spans="13:18" x14ac:dyDescent="0.25">
      <c r="M847" s="96"/>
      <c r="O847" s="97"/>
      <c r="P847" s="97"/>
      <c r="Q847" s="97"/>
      <c r="R847" s="97"/>
    </row>
    <row r="848" spans="13:18" x14ac:dyDescent="0.25">
      <c r="M848" s="96"/>
      <c r="O848" s="97"/>
      <c r="P848" s="97"/>
      <c r="Q848" s="97"/>
      <c r="R848" s="97"/>
    </row>
    <row r="849" spans="13:18" x14ac:dyDescent="0.25">
      <c r="M849" s="96"/>
      <c r="O849" s="97"/>
      <c r="P849" s="97"/>
      <c r="Q849" s="97"/>
      <c r="R849" s="97"/>
    </row>
    <row r="850" spans="13:18" x14ac:dyDescent="0.25">
      <c r="M850" s="96"/>
      <c r="O850" s="97"/>
      <c r="P850" s="97"/>
      <c r="Q850" s="97"/>
      <c r="R850" s="97"/>
    </row>
    <row r="851" spans="13:18" x14ac:dyDescent="0.25">
      <c r="M851" s="96"/>
      <c r="O851" s="97"/>
      <c r="P851" s="97"/>
      <c r="Q851" s="97"/>
      <c r="R851" s="97"/>
    </row>
    <row r="852" spans="13:18" x14ac:dyDescent="0.25">
      <c r="M852" s="96"/>
      <c r="O852" s="97"/>
      <c r="P852" s="97"/>
      <c r="Q852" s="97"/>
      <c r="R852" s="97"/>
    </row>
    <row r="853" spans="13:18" x14ac:dyDescent="0.25">
      <c r="M853" s="96"/>
      <c r="O853" s="97"/>
      <c r="P853" s="97"/>
      <c r="Q853" s="97"/>
      <c r="R853" s="97"/>
    </row>
    <row r="854" spans="13:18" x14ac:dyDescent="0.25">
      <c r="M854" s="96"/>
      <c r="O854" s="97"/>
      <c r="P854" s="97"/>
      <c r="Q854" s="97"/>
      <c r="R854" s="97"/>
    </row>
    <row r="855" spans="13:18" x14ac:dyDescent="0.25">
      <c r="M855" s="96"/>
      <c r="O855" s="97"/>
      <c r="P855" s="97"/>
      <c r="Q855" s="97"/>
      <c r="R855" s="97"/>
    </row>
    <row r="856" spans="13:18" x14ac:dyDescent="0.25">
      <c r="M856" s="96"/>
      <c r="O856" s="97"/>
      <c r="P856" s="97"/>
      <c r="Q856" s="97"/>
      <c r="R856" s="97"/>
    </row>
    <row r="857" spans="13:18" x14ac:dyDescent="0.25">
      <c r="M857" s="96"/>
      <c r="O857" s="97"/>
      <c r="P857" s="97"/>
      <c r="Q857" s="97"/>
      <c r="R857" s="97"/>
    </row>
    <row r="858" spans="13:18" x14ac:dyDescent="0.25">
      <c r="M858" s="96"/>
      <c r="O858" s="97"/>
      <c r="P858" s="97"/>
      <c r="Q858" s="97"/>
      <c r="R858" s="97"/>
    </row>
    <row r="859" spans="13:18" x14ac:dyDescent="0.25">
      <c r="M859" s="96"/>
      <c r="O859" s="97"/>
      <c r="P859" s="97"/>
      <c r="Q859" s="97"/>
      <c r="R859" s="97"/>
    </row>
    <row r="860" spans="13:18" x14ac:dyDescent="0.25">
      <c r="M860" s="96"/>
      <c r="O860" s="97"/>
      <c r="P860" s="97"/>
      <c r="Q860" s="97"/>
      <c r="R860" s="97"/>
    </row>
    <row r="861" spans="13:18" x14ac:dyDescent="0.25">
      <c r="M861" s="96"/>
      <c r="O861" s="97"/>
      <c r="P861" s="97"/>
      <c r="Q861" s="97"/>
      <c r="R861" s="97"/>
    </row>
    <row r="862" spans="13:18" x14ac:dyDescent="0.25">
      <c r="M862" s="96"/>
      <c r="O862" s="97"/>
      <c r="P862" s="97"/>
      <c r="Q862" s="97"/>
      <c r="R862" s="97"/>
    </row>
    <row r="863" spans="13:18" x14ac:dyDescent="0.25">
      <c r="M863" s="96"/>
      <c r="O863" s="97"/>
      <c r="P863" s="97"/>
      <c r="Q863" s="97"/>
      <c r="R863" s="97"/>
    </row>
    <row r="864" spans="13:18" x14ac:dyDescent="0.25">
      <c r="M864" s="96"/>
      <c r="O864" s="97"/>
      <c r="P864" s="97"/>
      <c r="Q864" s="97"/>
      <c r="R864" s="97"/>
    </row>
    <row r="865" spans="13:18" x14ac:dyDescent="0.25">
      <c r="M865" s="96"/>
      <c r="O865" s="97"/>
      <c r="P865" s="97"/>
      <c r="Q865" s="97"/>
      <c r="R865" s="97"/>
    </row>
    <row r="866" spans="13:18" x14ac:dyDescent="0.25">
      <c r="M866" s="96"/>
      <c r="O866" s="97"/>
      <c r="P866" s="97"/>
      <c r="Q866" s="97"/>
      <c r="R866" s="97"/>
    </row>
    <row r="867" spans="13:18" x14ac:dyDescent="0.25">
      <c r="M867" s="96"/>
      <c r="O867" s="97"/>
      <c r="P867" s="97"/>
      <c r="Q867" s="97"/>
      <c r="R867" s="97"/>
    </row>
    <row r="868" spans="13:18" x14ac:dyDescent="0.25">
      <c r="M868" s="96"/>
      <c r="O868" s="97"/>
      <c r="P868" s="97"/>
      <c r="Q868" s="97"/>
      <c r="R868" s="97"/>
    </row>
    <row r="869" spans="13:18" x14ac:dyDescent="0.25">
      <c r="M869" s="96"/>
      <c r="O869" s="97"/>
      <c r="P869" s="97"/>
      <c r="Q869" s="97"/>
      <c r="R869" s="97"/>
    </row>
    <row r="870" spans="13:18" x14ac:dyDescent="0.25">
      <c r="M870" s="96"/>
      <c r="O870" s="97"/>
      <c r="P870" s="97"/>
      <c r="Q870" s="97"/>
      <c r="R870" s="97"/>
    </row>
    <row r="871" spans="13:18" x14ac:dyDescent="0.25">
      <c r="M871" s="96"/>
      <c r="O871" s="97"/>
      <c r="P871" s="97"/>
      <c r="Q871" s="97"/>
      <c r="R871" s="97"/>
    </row>
    <row r="872" spans="13:18" x14ac:dyDescent="0.25">
      <c r="M872" s="96"/>
      <c r="O872" s="97"/>
      <c r="P872" s="97"/>
      <c r="Q872" s="97"/>
      <c r="R872" s="97"/>
    </row>
    <row r="873" spans="13:18" x14ac:dyDescent="0.25">
      <c r="M873" s="96"/>
      <c r="O873" s="97"/>
      <c r="P873" s="97"/>
      <c r="Q873" s="97"/>
      <c r="R873" s="97"/>
    </row>
    <row r="874" spans="13:18" x14ac:dyDescent="0.25">
      <c r="M874" s="96"/>
      <c r="O874" s="97"/>
      <c r="P874" s="97"/>
      <c r="Q874" s="97"/>
      <c r="R874" s="97"/>
    </row>
    <row r="875" spans="13:18" x14ac:dyDescent="0.25">
      <c r="M875" s="96"/>
      <c r="O875" s="97"/>
      <c r="P875" s="97"/>
      <c r="Q875" s="97"/>
      <c r="R875" s="97"/>
    </row>
    <row r="876" spans="13:18" x14ac:dyDescent="0.25">
      <c r="M876" s="96"/>
      <c r="O876" s="97"/>
      <c r="P876" s="97"/>
      <c r="Q876" s="97"/>
      <c r="R876" s="97"/>
    </row>
    <row r="877" spans="13:18" x14ac:dyDescent="0.25">
      <c r="M877" s="96"/>
      <c r="O877" s="97"/>
      <c r="P877" s="97"/>
      <c r="Q877" s="97"/>
      <c r="R877" s="97"/>
    </row>
    <row r="878" spans="13:18" x14ac:dyDescent="0.25">
      <c r="M878" s="96"/>
      <c r="O878" s="97"/>
      <c r="P878" s="97"/>
      <c r="Q878" s="97"/>
      <c r="R878" s="97"/>
    </row>
    <row r="879" spans="13:18" x14ac:dyDescent="0.25">
      <c r="M879" s="96"/>
      <c r="O879" s="97"/>
      <c r="P879" s="97"/>
      <c r="Q879" s="97"/>
      <c r="R879" s="97"/>
    </row>
    <row r="880" spans="13:18" x14ac:dyDescent="0.25">
      <c r="M880" s="96"/>
      <c r="O880" s="97"/>
      <c r="P880" s="97"/>
      <c r="Q880" s="97"/>
      <c r="R880" s="97"/>
    </row>
    <row r="881" spans="13:18" x14ac:dyDescent="0.25">
      <c r="M881" s="96"/>
      <c r="O881" s="97"/>
      <c r="P881" s="97"/>
      <c r="Q881" s="97"/>
      <c r="R881" s="97"/>
    </row>
    <row r="882" spans="13:18" x14ac:dyDescent="0.25">
      <c r="M882" s="96"/>
      <c r="O882" s="97"/>
      <c r="P882" s="97"/>
      <c r="Q882" s="97"/>
      <c r="R882" s="97"/>
    </row>
    <row r="883" spans="13:18" x14ac:dyDescent="0.25">
      <c r="M883" s="96"/>
      <c r="O883" s="97"/>
      <c r="P883" s="97"/>
      <c r="Q883" s="97"/>
      <c r="R883" s="97"/>
    </row>
    <row r="884" spans="13:18" x14ac:dyDescent="0.25">
      <c r="M884" s="96"/>
      <c r="O884" s="97"/>
      <c r="P884" s="97"/>
      <c r="Q884" s="97"/>
      <c r="R884" s="97"/>
    </row>
    <row r="885" spans="13:18" x14ac:dyDescent="0.25">
      <c r="M885" s="96"/>
      <c r="O885" s="97"/>
      <c r="P885" s="97"/>
      <c r="Q885" s="97"/>
      <c r="R885" s="97"/>
    </row>
    <row r="886" spans="13:18" x14ac:dyDescent="0.25">
      <c r="M886" s="96"/>
      <c r="O886" s="97"/>
      <c r="P886" s="97"/>
      <c r="Q886" s="97"/>
      <c r="R886" s="97"/>
    </row>
    <row r="887" spans="13:18" x14ac:dyDescent="0.25">
      <c r="M887" s="96"/>
      <c r="O887" s="97"/>
      <c r="P887" s="97"/>
      <c r="Q887" s="97"/>
      <c r="R887" s="97"/>
    </row>
    <row r="888" spans="13:18" x14ac:dyDescent="0.25">
      <c r="M888" s="96"/>
      <c r="O888" s="97"/>
      <c r="P888" s="97"/>
      <c r="Q888" s="97"/>
      <c r="R888" s="97"/>
    </row>
    <row r="889" spans="13:18" x14ac:dyDescent="0.25">
      <c r="M889" s="96"/>
      <c r="O889" s="97"/>
      <c r="P889" s="97"/>
      <c r="Q889" s="97"/>
      <c r="R889" s="97"/>
    </row>
    <row r="890" spans="13:18" x14ac:dyDescent="0.25">
      <c r="M890" s="96"/>
      <c r="O890" s="97"/>
      <c r="P890" s="97"/>
      <c r="Q890" s="97"/>
      <c r="R890" s="97"/>
    </row>
    <row r="891" spans="13:18" x14ac:dyDescent="0.25">
      <c r="M891" s="96"/>
      <c r="O891" s="97"/>
      <c r="P891" s="97"/>
      <c r="Q891" s="97"/>
      <c r="R891" s="97"/>
    </row>
    <row r="892" spans="13:18" x14ac:dyDescent="0.25">
      <c r="M892" s="96"/>
      <c r="O892" s="97"/>
      <c r="P892" s="97"/>
      <c r="Q892" s="97"/>
      <c r="R892" s="97"/>
    </row>
    <row r="893" spans="13:18" x14ac:dyDescent="0.25">
      <c r="M893" s="96"/>
      <c r="O893" s="97"/>
      <c r="P893" s="97"/>
      <c r="Q893" s="97"/>
      <c r="R893" s="97"/>
    </row>
    <row r="894" spans="13:18" x14ac:dyDescent="0.25">
      <c r="M894" s="96"/>
      <c r="O894" s="97"/>
      <c r="P894" s="97"/>
      <c r="Q894" s="97"/>
      <c r="R894" s="97"/>
    </row>
    <row r="895" spans="13:18" x14ac:dyDescent="0.25">
      <c r="M895" s="96"/>
      <c r="O895" s="97"/>
      <c r="P895" s="97"/>
      <c r="Q895" s="97"/>
      <c r="R895" s="97"/>
    </row>
    <row r="896" spans="13:18" x14ac:dyDescent="0.25">
      <c r="M896" s="96"/>
      <c r="O896" s="97"/>
      <c r="P896" s="97"/>
      <c r="Q896" s="97"/>
      <c r="R896" s="97"/>
    </row>
    <row r="897" spans="13:18" x14ac:dyDescent="0.25">
      <c r="M897" s="96"/>
      <c r="O897" s="97"/>
      <c r="P897" s="97"/>
      <c r="Q897" s="97"/>
      <c r="R897" s="97"/>
    </row>
    <row r="898" spans="13:18" x14ac:dyDescent="0.25">
      <c r="M898" s="96"/>
      <c r="O898" s="97"/>
      <c r="P898" s="97"/>
      <c r="Q898" s="97"/>
      <c r="R898" s="97"/>
    </row>
    <row r="899" spans="13:18" x14ac:dyDescent="0.25">
      <c r="M899" s="96"/>
      <c r="O899" s="97"/>
      <c r="P899" s="97"/>
      <c r="Q899" s="97"/>
      <c r="R899" s="97"/>
    </row>
    <row r="900" spans="13:18" x14ac:dyDescent="0.25">
      <c r="M900" s="96"/>
      <c r="O900" s="97"/>
      <c r="P900" s="97"/>
      <c r="Q900" s="97"/>
      <c r="R900" s="97"/>
    </row>
    <row r="901" spans="13:18" x14ac:dyDescent="0.25">
      <c r="M901" s="96"/>
      <c r="O901" s="97"/>
      <c r="P901" s="97"/>
      <c r="Q901" s="97"/>
      <c r="R901" s="97"/>
    </row>
    <row r="902" spans="13:18" x14ac:dyDescent="0.25">
      <c r="M902" s="96"/>
      <c r="O902" s="97"/>
      <c r="P902" s="97"/>
      <c r="Q902" s="97"/>
      <c r="R902" s="97"/>
    </row>
    <row r="903" spans="13:18" x14ac:dyDescent="0.25">
      <c r="M903" s="96"/>
      <c r="O903" s="97"/>
      <c r="P903" s="97"/>
      <c r="Q903" s="97"/>
      <c r="R903" s="97"/>
    </row>
    <row r="904" spans="13:18" x14ac:dyDescent="0.25">
      <c r="M904" s="96"/>
      <c r="O904" s="97"/>
      <c r="P904" s="97"/>
      <c r="Q904" s="97"/>
      <c r="R904" s="97"/>
    </row>
    <row r="905" spans="13:18" x14ac:dyDescent="0.25">
      <c r="M905" s="96"/>
      <c r="O905" s="97"/>
      <c r="P905" s="97"/>
      <c r="Q905" s="97"/>
      <c r="R905" s="97"/>
    </row>
    <row r="906" spans="13:18" x14ac:dyDescent="0.25">
      <c r="M906" s="96"/>
      <c r="O906" s="97"/>
      <c r="P906" s="97"/>
      <c r="Q906" s="97"/>
      <c r="R906" s="97"/>
    </row>
    <row r="907" spans="13:18" x14ac:dyDescent="0.25">
      <c r="M907" s="96"/>
      <c r="O907" s="97"/>
      <c r="P907" s="97"/>
      <c r="Q907" s="97"/>
      <c r="R907" s="97"/>
    </row>
    <row r="908" spans="13:18" x14ac:dyDescent="0.25">
      <c r="M908" s="96"/>
      <c r="O908" s="97"/>
      <c r="P908" s="97"/>
      <c r="Q908" s="97"/>
      <c r="R908" s="97"/>
    </row>
    <row r="909" spans="13:18" x14ac:dyDescent="0.25">
      <c r="M909" s="96"/>
      <c r="O909" s="97"/>
      <c r="P909" s="97"/>
      <c r="Q909" s="97"/>
      <c r="R909" s="97"/>
    </row>
    <row r="910" spans="13:18" x14ac:dyDescent="0.25">
      <c r="M910" s="96"/>
      <c r="O910" s="97"/>
      <c r="P910" s="97"/>
      <c r="Q910" s="97"/>
      <c r="R910" s="97"/>
    </row>
    <row r="911" spans="13:18" x14ac:dyDescent="0.25">
      <c r="M911" s="96"/>
      <c r="O911" s="97"/>
      <c r="P911" s="97"/>
      <c r="Q911" s="97"/>
      <c r="R911" s="97"/>
    </row>
    <row r="912" spans="13:18" x14ac:dyDescent="0.25">
      <c r="M912" s="96"/>
      <c r="O912" s="97"/>
      <c r="P912" s="97"/>
      <c r="Q912" s="97"/>
      <c r="R912" s="97"/>
    </row>
    <row r="913" spans="13:18" x14ac:dyDescent="0.25">
      <c r="M913" s="96"/>
      <c r="O913" s="97"/>
      <c r="P913" s="97"/>
      <c r="Q913" s="97"/>
      <c r="R913" s="97"/>
    </row>
    <row r="914" spans="13:18" x14ac:dyDescent="0.25">
      <c r="M914" s="96"/>
      <c r="O914" s="97"/>
      <c r="P914" s="97"/>
      <c r="Q914" s="97"/>
      <c r="R914" s="97"/>
    </row>
    <row r="915" spans="13:18" x14ac:dyDescent="0.25">
      <c r="M915" s="96"/>
      <c r="O915" s="97"/>
      <c r="P915" s="97"/>
      <c r="Q915" s="97"/>
      <c r="R915" s="97"/>
    </row>
    <row r="916" spans="13:18" x14ac:dyDescent="0.25">
      <c r="M916" s="96"/>
      <c r="O916" s="97"/>
      <c r="P916" s="97"/>
      <c r="Q916" s="97"/>
      <c r="R916" s="97"/>
    </row>
    <row r="917" spans="13:18" x14ac:dyDescent="0.25">
      <c r="M917" s="96"/>
      <c r="O917" s="97"/>
      <c r="P917" s="97"/>
      <c r="Q917" s="97"/>
      <c r="R917" s="97"/>
    </row>
    <row r="918" spans="13:18" x14ac:dyDescent="0.25">
      <c r="M918" s="96"/>
      <c r="O918" s="97"/>
      <c r="P918" s="97"/>
      <c r="Q918" s="97"/>
      <c r="R918" s="97"/>
    </row>
    <row r="919" spans="13:18" x14ac:dyDescent="0.25">
      <c r="M919" s="96"/>
      <c r="O919" s="97"/>
      <c r="P919" s="97"/>
      <c r="Q919" s="97"/>
      <c r="R919" s="97"/>
    </row>
    <row r="920" spans="13:18" x14ac:dyDescent="0.25">
      <c r="M920" s="96"/>
      <c r="O920" s="97"/>
      <c r="P920" s="97"/>
      <c r="Q920" s="97"/>
      <c r="R920" s="97"/>
    </row>
    <row r="921" spans="13:18" x14ac:dyDescent="0.25">
      <c r="M921" s="96"/>
      <c r="O921" s="97"/>
      <c r="P921" s="97"/>
      <c r="Q921" s="97"/>
      <c r="R921" s="97"/>
    </row>
    <row r="922" spans="13:18" x14ac:dyDescent="0.25">
      <c r="M922" s="96"/>
      <c r="O922" s="97"/>
      <c r="P922" s="97"/>
      <c r="Q922" s="97"/>
      <c r="R922" s="97"/>
    </row>
    <row r="923" spans="13:18" x14ac:dyDescent="0.25">
      <c r="M923" s="96"/>
      <c r="O923" s="97"/>
      <c r="P923" s="97"/>
      <c r="Q923" s="97"/>
      <c r="R923" s="97"/>
    </row>
    <row r="924" spans="13:18" x14ac:dyDescent="0.25">
      <c r="M924" s="96"/>
      <c r="O924" s="97"/>
      <c r="P924" s="97"/>
      <c r="Q924" s="97"/>
      <c r="R924" s="97"/>
    </row>
    <row r="925" spans="13:18" x14ac:dyDescent="0.25">
      <c r="M925" s="96"/>
      <c r="O925" s="97"/>
      <c r="P925" s="97"/>
      <c r="Q925" s="97"/>
      <c r="R925" s="97"/>
    </row>
    <row r="926" spans="13:18" x14ac:dyDescent="0.25">
      <c r="M926" s="96"/>
      <c r="O926" s="97"/>
      <c r="P926" s="97"/>
      <c r="Q926" s="97"/>
      <c r="R926" s="97"/>
    </row>
    <row r="927" spans="13:18" x14ac:dyDescent="0.25">
      <c r="M927" s="96"/>
      <c r="O927" s="97"/>
      <c r="P927" s="97"/>
      <c r="Q927" s="97"/>
      <c r="R927" s="97"/>
    </row>
    <row r="928" spans="13:18" x14ac:dyDescent="0.25">
      <c r="M928" s="96"/>
      <c r="O928" s="97"/>
      <c r="P928" s="97"/>
      <c r="Q928" s="97"/>
      <c r="R928" s="97"/>
    </row>
    <row r="929" spans="13:18" x14ac:dyDescent="0.25">
      <c r="M929" s="96"/>
      <c r="O929" s="97"/>
      <c r="P929" s="97"/>
      <c r="Q929" s="97"/>
      <c r="R929" s="97"/>
    </row>
    <row r="930" spans="13:18" x14ac:dyDescent="0.25">
      <c r="M930" s="96"/>
      <c r="O930" s="97"/>
      <c r="P930" s="97"/>
      <c r="Q930" s="97"/>
      <c r="R930" s="97"/>
    </row>
    <row r="931" spans="13:18" x14ac:dyDescent="0.25">
      <c r="M931" s="96"/>
      <c r="O931" s="97"/>
      <c r="P931" s="97"/>
      <c r="Q931" s="97"/>
      <c r="R931" s="97"/>
    </row>
    <row r="932" spans="13:18" x14ac:dyDescent="0.25">
      <c r="M932" s="96"/>
      <c r="O932" s="97"/>
      <c r="P932" s="97"/>
      <c r="Q932" s="97"/>
      <c r="R932" s="97"/>
    </row>
    <row r="933" spans="13:18" x14ac:dyDescent="0.25">
      <c r="M933" s="96"/>
      <c r="O933" s="97"/>
      <c r="P933" s="97"/>
      <c r="Q933" s="97"/>
      <c r="R933" s="97"/>
    </row>
    <row r="934" spans="13:18" x14ac:dyDescent="0.25">
      <c r="M934" s="96"/>
      <c r="O934" s="97"/>
      <c r="P934" s="97"/>
      <c r="Q934" s="97"/>
      <c r="R934" s="97"/>
    </row>
    <row r="935" spans="13:18" x14ac:dyDescent="0.25">
      <c r="M935" s="96"/>
      <c r="O935" s="97"/>
      <c r="P935" s="97"/>
      <c r="Q935" s="97"/>
      <c r="R935" s="97"/>
    </row>
    <row r="936" spans="13:18" x14ac:dyDescent="0.25">
      <c r="M936" s="96"/>
      <c r="O936" s="97"/>
      <c r="P936" s="97"/>
      <c r="Q936" s="97"/>
      <c r="R936" s="97"/>
    </row>
    <row r="937" spans="13:18" x14ac:dyDescent="0.25">
      <c r="M937" s="96"/>
      <c r="O937" s="97"/>
      <c r="P937" s="97"/>
      <c r="Q937" s="97"/>
      <c r="R937" s="97"/>
    </row>
    <row r="938" spans="13:18" x14ac:dyDescent="0.25">
      <c r="M938" s="96"/>
      <c r="O938" s="97"/>
      <c r="P938" s="97"/>
      <c r="Q938" s="97"/>
      <c r="R938" s="97"/>
    </row>
    <row r="939" spans="13:18" x14ac:dyDescent="0.25">
      <c r="M939" s="96"/>
      <c r="O939" s="97"/>
      <c r="P939" s="97"/>
      <c r="Q939" s="97"/>
      <c r="R939" s="97"/>
    </row>
    <row r="940" spans="13:18" x14ac:dyDescent="0.25">
      <c r="M940" s="96"/>
      <c r="O940" s="97"/>
      <c r="P940" s="97"/>
      <c r="Q940" s="97"/>
      <c r="R940" s="97"/>
    </row>
    <row r="941" spans="13:18" x14ac:dyDescent="0.25">
      <c r="M941" s="96"/>
      <c r="O941" s="97"/>
      <c r="P941" s="97"/>
      <c r="Q941" s="97"/>
      <c r="R941" s="97"/>
    </row>
    <row r="942" spans="13:18" x14ac:dyDescent="0.25">
      <c r="M942" s="96"/>
      <c r="O942" s="97"/>
      <c r="P942" s="97"/>
      <c r="Q942" s="97"/>
      <c r="R942" s="97"/>
    </row>
    <row r="943" spans="13:18" x14ac:dyDescent="0.25">
      <c r="M943" s="96"/>
      <c r="O943" s="97"/>
      <c r="P943" s="97"/>
      <c r="Q943" s="97"/>
      <c r="R943" s="97"/>
    </row>
    <row r="944" spans="13:18" x14ac:dyDescent="0.25">
      <c r="M944" s="96"/>
      <c r="O944" s="97"/>
      <c r="P944" s="97"/>
      <c r="Q944" s="97"/>
      <c r="R944" s="97"/>
    </row>
    <row r="945" spans="13:18" x14ac:dyDescent="0.25">
      <c r="M945" s="96"/>
      <c r="O945" s="97"/>
      <c r="P945" s="97"/>
      <c r="Q945" s="97"/>
      <c r="R945" s="97"/>
    </row>
    <row r="946" spans="13:18" x14ac:dyDescent="0.25">
      <c r="M946" s="96"/>
      <c r="O946" s="97"/>
      <c r="P946" s="97"/>
      <c r="Q946" s="97"/>
      <c r="R946" s="97"/>
    </row>
    <row r="947" spans="13:18" x14ac:dyDescent="0.25">
      <c r="M947" s="96"/>
      <c r="O947" s="97"/>
      <c r="P947" s="97"/>
      <c r="Q947" s="97"/>
      <c r="R947" s="97"/>
    </row>
    <row r="948" spans="13:18" x14ac:dyDescent="0.25">
      <c r="M948" s="96"/>
      <c r="O948" s="97"/>
      <c r="P948" s="97"/>
      <c r="Q948" s="97"/>
      <c r="R948" s="97"/>
    </row>
    <row r="949" spans="13:18" x14ac:dyDescent="0.25">
      <c r="M949" s="96"/>
      <c r="O949" s="97"/>
      <c r="P949" s="97"/>
      <c r="Q949" s="97"/>
      <c r="R949" s="97"/>
    </row>
    <row r="950" spans="13:18" x14ac:dyDescent="0.25">
      <c r="M950" s="96"/>
      <c r="O950" s="97"/>
      <c r="P950" s="97"/>
      <c r="Q950" s="97"/>
      <c r="R950" s="97"/>
    </row>
    <row r="951" spans="13:18" x14ac:dyDescent="0.25">
      <c r="M951" s="96"/>
      <c r="O951" s="97"/>
      <c r="P951" s="97"/>
      <c r="Q951" s="97"/>
      <c r="R951" s="97"/>
    </row>
    <row r="952" spans="13:18" x14ac:dyDescent="0.25">
      <c r="M952" s="96"/>
      <c r="O952" s="97"/>
      <c r="P952" s="97"/>
      <c r="Q952" s="97"/>
      <c r="R952" s="97"/>
    </row>
    <row r="953" spans="13:18" x14ac:dyDescent="0.25">
      <c r="M953" s="96"/>
      <c r="O953" s="97"/>
      <c r="P953" s="97"/>
      <c r="Q953" s="97"/>
      <c r="R953" s="97"/>
    </row>
    <row r="954" spans="13:18" x14ac:dyDescent="0.25">
      <c r="M954" s="96"/>
      <c r="O954" s="97"/>
      <c r="P954" s="97"/>
      <c r="Q954" s="97"/>
      <c r="R954" s="97"/>
    </row>
    <row r="955" spans="13:18" x14ac:dyDescent="0.25">
      <c r="M955" s="96"/>
      <c r="O955" s="97"/>
      <c r="P955" s="97"/>
      <c r="Q955" s="97"/>
      <c r="R955" s="97"/>
    </row>
    <row r="956" spans="13:18" x14ac:dyDescent="0.25">
      <c r="M956" s="96"/>
      <c r="O956" s="97"/>
      <c r="P956" s="97"/>
      <c r="Q956" s="97"/>
      <c r="R956" s="97"/>
    </row>
    <row r="957" spans="13:18" x14ac:dyDescent="0.25">
      <c r="M957" s="96"/>
      <c r="O957" s="97"/>
      <c r="P957" s="97"/>
      <c r="Q957" s="97"/>
      <c r="R957" s="97"/>
    </row>
    <row r="958" spans="13:18" x14ac:dyDescent="0.25">
      <c r="M958" s="96"/>
      <c r="O958" s="97"/>
      <c r="P958" s="97"/>
      <c r="Q958" s="97"/>
      <c r="R958" s="97"/>
    </row>
    <row r="959" spans="13:18" x14ac:dyDescent="0.25">
      <c r="M959" s="96"/>
      <c r="O959" s="97"/>
      <c r="P959" s="97"/>
      <c r="Q959" s="97"/>
      <c r="R959" s="97"/>
    </row>
    <row r="960" spans="13:18" x14ac:dyDescent="0.25">
      <c r="M960" s="96"/>
      <c r="O960" s="97"/>
      <c r="P960" s="97"/>
      <c r="Q960" s="97"/>
      <c r="R960" s="97"/>
    </row>
    <row r="961" spans="13:18" x14ac:dyDescent="0.25">
      <c r="M961" s="96"/>
      <c r="O961" s="97"/>
      <c r="P961" s="97"/>
      <c r="Q961" s="97"/>
      <c r="R961" s="97"/>
    </row>
    <row r="962" spans="13:18" x14ac:dyDescent="0.25">
      <c r="M962" s="96"/>
      <c r="O962" s="97"/>
      <c r="P962" s="97"/>
      <c r="Q962" s="97"/>
      <c r="R962" s="97"/>
    </row>
    <row r="963" spans="13:18" x14ac:dyDescent="0.25">
      <c r="M963" s="96"/>
      <c r="O963" s="97"/>
      <c r="P963" s="97"/>
      <c r="Q963" s="97"/>
      <c r="R963" s="97"/>
    </row>
    <row r="964" spans="13:18" x14ac:dyDescent="0.25">
      <c r="M964" s="96"/>
      <c r="O964" s="97"/>
      <c r="P964" s="97"/>
      <c r="Q964" s="97"/>
      <c r="R964" s="97"/>
    </row>
    <row r="965" spans="13:18" x14ac:dyDescent="0.25">
      <c r="M965" s="96"/>
      <c r="O965" s="97"/>
      <c r="P965" s="97"/>
      <c r="Q965" s="97"/>
      <c r="R965" s="97"/>
    </row>
    <row r="966" spans="13:18" x14ac:dyDescent="0.25">
      <c r="M966" s="96"/>
      <c r="O966" s="97"/>
      <c r="P966" s="97"/>
      <c r="Q966" s="97"/>
      <c r="R966" s="97"/>
    </row>
    <row r="967" spans="13:18" x14ac:dyDescent="0.25">
      <c r="M967" s="96"/>
      <c r="O967" s="97"/>
      <c r="P967" s="97"/>
      <c r="Q967" s="97"/>
      <c r="R967" s="97"/>
    </row>
    <row r="968" spans="13:18" x14ac:dyDescent="0.25">
      <c r="M968" s="96"/>
      <c r="O968" s="97"/>
      <c r="P968" s="97"/>
      <c r="Q968" s="97"/>
      <c r="R968" s="97"/>
    </row>
    <row r="969" spans="13:18" x14ac:dyDescent="0.25">
      <c r="M969" s="96"/>
      <c r="O969" s="97"/>
      <c r="P969" s="97"/>
      <c r="Q969" s="97"/>
      <c r="R969" s="97"/>
    </row>
    <row r="970" spans="13:18" x14ac:dyDescent="0.25">
      <c r="M970" s="96"/>
      <c r="O970" s="97"/>
      <c r="P970" s="97"/>
      <c r="Q970" s="97"/>
      <c r="R970" s="97"/>
    </row>
    <row r="971" spans="13:18" x14ac:dyDescent="0.25">
      <c r="M971" s="96"/>
      <c r="O971" s="97"/>
      <c r="P971" s="97"/>
      <c r="Q971" s="97"/>
      <c r="R971" s="97"/>
    </row>
    <row r="972" spans="13:18" x14ac:dyDescent="0.25">
      <c r="M972" s="96"/>
      <c r="O972" s="97"/>
      <c r="P972" s="97"/>
      <c r="Q972" s="97"/>
      <c r="R972" s="97"/>
    </row>
    <row r="973" spans="13:18" x14ac:dyDescent="0.25">
      <c r="M973" s="96"/>
      <c r="O973" s="97"/>
      <c r="P973" s="97"/>
      <c r="Q973" s="97"/>
      <c r="R973" s="97"/>
    </row>
    <row r="974" spans="13:18" x14ac:dyDescent="0.25">
      <c r="M974" s="96"/>
      <c r="O974" s="97"/>
      <c r="P974" s="97"/>
      <c r="Q974" s="97"/>
      <c r="R974" s="97"/>
    </row>
    <row r="975" spans="13:18" x14ac:dyDescent="0.25">
      <c r="M975" s="96"/>
      <c r="O975" s="97"/>
      <c r="P975" s="97"/>
      <c r="Q975" s="97"/>
      <c r="R975" s="97"/>
    </row>
    <row r="976" spans="13:18" x14ac:dyDescent="0.25">
      <c r="M976" s="96"/>
      <c r="O976" s="97"/>
      <c r="P976" s="97"/>
      <c r="Q976" s="97"/>
      <c r="R976" s="97"/>
    </row>
    <row r="977" spans="13:18" x14ac:dyDescent="0.25">
      <c r="M977" s="96"/>
      <c r="O977" s="97"/>
      <c r="P977" s="97"/>
      <c r="Q977" s="97"/>
      <c r="R977" s="97"/>
    </row>
    <row r="978" spans="13:18" x14ac:dyDescent="0.25">
      <c r="M978" s="96"/>
      <c r="O978" s="97"/>
      <c r="P978" s="97"/>
      <c r="Q978" s="97"/>
      <c r="R978" s="97"/>
    </row>
    <row r="979" spans="13:18" x14ac:dyDescent="0.25">
      <c r="M979" s="96"/>
      <c r="O979" s="97"/>
      <c r="P979" s="97"/>
      <c r="Q979" s="97"/>
      <c r="R979" s="97"/>
    </row>
    <row r="980" spans="13:18" x14ac:dyDescent="0.25">
      <c r="M980" s="96"/>
      <c r="O980" s="97"/>
      <c r="P980" s="97"/>
      <c r="Q980" s="97"/>
      <c r="R980" s="97"/>
    </row>
    <row r="981" spans="13:18" x14ac:dyDescent="0.25">
      <c r="M981" s="96"/>
      <c r="O981" s="97"/>
      <c r="P981" s="97"/>
      <c r="Q981" s="97"/>
      <c r="R981" s="97"/>
    </row>
    <row r="982" spans="13:18" x14ac:dyDescent="0.25">
      <c r="M982" s="96"/>
      <c r="O982" s="97"/>
      <c r="P982" s="97"/>
      <c r="Q982" s="97"/>
      <c r="R982" s="97"/>
    </row>
    <row r="983" spans="13:18" x14ac:dyDescent="0.25">
      <c r="M983" s="96"/>
      <c r="O983" s="97"/>
      <c r="P983" s="97"/>
      <c r="Q983" s="97"/>
      <c r="R983" s="97"/>
    </row>
    <row r="984" spans="13:18" x14ac:dyDescent="0.25">
      <c r="M984" s="96"/>
      <c r="O984" s="97"/>
      <c r="P984" s="97"/>
      <c r="Q984" s="97"/>
      <c r="R984" s="97"/>
    </row>
    <row r="985" spans="13:18" x14ac:dyDescent="0.25">
      <c r="M985" s="96"/>
      <c r="O985" s="97"/>
      <c r="P985" s="97"/>
      <c r="Q985" s="97"/>
      <c r="R985" s="97"/>
    </row>
    <row r="986" spans="13:18" x14ac:dyDescent="0.25">
      <c r="M986" s="96"/>
      <c r="O986" s="97"/>
      <c r="P986" s="97"/>
      <c r="Q986" s="97"/>
      <c r="R986" s="97"/>
    </row>
    <row r="987" spans="13:18" x14ac:dyDescent="0.25">
      <c r="M987" s="96"/>
      <c r="O987" s="97"/>
      <c r="P987" s="97"/>
      <c r="Q987" s="97"/>
      <c r="R987" s="97"/>
    </row>
    <row r="988" spans="13:18" x14ac:dyDescent="0.25">
      <c r="M988" s="96"/>
      <c r="O988" s="97"/>
      <c r="P988" s="97"/>
      <c r="Q988" s="97"/>
      <c r="R988" s="97"/>
    </row>
    <row r="989" spans="13:18" x14ac:dyDescent="0.25">
      <c r="M989" s="96"/>
      <c r="O989" s="97"/>
      <c r="P989" s="97"/>
      <c r="Q989" s="97"/>
      <c r="R989" s="97"/>
    </row>
    <row r="990" spans="13:18" x14ac:dyDescent="0.25">
      <c r="M990" s="96"/>
      <c r="O990" s="97"/>
      <c r="P990" s="97"/>
      <c r="Q990" s="97"/>
      <c r="R990" s="97"/>
    </row>
    <row r="991" spans="13:18" x14ac:dyDescent="0.25">
      <c r="M991" s="96"/>
      <c r="O991" s="97"/>
      <c r="P991" s="97"/>
      <c r="Q991" s="97"/>
      <c r="R991" s="97"/>
    </row>
    <row r="992" spans="13:18" x14ac:dyDescent="0.25">
      <c r="M992" s="96"/>
      <c r="O992" s="97"/>
      <c r="P992" s="97"/>
      <c r="Q992" s="97"/>
      <c r="R992" s="97"/>
    </row>
    <row r="993" spans="13:18" x14ac:dyDescent="0.25">
      <c r="M993" s="96"/>
      <c r="O993" s="97"/>
      <c r="P993" s="97"/>
      <c r="Q993" s="97"/>
      <c r="R993" s="97"/>
    </row>
    <row r="994" spans="13:18" x14ac:dyDescent="0.25">
      <c r="M994" s="96"/>
      <c r="O994" s="97"/>
      <c r="P994" s="97"/>
      <c r="Q994" s="97"/>
      <c r="R994" s="97"/>
    </row>
    <row r="995" spans="13:18" x14ac:dyDescent="0.25">
      <c r="M995" s="96"/>
      <c r="O995" s="97"/>
      <c r="P995" s="97"/>
      <c r="Q995" s="97"/>
      <c r="R995" s="97"/>
    </row>
    <row r="996" spans="13:18" x14ac:dyDescent="0.25">
      <c r="M996" s="96"/>
      <c r="O996" s="97"/>
      <c r="P996" s="97"/>
      <c r="Q996" s="97"/>
      <c r="R996" s="97"/>
    </row>
    <row r="997" spans="13:18" x14ac:dyDescent="0.25">
      <c r="M997" s="96"/>
      <c r="O997" s="97"/>
      <c r="P997" s="97"/>
      <c r="Q997" s="97"/>
      <c r="R997" s="97"/>
    </row>
    <row r="998" spans="13:18" x14ac:dyDescent="0.25">
      <c r="M998" s="96"/>
      <c r="O998" s="97"/>
      <c r="P998" s="97"/>
      <c r="Q998" s="97"/>
      <c r="R998" s="97"/>
    </row>
    <row r="999" spans="13:18" x14ac:dyDescent="0.25">
      <c r="M999" s="96"/>
      <c r="O999" s="97"/>
      <c r="P999" s="97"/>
      <c r="Q999" s="97"/>
      <c r="R999" s="97"/>
    </row>
    <row r="1000" spans="13:18" x14ac:dyDescent="0.25">
      <c r="M1000" s="96"/>
      <c r="O1000" s="97"/>
      <c r="P1000" s="97"/>
      <c r="Q1000" s="97"/>
      <c r="R1000" s="97"/>
    </row>
    <row r="1001" spans="13:18" x14ac:dyDescent="0.25">
      <c r="M1001" s="96"/>
      <c r="O1001" s="97"/>
      <c r="P1001" s="97"/>
      <c r="Q1001" s="97"/>
      <c r="R1001" s="97"/>
    </row>
    <row r="1002" spans="13:18" x14ac:dyDescent="0.25">
      <c r="M1002" s="96"/>
      <c r="O1002" s="97"/>
      <c r="P1002" s="97"/>
      <c r="Q1002" s="97"/>
      <c r="R1002" s="97"/>
    </row>
    <row r="1003" spans="13:18" x14ac:dyDescent="0.25">
      <c r="M1003" s="96"/>
      <c r="O1003" s="97"/>
      <c r="P1003" s="97"/>
      <c r="Q1003" s="97"/>
      <c r="R1003" s="97"/>
    </row>
    <row r="1004" spans="13:18" x14ac:dyDescent="0.25">
      <c r="M1004" s="96"/>
      <c r="O1004" s="97"/>
      <c r="P1004" s="97"/>
      <c r="Q1004" s="97"/>
      <c r="R1004" s="97"/>
    </row>
    <row r="1005" spans="13:18" x14ac:dyDescent="0.25">
      <c r="M1005" s="96"/>
      <c r="O1005" s="97"/>
      <c r="P1005" s="97"/>
      <c r="Q1005" s="97"/>
      <c r="R1005" s="97"/>
    </row>
    <row r="1006" spans="13:18" x14ac:dyDescent="0.25">
      <c r="M1006" s="96"/>
      <c r="O1006" s="97"/>
      <c r="P1006" s="97"/>
      <c r="Q1006" s="97"/>
      <c r="R1006" s="97"/>
    </row>
    <row r="1007" spans="13:18" x14ac:dyDescent="0.25">
      <c r="M1007" s="96"/>
      <c r="O1007" s="97"/>
      <c r="P1007" s="97"/>
      <c r="Q1007" s="97"/>
      <c r="R1007" s="97"/>
    </row>
    <row r="1008" spans="13:18" x14ac:dyDescent="0.25">
      <c r="M1008" s="96"/>
      <c r="O1008" s="97"/>
      <c r="P1008" s="97"/>
      <c r="Q1008" s="97"/>
      <c r="R1008" s="97"/>
    </row>
    <row r="1009" spans="13:18" x14ac:dyDescent="0.25">
      <c r="M1009" s="96"/>
      <c r="O1009" s="97"/>
      <c r="P1009" s="97"/>
      <c r="Q1009" s="97"/>
      <c r="R1009" s="97"/>
    </row>
    <row r="1010" spans="13:18" x14ac:dyDescent="0.25">
      <c r="M1010" s="96"/>
      <c r="O1010" s="97"/>
      <c r="P1010" s="97"/>
      <c r="Q1010" s="97"/>
      <c r="R1010" s="97"/>
    </row>
    <row r="1011" spans="13:18" x14ac:dyDescent="0.25">
      <c r="M1011" s="96"/>
      <c r="O1011" s="97"/>
      <c r="P1011" s="97"/>
      <c r="Q1011" s="97"/>
      <c r="R1011" s="97"/>
    </row>
    <row r="1012" spans="13:18" x14ac:dyDescent="0.25">
      <c r="M1012" s="96"/>
      <c r="O1012" s="97"/>
      <c r="P1012" s="97"/>
      <c r="Q1012" s="97"/>
      <c r="R1012" s="97"/>
    </row>
    <row r="1013" spans="13:18" x14ac:dyDescent="0.25">
      <c r="M1013" s="96"/>
      <c r="O1013" s="97"/>
      <c r="P1013" s="97"/>
      <c r="Q1013" s="97"/>
      <c r="R1013" s="97"/>
    </row>
    <row r="1014" spans="13:18" x14ac:dyDescent="0.25">
      <c r="M1014" s="96"/>
      <c r="O1014" s="97"/>
      <c r="P1014" s="97"/>
      <c r="Q1014" s="97"/>
      <c r="R1014" s="97"/>
    </row>
    <row r="1015" spans="13:18" x14ac:dyDescent="0.25">
      <c r="M1015" s="96"/>
      <c r="O1015" s="97"/>
      <c r="P1015" s="97"/>
      <c r="Q1015" s="97"/>
      <c r="R1015" s="97"/>
    </row>
    <row r="1016" spans="13:18" x14ac:dyDescent="0.25">
      <c r="M1016" s="96"/>
      <c r="O1016" s="97"/>
      <c r="P1016" s="97"/>
      <c r="Q1016" s="97"/>
      <c r="R1016" s="97"/>
    </row>
    <row r="1017" spans="13:18" x14ac:dyDescent="0.25">
      <c r="M1017" s="96"/>
      <c r="O1017" s="97"/>
      <c r="P1017" s="97"/>
      <c r="Q1017" s="97"/>
      <c r="R1017" s="97"/>
    </row>
    <row r="1018" spans="13:18" x14ac:dyDescent="0.25">
      <c r="M1018" s="96"/>
      <c r="O1018" s="97"/>
      <c r="P1018" s="97"/>
      <c r="Q1018" s="97"/>
      <c r="R1018" s="97"/>
    </row>
    <row r="1019" spans="13:18" x14ac:dyDescent="0.25">
      <c r="M1019" s="96"/>
      <c r="O1019" s="97"/>
      <c r="P1019" s="97"/>
      <c r="Q1019" s="97"/>
      <c r="R1019" s="97"/>
    </row>
    <row r="1020" spans="13:18" x14ac:dyDescent="0.25">
      <c r="M1020" s="96"/>
      <c r="O1020" s="97"/>
      <c r="P1020" s="97"/>
      <c r="Q1020" s="97"/>
      <c r="R1020" s="97"/>
    </row>
    <row r="1021" spans="13:18" x14ac:dyDescent="0.25">
      <c r="M1021" s="96"/>
      <c r="O1021" s="97"/>
      <c r="P1021" s="97"/>
      <c r="Q1021" s="97"/>
      <c r="R1021" s="97"/>
    </row>
    <row r="1022" spans="13:18" x14ac:dyDescent="0.25">
      <c r="M1022" s="96"/>
      <c r="O1022" s="97"/>
      <c r="P1022" s="97"/>
      <c r="Q1022" s="97"/>
      <c r="R1022" s="97"/>
    </row>
    <row r="1023" spans="13:18" x14ac:dyDescent="0.25">
      <c r="M1023" s="96"/>
      <c r="O1023" s="97"/>
      <c r="P1023" s="97"/>
      <c r="Q1023" s="97"/>
      <c r="R1023" s="97"/>
    </row>
    <row r="1024" spans="13:18" x14ac:dyDescent="0.25">
      <c r="M1024" s="96"/>
      <c r="O1024" s="97"/>
      <c r="P1024" s="97"/>
      <c r="Q1024" s="97"/>
      <c r="R1024" s="97"/>
    </row>
    <row r="1025" spans="13:18" x14ac:dyDescent="0.25">
      <c r="M1025" s="96"/>
      <c r="O1025" s="97"/>
      <c r="P1025" s="97"/>
      <c r="Q1025" s="97"/>
      <c r="R1025" s="97"/>
    </row>
    <row r="1026" spans="13:18" x14ac:dyDescent="0.25">
      <c r="M1026" s="96"/>
      <c r="O1026" s="97"/>
      <c r="P1026" s="97"/>
      <c r="Q1026" s="97"/>
      <c r="R1026" s="97"/>
    </row>
    <row r="1027" spans="13:18" x14ac:dyDescent="0.25">
      <c r="M1027" s="96"/>
      <c r="O1027" s="97"/>
      <c r="P1027" s="97"/>
      <c r="Q1027" s="97"/>
      <c r="R1027" s="97"/>
    </row>
    <row r="1028" spans="13:18" x14ac:dyDescent="0.25">
      <c r="M1028" s="96"/>
      <c r="O1028" s="97"/>
      <c r="P1028" s="97"/>
      <c r="Q1028" s="97"/>
      <c r="R1028" s="97"/>
    </row>
    <row r="1029" spans="13:18" x14ac:dyDescent="0.25">
      <c r="M1029" s="96"/>
      <c r="O1029" s="97"/>
      <c r="P1029" s="97"/>
      <c r="Q1029" s="97"/>
      <c r="R1029" s="97"/>
    </row>
    <row r="1030" spans="13:18" x14ac:dyDescent="0.25">
      <c r="M1030" s="96"/>
      <c r="O1030" s="97"/>
      <c r="P1030" s="97"/>
      <c r="Q1030" s="97"/>
      <c r="R1030" s="97"/>
    </row>
    <row r="1031" spans="13:18" x14ac:dyDescent="0.25">
      <c r="M1031" s="96"/>
      <c r="O1031" s="97"/>
      <c r="P1031" s="97"/>
      <c r="Q1031" s="97"/>
      <c r="R1031" s="97"/>
    </row>
    <row r="1032" spans="13:18" x14ac:dyDescent="0.25">
      <c r="M1032" s="96"/>
      <c r="O1032" s="97"/>
      <c r="P1032" s="97"/>
      <c r="Q1032" s="97"/>
      <c r="R1032" s="97"/>
    </row>
    <row r="1033" spans="13:18" x14ac:dyDescent="0.25">
      <c r="M1033" s="96"/>
      <c r="O1033" s="97"/>
      <c r="P1033" s="97"/>
      <c r="Q1033" s="97"/>
      <c r="R1033" s="97"/>
    </row>
    <row r="1034" spans="13:18" x14ac:dyDescent="0.25">
      <c r="M1034" s="96"/>
      <c r="O1034" s="97"/>
      <c r="P1034" s="97"/>
      <c r="Q1034" s="97"/>
      <c r="R1034" s="97"/>
    </row>
    <row r="1035" spans="13:18" x14ac:dyDescent="0.25">
      <c r="M1035" s="96"/>
      <c r="O1035" s="97"/>
      <c r="P1035" s="97"/>
      <c r="Q1035" s="97"/>
      <c r="R1035" s="97"/>
    </row>
    <row r="1036" spans="13:18" x14ac:dyDescent="0.25">
      <c r="M1036" s="96"/>
      <c r="O1036" s="97"/>
      <c r="P1036" s="97"/>
      <c r="Q1036" s="97"/>
      <c r="R1036" s="97"/>
    </row>
    <row r="1037" spans="13:18" x14ac:dyDescent="0.25">
      <c r="M1037" s="96"/>
      <c r="O1037" s="97"/>
      <c r="P1037" s="97"/>
      <c r="Q1037" s="97"/>
      <c r="R1037" s="97"/>
    </row>
    <row r="1038" spans="13:18" x14ac:dyDescent="0.25">
      <c r="M1038" s="96"/>
      <c r="O1038" s="97"/>
      <c r="P1038" s="97"/>
      <c r="Q1038" s="97"/>
      <c r="R1038" s="97"/>
    </row>
    <row r="1039" spans="13:18" x14ac:dyDescent="0.25">
      <c r="M1039" s="96"/>
      <c r="O1039" s="97"/>
      <c r="P1039" s="97"/>
      <c r="Q1039" s="97"/>
      <c r="R1039" s="97"/>
    </row>
    <row r="1040" spans="13:18" x14ac:dyDescent="0.25">
      <c r="M1040" s="96"/>
      <c r="O1040" s="97"/>
      <c r="P1040" s="97"/>
      <c r="Q1040" s="97"/>
      <c r="R1040" s="97"/>
    </row>
    <row r="1041" spans="13:18" x14ac:dyDescent="0.25">
      <c r="M1041" s="96"/>
      <c r="O1041" s="97"/>
      <c r="P1041" s="97"/>
      <c r="Q1041" s="97"/>
      <c r="R1041" s="97"/>
    </row>
    <row r="1042" spans="13:18" x14ac:dyDescent="0.25">
      <c r="M1042" s="96"/>
      <c r="O1042" s="97"/>
      <c r="P1042" s="97"/>
      <c r="Q1042" s="97"/>
      <c r="R1042" s="97"/>
    </row>
    <row r="1043" spans="13:18" x14ac:dyDescent="0.25">
      <c r="M1043" s="96"/>
      <c r="O1043" s="97"/>
      <c r="P1043" s="97"/>
      <c r="Q1043" s="97"/>
      <c r="R1043" s="97"/>
    </row>
    <row r="1044" spans="13:18" x14ac:dyDescent="0.25">
      <c r="M1044" s="96"/>
      <c r="O1044" s="97"/>
      <c r="P1044" s="97"/>
      <c r="Q1044" s="97"/>
      <c r="R1044" s="97"/>
    </row>
    <row r="1045" spans="13:18" x14ac:dyDescent="0.25">
      <c r="M1045" s="96"/>
      <c r="O1045" s="97"/>
      <c r="P1045" s="97"/>
      <c r="Q1045" s="97"/>
      <c r="R1045" s="97"/>
    </row>
    <row r="1046" spans="13:18" x14ac:dyDescent="0.25">
      <c r="M1046" s="96"/>
      <c r="O1046" s="97"/>
      <c r="P1046" s="97"/>
      <c r="Q1046" s="97"/>
      <c r="R1046" s="97"/>
    </row>
    <row r="1047" spans="13:18" x14ac:dyDescent="0.25">
      <c r="M1047" s="96"/>
      <c r="O1047" s="97"/>
      <c r="P1047" s="97"/>
      <c r="Q1047" s="97"/>
      <c r="R1047" s="97"/>
    </row>
    <row r="1048" spans="13:18" x14ac:dyDescent="0.25">
      <c r="M1048" s="96"/>
      <c r="O1048" s="97"/>
      <c r="P1048" s="97"/>
      <c r="Q1048" s="97"/>
      <c r="R1048" s="97"/>
    </row>
    <row r="1049" spans="13:18" x14ac:dyDescent="0.25">
      <c r="M1049" s="96"/>
      <c r="O1049" s="97"/>
      <c r="P1049" s="97"/>
      <c r="Q1049" s="97"/>
      <c r="R1049" s="97"/>
    </row>
    <row r="1050" spans="13:18" x14ac:dyDescent="0.25">
      <c r="M1050" s="96"/>
      <c r="O1050" s="97"/>
      <c r="P1050" s="97"/>
      <c r="Q1050" s="97"/>
      <c r="R1050" s="97"/>
    </row>
    <row r="1051" spans="13:18" x14ac:dyDescent="0.25">
      <c r="M1051" s="96"/>
      <c r="O1051" s="97"/>
      <c r="P1051" s="97"/>
      <c r="Q1051" s="97"/>
      <c r="R1051" s="97"/>
    </row>
    <row r="1052" spans="13:18" x14ac:dyDescent="0.25">
      <c r="M1052" s="96"/>
      <c r="O1052" s="97"/>
      <c r="P1052" s="97"/>
      <c r="Q1052" s="97"/>
      <c r="R1052" s="97"/>
    </row>
    <row r="1053" spans="13:18" x14ac:dyDescent="0.25">
      <c r="M1053" s="96"/>
      <c r="O1053" s="97"/>
      <c r="P1053" s="97"/>
      <c r="Q1053" s="97"/>
      <c r="R1053" s="97"/>
    </row>
    <row r="1054" spans="13:18" x14ac:dyDescent="0.25">
      <c r="M1054" s="96"/>
      <c r="O1054" s="97"/>
      <c r="P1054" s="97"/>
      <c r="Q1054" s="97"/>
      <c r="R1054" s="97"/>
    </row>
    <row r="1055" spans="13:18" x14ac:dyDescent="0.25">
      <c r="M1055" s="96"/>
      <c r="O1055" s="97"/>
      <c r="P1055" s="97"/>
      <c r="Q1055" s="97"/>
      <c r="R1055" s="97"/>
    </row>
    <row r="1056" spans="13:18" x14ac:dyDescent="0.25">
      <c r="M1056" s="96"/>
      <c r="O1056" s="97"/>
      <c r="P1056" s="97"/>
      <c r="Q1056" s="97"/>
      <c r="R1056" s="97"/>
    </row>
    <row r="1057" spans="13:18" x14ac:dyDescent="0.25">
      <c r="M1057" s="96"/>
      <c r="O1057" s="97"/>
      <c r="P1057" s="97"/>
      <c r="Q1057" s="97"/>
      <c r="R1057" s="97"/>
    </row>
    <row r="1058" spans="13:18" x14ac:dyDescent="0.25">
      <c r="M1058" s="96"/>
      <c r="O1058" s="97"/>
      <c r="P1058" s="97"/>
      <c r="Q1058" s="97"/>
      <c r="R1058" s="97"/>
    </row>
    <row r="1059" spans="13:18" x14ac:dyDescent="0.25">
      <c r="M1059" s="96"/>
      <c r="O1059" s="97"/>
      <c r="P1059" s="97"/>
      <c r="Q1059" s="97"/>
      <c r="R1059" s="97"/>
    </row>
    <row r="1060" spans="13:18" x14ac:dyDescent="0.25">
      <c r="M1060" s="96"/>
      <c r="O1060" s="97"/>
      <c r="P1060" s="97"/>
      <c r="Q1060" s="97"/>
      <c r="R1060" s="97"/>
    </row>
    <row r="1061" spans="13:18" x14ac:dyDescent="0.25">
      <c r="M1061" s="96"/>
      <c r="O1061" s="97"/>
      <c r="P1061" s="97"/>
      <c r="Q1061" s="97"/>
      <c r="R1061" s="97"/>
    </row>
    <row r="1062" spans="13:18" x14ac:dyDescent="0.25">
      <c r="M1062" s="96"/>
      <c r="O1062" s="97"/>
      <c r="P1062" s="97"/>
      <c r="Q1062" s="97"/>
      <c r="R1062" s="97"/>
    </row>
    <row r="1063" spans="13:18" x14ac:dyDescent="0.25">
      <c r="M1063" s="96"/>
      <c r="O1063" s="97"/>
      <c r="P1063" s="97"/>
      <c r="Q1063" s="97"/>
      <c r="R1063" s="97"/>
    </row>
    <row r="1064" spans="13:18" x14ac:dyDescent="0.25">
      <c r="M1064" s="96"/>
      <c r="O1064" s="97"/>
      <c r="P1064" s="97"/>
      <c r="Q1064" s="97"/>
      <c r="R1064" s="97"/>
    </row>
    <row r="1065" spans="13:18" x14ac:dyDescent="0.25">
      <c r="M1065" s="96"/>
      <c r="O1065" s="97"/>
      <c r="P1065" s="97"/>
      <c r="Q1065" s="97"/>
      <c r="R1065" s="97"/>
    </row>
    <row r="1066" spans="13:18" x14ac:dyDescent="0.25">
      <c r="M1066" s="96"/>
      <c r="O1066" s="97"/>
      <c r="P1066" s="97"/>
      <c r="Q1066" s="97"/>
      <c r="R1066" s="97"/>
    </row>
    <row r="1067" spans="13:18" x14ac:dyDescent="0.25">
      <c r="M1067" s="96"/>
      <c r="O1067" s="97"/>
      <c r="P1067" s="97"/>
      <c r="Q1067" s="97"/>
      <c r="R1067" s="97"/>
    </row>
    <row r="1068" spans="13:18" x14ac:dyDescent="0.25">
      <c r="M1068" s="96"/>
      <c r="O1068" s="97"/>
      <c r="P1068" s="97"/>
      <c r="Q1068" s="97"/>
      <c r="R1068" s="97"/>
    </row>
    <row r="1069" spans="13:18" x14ac:dyDescent="0.25">
      <c r="M1069" s="96"/>
      <c r="O1069" s="97"/>
      <c r="P1069" s="97"/>
      <c r="Q1069" s="97"/>
      <c r="R1069" s="97"/>
    </row>
    <row r="1070" spans="13:18" x14ac:dyDescent="0.25">
      <c r="M1070" s="96"/>
      <c r="O1070" s="97"/>
      <c r="P1070" s="97"/>
      <c r="Q1070" s="97"/>
      <c r="R1070" s="97"/>
    </row>
    <row r="1071" spans="13:18" x14ac:dyDescent="0.25">
      <c r="M1071" s="96"/>
      <c r="O1071" s="97"/>
      <c r="P1071" s="97"/>
      <c r="Q1071" s="97"/>
      <c r="R1071" s="97"/>
    </row>
    <row r="1072" spans="13:18" x14ac:dyDescent="0.25">
      <c r="M1072" s="96"/>
      <c r="O1072" s="97"/>
      <c r="P1072" s="97"/>
      <c r="Q1072" s="97"/>
      <c r="R1072" s="97"/>
    </row>
    <row r="1073" spans="13:18" x14ac:dyDescent="0.25">
      <c r="M1073" s="96"/>
      <c r="O1073" s="97"/>
      <c r="P1073" s="97"/>
      <c r="Q1073" s="97"/>
      <c r="R1073" s="97"/>
    </row>
    <row r="1074" spans="13:18" x14ac:dyDescent="0.25">
      <c r="M1074" s="96"/>
      <c r="O1074" s="97"/>
      <c r="P1074" s="97"/>
      <c r="Q1074" s="97"/>
      <c r="R1074" s="97"/>
    </row>
    <row r="1075" spans="13:18" x14ac:dyDescent="0.25">
      <c r="M1075" s="96"/>
      <c r="O1075" s="97"/>
      <c r="P1075" s="97"/>
      <c r="Q1075" s="97"/>
      <c r="R1075" s="97"/>
    </row>
    <row r="1076" spans="13:18" x14ac:dyDescent="0.25">
      <c r="M1076" s="96"/>
      <c r="O1076" s="97"/>
      <c r="P1076" s="97"/>
      <c r="Q1076" s="97"/>
      <c r="R1076" s="97"/>
    </row>
    <row r="1077" spans="13:18" x14ac:dyDescent="0.25">
      <c r="M1077" s="96"/>
      <c r="O1077" s="97"/>
      <c r="P1077" s="97"/>
      <c r="Q1077" s="97"/>
      <c r="R1077" s="97"/>
    </row>
    <row r="1078" spans="13:18" x14ac:dyDescent="0.25">
      <c r="M1078" s="96"/>
      <c r="O1078" s="97"/>
      <c r="P1078" s="97"/>
      <c r="Q1078" s="97"/>
      <c r="R1078" s="97"/>
    </row>
    <row r="1079" spans="13:18" x14ac:dyDescent="0.25">
      <c r="M1079" s="96"/>
      <c r="O1079" s="97"/>
      <c r="P1079" s="97"/>
      <c r="Q1079" s="97"/>
      <c r="R1079" s="97"/>
    </row>
    <row r="1080" spans="13:18" x14ac:dyDescent="0.25">
      <c r="M1080" s="96"/>
      <c r="O1080" s="97"/>
      <c r="P1080" s="97"/>
      <c r="Q1080" s="97"/>
      <c r="R1080" s="97"/>
    </row>
    <row r="1081" spans="13:18" x14ac:dyDescent="0.25">
      <c r="M1081" s="96"/>
      <c r="O1081" s="97"/>
      <c r="P1081" s="97"/>
      <c r="Q1081" s="97"/>
      <c r="R1081" s="97"/>
    </row>
    <row r="1082" spans="13:18" x14ac:dyDescent="0.25">
      <c r="M1082" s="96"/>
      <c r="O1082" s="97"/>
      <c r="P1082" s="97"/>
      <c r="Q1082" s="97"/>
      <c r="R1082" s="97"/>
    </row>
    <row r="1083" spans="13:18" x14ac:dyDescent="0.25">
      <c r="M1083" s="96"/>
      <c r="O1083" s="97"/>
      <c r="P1083" s="97"/>
      <c r="Q1083" s="97"/>
      <c r="R1083" s="97"/>
    </row>
    <row r="1084" spans="13:18" x14ac:dyDescent="0.25">
      <c r="M1084" s="96"/>
      <c r="O1084" s="97"/>
      <c r="P1084" s="97"/>
      <c r="Q1084" s="97"/>
      <c r="R1084" s="97"/>
    </row>
    <row r="1085" spans="13:18" x14ac:dyDescent="0.25">
      <c r="M1085" s="96"/>
      <c r="O1085" s="97"/>
      <c r="P1085" s="97"/>
      <c r="Q1085" s="97"/>
      <c r="R1085" s="97"/>
    </row>
    <row r="1086" spans="13:18" x14ac:dyDescent="0.25">
      <c r="M1086" s="96"/>
      <c r="O1086" s="97"/>
      <c r="P1086" s="97"/>
      <c r="Q1086" s="97"/>
      <c r="R1086" s="97"/>
    </row>
    <row r="1087" spans="13:18" x14ac:dyDescent="0.25">
      <c r="M1087" s="96"/>
      <c r="O1087" s="97"/>
      <c r="P1087" s="97"/>
      <c r="Q1087" s="97"/>
      <c r="R1087" s="97"/>
    </row>
    <row r="1088" spans="13:18" x14ac:dyDescent="0.25">
      <c r="M1088" s="96"/>
      <c r="O1088" s="97"/>
      <c r="P1088" s="97"/>
      <c r="Q1088" s="97"/>
      <c r="R1088" s="97"/>
    </row>
    <row r="1089" spans="13:18" x14ac:dyDescent="0.25">
      <c r="M1089" s="96"/>
      <c r="O1089" s="97"/>
      <c r="P1089" s="97"/>
      <c r="Q1089" s="97"/>
      <c r="R1089" s="97"/>
    </row>
    <row r="1090" spans="13:18" x14ac:dyDescent="0.25">
      <c r="M1090" s="96"/>
      <c r="O1090" s="97"/>
      <c r="P1090" s="97"/>
      <c r="Q1090" s="97"/>
      <c r="R1090" s="97"/>
    </row>
    <row r="1091" spans="13:18" x14ac:dyDescent="0.25">
      <c r="M1091" s="96"/>
      <c r="O1091" s="97"/>
      <c r="P1091" s="97"/>
      <c r="Q1091" s="97"/>
      <c r="R1091" s="97"/>
    </row>
    <row r="1092" spans="13:18" x14ac:dyDescent="0.25">
      <c r="M1092" s="96"/>
      <c r="O1092" s="97"/>
      <c r="P1092" s="97"/>
      <c r="Q1092" s="97"/>
      <c r="R1092" s="97"/>
    </row>
    <row r="1093" spans="13:18" x14ac:dyDescent="0.25">
      <c r="M1093" s="96"/>
      <c r="O1093" s="97"/>
      <c r="P1093" s="97"/>
      <c r="Q1093" s="97"/>
      <c r="R1093" s="97"/>
    </row>
    <row r="1094" spans="13:18" x14ac:dyDescent="0.25">
      <c r="M1094" s="96"/>
      <c r="O1094" s="97"/>
      <c r="P1094" s="97"/>
      <c r="Q1094" s="97"/>
      <c r="R1094" s="97"/>
    </row>
    <row r="1095" spans="13:18" x14ac:dyDescent="0.25">
      <c r="M1095" s="96"/>
      <c r="O1095" s="97"/>
      <c r="P1095" s="97"/>
      <c r="Q1095" s="97"/>
      <c r="R1095" s="97"/>
    </row>
    <row r="1096" spans="13:18" x14ac:dyDescent="0.25">
      <c r="M1096" s="96"/>
      <c r="O1096" s="97"/>
      <c r="P1096" s="97"/>
      <c r="Q1096" s="97"/>
      <c r="R1096" s="97"/>
    </row>
    <row r="1097" spans="13:18" x14ac:dyDescent="0.25">
      <c r="M1097" s="96"/>
      <c r="O1097" s="97"/>
      <c r="P1097" s="97"/>
      <c r="Q1097" s="97"/>
      <c r="R1097" s="97"/>
    </row>
    <row r="1098" spans="13:18" x14ac:dyDescent="0.25">
      <c r="M1098" s="96"/>
      <c r="O1098" s="97"/>
      <c r="P1098" s="97"/>
      <c r="Q1098" s="97"/>
      <c r="R1098" s="97"/>
    </row>
    <row r="1099" spans="13:18" x14ac:dyDescent="0.25">
      <c r="M1099" s="96"/>
      <c r="O1099" s="97"/>
      <c r="P1099" s="97"/>
      <c r="Q1099" s="97"/>
      <c r="R1099" s="97"/>
    </row>
    <row r="1100" spans="13:18" x14ac:dyDescent="0.25">
      <c r="M1100" s="96"/>
      <c r="O1100" s="97"/>
      <c r="P1100" s="97"/>
      <c r="Q1100" s="97"/>
      <c r="R1100" s="97"/>
    </row>
    <row r="1101" spans="13:18" x14ac:dyDescent="0.25">
      <c r="M1101" s="96"/>
      <c r="O1101" s="97"/>
      <c r="P1101" s="97"/>
      <c r="Q1101" s="97"/>
      <c r="R1101" s="97"/>
    </row>
    <row r="1102" spans="13:18" x14ac:dyDescent="0.25">
      <c r="M1102" s="96"/>
      <c r="O1102" s="97"/>
      <c r="P1102" s="97"/>
      <c r="Q1102" s="97"/>
      <c r="R1102" s="97"/>
    </row>
    <row r="1103" spans="13:18" x14ac:dyDescent="0.25">
      <c r="M1103" s="96"/>
      <c r="O1103" s="97"/>
      <c r="P1103" s="97"/>
      <c r="Q1103" s="97"/>
      <c r="R1103" s="97"/>
    </row>
    <row r="1104" spans="13:18" x14ac:dyDescent="0.25">
      <c r="M1104" s="96"/>
      <c r="O1104" s="97"/>
      <c r="P1104" s="97"/>
      <c r="Q1104" s="97"/>
      <c r="R1104" s="97"/>
    </row>
    <row r="1105" spans="13:18" x14ac:dyDescent="0.25">
      <c r="M1105" s="96"/>
      <c r="O1105" s="97"/>
      <c r="P1105" s="97"/>
      <c r="Q1105" s="97"/>
      <c r="R1105" s="97"/>
    </row>
    <row r="1106" spans="13:18" x14ac:dyDescent="0.25">
      <c r="M1106" s="96"/>
      <c r="O1106" s="97"/>
      <c r="P1106" s="97"/>
      <c r="Q1106" s="97"/>
      <c r="R1106" s="97"/>
    </row>
    <row r="1107" spans="13:18" x14ac:dyDescent="0.25">
      <c r="M1107" s="96"/>
      <c r="O1107" s="97"/>
      <c r="P1107" s="97"/>
      <c r="Q1107" s="97"/>
      <c r="R1107" s="97"/>
    </row>
    <row r="1108" spans="13:18" x14ac:dyDescent="0.25">
      <c r="M1108" s="96"/>
      <c r="O1108" s="97"/>
      <c r="P1108" s="97"/>
      <c r="Q1108" s="97"/>
      <c r="R1108" s="97"/>
    </row>
    <row r="1109" spans="13:18" x14ac:dyDescent="0.25">
      <c r="M1109" s="96"/>
      <c r="O1109" s="97"/>
      <c r="P1109" s="97"/>
      <c r="Q1109" s="97"/>
      <c r="R1109" s="97"/>
    </row>
    <row r="1110" spans="13:18" x14ac:dyDescent="0.25">
      <c r="M1110" s="96"/>
      <c r="O1110" s="97"/>
      <c r="P1110" s="97"/>
      <c r="Q1110" s="97"/>
      <c r="R1110" s="97"/>
    </row>
    <row r="1111" spans="13:18" x14ac:dyDescent="0.25">
      <c r="M1111" s="96"/>
      <c r="O1111" s="97"/>
      <c r="P1111" s="97"/>
      <c r="Q1111" s="97"/>
      <c r="R1111" s="97"/>
    </row>
    <row r="1112" spans="13:18" x14ac:dyDescent="0.25">
      <c r="M1112" s="96"/>
      <c r="O1112" s="97"/>
      <c r="P1112" s="97"/>
      <c r="Q1112" s="97"/>
      <c r="R1112" s="97"/>
    </row>
    <row r="1113" spans="13:18" x14ac:dyDescent="0.25">
      <c r="M1113" s="96"/>
      <c r="O1113" s="97"/>
      <c r="P1113" s="97"/>
      <c r="Q1113" s="97"/>
      <c r="R1113" s="97"/>
    </row>
    <row r="1114" spans="13:18" x14ac:dyDescent="0.25">
      <c r="M1114" s="96"/>
      <c r="O1114" s="97"/>
      <c r="P1114" s="97"/>
      <c r="Q1114" s="97"/>
      <c r="R1114" s="97"/>
    </row>
    <row r="1115" spans="13:18" x14ac:dyDescent="0.25">
      <c r="M1115" s="96"/>
      <c r="O1115" s="97"/>
      <c r="P1115" s="97"/>
      <c r="Q1115" s="97"/>
      <c r="R1115" s="97"/>
    </row>
    <row r="1116" spans="13:18" x14ac:dyDescent="0.25">
      <c r="M1116" s="96"/>
      <c r="O1116" s="97"/>
      <c r="P1116" s="97"/>
      <c r="Q1116" s="97"/>
      <c r="R1116" s="97"/>
    </row>
    <row r="1117" spans="13:18" x14ac:dyDescent="0.25">
      <c r="M1117" s="96"/>
      <c r="O1117" s="97"/>
      <c r="P1117" s="97"/>
      <c r="Q1117" s="97"/>
      <c r="R1117" s="97"/>
    </row>
    <row r="1118" spans="13:18" x14ac:dyDescent="0.25">
      <c r="M1118" s="96"/>
      <c r="O1118" s="97"/>
      <c r="P1118" s="97"/>
      <c r="Q1118" s="97"/>
      <c r="R1118" s="97"/>
    </row>
    <row r="1119" spans="13:18" x14ac:dyDescent="0.25">
      <c r="M1119" s="96"/>
      <c r="O1119" s="97"/>
      <c r="P1119" s="97"/>
      <c r="Q1119" s="97"/>
      <c r="R1119" s="97"/>
    </row>
    <row r="1120" spans="13:18" x14ac:dyDescent="0.25">
      <c r="M1120" s="96"/>
      <c r="O1120" s="97"/>
      <c r="P1120" s="97"/>
      <c r="Q1120" s="97"/>
      <c r="R1120" s="97"/>
    </row>
    <row r="1121" spans="13:18" x14ac:dyDescent="0.25">
      <c r="M1121" s="96"/>
      <c r="O1121" s="97"/>
      <c r="P1121" s="97"/>
      <c r="Q1121" s="97"/>
      <c r="R1121" s="97"/>
    </row>
    <row r="1122" spans="13:18" x14ac:dyDescent="0.25">
      <c r="M1122" s="96"/>
      <c r="O1122" s="97"/>
      <c r="P1122" s="97"/>
      <c r="Q1122" s="97"/>
      <c r="R1122" s="97"/>
    </row>
    <row r="1123" spans="13:18" x14ac:dyDescent="0.25">
      <c r="M1123" s="96"/>
      <c r="O1123" s="97"/>
      <c r="P1123" s="97"/>
      <c r="Q1123" s="97"/>
      <c r="R1123" s="97"/>
    </row>
    <row r="1124" spans="13:18" x14ac:dyDescent="0.25">
      <c r="M1124" s="96"/>
      <c r="O1124" s="97"/>
      <c r="P1124" s="97"/>
      <c r="Q1124" s="97"/>
      <c r="R1124" s="97"/>
    </row>
    <row r="1125" spans="13:18" x14ac:dyDescent="0.25">
      <c r="M1125" s="96"/>
      <c r="O1125" s="97"/>
      <c r="P1125" s="97"/>
      <c r="Q1125" s="97"/>
      <c r="R1125" s="97"/>
    </row>
    <row r="1126" spans="13:18" x14ac:dyDescent="0.25">
      <c r="M1126" s="96"/>
      <c r="O1126" s="97"/>
      <c r="P1126" s="97"/>
      <c r="Q1126" s="97"/>
      <c r="R1126" s="97"/>
    </row>
    <row r="1127" spans="13:18" x14ac:dyDescent="0.25">
      <c r="M1127" s="96"/>
      <c r="O1127" s="97"/>
      <c r="P1127" s="97"/>
      <c r="Q1127" s="97"/>
      <c r="R1127" s="97"/>
    </row>
    <row r="1128" spans="13:18" x14ac:dyDescent="0.25">
      <c r="M1128" s="96"/>
      <c r="O1128" s="97"/>
      <c r="P1128" s="97"/>
      <c r="Q1128" s="97"/>
      <c r="R1128" s="97"/>
    </row>
    <row r="1129" spans="13:18" x14ac:dyDescent="0.25">
      <c r="M1129" s="96"/>
      <c r="O1129" s="97"/>
      <c r="P1129" s="97"/>
      <c r="Q1129" s="97"/>
      <c r="R1129" s="97"/>
    </row>
    <row r="1130" spans="13:18" x14ac:dyDescent="0.25">
      <c r="M1130" s="96"/>
      <c r="O1130" s="97"/>
      <c r="P1130" s="97"/>
      <c r="Q1130" s="97"/>
      <c r="R1130" s="97"/>
    </row>
    <row r="1131" spans="13:18" x14ac:dyDescent="0.25">
      <c r="M1131" s="96"/>
      <c r="O1131" s="97"/>
      <c r="P1131" s="97"/>
      <c r="Q1131" s="97"/>
      <c r="R1131" s="97"/>
    </row>
    <row r="1132" spans="13:18" x14ac:dyDescent="0.25">
      <c r="M1132" s="96"/>
      <c r="O1132" s="97"/>
      <c r="P1132" s="97"/>
      <c r="Q1132" s="97"/>
      <c r="R1132" s="97"/>
    </row>
    <row r="1133" spans="13:18" x14ac:dyDescent="0.25">
      <c r="M1133" s="96"/>
      <c r="O1133" s="97"/>
      <c r="P1133" s="97"/>
      <c r="Q1133" s="97"/>
      <c r="R1133" s="97"/>
    </row>
    <row r="1134" spans="13:18" x14ac:dyDescent="0.25">
      <c r="M1134" s="96"/>
      <c r="O1134" s="97"/>
      <c r="P1134" s="97"/>
      <c r="Q1134" s="97"/>
      <c r="R1134" s="97"/>
    </row>
    <row r="1135" spans="13:18" x14ac:dyDescent="0.25">
      <c r="M1135" s="96"/>
      <c r="O1135" s="97"/>
      <c r="P1135" s="97"/>
      <c r="Q1135" s="97"/>
      <c r="R1135" s="97"/>
    </row>
    <row r="1136" spans="13:18" x14ac:dyDescent="0.25">
      <c r="M1136" s="96"/>
      <c r="O1136" s="97"/>
      <c r="P1136" s="97"/>
      <c r="Q1136" s="97"/>
      <c r="R1136" s="97"/>
    </row>
    <row r="1137" spans="13:18" x14ac:dyDescent="0.25">
      <c r="M1137" s="96"/>
      <c r="O1137" s="97"/>
      <c r="P1137" s="97"/>
      <c r="Q1137" s="97"/>
      <c r="R1137" s="97"/>
    </row>
    <row r="1138" spans="13:18" x14ac:dyDescent="0.25">
      <c r="M1138" s="96"/>
      <c r="O1138" s="97"/>
      <c r="P1138" s="97"/>
      <c r="Q1138" s="97"/>
      <c r="R1138" s="97"/>
    </row>
    <row r="1139" spans="13:18" x14ac:dyDescent="0.25">
      <c r="M1139" s="96"/>
      <c r="O1139" s="97"/>
      <c r="P1139" s="97"/>
      <c r="Q1139" s="97"/>
      <c r="R1139" s="97"/>
    </row>
    <row r="1140" spans="13:18" x14ac:dyDescent="0.25">
      <c r="M1140" s="96"/>
      <c r="O1140" s="97"/>
      <c r="P1140" s="97"/>
      <c r="Q1140" s="97"/>
      <c r="R1140" s="97"/>
    </row>
    <row r="1141" spans="13:18" x14ac:dyDescent="0.25">
      <c r="M1141" s="96"/>
      <c r="O1141" s="97"/>
      <c r="P1141" s="97"/>
      <c r="Q1141" s="97"/>
      <c r="R1141" s="97"/>
    </row>
    <row r="1142" spans="13:18" x14ac:dyDescent="0.25">
      <c r="M1142" s="96"/>
      <c r="O1142" s="97"/>
      <c r="P1142" s="97"/>
      <c r="Q1142" s="97"/>
      <c r="R1142" s="97"/>
    </row>
    <row r="1143" spans="13:18" x14ac:dyDescent="0.25">
      <c r="M1143" s="96"/>
      <c r="O1143" s="97"/>
      <c r="P1143" s="97"/>
      <c r="Q1143" s="97"/>
      <c r="R1143" s="97"/>
    </row>
    <row r="1144" spans="13:18" x14ac:dyDescent="0.25">
      <c r="M1144" s="96"/>
      <c r="O1144" s="97"/>
      <c r="P1144" s="97"/>
      <c r="Q1144" s="97"/>
      <c r="R1144" s="97"/>
    </row>
    <row r="1145" spans="13:18" x14ac:dyDescent="0.25">
      <c r="M1145" s="96"/>
      <c r="O1145" s="97"/>
      <c r="P1145" s="97"/>
      <c r="Q1145" s="97"/>
      <c r="R1145" s="97"/>
    </row>
    <row r="1146" spans="13:18" x14ac:dyDescent="0.25">
      <c r="M1146" s="96"/>
      <c r="O1146" s="97"/>
      <c r="P1146" s="97"/>
      <c r="Q1146" s="97"/>
      <c r="R1146" s="97"/>
    </row>
    <row r="1147" spans="13:18" x14ac:dyDescent="0.25">
      <c r="M1147" s="96"/>
      <c r="O1147" s="97"/>
      <c r="P1147" s="97"/>
      <c r="Q1147" s="97"/>
      <c r="R1147" s="97"/>
    </row>
    <row r="1148" spans="13:18" x14ac:dyDescent="0.25">
      <c r="M1148" s="96"/>
      <c r="O1148" s="97"/>
      <c r="P1148" s="97"/>
      <c r="Q1148" s="97"/>
      <c r="R1148" s="97"/>
    </row>
    <row r="1149" spans="13:18" x14ac:dyDescent="0.25">
      <c r="M1149" s="96"/>
      <c r="O1149" s="97"/>
      <c r="P1149" s="97"/>
      <c r="Q1149" s="97"/>
      <c r="R1149" s="97"/>
    </row>
    <row r="1150" spans="13:18" x14ac:dyDescent="0.25">
      <c r="M1150" s="96"/>
      <c r="O1150" s="97"/>
      <c r="P1150" s="97"/>
      <c r="Q1150" s="97"/>
      <c r="R1150" s="97"/>
    </row>
    <row r="1151" spans="13:18" x14ac:dyDescent="0.25">
      <c r="M1151" s="96"/>
      <c r="O1151" s="97"/>
      <c r="P1151" s="97"/>
      <c r="Q1151" s="97"/>
      <c r="R1151" s="97"/>
    </row>
    <row r="1152" spans="13:18" x14ac:dyDescent="0.25">
      <c r="M1152" s="96"/>
      <c r="O1152" s="97"/>
      <c r="P1152" s="97"/>
      <c r="Q1152" s="97"/>
      <c r="R1152" s="97"/>
    </row>
    <row r="1153" spans="13:18" x14ac:dyDescent="0.25">
      <c r="M1153" s="96"/>
      <c r="O1153" s="97"/>
      <c r="P1153" s="97"/>
      <c r="Q1153" s="97"/>
      <c r="R1153" s="97"/>
    </row>
    <row r="1154" spans="13:18" x14ac:dyDescent="0.25">
      <c r="M1154" s="96"/>
      <c r="O1154" s="97"/>
      <c r="P1154" s="97"/>
      <c r="Q1154" s="97"/>
      <c r="R1154" s="97"/>
    </row>
    <row r="1155" spans="13:18" x14ac:dyDescent="0.25">
      <c r="M1155" s="96"/>
      <c r="O1155" s="97"/>
      <c r="P1155" s="97"/>
      <c r="Q1155" s="97"/>
      <c r="R1155" s="97"/>
    </row>
    <row r="1156" spans="13:18" x14ac:dyDescent="0.25">
      <c r="M1156" s="96"/>
      <c r="O1156" s="97"/>
      <c r="P1156" s="97"/>
      <c r="Q1156" s="97"/>
      <c r="R1156" s="97"/>
    </row>
    <row r="1157" spans="13:18" x14ac:dyDescent="0.25">
      <c r="M1157" s="96"/>
      <c r="O1157" s="97"/>
      <c r="P1157" s="97"/>
      <c r="Q1157" s="97"/>
      <c r="R1157" s="97"/>
    </row>
    <row r="1158" spans="13:18" x14ac:dyDescent="0.25">
      <c r="M1158" s="96"/>
      <c r="O1158" s="97"/>
      <c r="P1158" s="97"/>
      <c r="Q1158" s="97"/>
      <c r="R1158" s="97"/>
    </row>
    <row r="1159" spans="13:18" x14ac:dyDescent="0.25">
      <c r="M1159" s="96"/>
      <c r="O1159" s="97"/>
      <c r="P1159" s="97"/>
      <c r="Q1159" s="97"/>
      <c r="R1159" s="97"/>
    </row>
    <row r="1160" spans="13:18" x14ac:dyDescent="0.25">
      <c r="M1160" s="96"/>
      <c r="O1160" s="97"/>
      <c r="P1160" s="97"/>
      <c r="Q1160" s="97"/>
      <c r="R1160" s="97"/>
    </row>
    <row r="1161" spans="13:18" x14ac:dyDescent="0.25">
      <c r="M1161" s="96"/>
      <c r="O1161" s="97"/>
      <c r="P1161" s="97"/>
      <c r="Q1161" s="97"/>
      <c r="R1161" s="97"/>
    </row>
    <row r="1162" spans="13:18" x14ac:dyDescent="0.25">
      <c r="M1162" s="96"/>
      <c r="O1162" s="97"/>
      <c r="P1162" s="97"/>
      <c r="Q1162" s="97"/>
      <c r="R1162" s="97"/>
    </row>
    <row r="1163" spans="13:18" x14ac:dyDescent="0.25">
      <c r="M1163" s="96"/>
      <c r="O1163" s="97"/>
      <c r="P1163" s="97"/>
      <c r="Q1163" s="97"/>
      <c r="R1163" s="97"/>
    </row>
    <row r="1164" spans="13:18" x14ac:dyDescent="0.25">
      <c r="M1164" s="96"/>
      <c r="O1164" s="97"/>
      <c r="P1164" s="97"/>
      <c r="Q1164" s="97"/>
      <c r="R1164" s="97"/>
    </row>
    <row r="1165" spans="13:18" x14ac:dyDescent="0.25">
      <c r="M1165" s="96"/>
      <c r="O1165" s="97"/>
      <c r="P1165" s="97"/>
      <c r="Q1165" s="97"/>
      <c r="R1165" s="97"/>
    </row>
    <row r="1166" spans="13:18" x14ac:dyDescent="0.25">
      <c r="M1166" s="96"/>
      <c r="O1166" s="97"/>
      <c r="P1166" s="97"/>
      <c r="Q1166" s="97"/>
      <c r="R1166" s="97"/>
    </row>
    <row r="1167" spans="13:18" x14ac:dyDescent="0.25">
      <c r="M1167" s="96"/>
      <c r="O1167" s="97"/>
      <c r="P1167" s="97"/>
      <c r="Q1167" s="97"/>
      <c r="R1167" s="97"/>
    </row>
    <row r="1168" spans="13:18" x14ac:dyDescent="0.25">
      <c r="M1168" s="96"/>
      <c r="O1168" s="97"/>
      <c r="P1168" s="97"/>
      <c r="Q1168" s="97"/>
      <c r="R1168" s="97"/>
    </row>
    <row r="1169" spans="13:18" x14ac:dyDescent="0.25">
      <c r="M1169" s="96"/>
      <c r="O1169" s="97"/>
      <c r="P1169" s="97"/>
      <c r="Q1169" s="97"/>
      <c r="R1169" s="97"/>
    </row>
    <row r="1170" spans="13:18" x14ac:dyDescent="0.25">
      <c r="M1170" s="96"/>
      <c r="O1170" s="97"/>
      <c r="P1170" s="97"/>
      <c r="Q1170" s="97"/>
      <c r="R1170" s="97"/>
    </row>
    <row r="1171" spans="13:18" x14ac:dyDescent="0.25">
      <c r="M1171" s="96"/>
      <c r="O1171" s="97"/>
      <c r="P1171" s="97"/>
      <c r="Q1171" s="97"/>
      <c r="R1171" s="97"/>
    </row>
    <row r="1172" spans="13:18" x14ac:dyDescent="0.25">
      <c r="M1172" s="96"/>
      <c r="O1172" s="97"/>
      <c r="P1172" s="97"/>
      <c r="Q1172" s="97"/>
      <c r="R1172" s="97"/>
    </row>
    <row r="1173" spans="13:18" x14ac:dyDescent="0.25">
      <c r="M1173" s="96"/>
      <c r="O1173" s="97"/>
      <c r="P1173" s="97"/>
      <c r="Q1173" s="97"/>
      <c r="R1173" s="97"/>
    </row>
    <row r="1174" spans="13:18" x14ac:dyDescent="0.25">
      <c r="M1174" s="96"/>
      <c r="O1174" s="97"/>
      <c r="P1174" s="97"/>
      <c r="Q1174" s="97"/>
      <c r="R1174" s="97"/>
    </row>
    <row r="1175" spans="13:18" x14ac:dyDescent="0.25">
      <c r="M1175" s="96"/>
      <c r="O1175" s="97"/>
      <c r="P1175" s="97"/>
      <c r="Q1175" s="97"/>
      <c r="R1175" s="97"/>
    </row>
    <row r="1176" spans="13:18" x14ac:dyDescent="0.25">
      <c r="M1176" s="96"/>
      <c r="O1176" s="97"/>
      <c r="P1176" s="97"/>
      <c r="Q1176" s="97"/>
      <c r="R1176" s="97"/>
    </row>
    <row r="1177" spans="13:18" x14ac:dyDescent="0.25">
      <c r="M1177" s="96"/>
      <c r="O1177" s="97"/>
      <c r="P1177" s="97"/>
      <c r="Q1177" s="97"/>
      <c r="R1177" s="97"/>
    </row>
    <row r="1178" spans="13:18" x14ac:dyDescent="0.25">
      <c r="M1178" s="96"/>
      <c r="O1178" s="97"/>
      <c r="P1178" s="97"/>
      <c r="Q1178" s="97"/>
      <c r="R1178" s="97"/>
    </row>
    <row r="1179" spans="13:18" x14ac:dyDescent="0.25">
      <c r="M1179" s="96"/>
      <c r="O1179" s="97"/>
      <c r="P1179" s="97"/>
      <c r="Q1179" s="97"/>
      <c r="R1179" s="97"/>
    </row>
    <row r="1180" spans="13:18" x14ac:dyDescent="0.25">
      <c r="M1180" s="96"/>
      <c r="O1180" s="97"/>
      <c r="P1180" s="97"/>
      <c r="Q1180" s="97"/>
      <c r="R1180" s="97"/>
    </row>
    <row r="1181" spans="13:18" x14ac:dyDescent="0.25">
      <c r="M1181" s="96"/>
      <c r="O1181" s="97"/>
      <c r="P1181" s="97"/>
      <c r="Q1181" s="97"/>
      <c r="R1181" s="97"/>
    </row>
    <row r="1182" spans="13:18" x14ac:dyDescent="0.25">
      <c r="M1182" s="96"/>
      <c r="O1182" s="97"/>
      <c r="P1182" s="97"/>
      <c r="Q1182" s="97"/>
      <c r="R1182" s="97"/>
    </row>
    <row r="1183" spans="13:18" x14ac:dyDescent="0.25">
      <c r="M1183" s="96"/>
      <c r="O1183" s="97"/>
      <c r="P1183" s="97"/>
      <c r="Q1183" s="97"/>
      <c r="R1183" s="97"/>
    </row>
    <row r="1184" spans="13:18" x14ac:dyDescent="0.25">
      <c r="M1184" s="96"/>
      <c r="O1184" s="97"/>
      <c r="P1184" s="97"/>
      <c r="Q1184" s="97"/>
      <c r="R1184" s="97"/>
    </row>
    <row r="1185" spans="13:18" x14ac:dyDescent="0.25">
      <c r="M1185" s="96"/>
      <c r="O1185" s="97"/>
      <c r="P1185" s="97"/>
      <c r="Q1185" s="97"/>
      <c r="R1185" s="97"/>
    </row>
    <row r="1186" spans="13:18" x14ac:dyDescent="0.25">
      <c r="M1186" s="96"/>
      <c r="O1186" s="97"/>
      <c r="P1186" s="97"/>
      <c r="Q1186" s="97"/>
      <c r="R1186" s="97"/>
    </row>
    <row r="1187" spans="13:18" x14ac:dyDescent="0.25">
      <c r="M1187" s="96"/>
      <c r="O1187" s="97"/>
      <c r="P1187" s="97"/>
      <c r="Q1187" s="97"/>
      <c r="R1187" s="97"/>
    </row>
    <row r="1188" spans="13:18" x14ac:dyDescent="0.25">
      <c r="M1188" s="96"/>
      <c r="O1188" s="97"/>
      <c r="P1188" s="97"/>
      <c r="Q1188" s="97"/>
      <c r="R1188" s="97"/>
    </row>
    <row r="1189" spans="13:18" x14ac:dyDescent="0.25">
      <c r="M1189" s="96"/>
      <c r="O1189" s="97"/>
      <c r="P1189" s="97"/>
      <c r="Q1189" s="97"/>
      <c r="R1189" s="97"/>
    </row>
    <row r="1190" spans="13:18" x14ac:dyDescent="0.25">
      <c r="M1190" s="96"/>
      <c r="O1190" s="97"/>
      <c r="P1190" s="97"/>
      <c r="Q1190" s="97"/>
      <c r="R1190" s="97"/>
    </row>
    <row r="1191" spans="13:18" x14ac:dyDescent="0.25">
      <c r="M1191" s="96"/>
      <c r="O1191" s="97"/>
      <c r="P1191" s="97"/>
      <c r="Q1191" s="97"/>
      <c r="R1191" s="97"/>
    </row>
    <row r="1192" spans="13:18" x14ac:dyDescent="0.25">
      <c r="M1192" s="96"/>
      <c r="O1192" s="97"/>
      <c r="P1192" s="97"/>
      <c r="Q1192" s="97"/>
      <c r="R1192" s="97"/>
    </row>
    <row r="1193" spans="13:18" x14ac:dyDescent="0.25">
      <c r="M1193" s="96"/>
      <c r="O1193" s="97"/>
      <c r="P1193" s="97"/>
      <c r="Q1193" s="97"/>
      <c r="R1193" s="97"/>
    </row>
    <row r="1194" spans="13:18" x14ac:dyDescent="0.25">
      <c r="M1194" s="96"/>
      <c r="O1194" s="97"/>
      <c r="P1194" s="97"/>
      <c r="Q1194" s="97"/>
      <c r="R1194" s="97"/>
    </row>
    <row r="1195" spans="13:18" x14ac:dyDescent="0.25">
      <c r="M1195" s="96"/>
      <c r="O1195" s="97"/>
      <c r="P1195" s="97"/>
      <c r="Q1195" s="97"/>
      <c r="R1195" s="97"/>
    </row>
    <row r="1196" spans="13:18" x14ac:dyDescent="0.25">
      <c r="M1196" s="96"/>
      <c r="O1196" s="97"/>
      <c r="P1196" s="97"/>
      <c r="Q1196" s="97"/>
      <c r="R1196" s="97"/>
    </row>
    <row r="1197" spans="13:18" x14ac:dyDescent="0.25">
      <c r="M1197" s="96"/>
      <c r="O1197" s="97"/>
      <c r="P1197" s="97"/>
      <c r="Q1197" s="97"/>
      <c r="R1197" s="97"/>
    </row>
    <row r="1198" spans="13:18" x14ac:dyDescent="0.25">
      <c r="M1198" s="96"/>
      <c r="O1198" s="97"/>
      <c r="P1198" s="97"/>
      <c r="Q1198" s="97"/>
      <c r="R1198" s="97"/>
    </row>
    <row r="1199" spans="13:18" x14ac:dyDescent="0.25">
      <c r="M1199" s="96"/>
      <c r="O1199" s="97"/>
      <c r="P1199" s="97"/>
      <c r="Q1199" s="97"/>
      <c r="R1199" s="97"/>
    </row>
    <row r="1200" spans="13:18" x14ac:dyDescent="0.25">
      <c r="M1200" s="96"/>
      <c r="O1200" s="97"/>
      <c r="P1200" s="97"/>
      <c r="Q1200" s="97"/>
      <c r="R1200" s="97"/>
    </row>
    <row r="1201" spans="13:18" x14ac:dyDescent="0.25">
      <c r="M1201" s="96"/>
      <c r="O1201" s="97"/>
      <c r="P1201" s="97"/>
      <c r="Q1201" s="97"/>
      <c r="R1201" s="97"/>
    </row>
    <row r="1202" spans="13:18" x14ac:dyDescent="0.25">
      <c r="M1202" s="96"/>
      <c r="O1202" s="97"/>
      <c r="P1202" s="97"/>
      <c r="Q1202" s="97"/>
      <c r="R1202" s="97"/>
    </row>
    <row r="1203" spans="13:18" x14ac:dyDescent="0.25">
      <c r="M1203" s="96"/>
      <c r="O1203" s="97"/>
      <c r="P1203" s="97"/>
      <c r="Q1203" s="97"/>
      <c r="R1203" s="97"/>
    </row>
    <row r="1204" spans="13:18" x14ac:dyDescent="0.25">
      <c r="M1204" s="96"/>
      <c r="O1204" s="97"/>
      <c r="P1204" s="97"/>
      <c r="Q1204" s="97"/>
      <c r="R1204" s="97"/>
    </row>
    <row r="1205" spans="13:18" x14ac:dyDescent="0.25">
      <c r="M1205" s="96"/>
      <c r="O1205" s="97"/>
      <c r="P1205" s="97"/>
      <c r="Q1205" s="97"/>
      <c r="R1205" s="97"/>
    </row>
    <row r="1206" spans="13:18" x14ac:dyDescent="0.25">
      <c r="M1206" s="96"/>
      <c r="O1206" s="97"/>
      <c r="P1206" s="97"/>
      <c r="Q1206" s="97"/>
      <c r="R1206" s="97"/>
    </row>
    <row r="1207" spans="13:18" x14ac:dyDescent="0.25">
      <c r="M1207" s="96"/>
      <c r="O1207" s="97"/>
      <c r="P1207" s="97"/>
      <c r="Q1207" s="97"/>
      <c r="R1207" s="97"/>
    </row>
    <row r="1208" spans="13:18" x14ac:dyDescent="0.25">
      <c r="M1208" s="96"/>
      <c r="O1208" s="97"/>
      <c r="P1208" s="97"/>
      <c r="Q1208" s="97"/>
      <c r="R1208" s="97"/>
    </row>
    <row r="1209" spans="13:18" x14ac:dyDescent="0.25">
      <c r="M1209" s="96"/>
      <c r="O1209" s="97"/>
      <c r="P1209" s="97"/>
      <c r="Q1209" s="97"/>
      <c r="R1209" s="97"/>
    </row>
    <row r="1210" spans="13:18" x14ac:dyDescent="0.25">
      <c r="M1210" s="96"/>
      <c r="O1210" s="97"/>
      <c r="P1210" s="97"/>
      <c r="Q1210" s="97"/>
      <c r="R1210" s="97"/>
    </row>
    <row r="1211" spans="13:18" x14ac:dyDescent="0.25">
      <c r="M1211" s="96"/>
      <c r="O1211" s="97"/>
      <c r="P1211" s="97"/>
      <c r="Q1211" s="97"/>
      <c r="R1211" s="97"/>
    </row>
    <row r="1212" spans="13:18" x14ac:dyDescent="0.25">
      <c r="M1212" s="96"/>
      <c r="O1212" s="97"/>
      <c r="P1212" s="97"/>
      <c r="Q1212" s="97"/>
      <c r="R1212" s="97"/>
    </row>
    <row r="1213" spans="13:18" x14ac:dyDescent="0.25">
      <c r="M1213" s="96"/>
      <c r="O1213" s="97"/>
      <c r="P1213" s="97"/>
      <c r="Q1213" s="97"/>
      <c r="R1213" s="97"/>
    </row>
    <row r="1214" spans="13:18" x14ac:dyDescent="0.25">
      <c r="M1214" s="96"/>
      <c r="O1214" s="97"/>
      <c r="P1214" s="97"/>
      <c r="Q1214" s="97"/>
      <c r="R1214" s="97"/>
    </row>
    <row r="1215" spans="13:18" x14ac:dyDescent="0.25">
      <c r="M1215" s="96"/>
      <c r="O1215" s="97"/>
      <c r="P1215" s="97"/>
      <c r="Q1215" s="97"/>
      <c r="R1215" s="97"/>
    </row>
    <row r="1216" spans="13:18" x14ac:dyDescent="0.25">
      <c r="M1216" s="96"/>
      <c r="O1216" s="97"/>
      <c r="P1216" s="97"/>
      <c r="Q1216" s="97"/>
      <c r="R1216" s="97"/>
    </row>
    <row r="1217" spans="13:18" x14ac:dyDescent="0.25">
      <c r="M1217" s="96"/>
      <c r="O1217" s="97"/>
      <c r="P1217" s="97"/>
      <c r="Q1217" s="97"/>
      <c r="R1217" s="97"/>
    </row>
    <row r="1218" spans="13:18" x14ac:dyDescent="0.25">
      <c r="M1218" s="96"/>
      <c r="O1218" s="97"/>
      <c r="P1218" s="97"/>
      <c r="Q1218" s="97"/>
      <c r="R1218" s="97"/>
    </row>
    <row r="1219" spans="13:18" x14ac:dyDescent="0.25">
      <c r="M1219" s="96"/>
      <c r="O1219" s="97"/>
      <c r="P1219" s="97"/>
      <c r="Q1219" s="97"/>
      <c r="R1219" s="97"/>
    </row>
    <row r="1220" spans="13:18" x14ac:dyDescent="0.25">
      <c r="M1220" s="96"/>
      <c r="O1220" s="97"/>
      <c r="P1220" s="97"/>
      <c r="Q1220" s="97"/>
      <c r="R1220" s="97"/>
    </row>
    <row r="1221" spans="13:18" x14ac:dyDescent="0.25">
      <c r="M1221" s="96"/>
      <c r="O1221" s="97"/>
      <c r="P1221" s="97"/>
      <c r="Q1221" s="97"/>
      <c r="R1221" s="97"/>
    </row>
    <row r="1222" spans="13:18" x14ac:dyDescent="0.25">
      <c r="M1222" s="96"/>
      <c r="O1222" s="97"/>
      <c r="P1222" s="97"/>
      <c r="Q1222" s="97"/>
      <c r="R1222" s="97"/>
    </row>
    <row r="1223" spans="13:18" x14ac:dyDescent="0.25">
      <c r="M1223" s="96"/>
      <c r="O1223" s="97"/>
      <c r="P1223" s="97"/>
      <c r="Q1223" s="97"/>
      <c r="R1223" s="97"/>
    </row>
    <row r="1224" spans="13:18" x14ac:dyDescent="0.25">
      <c r="M1224" s="96"/>
      <c r="O1224" s="97"/>
      <c r="P1224" s="97"/>
      <c r="Q1224" s="97"/>
      <c r="R1224" s="97"/>
    </row>
    <row r="1225" spans="13:18" x14ac:dyDescent="0.25">
      <c r="M1225" s="96"/>
      <c r="O1225" s="97"/>
      <c r="P1225" s="97"/>
      <c r="Q1225" s="97"/>
      <c r="R1225" s="97"/>
    </row>
    <row r="1226" spans="13:18" x14ac:dyDescent="0.25">
      <c r="M1226" s="96"/>
      <c r="O1226" s="97"/>
      <c r="P1226" s="97"/>
      <c r="Q1226" s="97"/>
      <c r="R1226" s="97"/>
    </row>
    <row r="1227" spans="13:18" x14ac:dyDescent="0.25">
      <c r="M1227" s="96"/>
      <c r="O1227" s="97"/>
      <c r="P1227" s="97"/>
      <c r="Q1227" s="97"/>
      <c r="R1227" s="97"/>
    </row>
    <row r="1228" spans="13:18" x14ac:dyDescent="0.25">
      <c r="M1228" s="96"/>
      <c r="O1228" s="97"/>
      <c r="P1228" s="97"/>
      <c r="Q1228" s="97"/>
      <c r="R1228" s="97"/>
    </row>
    <row r="1229" spans="13:18" x14ac:dyDescent="0.25">
      <c r="M1229" s="96"/>
      <c r="O1229" s="97"/>
      <c r="P1229" s="97"/>
      <c r="Q1229" s="97"/>
      <c r="R1229" s="97"/>
    </row>
    <row r="1230" spans="13:18" x14ac:dyDescent="0.25">
      <c r="M1230" s="96"/>
      <c r="O1230" s="97"/>
      <c r="P1230" s="97"/>
      <c r="Q1230" s="97"/>
      <c r="R1230" s="97"/>
    </row>
    <row r="1231" spans="13:18" x14ac:dyDescent="0.25">
      <c r="M1231" s="96"/>
      <c r="O1231" s="97"/>
      <c r="P1231" s="97"/>
      <c r="Q1231" s="97"/>
      <c r="R1231" s="97"/>
    </row>
    <row r="1232" spans="13:18" x14ac:dyDescent="0.25">
      <c r="M1232" s="96"/>
      <c r="O1232" s="97"/>
      <c r="P1232" s="97"/>
      <c r="Q1232" s="97"/>
      <c r="R1232" s="97"/>
    </row>
    <row r="1233" spans="13:18" x14ac:dyDescent="0.25">
      <c r="M1233" s="96"/>
      <c r="O1233" s="97"/>
      <c r="P1233" s="97"/>
      <c r="Q1233" s="97"/>
      <c r="R1233" s="97"/>
    </row>
    <row r="1234" spans="13:18" x14ac:dyDescent="0.25">
      <c r="M1234" s="96"/>
      <c r="O1234" s="97"/>
      <c r="P1234" s="97"/>
      <c r="Q1234" s="97"/>
      <c r="R1234" s="97"/>
    </row>
    <row r="1235" spans="13:18" x14ac:dyDescent="0.25">
      <c r="M1235" s="96"/>
      <c r="O1235" s="97"/>
      <c r="P1235" s="97"/>
      <c r="Q1235" s="97"/>
      <c r="R1235" s="97"/>
    </row>
    <row r="1236" spans="13:18" x14ac:dyDescent="0.25">
      <c r="M1236" s="96"/>
      <c r="O1236" s="97"/>
      <c r="P1236" s="97"/>
      <c r="Q1236" s="97"/>
      <c r="R1236" s="97"/>
    </row>
    <row r="1237" spans="13:18" x14ac:dyDescent="0.25">
      <c r="M1237" s="96"/>
      <c r="O1237" s="97"/>
      <c r="P1237" s="97"/>
      <c r="Q1237" s="97"/>
      <c r="R1237" s="97"/>
    </row>
    <row r="1238" spans="13:18" x14ac:dyDescent="0.25">
      <c r="M1238" s="96"/>
      <c r="O1238" s="97"/>
      <c r="P1238" s="97"/>
      <c r="Q1238" s="97"/>
      <c r="R1238" s="97"/>
    </row>
    <row r="1239" spans="13:18" x14ac:dyDescent="0.25">
      <c r="M1239" s="96"/>
      <c r="O1239" s="97"/>
      <c r="P1239" s="97"/>
      <c r="Q1239" s="97"/>
      <c r="R1239" s="97"/>
    </row>
    <row r="1240" spans="13:18" x14ac:dyDescent="0.25">
      <c r="M1240" s="96"/>
      <c r="O1240" s="97"/>
      <c r="P1240" s="97"/>
      <c r="Q1240" s="97"/>
      <c r="R1240" s="97"/>
    </row>
    <row r="1241" spans="13:18" x14ac:dyDescent="0.25">
      <c r="M1241" s="96"/>
      <c r="O1241" s="97"/>
      <c r="P1241" s="97"/>
      <c r="Q1241" s="97"/>
      <c r="R1241" s="97"/>
    </row>
    <row r="1242" spans="13:18" x14ac:dyDescent="0.25">
      <c r="M1242" s="96"/>
      <c r="O1242" s="97"/>
      <c r="P1242" s="97"/>
      <c r="Q1242" s="97"/>
      <c r="R1242" s="97"/>
    </row>
    <row r="1243" spans="13:18" x14ac:dyDescent="0.25">
      <c r="M1243" s="96"/>
      <c r="O1243" s="97"/>
      <c r="P1243" s="97"/>
      <c r="Q1243" s="97"/>
      <c r="R1243" s="97"/>
    </row>
    <row r="1244" spans="13:18" x14ac:dyDescent="0.25">
      <c r="M1244" s="96"/>
      <c r="O1244" s="97"/>
      <c r="P1244" s="97"/>
      <c r="Q1244" s="97"/>
      <c r="R1244" s="97"/>
    </row>
    <row r="1245" spans="13:18" x14ac:dyDescent="0.25">
      <c r="M1245" s="96"/>
      <c r="O1245" s="97"/>
      <c r="P1245" s="97"/>
      <c r="Q1245" s="97"/>
      <c r="R1245" s="97"/>
    </row>
    <row r="1246" spans="13:18" x14ac:dyDescent="0.25">
      <c r="M1246" s="96"/>
      <c r="O1246" s="97"/>
      <c r="P1246" s="97"/>
      <c r="Q1246" s="97"/>
      <c r="R1246" s="97"/>
    </row>
    <row r="1247" spans="13:18" x14ac:dyDescent="0.25">
      <c r="M1247" s="96"/>
      <c r="O1247" s="97"/>
      <c r="P1247" s="97"/>
      <c r="Q1247" s="97"/>
      <c r="R1247" s="97"/>
    </row>
    <row r="1248" spans="13:18" x14ac:dyDescent="0.25">
      <c r="M1248" s="96"/>
      <c r="O1248" s="97"/>
      <c r="P1248" s="97"/>
      <c r="Q1248" s="97"/>
      <c r="R1248" s="97"/>
    </row>
    <row r="1249" spans="13:18" x14ac:dyDescent="0.25">
      <c r="M1249" s="96"/>
      <c r="O1249" s="97"/>
      <c r="P1249" s="97"/>
      <c r="Q1249" s="97"/>
      <c r="R1249" s="97"/>
    </row>
    <row r="1250" spans="13:18" x14ac:dyDescent="0.25">
      <c r="M1250" s="96"/>
      <c r="O1250" s="97"/>
      <c r="P1250" s="97"/>
      <c r="Q1250" s="97"/>
      <c r="R1250" s="97"/>
    </row>
    <row r="1251" spans="13:18" x14ac:dyDescent="0.25">
      <c r="M1251" s="96"/>
      <c r="O1251" s="97"/>
      <c r="P1251" s="97"/>
      <c r="Q1251" s="97"/>
      <c r="R1251" s="97"/>
    </row>
    <row r="1252" spans="13:18" x14ac:dyDescent="0.25">
      <c r="M1252" s="96"/>
      <c r="O1252" s="97"/>
      <c r="P1252" s="97"/>
      <c r="Q1252" s="97"/>
      <c r="R1252" s="97"/>
    </row>
    <row r="1253" spans="13:18" x14ac:dyDescent="0.25">
      <c r="M1253" s="96"/>
      <c r="O1253" s="97"/>
      <c r="P1253" s="97"/>
      <c r="Q1253" s="97"/>
      <c r="R1253" s="97"/>
    </row>
    <row r="1254" spans="13:18" x14ac:dyDescent="0.25">
      <c r="M1254" s="96"/>
      <c r="O1254" s="97"/>
      <c r="P1254" s="97"/>
      <c r="Q1254" s="97"/>
      <c r="R1254" s="97"/>
    </row>
    <row r="1255" spans="13:18" x14ac:dyDescent="0.25">
      <c r="M1255" s="96"/>
      <c r="O1255" s="97"/>
      <c r="P1255" s="97"/>
      <c r="Q1255" s="97"/>
      <c r="R1255" s="97"/>
    </row>
    <row r="1256" spans="13:18" x14ac:dyDescent="0.25">
      <c r="M1256" s="96"/>
      <c r="O1256" s="97"/>
      <c r="P1256" s="97"/>
      <c r="Q1256" s="97"/>
      <c r="R1256" s="97"/>
    </row>
    <row r="1257" spans="13:18" x14ac:dyDescent="0.25">
      <c r="M1257" s="96"/>
      <c r="O1257" s="97"/>
      <c r="P1257" s="97"/>
      <c r="Q1257" s="97"/>
      <c r="R1257" s="97"/>
    </row>
    <row r="1258" spans="13:18" x14ac:dyDescent="0.25">
      <c r="M1258" s="96"/>
      <c r="O1258" s="97"/>
      <c r="P1258" s="97"/>
      <c r="Q1258" s="97"/>
      <c r="R1258" s="97"/>
    </row>
    <row r="1259" spans="13:18" x14ac:dyDescent="0.25">
      <c r="M1259" s="96"/>
      <c r="O1259" s="97"/>
      <c r="P1259" s="97"/>
      <c r="Q1259" s="97"/>
      <c r="R1259" s="97"/>
    </row>
    <row r="1260" spans="13:18" x14ac:dyDescent="0.25">
      <c r="M1260" s="96"/>
      <c r="O1260" s="97"/>
      <c r="P1260" s="97"/>
      <c r="Q1260" s="97"/>
      <c r="R1260" s="97"/>
    </row>
    <row r="1261" spans="13:18" x14ac:dyDescent="0.25">
      <c r="M1261" s="96"/>
      <c r="O1261" s="97"/>
      <c r="P1261" s="97"/>
      <c r="Q1261" s="97"/>
      <c r="R1261" s="97"/>
    </row>
    <row r="1262" spans="13:18" x14ac:dyDescent="0.25">
      <c r="M1262" s="96"/>
      <c r="O1262" s="97"/>
      <c r="P1262" s="97"/>
      <c r="Q1262" s="97"/>
      <c r="R1262" s="97"/>
    </row>
    <row r="1263" spans="13:18" x14ac:dyDescent="0.25">
      <c r="M1263" s="96"/>
      <c r="O1263" s="97"/>
      <c r="P1263" s="97"/>
      <c r="Q1263" s="97"/>
      <c r="R1263" s="97"/>
    </row>
    <row r="1264" spans="13:18" x14ac:dyDescent="0.25">
      <c r="M1264" s="96"/>
      <c r="O1264" s="97"/>
      <c r="P1264" s="97"/>
      <c r="Q1264" s="97"/>
      <c r="R1264" s="97"/>
    </row>
    <row r="1265" spans="13:18" x14ac:dyDescent="0.25">
      <c r="M1265" s="96"/>
      <c r="O1265" s="97"/>
      <c r="P1265" s="97"/>
      <c r="Q1265" s="97"/>
      <c r="R1265" s="97"/>
    </row>
    <row r="1266" spans="13:18" x14ac:dyDescent="0.25">
      <c r="M1266" s="96"/>
      <c r="O1266" s="97"/>
      <c r="P1266" s="97"/>
      <c r="Q1266" s="97"/>
      <c r="R1266" s="97"/>
    </row>
    <row r="1267" spans="13:18" x14ac:dyDescent="0.25">
      <c r="M1267" s="96"/>
      <c r="O1267" s="97"/>
      <c r="P1267" s="97"/>
      <c r="Q1267" s="97"/>
      <c r="R1267" s="97"/>
    </row>
    <row r="1268" spans="13:18" x14ac:dyDescent="0.25">
      <c r="M1268" s="96"/>
      <c r="O1268" s="97"/>
      <c r="P1268" s="97"/>
      <c r="Q1268" s="97"/>
      <c r="R1268" s="97"/>
    </row>
    <row r="1269" spans="13:18" x14ac:dyDescent="0.25">
      <c r="M1269" s="96"/>
      <c r="O1269" s="97"/>
      <c r="P1269" s="97"/>
      <c r="Q1269" s="97"/>
      <c r="R1269" s="97"/>
    </row>
    <row r="1270" spans="13:18" x14ac:dyDescent="0.25">
      <c r="M1270" s="96"/>
      <c r="O1270" s="97"/>
      <c r="P1270" s="97"/>
      <c r="Q1270" s="97"/>
      <c r="R1270" s="97"/>
    </row>
    <row r="1271" spans="13:18" x14ac:dyDescent="0.25">
      <c r="M1271" s="96"/>
      <c r="O1271" s="97"/>
      <c r="P1271" s="97"/>
      <c r="Q1271" s="97"/>
      <c r="R1271" s="97"/>
    </row>
    <row r="1272" spans="13:18" x14ac:dyDescent="0.25">
      <c r="M1272" s="96"/>
      <c r="O1272" s="97"/>
      <c r="P1272" s="97"/>
      <c r="Q1272" s="97"/>
      <c r="R1272" s="97"/>
    </row>
    <row r="1273" spans="13:18" x14ac:dyDescent="0.25">
      <c r="M1273" s="96"/>
      <c r="O1273" s="97"/>
      <c r="P1273" s="97"/>
      <c r="Q1273" s="97"/>
      <c r="R1273" s="97"/>
    </row>
    <row r="1274" spans="13:18" x14ac:dyDescent="0.25">
      <c r="M1274" s="96"/>
      <c r="O1274" s="97"/>
      <c r="P1274" s="97"/>
      <c r="Q1274" s="97"/>
      <c r="R1274" s="97"/>
    </row>
    <row r="1275" spans="13:18" x14ac:dyDescent="0.25">
      <c r="M1275" s="96"/>
      <c r="O1275" s="97"/>
      <c r="P1275" s="97"/>
      <c r="Q1275" s="97"/>
      <c r="R1275" s="97"/>
    </row>
    <row r="1276" spans="13:18" x14ac:dyDescent="0.25">
      <c r="M1276" s="96"/>
      <c r="O1276" s="97"/>
      <c r="P1276" s="97"/>
      <c r="Q1276" s="97"/>
      <c r="R1276" s="97"/>
    </row>
    <row r="1277" spans="13:18" x14ac:dyDescent="0.25">
      <c r="M1277" s="96"/>
      <c r="O1277" s="97"/>
      <c r="P1277" s="97"/>
      <c r="Q1277" s="97"/>
      <c r="R1277" s="97"/>
    </row>
    <row r="1278" spans="13:18" x14ac:dyDescent="0.25">
      <c r="M1278" s="96"/>
      <c r="O1278" s="97"/>
      <c r="P1278" s="97"/>
      <c r="Q1278" s="97"/>
      <c r="R1278" s="97"/>
    </row>
    <row r="1279" spans="13:18" x14ac:dyDescent="0.25">
      <c r="M1279" s="96"/>
      <c r="O1279" s="97"/>
      <c r="P1279" s="97"/>
      <c r="Q1279" s="97"/>
      <c r="R1279" s="97"/>
    </row>
    <row r="1280" spans="13:18" x14ac:dyDescent="0.25">
      <c r="M1280" s="96"/>
      <c r="O1280" s="97"/>
      <c r="P1280" s="97"/>
      <c r="Q1280" s="97"/>
      <c r="R1280" s="97"/>
    </row>
    <row r="1281" spans="13:18" x14ac:dyDescent="0.25">
      <c r="M1281" s="96"/>
      <c r="O1281" s="97"/>
      <c r="P1281" s="97"/>
      <c r="Q1281" s="97"/>
      <c r="R1281" s="97"/>
    </row>
    <row r="1282" spans="13:18" x14ac:dyDescent="0.25">
      <c r="M1282" s="96"/>
      <c r="O1282" s="97"/>
      <c r="P1282" s="97"/>
      <c r="Q1282" s="97"/>
      <c r="R1282" s="97"/>
    </row>
    <row r="1283" spans="13:18" x14ac:dyDescent="0.25">
      <c r="M1283" s="96"/>
      <c r="O1283" s="97"/>
      <c r="P1283" s="97"/>
      <c r="Q1283" s="97"/>
      <c r="R1283" s="97"/>
    </row>
    <row r="1284" spans="13:18" x14ac:dyDescent="0.25">
      <c r="M1284" s="96"/>
      <c r="O1284" s="97"/>
      <c r="P1284" s="97"/>
      <c r="Q1284" s="97"/>
      <c r="R1284" s="97"/>
    </row>
    <row r="1285" spans="13:18" x14ac:dyDescent="0.25">
      <c r="M1285" s="96"/>
      <c r="O1285" s="97"/>
      <c r="P1285" s="97"/>
      <c r="Q1285" s="97"/>
      <c r="R1285" s="97"/>
    </row>
    <row r="1286" spans="13:18" x14ac:dyDescent="0.25">
      <c r="M1286" s="96"/>
      <c r="O1286" s="97"/>
      <c r="P1286" s="97"/>
      <c r="Q1286" s="97"/>
      <c r="R1286" s="97"/>
    </row>
    <row r="1287" spans="13:18" x14ac:dyDescent="0.25">
      <c r="M1287" s="96"/>
      <c r="O1287" s="97"/>
      <c r="P1287" s="97"/>
      <c r="Q1287" s="97"/>
      <c r="R1287" s="97"/>
    </row>
    <row r="1288" spans="13:18" x14ac:dyDescent="0.25">
      <c r="M1288" s="96"/>
      <c r="O1288" s="97"/>
      <c r="P1288" s="97"/>
      <c r="Q1288" s="97"/>
      <c r="R1288" s="97"/>
    </row>
    <row r="1289" spans="13:18" x14ac:dyDescent="0.25">
      <c r="M1289" s="96"/>
      <c r="O1289" s="97"/>
      <c r="P1289" s="97"/>
      <c r="Q1289" s="97"/>
      <c r="R1289" s="97"/>
    </row>
    <row r="1290" spans="13:18" x14ac:dyDescent="0.25">
      <c r="M1290" s="96"/>
      <c r="O1290" s="97"/>
      <c r="P1290" s="97"/>
      <c r="Q1290" s="97"/>
      <c r="R1290" s="97"/>
    </row>
    <row r="1291" spans="13:18" x14ac:dyDescent="0.25">
      <c r="M1291" s="96"/>
      <c r="O1291" s="97"/>
      <c r="P1291" s="97"/>
      <c r="Q1291" s="97"/>
      <c r="R1291" s="97"/>
    </row>
    <row r="1292" spans="13:18" x14ac:dyDescent="0.25">
      <c r="M1292" s="96"/>
      <c r="O1292" s="97"/>
      <c r="P1292" s="97"/>
      <c r="Q1292" s="97"/>
      <c r="R1292" s="97"/>
    </row>
    <row r="1293" spans="13:18" x14ac:dyDescent="0.25">
      <c r="M1293" s="96"/>
      <c r="O1293" s="97"/>
      <c r="P1293" s="97"/>
      <c r="Q1293" s="97"/>
      <c r="R1293" s="97"/>
    </row>
    <row r="1294" spans="13:18" x14ac:dyDescent="0.25">
      <c r="M1294" s="96"/>
      <c r="O1294" s="97"/>
      <c r="P1294" s="97"/>
      <c r="Q1294" s="97"/>
      <c r="R1294" s="97"/>
    </row>
    <row r="1295" spans="13:18" x14ac:dyDescent="0.25">
      <c r="M1295" s="96"/>
      <c r="O1295" s="97"/>
      <c r="P1295" s="97"/>
      <c r="Q1295" s="97"/>
      <c r="R1295" s="97"/>
    </row>
    <row r="1296" spans="13:18" x14ac:dyDescent="0.25">
      <c r="M1296" s="96"/>
      <c r="O1296" s="97"/>
      <c r="P1296" s="97"/>
      <c r="Q1296" s="97"/>
      <c r="R1296" s="97"/>
    </row>
    <row r="1297" spans="13:18" x14ac:dyDescent="0.25">
      <c r="M1297" s="96"/>
      <c r="O1297" s="97"/>
      <c r="P1297" s="97"/>
      <c r="Q1297" s="97"/>
      <c r="R1297" s="97"/>
    </row>
    <row r="1298" spans="13:18" x14ac:dyDescent="0.25">
      <c r="M1298" s="96"/>
      <c r="O1298" s="97"/>
      <c r="P1298" s="97"/>
      <c r="Q1298" s="97"/>
      <c r="R1298" s="97"/>
    </row>
    <row r="1299" spans="13:18" x14ac:dyDescent="0.25">
      <c r="M1299" s="96"/>
      <c r="O1299" s="97"/>
      <c r="P1299" s="97"/>
      <c r="Q1299" s="97"/>
      <c r="R1299" s="97"/>
    </row>
    <row r="1300" spans="13:18" x14ac:dyDescent="0.25">
      <c r="M1300" s="96"/>
      <c r="O1300" s="97"/>
      <c r="P1300" s="97"/>
      <c r="Q1300" s="97"/>
      <c r="R1300" s="97"/>
    </row>
    <row r="1301" spans="13:18" x14ac:dyDescent="0.25">
      <c r="M1301" s="96"/>
      <c r="O1301" s="97"/>
      <c r="P1301" s="97"/>
      <c r="Q1301" s="97"/>
      <c r="R1301" s="97"/>
    </row>
    <row r="1302" spans="13:18" x14ac:dyDescent="0.25">
      <c r="M1302" s="96"/>
      <c r="O1302" s="97"/>
      <c r="P1302" s="97"/>
      <c r="Q1302" s="97"/>
      <c r="R1302" s="97"/>
    </row>
    <row r="1303" spans="13:18" x14ac:dyDescent="0.25">
      <c r="M1303" s="96"/>
      <c r="O1303" s="97"/>
      <c r="P1303" s="97"/>
      <c r="Q1303" s="97"/>
      <c r="R1303" s="97"/>
    </row>
    <row r="1304" spans="13:18" x14ac:dyDescent="0.25">
      <c r="M1304" s="96"/>
      <c r="O1304" s="97"/>
      <c r="P1304" s="97"/>
      <c r="Q1304" s="97"/>
      <c r="R1304" s="97"/>
    </row>
    <row r="1305" spans="13:18" x14ac:dyDescent="0.25">
      <c r="M1305" s="96"/>
      <c r="O1305" s="97"/>
      <c r="P1305" s="97"/>
      <c r="Q1305" s="97"/>
      <c r="R1305" s="97"/>
    </row>
    <row r="1306" spans="13:18" x14ac:dyDescent="0.25">
      <c r="M1306" s="96"/>
      <c r="O1306" s="97"/>
      <c r="P1306" s="97"/>
      <c r="Q1306" s="97"/>
      <c r="R1306" s="97"/>
    </row>
    <row r="1307" spans="13:18" x14ac:dyDescent="0.25">
      <c r="M1307" s="96"/>
      <c r="O1307" s="97"/>
      <c r="P1307" s="97"/>
      <c r="Q1307" s="97"/>
      <c r="R1307" s="97"/>
    </row>
    <row r="1308" spans="13:18" x14ac:dyDescent="0.25">
      <c r="M1308" s="96"/>
      <c r="O1308" s="97"/>
      <c r="P1308" s="97"/>
      <c r="Q1308" s="97"/>
      <c r="R1308" s="97"/>
    </row>
    <row r="1309" spans="13:18" x14ac:dyDescent="0.25">
      <c r="M1309" s="96"/>
      <c r="O1309" s="97"/>
      <c r="P1309" s="97"/>
      <c r="Q1309" s="97"/>
      <c r="R1309" s="97"/>
    </row>
    <row r="1310" spans="13:18" x14ac:dyDescent="0.25">
      <c r="M1310" s="96"/>
      <c r="O1310" s="97"/>
      <c r="P1310" s="97"/>
      <c r="Q1310" s="97"/>
      <c r="R1310" s="97"/>
    </row>
    <row r="1311" spans="13:18" x14ac:dyDescent="0.25">
      <c r="M1311" s="96"/>
      <c r="O1311" s="97"/>
      <c r="P1311" s="97"/>
      <c r="Q1311" s="97"/>
      <c r="R1311" s="97"/>
    </row>
    <row r="1312" spans="13:18" x14ac:dyDescent="0.25">
      <c r="M1312" s="96"/>
      <c r="O1312" s="97"/>
      <c r="P1312" s="97"/>
      <c r="Q1312" s="97"/>
      <c r="R1312" s="97"/>
    </row>
    <row r="1313" spans="13:18" x14ac:dyDescent="0.25">
      <c r="M1313" s="96"/>
      <c r="O1313" s="97"/>
      <c r="P1313" s="97"/>
      <c r="Q1313" s="97"/>
      <c r="R1313" s="97"/>
    </row>
    <row r="1314" spans="13:18" x14ac:dyDescent="0.25">
      <c r="M1314" s="96"/>
      <c r="O1314" s="97"/>
      <c r="P1314" s="97"/>
      <c r="Q1314" s="97"/>
      <c r="R1314" s="97"/>
    </row>
    <row r="1315" spans="13:18" x14ac:dyDescent="0.25">
      <c r="M1315" s="96"/>
      <c r="O1315" s="97"/>
      <c r="P1315" s="97"/>
      <c r="Q1315" s="97"/>
      <c r="R1315" s="97"/>
    </row>
    <row r="1316" spans="13:18" x14ac:dyDescent="0.25">
      <c r="M1316" s="96"/>
      <c r="O1316" s="97"/>
      <c r="P1316" s="97"/>
      <c r="Q1316" s="97"/>
      <c r="R1316" s="97"/>
    </row>
    <row r="1317" spans="13:18" x14ac:dyDescent="0.25">
      <c r="M1317" s="96"/>
      <c r="O1317" s="97"/>
      <c r="P1317" s="97"/>
      <c r="Q1317" s="97"/>
      <c r="R1317" s="97"/>
    </row>
    <row r="1318" spans="13:18" x14ac:dyDescent="0.25">
      <c r="M1318" s="96"/>
      <c r="O1318" s="97"/>
      <c r="P1318" s="97"/>
      <c r="Q1318" s="97"/>
      <c r="R1318" s="97"/>
    </row>
    <row r="1319" spans="13:18" x14ac:dyDescent="0.25">
      <c r="M1319" s="96"/>
      <c r="O1319" s="97"/>
      <c r="P1319" s="97"/>
      <c r="Q1319" s="97"/>
      <c r="R1319" s="97"/>
    </row>
    <row r="1320" spans="13:18" x14ac:dyDescent="0.25">
      <c r="M1320" s="96"/>
      <c r="O1320" s="97"/>
      <c r="P1320" s="97"/>
      <c r="Q1320" s="97"/>
      <c r="R1320" s="97"/>
    </row>
    <row r="1321" spans="13:18" x14ac:dyDescent="0.25">
      <c r="M1321" s="96"/>
      <c r="O1321" s="97"/>
      <c r="P1321" s="97"/>
      <c r="Q1321" s="97"/>
      <c r="R1321" s="97"/>
    </row>
    <row r="1322" spans="13:18" x14ac:dyDescent="0.25">
      <c r="M1322" s="96"/>
      <c r="O1322" s="97"/>
      <c r="P1322" s="97"/>
      <c r="Q1322" s="97"/>
      <c r="R1322" s="97"/>
    </row>
    <row r="1323" spans="13:18" x14ac:dyDescent="0.25">
      <c r="M1323" s="96"/>
      <c r="O1323" s="97"/>
      <c r="P1323" s="97"/>
      <c r="Q1323" s="97"/>
      <c r="R1323" s="97"/>
    </row>
    <row r="1324" spans="13:18" x14ac:dyDescent="0.25">
      <c r="M1324" s="96"/>
      <c r="O1324" s="97"/>
      <c r="P1324" s="97"/>
      <c r="Q1324" s="97"/>
      <c r="R1324" s="97"/>
    </row>
    <row r="1325" spans="13:18" x14ac:dyDescent="0.25">
      <c r="M1325" s="96"/>
      <c r="O1325" s="97"/>
      <c r="P1325" s="97"/>
      <c r="Q1325" s="97"/>
      <c r="R1325" s="97"/>
    </row>
    <row r="1326" spans="13:18" x14ac:dyDescent="0.25">
      <c r="M1326" s="96"/>
      <c r="O1326" s="97"/>
      <c r="P1326" s="97"/>
      <c r="Q1326" s="97"/>
      <c r="R1326" s="97"/>
    </row>
    <row r="1327" spans="13:18" x14ac:dyDescent="0.25">
      <c r="M1327" s="96"/>
      <c r="O1327" s="97"/>
      <c r="P1327" s="97"/>
      <c r="Q1327" s="97"/>
      <c r="R1327" s="97"/>
    </row>
    <row r="1328" spans="13:18" x14ac:dyDescent="0.25">
      <c r="M1328" s="96"/>
      <c r="O1328" s="97"/>
      <c r="P1328" s="97"/>
      <c r="Q1328" s="97"/>
      <c r="R1328" s="97"/>
    </row>
    <row r="1329" spans="13:18" x14ac:dyDescent="0.25">
      <c r="M1329" s="96"/>
      <c r="O1329" s="97"/>
      <c r="P1329" s="97"/>
      <c r="Q1329" s="97"/>
      <c r="R1329" s="97"/>
    </row>
    <row r="1330" spans="13:18" x14ac:dyDescent="0.25">
      <c r="M1330" s="96"/>
      <c r="O1330" s="97"/>
      <c r="P1330" s="97"/>
      <c r="Q1330" s="97"/>
      <c r="R1330" s="97"/>
    </row>
    <row r="1331" spans="13:18" x14ac:dyDescent="0.25">
      <c r="M1331" s="96"/>
      <c r="O1331" s="97"/>
      <c r="P1331" s="97"/>
      <c r="Q1331" s="97"/>
      <c r="R1331" s="97"/>
    </row>
    <row r="1332" spans="13:18" x14ac:dyDescent="0.25">
      <c r="M1332" s="96"/>
      <c r="O1332" s="97"/>
      <c r="P1332" s="97"/>
      <c r="Q1332" s="97"/>
      <c r="R1332" s="97"/>
    </row>
    <row r="1333" spans="13:18" x14ac:dyDescent="0.25">
      <c r="M1333" s="96"/>
      <c r="O1333" s="97"/>
      <c r="P1333" s="97"/>
      <c r="Q1333" s="97"/>
      <c r="R1333" s="97"/>
    </row>
    <row r="1334" spans="13:18" x14ac:dyDescent="0.25">
      <c r="M1334" s="96"/>
      <c r="O1334" s="97"/>
      <c r="P1334" s="97"/>
      <c r="Q1334" s="97"/>
      <c r="R1334" s="97"/>
    </row>
    <row r="1335" spans="13:18" x14ac:dyDescent="0.25">
      <c r="M1335" s="96"/>
      <c r="O1335" s="97"/>
      <c r="P1335" s="97"/>
      <c r="Q1335" s="97"/>
      <c r="R1335" s="97"/>
    </row>
    <row r="1336" spans="13:18" x14ac:dyDescent="0.25">
      <c r="M1336" s="96"/>
      <c r="O1336" s="97"/>
      <c r="P1336" s="97"/>
      <c r="Q1336" s="97"/>
      <c r="R1336" s="97"/>
    </row>
    <row r="1337" spans="13:18" x14ac:dyDescent="0.25">
      <c r="M1337" s="96"/>
      <c r="O1337" s="97"/>
      <c r="P1337" s="97"/>
      <c r="Q1337" s="97"/>
      <c r="R1337" s="97"/>
    </row>
    <row r="1338" spans="13:18" x14ac:dyDescent="0.25">
      <c r="M1338" s="96"/>
      <c r="O1338" s="97"/>
      <c r="P1338" s="97"/>
      <c r="Q1338" s="97"/>
      <c r="R1338" s="97"/>
    </row>
    <row r="1339" spans="13:18" x14ac:dyDescent="0.25">
      <c r="M1339" s="96"/>
      <c r="O1339" s="97"/>
      <c r="P1339" s="97"/>
      <c r="Q1339" s="97"/>
      <c r="R1339" s="97"/>
    </row>
    <row r="1340" spans="13:18" x14ac:dyDescent="0.25">
      <c r="M1340" s="96"/>
      <c r="O1340" s="97"/>
      <c r="P1340" s="97"/>
      <c r="Q1340" s="97"/>
      <c r="R1340" s="97"/>
    </row>
    <row r="1341" spans="13:18" x14ac:dyDescent="0.25">
      <c r="M1341" s="96"/>
      <c r="O1341" s="97"/>
      <c r="P1341" s="97"/>
      <c r="Q1341" s="97"/>
      <c r="R1341" s="97"/>
    </row>
    <row r="1342" spans="13:18" x14ac:dyDescent="0.25">
      <c r="M1342" s="96"/>
      <c r="O1342" s="97"/>
      <c r="P1342" s="97"/>
      <c r="Q1342" s="97"/>
      <c r="R1342" s="97"/>
    </row>
    <row r="1343" spans="13:18" x14ac:dyDescent="0.25">
      <c r="M1343" s="96"/>
      <c r="O1343" s="97"/>
      <c r="P1343" s="97"/>
      <c r="Q1343" s="97"/>
      <c r="R1343" s="97"/>
    </row>
    <row r="1344" spans="13:18" x14ac:dyDescent="0.25">
      <c r="M1344" s="96"/>
      <c r="O1344" s="97"/>
      <c r="P1344" s="97"/>
      <c r="Q1344" s="97"/>
      <c r="R1344" s="97"/>
    </row>
    <row r="1345" spans="13:18" x14ac:dyDescent="0.25">
      <c r="M1345" s="96"/>
      <c r="O1345" s="97"/>
      <c r="P1345" s="97"/>
      <c r="Q1345" s="97"/>
      <c r="R1345" s="97"/>
    </row>
    <row r="1346" spans="13:18" x14ac:dyDescent="0.25">
      <c r="M1346" s="96"/>
      <c r="O1346" s="97"/>
      <c r="P1346" s="97"/>
      <c r="Q1346" s="97"/>
      <c r="R1346" s="97"/>
    </row>
    <row r="1347" spans="13:18" x14ac:dyDescent="0.25">
      <c r="M1347" s="96"/>
      <c r="O1347" s="97"/>
      <c r="P1347" s="97"/>
      <c r="Q1347" s="97"/>
      <c r="R1347" s="97"/>
    </row>
    <row r="1348" spans="13:18" x14ac:dyDescent="0.25">
      <c r="M1348" s="96"/>
      <c r="O1348" s="97"/>
      <c r="P1348" s="97"/>
      <c r="Q1348" s="97"/>
      <c r="R1348" s="97"/>
    </row>
    <row r="1349" spans="13:18" x14ac:dyDescent="0.25">
      <c r="M1349" s="96"/>
      <c r="O1349" s="97"/>
      <c r="P1349" s="97"/>
      <c r="Q1349" s="97"/>
      <c r="R1349" s="97"/>
    </row>
    <row r="1350" spans="13:18" x14ac:dyDescent="0.25">
      <c r="M1350" s="96"/>
      <c r="O1350" s="97"/>
      <c r="P1350" s="97"/>
      <c r="Q1350" s="97"/>
      <c r="R1350" s="97"/>
    </row>
    <row r="1351" spans="13:18" x14ac:dyDescent="0.25">
      <c r="M1351" s="96"/>
      <c r="O1351" s="97"/>
      <c r="P1351" s="97"/>
      <c r="Q1351" s="97"/>
      <c r="R1351" s="97"/>
    </row>
    <row r="1352" spans="13:18" x14ac:dyDescent="0.25">
      <c r="M1352" s="96"/>
      <c r="O1352" s="97"/>
      <c r="P1352" s="97"/>
      <c r="Q1352" s="97"/>
      <c r="R1352" s="97"/>
    </row>
    <row r="1353" spans="13:18" x14ac:dyDescent="0.25">
      <c r="M1353" s="96"/>
      <c r="O1353" s="97"/>
      <c r="P1353" s="97"/>
      <c r="Q1353" s="97"/>
      <c r="R1353" s="97"/>
    </row>
    <row r="1354" spans="13:18" x14ac:dyDescent="0.25">
      <c r="M1354" s="96"/>
      <c r="O1354" s="97"/>
      <c r="P1354" s="97"/>
      <c r="Q1354" s="97"/>
      <c r="R1354" s="97"/>
    </row>
    <row r="1355" spans="13:18" x14ac:dyDescent="0.25">
      <c r="M1355" s="96"/>
      <c r="O1355" s="97"/>
      <c r="P1355" s="97"/>
      <c r="Q1355" s="97"/>
      <c r="R1355" s="97"/>
    </row>
    <row r="1356" spans="13:18" x14ac:dyDescent="0.25">
      <c r="M1356" s="96"/>
      <c r="O1356" s="97"/>
      <c r="P1356" s="97"/>
      <c r="Q1356" s="97"/>
      <c r="R1356" s="97"/>
    </row>
    <row r="1357" spans="13:18" x14ac:dyDescent="0.25">
      <c r="M1357" s="96"/>
      <c r="O1357" s="97"/>
      <c r="P1357" s="97"/>
      <c r="Q1357" s="97"/>
      <c r="R1357" s="97"/>
    </row>
    <row r="1358" spans="13:18" x14ac:dyDescent="0.25">
      <c r="M1358" s="96"/>
      <c r="O1358" s="97"/>
      <c r="P1358" s="97"/>
      <c r="Q1358" s="97"/>
      <c r="R1358" s="97"/>
    </row>
    <row r="1359" spans="13:18" x14ac:dyDescent="0.25">
      <c r="M1359" s="96"/>
      <c r="O1359" s="97"/>
      <c r="P1359" s="97"/>
      <c r="Q1359" s="97"/>
      <c r="R1359" s="97"/>
    </row>
    <row r="1360" spans="13:18" x14ac:dyDescent="0.25">
      <c r="M1360" s="96"/>
      <c r="O1360" s="97"/>
      <c r="P1360" s="97"/>
      <c r="Q1360" s="97"/>
      <c r="R1360" s="97"/>
    </row>
    <row r="1361" spans="13:18" x14ac:dyDescent="0.25">
      <c r="M1361" s="96"/>
      <c r="O1361" s="97"/>
      <c r="P1361" s="97"/>
      <c r="Q1361" s="97"/>
      <c r="R1361" s="97"/>
    </row>
    <row r="1362" spans="13:18" x14ac:dyDescent="0.25">
      <c r="M1362" s="96"/>
      <c r="O1362" s="97"/>
      <c r="P1362" s="97"/>
      <c r="Q1362" s="97"/>
      <c r="R1362" s="97"/>
    </row>
    <row r="1363" spans="13:18" x14ac:dyDescent="0.25">
      <c r="M1363" s="96"/>
      <c r="O1363" s="97"/>
      <c r="P1363" s="97"/>
      <c r="Q1363" s="97"/>
      <c r="R1363" s="97"/>
    </row>
    <row r="1364" spans="13:18" x14ac:dyDescent="0.25">
      <c r="M1364" s="96"/>
      <c r="O1364" s="97"/>
      <c r="P1364" s="97"/>
      <c r="Q1364" s="97"/>
      <c r="R1364" s="97"/>
    </row>
    <row r="1365" spans="13:18" x14ac:dyDescent="0.25">
      <c r="M1365" s="96"/>
      <c r="O1365" s="97"/>
      <c r="P1365" s="97"/>
      <c r="Q1365" s="97"/>
      <c r="R1365" s="97"/>
    </row>
    <row r="1366" spans="13:18" x14ac:dyDescent="0.25">
      <c r="M1366" s="96"/>
      <c r="O1366" s="97"/>
      <c r="P1366" s="97"/>
      <c r="Q1366" s="97"/>
      <c r="R1366" s="97"/>
    </row>
    <row r="1367" spans="13:18" x14ac:dyDescent="0.25">
      <c r="M1367" s="96"/>
      <c r="O1367" s="97"/>
      <c r="P1367" s="97"/>
      <c r="Q1367" s="97"/>
      <c r="R1367" s="97"/>
    </row>
    <row r="1368" spans="13:18" x14ac:dyDescent="0.25">
      <c r="M1368" s="96"/>
      <c r="O1368" s="97"/>
      <c r="P1368" s="97"/>
      <c r="Q1368" s="97"/>
      <c r="R1368" s="97"/>
    </row>
    <row r="1369" spans="13:18" x14ac:dyDescent="0.25">
      <c r="M1369" s="96"/>
      <c r="O1369" s="97"/>
      <c r="P1369" s="97"/>
      <c r="Q1369" s="97"/>
      <c r="R1369" s="97"/>
    </row>
    <row r="1370" spans="13:18" x14ac:dyDescent="0.25">
      <c r="M1370" s="96"/>
      <c r="O1370" s="97"/>
      <c r="P1370" s="97"/>
      <c r="Q1370" s="97"/>
      <c r="R1370" s="97"/>
    </row>
    <row r="1371" spans="13:18" x14ac:dyDescent="0.25">
      <c r="M1371" s="96"/>
      <c r="O1371" s="97"/>
      <c r="P1371" s="97"/>
      <c r="Q1371" s="97"/>
      <c r="R1371" s="97"/>
    </row>
    <row r="1372" spans="13:18" x14ac:dyDescent="0.25">
      <c r="M1372" s="96"/>
      <c r="O1372" s="97"/>
      <c r="P1372" s="97"/>
      <c r="Q1372" s="97"/>
      <c r="R1372" s="97"/>
    </row>
    <row r="1373" spans="13:18" x14ac:dyDescent="0.25">
      <c r="M1373" s="96"/>
      <c r="O1373" s="97"/>
      <c r="P1373" s="97"/>
      <c r="Q1373" s="97"/>
      <c r="R1373" s="97"/>
    </row>
    <row r="1374" spans="13:18" x14ac:dyDescent="0.25">
      <c r="M1374" s="96"/>
      <c r="O1374" s="97"/>
      <c r="P1374" s="97"/>
      <c r="Q1374" s="97"/>
      <c r="R1374" s="97"/>
    </row>
    <row r="1375" spans="13:18" x14ac:dyDescent="0.25">
      <c r="M1375" s="96"/>
      <c r="O1375" s="97"/>
      <c r="P1375" s="97"/>
      <c r="Q1375" s="97"/>
      <c r="R1375" s="97"/>
    </row>
    <row r="1376" spans="13:18" x14ac:dyDescent="0.25">
      <c r="M1376" s="96"/>
      <c r="O1376" s="97"/>
      <c r="P1376" s="97"/>
      <c r="Q1376" s="97"/>
      <c r="R1376" s="97"/>
    </row>
    <row r="1377" spans="13:18" x14ac:dyDescent="0.25">
      <c r="M1377" s="96"/>
      <c r="O1377" s="97"/>
      <c r="P1377" s="97"/>
      <c r="Q1377" s="97"/>
      <c r="R1377" s="97"/>
    </row>
    <row r="1378" spans="13:18" x14ac:dyDescent="0.25">
      <c r="M1378" s="96"/>
      <c r="O1378" s="97"/>
      <c r="P1378" s="97"/>
      <c r="Q1378" s="97"/>
      <c r="R1378" s="97"/>
    </row>
    <row r="1379" spans="13:18" x14ac:dyDescent="0.25">
      <c r="M1379" s="96"/>
      <c r="O1379" s="97"/>
      <c r="P1379" s="97"/>
      <c r="Q1379" s="97"/>
      <c r="R1379" s="97"/>
    </row>
    <row r="1380" spans="13:18" x14ac:dyDescent="0.25">
      <c r="M1380" s="96"/>
      <c r="O1380" s="97"/>
      <c r="P1380" s="97"/>
      <c r="Q1380" s="97"/>
      <c r="R1380" s="97"/>
    </row>
    <row r="1381" spans="13:18" x14ac:dyDescent="0.25">
      <c r="M1381" s="96"/>
      <c r="O1381" s="97"/>
      <c r="P1381" s="97"/>
      <c r="Q1381" s="97"/>
      <c r="R1381" s="97"/>
    </row>
    <row r="1382" spans="13:18" x14ac:dyDescent="0.25">
      <c r="M1382" s="96"/>
      <c r="O1382" s="97"/>
      <c r="P1382" s="97"/>
      <c r="Q1382" s="97"/>
      <c r="R1382" s="97"/>
    </row>
    <row r="1383" spans="13:18" x14ac:dyDescent="0.25">
      <c r="M1383" s="96"/>
      <c r="O1383" s="97"/>
      <c r="P1383" s="97"/>
      <c r="Q1383" s="97"/>
      <c r="R1383" s="97"/>
    </row>
    <row r="1384" spans="13:18" x14ac:dyDescent="0.25">
      <c r="M1384" s="96"/>
      <c r="O1384" s="97"/>
      <c r="P1384" s="97"/>
      <c r="Q1384" s="97"/>
      <c r="R1384" s="97"/>
    </row>
    <row r="1385" spans="13:18" x14ac:dyDescent="0.25">
      <c r="M1385" s="96"/>
      <c r="O1385" s="97"/>
      <c r="P1385" s="97"/>
      <c r="Q1385" s="97"/>
      <c r="R1385" s="97"/>
    </row>
    <row r="1386" spans="13:18" x14ac:dyDescent="0.25">
      <c r="M1386" s="96"/>
      <c r="O1386" s="97"/>
      <c r="P1386" s="97"/>
      <c r="Q1386" s="97"/>
      <c r="R1386" s="97"/>
    </row>
    <row r="1387" spans="13:18" x14ac:dyDescent="0.25">
      <c r="M1387" s="96"/>
      <c r="O1387" s="97"/>
      <c r="P1387" s="97"/>
      <c r="Q1387" s="97"/>
      <c r="R1387" s="97"/>
    </row>
    <row r="1388" spans="13:18" x14ac:dyDescent="0.25">
      <c r="M1388" s="96"/>
      <c r="O1388" s="97"/>
      <c r="P1388" s="97"/>
      <c r="Q1388" s="97"/>
      <c r="R1388" s="97"/>
    </row>
    <row r="1389" spans="13:18" x14ac:dyDescent="0.25">
      <c r="M1389" s="96"/>
      <c r="O1389" s="97"/>
      <c r="P1389" s="97"/>
      <c r="Q1389" s="97"/>
      <c r="R1389" s="97"/>
    </row>
    <row r="1390" spans="13:18" x14ac:dyDescent="0.25">
      <c r="M1390" s="96"/>
      <c r="O1390" s="97"/>
      <c r="P1390" s="97"/>
      <c r="Q1390" s="97"/>
      <c r="R1390" s="97"/>
    </row>
    <row r="1391" spans="13:18" x14ac:dyDescent="0.25">
      <c r="M1391" s="96"/>
      <c r="O1391" s="97"/>
      <c r="P1391" s="97"/>
      <c r="Q1391" s="97"/>
      <c r="R1391" s="97"/>
    </row>
    <row r="1392" spans="13:18" x14ac:dyDescent="0.25">
      <c r="M1392" s="96"/>
      <c r="O1392" s="97"/>
      <c r="P1392" s="97"/>
      <c r="Q1392" s="97"/>
      <c r="R1392" s="97"/>
    </row>
    <row r="1393" spans="13:18" x14ac:dyDescent="0.25">
      <c r="M1393" s="96"/>
      <c r="O1393" s="97"/>
      <c r="P1393" s="97"/>
      <c r="Q1393" s="97"/>
      <c r="R1393" s="97"/>
    </row>
    <row r="1394" spans="13:18" x14ac:dyDescent="0.25">
      <c r="M1394" s="96"/>
      <c r="O1394" s="97"/>
      <c r="P1394" s="97"/>
      <c r="Q1394" s="97"/>
      <c r="R1394" s="97"/>
    </row>
    <row r="1395" spans="13:18" x14ac:dyDescent="0.25">
      <c r="M1395" s="96"/>
      <c r="O1395" s="97"/>
      <c r="P1395" s="97"/>
      <c r="Q1395" s="97"/>
      <c r="R1395" s="97"/>
    </row>
    <row r="1396" spans="13:18" x14ac:dyDescent="0.25">
      <c r="M1396" s="96"/>
      <c r="O1396" s="97"/>
      <c r="P1396" s="97"/>
      <c r="Q1396" s="97"/>
      <c r="R1396" s="97"/>
    </row>
    <row r="1397" spans="13:18" x14ac:dyDescent="0.25">
      <c r="M1397" s="96"/>
      <c r="O1397" s="97"/>
      <c r="P1397" s="97"/>
      <c r="Q1397" s="97"/>
      <c r="R1397" s="97"/>
    </row>
    <row r="1398" spans="13:18" x14ac:dyDescent="0.25">
      <c r="M1398" s="96"/>
      <c r="O1398" s="97"/>
      <c r="P1398" s="97"/>
      <c r="Q1398" s="97"/>
      <c r="R1398" s="97"/>
    </row>
    <row r="1399" spans="13:18" x14ac:dyDescent="0.25">
      <c r="M1399" s="96"/>
      <c r="O1399" s="97"/>
      <c r="P1399" s="97"/>
      <c r="Q1399" s="97"/>
      <c r="R1399" s="97"/>
    </row>
    <row r="1400" spans="13:18" x14ac:dyDescent="0.25">
      <c r="M1400" s="96"/>
      <c r="O1400" s="97"/>
      <c r="P1400" s="97"/>
      <c r="Q1400" s="97"/>
      <c r="R1400" s="97"/>
    </row>
    <row r="1401" spans="13:18" x14ac:dyDescent="0.25">
      <c r="M1401" s="96"/>
      <c r="O1401" s="97"/>
      <c r="P1401" s="97"/>
      <c r="Q1401" s="97"/>
      <c r="R1401" s="97"/>
    </row>
    <row r="1402" spans="13:18" x14ac:dyDescent="0.25">
      <c r="M1402" s="96"/>
      <c r="O1402" s="97"/>
      <c r="P1402" s="97"/>
      <c r="Q1402" s="97"/>
      <c r="R1402" s="97"/>
    </row>
    <row r="1403" spans="13:18" x14ac:dyDescent="0.25">
      <c r="M1403" s="96"/>
      <c r="O1403" s="97"/>
      <c r="P1403" s="97"/>
      <c r="Q1403" s="97"/>
      <c r="R1403" s="97"/>
    </row>
    <row r="1404" spans="13:18" x14ac:dyDescent="0.25">
      <c r="M1404" s="96"/>
      <c r="O1404" s="97"/>
      <c r="P1404" s="97"/>
      <c r="Q1404" s="97"/>
      <c r="R1404" s="97"/>
    </row>
    <row r="1405" spans="13:18" x14ac:dyDescent="0.25">
      <c r="M1405" s="96"/>
      <c r="O1405" s="97"/>
      <c r="P1405" s="97"/>
      <c r="Q1405" s="97"/>
      <c r="R1405" s="97"/>
    </row>
    <row r="1406" spans="13:18" x14ac:dyDescent="0.25">
      <c r="M1406" s="96"/>
      <c r="O1406" s="97"/>
      <c r="P1406" s="97"/>
      <c r="Q1406" s="97"/>
      <c r="R1406" s="97"/>
    </row>
    <row r="1407" spans="13:18" x14ac:dyDescent="0.25">
      <c r="M1407" s="96"/>
      <c r="O1407" s="97"/>
      <c r="P1407" s="97"/>
      <c r="Q1407" s="97"/>
      <c r="R1407" s="97"/>
    </row>
    <row r="1408" spans="13:18" x14ac:dyDescent="0.25">
      <c r="M1408" s="96"/>
      <c r="O1408" s="97"/>
      <c r="P1408" s="97"/>
      <c r="Q1408" s="97"/>
      <c r="R1408" s="97"/>
    </row>
    <row r="1409" spans="13:18" x14ac:dyDescent="0.25">
      <c r="M1409" s="96"/>
      <c r="O1409" s="97"/>
      <c r="P1409" s="97"/>
      <c r="Q1409" s="97"/>
      <c r="R1409" s="97"/>
    </row>
    <row r="1410" spans="13:18" x14ac:dyDescent="0.25">
      <c r="M1410" s="96"/>
      <c r="O1410" s="97"/>
      <c r="P1410" s="97"/>
      <c r="Q1410" s="97"/>
      <c r="R1410" s="97"/>
    </row>
    <row r="1411" spans="13:18" x14ac:dyDescent="0.25">
      <c r="M1411" s="96"/>
      <c r="O1411" s="97"/>
      <c r="P1411" s="97"/>
      <c r="Q1411" s="97"/>
      <c r="R1411" s="97"/>
    </row>
    <row r="1412" spans="13:18" x14ac:dyDescent="0.25">
      <c r="M1412" s="96"/>
      <c r="O1412" s="97"/>
      <c r="P1412" s="97"/>
      <c r="Q1412" s="97"/>
      <c r="R1412" s="97"/>
    </row>
    <row r="1413" spans="13:18" x14ac:dyDescent="0.25">
      <c r="M1413" s="96"/>
      <c r="O1413" s="97"/>
      <c r="P1413" s="97"/>
      <c r="Q1413" s="97"/>
      <c r="R1413" s="97"/>
    </row>
    <row r="1414" spans="13:18" x14ac:dyDescent="0.25">
      <c r="M1414" s="96"/>
      <c r="O1414" s="97"/>
      <c r="P1414" s="97"/>
      <c r="Q1414" s="97"/>
      <c r="R1414" s="97"/>
    </row>
    <row r="1415" spans="13:18" x14ac:dyDescent="0.25">
      <c r="M1415" s="96"/>
      <c r="O1415" s="97"/>
      <c r="P1415" s="97"/>
      <c r="Q1415" s="97"/>
      <c r="R1415" s="97"/>
    </row>
    <row r="1416" spans="13:18" x14ac:dyDescent="0.25">
      <c r="M1416" s="96"/>
      <c r="O1416" s="97"/>
      <c r="P1416" s="97"/>
      <c r="Q1416" s="97"/>
      <c r="R1416" s="97"/>
    </row>
    <row r="1417" spans="13:18" x14ac:dyDescent="0.25">
      <c r="M1417" s="96"/>
      <c r="O1417" s="97"/>
      <c r="P1417" s="97"/>
      <c r="Q1417" s="97"/>
      <c r="R1417" s="97"/>
    </row>
    <row r="1418" spans="13:18" x14ac:dyDescent="0.25">
      <c r="M1418" s="96"/>
      <c r="O1418" s="97"/>
      <c r="P1418" s="97"/>
      <c r="Q1418" s="97"/>
      <c r="R1418" s="97"/>
    </row>
    <row r="1419" spans="13:18" x14ac:dyDescent="0.25">
      <c r="M1419" s="96"/>
      <c r="O1419" s="97"/>
      <c r="P1419" s="97"/>
      <c r="Q1419" s="97"/>
      <c r="R1419" s="97"/>
    </row>
    <row r="1420" spans="13:18" x14ac:dyDescent="0.25">
      <c r="M1420" s="96"/>
      <c r="O1420" s="97"/>
      <c r="P1420" s="97"/>
      <c r="Q1420" s="97"/>
      <c r="R1420" s="97"/>
    </row>
    <row r="1421" spans="13:18" x14ac:dyDescent="0.25">
      <c r="M1421" s="96"/>
      <c r="O1421" s="97"/>
      <c r="P1421" s="97"/>
      <c r="Q1421" s="97"/>
      <c r="R1421" s="97"/>
    </row>
    <row r="1422" spans="13:18" x14ac:dyDescent="0.25">
      <c r="M1422" s="96"/>
      <c r="O1422" s="97"/>
      <c r="P1422" s="97"/>
      <c r="Q1422" s="97"/>
      <c r="R1422" s="97"/>
    </row>
    <row r="1423" spans="13:18" x14ac:dyDescent="0.25">
      <c r="M1423" s="96"/>
      <c r="O1423" s="97"/>
      <c r="P1423" s="97"/>
      <c r="Q1423" s="97"/>
      <c r="R1423" s="97"/>
    </row>
    <row r="1424" spans="13:18" x14ac:dyDescent="0.25">
      <c r="M1424" s="96"/>
      <c r="O1424" s="97"/>
      <c r="P1424" s="97"/>
      <c r="Q1424" s="97"/>
      <c r="R1424" s="97"/>
    </row>
    <row r="1425" spans="13:18" x14ac:dyDescent="0.25">
      <c r="M1425" s="96"/>
      <c r="O1425" s="97"/>
      <c r="P1425" s="97"/>
      <c r="Q1425" s="97"/>
      <c r="R1425" s="97"/>
    </row>
    <row r="1426" spans="13:18" x14ac:dyDescent="0.25">
      <c r="M1426" s="96"/>
      <c r="O1426" s="97"/>
      <c r="P1426" s="97"/>
      <c r="Q1426" s="97"/>
      <c r="R1426" s="97"/>
    </row>
    <row r="1427" spans="13:18" x14ac:dyDescent="0.25">
      <c r="M1427" s="96"/>
      <c r="O1427" s="97"/>
      <c r="P1427" s="97"/>
      <c r="Q1427" s="97"/>
      <c r="R1427" s="97"/>
    </row>
    <row r="1428" spans="13:18" x14ac:dyDescent="0.25">
      <c r="M1428" s="96"/>
      <c r="O1428" s="97"/>
      <c r="P1428" s="97"/>
      <c r="Q1428" s="97"/>
      <c r="R1428" s="97"/>
    </row>
    <row r="1429" spans="13:18" x14ac:dyDescent="0.25">
      <c r="M1429" s="96"/>
      <c r="O1429" s="97"/>
      <c r="P1429" s="97"/>
      <c r="Q1429" s="97"/>
      <c r="R1429" s="97"/>
    </row>
    <row r="1430" spans="13:18" x14ac:dyDescent="0.25">
      <c r="M1430" s="96"/>
      <c r="O1430" s="97"/>
      <c r="P1430" s="97"/>
      <c r="Q1430" s="97"/>
      <c r="R1430" s="97"/>
    </row>
    <row r="1431" spans="13:18" x14ac:dyDescent="0.25">
      <c r="M1431" s="96"/>
      <c r="O1431" s="97"/>
      <c r="P1431" s="97"/>
      <c r="Q1431" s="97"/>
      <c r="R1431" s="97"/>
    </row>
    <row r="1432" spans="13:18" x14ac:dyDescent="0.25">
      <c r="M1432" s="96"/>
      <c r="O1432" s="97"/>
      <c r="P1432" s="97"/>
      <c r="Q1432" s="97"/>
      <c r="R1432" s="97"/>
    </row>
    <row r="1433" spans="13:18" x14ac:dyDescent="0.25">
      <c r="M1433" s="96"/>
      <c r="O1433" s="97"/>
      <c r="P1433" s="97"/>
      <c r="Q1433" s="97"/>
      <c r="R1433" s="97"/>
    </row>
    <row r="1434" spans="13:18" x14ac:dyDescent="0.25">
      <c r="M1434" s="96"/>
      <c r="O1434" s="97"/>
      <c r="P1434" s="97"/>
      <c r="Q1434" s="97"/>
      <c r="R1434" s="97"/>
    </row>
    <row r="1435" spans="13:18" x14ac:dyDescent="0.25">
      <c r="M1435" s="96"/>
      <c r="O1435" s="97"/>
      <c r="P1435" s="97"/>
      <c r="Q1435" s="97"/>
      <c r="R1435" s="97"/>
    </row>
    <row r="1436" spans="13:18" x14ac:dyDescent="0.25">
      <c r="M1436" s="96"/>
      <c r="O1436" s="97"/>
      <c r="P1436" s="97"/>
      <c r="Q1436" s="97"/>
      <c r="R1436" s="97"/>
    </row>
    <row r="1437" spans="13:18" x14ac:dyDescent="0.25">
      <c r="M1437" s="96"/>
      <c r="O1437" s="97"/>
      <c r="P1437" s="97"/>
      <c r="Q1437" s="97"/>
      <c r="R1437" s="97"/>
    </row>
    <row r="1438" spans="13:18" x14ac:dyDescent="0.25">
      <c r="M1438" s="96"/>
      <c r="O1438" s="97"/>
      <c r="P1438" s="97"/>
      <c r="Q1438" s="97"/>
      <c r="R1438" s="97"/>
    </row>
    <row r="1439" spans="13:18" x14ac:dyDescent="0.25">
      <c r="M1439" s="96"/>
      <c r="O1439" s="97"/>
      <c r="P1439" s="97"/>
      <c r="Q1439" s="97"/>
      <c r="R1439" s="97"/>
    </row>
    <row r="1440" spans="13:18" x14ac:dyDescent="0.25">
      <c r="M1440" s="96"/>
      <c r="O1440" s="97"/>
      <c r="P1440" s="97"/>
      <c r="Q1440" s="97"/>
      <c r="R1440" s="97"/>
    </row>
    <row r="1441" spans="13:18" x14ac:dyDescent="0.25">
      <c r="M1441" s="96"/>
      <c r="O1441" s="97"/>
      <c r="P1441" s="97"/>
      <c r="Q1441" s="97"/>
      <c r="R1441" s="97"/>
    </row>
    <row r="1442" spans="13:18" x14ac:dyDescent="0.25">
      <c r="M1442" s="96"/>
      <c r="O1442" s="97"/>
      <c r="P1442" s="97"/>
      <c r="Q1442" s="97"/>
      <c r="R1442" s="97"/>
    </row>
    <row r="1443" spans="13:18" x14ac:dyDescent="0.25">
      <c r="M1443" s="96"/>
      <c r="O1443" s="97"/>
      <c r="P1443" s="97"/>
      <c r="Q1443" s="97"/>
      <c r="R1443" s="97"/>
    </row>
    <row r="1444" spans="13:18" x14ac:dyDescent="0.25">
      <c r="M1444" s="96"/>
      <c r="O1444" s="97"/>
      <c r="P1444" s="97"/>
      <c r="Q1444" s="97"/>
      <c r="R1444" s="97"/>
    </row>
    <row r="1445" spans="13:18" x14ac:dyDescent="0.25">
      <c r="M1445" s="96"/>
      <c r="O1445" s="97"/>
      <c r="P1445" s="97"/>
      <c r="Q1445" s="97"/>
      <c r="R1445" s="97"/>
    </row>
    <row r="1446" spans="13:18" x14ac:dyDescent="0.25">
      <c r="M1446" s="96"/>
      <c r="O1446" s="97"/>
      <c r="P1446" s="97"/>
      <c r="Q1446" s="97"/>
      <c r="R1446" s="97"/>
    </row>
    <row r="1447" spans="13:18" x14ac:dyDescent="0.25">
      <c r="M1447" s="96"/>
      <c r="O1447" s="97"/>
      <c r="P1447" s="97"/>
      <c r="Q1447" s="97"/>
      <c r="R1447" s="97"/>
    </row>
    <row r="1448" spans="13:18" x14ac:dyDescent="0.25">
      <c r="M1448" s="96"/>
      <c r="O1448" s="97"/>
      <c r="P1448" s="97"/>
      <c r="Q1448" s="97"/>
      <c r="R1448" s="97"/>
    </row>
    <row r="1449" spans="13:18" x14ac:dyDescent="0.25">
      <c r="M1449" s="96"/>
      <c r="O1449" s="97"/>
      <c r="P1449" s="97"/>
      <c r="Q1449" s="97"/>
      <c r="R1449" s="97"/>
    </row>
    <row r="1450" spans="13:18" x14ac:dyDescent="0.25">
      <c r="M1450" s="96"/>
      <c r="O1450" s="97"/>
      <c r="P1450" s="97"/>
      <c r="Q1450" s="97"/>
      <c r="R1450" s="97"/>
    </row>
    <row r="1451" spans="13:18" x14ac:dyDescent="0.25">
      <c r="M1451" s="96"/>
      <c r="O1451" s="97"/>
      <c r="P1451" s="97"/>
      <c r="Q1451" s="97"/>
      <c r="R1451" s="97"/>
    </row>
    <row r="1452" spans="13:18" x14ac:dyDescent="0.25">
      <c r="M1452" s="96"/>
      <c r="O1452" s="97"/>
      <c r="P1452" s="97"/>
      <c r="Q1452" s="97"/>
      <c r="R1452" s="97"/>
    </row>
    <row r="1453" spans="13:18" x14ac:dyDescent="0.25">
      <c r="M1453" s="96"/>
      <c r="O1453" s="97"/>
      <c r="P1453" s="97"/>
      <c r="Q1453" s="97"/>
      <c r="R1453" s="97"/>
    </row>
    <row r="1454" spans="13:18" x14ac:dyDescent="0.25">
      <c r="M1454" s="96"/>
      <c r="O1454" s="97"/>
      <c r="P1454" s="97"/>
      <c r="Q1454" s="97"/>
      <c r="R1454" s="97"/>
    </row>
    <row r="1455" spans="13:18" x14ac:dyDescent="0.25">
      <c r="M1455" s="96"/>
      <c r="O1455" s="97"/>
      <c r="P1455" s="97"/>
      <c r="Q1455" s="97"/>
      <c r="R1455" s="97"/>
    </row>
    <row r="1456" spans="13:18" x14ac:dyDescent="0.25">
      <c r="M1456" s="96"/>
      <c r="O1456" s="97"/>
      <c r="P1456" s="97"/>
      <c r="Q1456" s="97"/>
      <c r="R1456" s="97"/>
    </row>
    <row r="1457" spans="13:18" x14ac:dyDescent="0.25">
      <c r="M1457" s="96"/>
      <c r="O1457" s="97"/>
      <c r="P1457" s="97"/>
      <c r="Q1457" s="97"/>
      <c r="R1457" s="97"/>
    </row>
    <row r="1458" spans="13:18" x14ac:dyDescent="0.25">
      <c r="M1458" s="96"/>
      <c r="O1458" s="97"/>
      <c r="P1458" s="97"/>
      <c r="Q1458" s="97"/>
      <c r="R1458" s="97"/>
    </row>
    <row r="1459" spans="13:18" x14ac:dyDescent="0.25">
      <c r="M1459" s="96"/>
      <c r="O1459" s="97"/>
      <c r="P1459" s="97"/>
      <c r="Q1459" s="97"/>
      <c r="R1459" s="97"/>
    </row>
    <row r="1460" spans="13:18" x14ac:dyDescent="0.25">
      <c r="M1460" s="96"/>
      <c r="O1460" s="97"/>
      <c r="P1460" s="97"/>
      <c r="Q1460" s="97"/>
      <c r="R1460" s="97"/>
    </row>
    <row r="1461" spans="13:18" x14ac:dyDescent="0.25">
      <c r="M1461" s="96"/>
      <c r="O1461" s="97"/>
      <c r="P1461" s="97"/>
      <c r="Q1461" s="97"/>
      <c r="R1461" s="97"/>
    </row>
    <row r="1462" spans="13:18" x14ac:dyDescent="0.25">
      <c r="M1462" s="96"/>
      <c r="O1462" s="97"/>
      <c r="P1462" s="97"/>
      <c r="Q1462" s="97"/>
      <c r="R1462" s="97"/>
    </row>
    <row r="1463" spans="13:18" x14ac:dyDescent="0.25">
      <c r="M1463" s="96"/>
      <c r="O1463" s="97"/>
      <c r="P1463" s="97"/>
      <c r="Q1463" s="97"/>
      <c r="R1463" s="97"/>
    </row>
    <row r="1464" spans="13:18" x14ac:dyDescent="0.25">
      <c r="M1464" s="96"/>
      <c r="O1464" s="97"/>
      <c r="P1464" s="97"/>
      <c r="Q1464" s="97"/>
      <c r="R1464" s="97"/>
    </row>
    <row r="1465" spans="13:18" x14ac:dyDescent="0.25">
      <c r="M1465" s="96"/>
      <c r="O1465" s="97"/>
      <c r="P1465" s="97"/>
      <c r="Q1465" s="97"/>
      <c r="R1465" s="97"/>
    </row>
    <row r="1466" spans="13:18" x14ac:dyDescent="0.25">
      <c r="M1466" s="96"/>
      <c r="O1466" s="97"/>
      <c r="P1466" s="97"/>
      <c r="Q1466" s="97"/>
      <c r="R1466" s="97"/>
    </row>
    <row r="1467" spans="13:18" x14ac:dyDescent="0.25">
      <c r="M1467" s="96"/>
      <c r="O1467" s="97"/>
      <c r="P1467" s="97"/>
      <c r="Q1467" s="97"/>
      <c r="R1467" s="97"/>
    </row>
    <row r="1468" spans="13:18" x14ac:dyDescent="0.25">
      <c r="M1468" s="96"/>
      <c r="O1468" s="97"/>
      <c r="P1468" s="97"/>
      <c r="Q1468" s="97"/>
      <c r="R1468" s="97"/>
    </row>
    <row r="1469" spans="13:18" x14ac:dyDescent="0.25">
      <c r="M1469" s="96"/>
      <c r="O1469" s="97"/>
      <c r="P1469" s="97"/>
      <c r="Q1469" s="97"/>
      <c r="R1469" s="97"/>
    </row>
    <row r="1470" spans="13:18" x14ac:dyDescent="0.25">
      <c r="M1470" s="96"/>
      <c r="O1470" s="97"/>
      <c r="P1470" s="97"/>
      <c r="Q1470" s="97"/>
      <c r="R1470" s="97"/>
    </row>
    <row r="1471" spans="13:18" x14ac:dyDescent="0.25">
      <c r="M1471" s="96"/>
      <c r="O1471" s="97"/>
      <c r="P1471" s="97"/>
      <c r="Q1471" s="97"/>
      <c r="R1471" s="97"/>
    </row>
    <row r="1472" spans="13:18" x14ac:dyDescent="0.25">
      <c r="M1472" s="96"/>
      <c r="O1472" s="97"/>
      <c r="P1472" s="97"/>
      <c r="Q1472" s="97"/>
      <c r="R1472" s="97"/>
    </row>
    <row r="1473" spans="13:18" x14ac:dyDescent="0.25">
      <c r="M1473" s="96"/>
      <c r="O1473" s="97"/>
      <c r="P1473" s="97"/>
      <c r="Q1473" s="97"/>
      <c r="R1473" s="97"/>
    </row>
    <row r="1474" spans="13:18" x14ac:dyDescent="0.25">
      <c r="M1474" s="96"/>
      <c r="O1474" s="97"/>
      <c r="P1474" s="97"/>
      <c r="Q1474" s="97"/>
      <c r="R1474" s="97"/>
    </row>
    <row r="1475" spans="13:18" x14ac:dyDescent="0.25">
      <c r="M1475" s="96"/>
      <c r="O1475" s="97"/>
      <c r="P1475" s="97"/>
      <c r="Q1475" s="97"/>
      <c r="R1475" s="97"/>
    </row>
    <row r="1476" spans="13:18" x14ac:dyDescent="0.25">
      <c r="M1476" s="96"/>
      <c r="O1476" s="97"/>
      <c r="P1476" s="97"/>
      <c r="Q1476" s="97"/>
      <c r="R1476" s="97"/>
    </row>
    <row r="1477" spans="13:18" x14ac:dyDescent="0.25">
      <c r="M1477" s="96"/>
      <c r="O1477" s="97"/>
      <c r="P1477" s="97"/>
      <c r="Q1477" s="97"/>
      <c r="R1477" s="97"/>
    </row>
    <row r="1478" spans="13:18" x14ac:dyDescent="0.25">
      <c r="M1478" s="96"/>
      <c r="O1478" s="97"/>
      <c r="P1478" s="97"/>
      <c r="Q1478" s="97"/>
      <c r="R1478" s="97"/>
    </row>
    <row r="1479" spans="13:18" x14ac:dyDescent="0.25">
      <c r="M1479" s="96"/>
      <c r="O1479" s="97"/>
      <c r="P1479" s="97"/>
      <c r="Q1479" s="97"/>
      <c r="R1479" s="97"/>
    </row>
    <row r="1480" spans="13:18" x14ac:dyDescent="0.25">
      <c r="M1480" s="96"/>
      <c r="O1480" s="97"/>
      <c r="P1480" s="97"/>
      <c r="Q1480" s="97"/>
      <c r="R1480" s="97"/>
    </row>
    <row r="1481" spans="13:18" x14ac:dyDescent="0.25">
      <c r="M1481" s="96"/>
      <c r="O1481" s="97"/>
      <c r="P1481" s="97"/>
      <c r="Q1481" s="97"/>
      <c r="R1481" s="97"/>
    </row>
    <row r="1482" spans="13:18" x14ac:dyDescent="0.25">
      <c r="M1482" s="96"/>
      <c r="O1482" s="97"/>
      <c r="P1482" s="97"/>
      <c r="Q1482" s="97"/>
      <c r="R1482" s="97"/>
    </row>
    <row r="1483" spans="13:18" x14ac:dyDescent="0.25">
      <c r="M1483" s="96"/>
      <c r="O1483" s="97"/>
      <c r="P1483" s="97"/>
      <c r="Q1483" s="97"/>
      <c r="R1483" s="97"/>
    </row>
    <row r="1484" spans="13:18" x14ac:dyDescent="0.25">
      <c r="M1484" s="96"/>
      <c r="O1484" s="97"/>
      <c r="P1484" s="97"/>
      <c r="Q1484" s="97"/>
      <c r="R1484" s="97"/>
    </row>
    <row r="1485" spans="13:18" x14ac:dyDescent="0.25">
      <c r="M1485" s="96"/>
      <c r="O1485" s="97"/>
      <c r="P1485" s="97"/>
      <c r="Q1485" s="97"/>
      <c r="R1485" s="97"/>
    </row>
    <row r="1486" spans="13:18" x14ac:dyDescent="0.25">
      <c r="M1486" s="96"/>
      <c r="O1486" s="97"/>
      <c r="P1486" s="97"/>
      <c r="Q1486" s="97"/>
      <c r="R1486" s="97"/>
    </row>
    <row r="1487" spans="13:18" x14ac:dyDescent="0.25">
      <c r="M1487" s="96"/>
      <c r="O1487" s="97"/>
      <c r="P1487" s="97"/>
      <c r="Q1487" s="97"/>
      <c r="R1487" s="97"/>
    </row>
    <row r="1488" spans="13:18" x14ac:dyDescent="0.25">
      <c r="M1488" s="96"/>
      <c r="O1488" s="97"/>
      <c r="P1488" s="97"/>
      <c r="Q1488" s="97"/>
      <c r="R1488" s="97"/>
    </row>
    <row r="1489" spans="13:18" x14ac:dyDescent="0.25">
      <c r="M1489" s="96"/>
      <c r="O1489" s="97"/>
      <c r="P1489" s="97"/>
      <c r="Q1489" s="97"/>
      <c r="R1489" s="97"/>
    </row>
    <row r="1490" spans="13:18" x14ac:dyDescent="0.25">
      <c r="M1490" s="96"/>
      <c r="O1490" s="97"/>
      <c r="P1490" s="97"/>
      <c r="Q1490" s="97"/>
      <c r="R1490" s="97"/>
    </row>
    <row r="1491" spans="13:18" x14ac:dyDescent="0.25">
      <c r="M1491" s="96"/>
      <c r="O1491" s="97"/>
      <c r="P1491" s="97"/>
      <c r="Q1491" s="97"/>
      <c r="R1491" s="97"/>
    </row>
    <row r="1492" spans="13:18" x14ac:dyDescent="0.25">
      <c r="M1492" s="96"/>
      <c r="O1492" s="97"/>
      <c r="P1492" s="97"/>
      <c r="Q1492" s="97"/>
      <c r="R1492" s="97"/>
    </row>
    <row r="1493" spans="13:18" x14ac:dyDescent="0.25">
      <c r="M1493" s="96"/>
      <c r="O1493" s="97"/>
      <c r="P1493" s="97"/>
      <c r="Q1493" s="97"/>
      <c r="R1493" s="97"/>
    </row>
    <row r="1494" spans="13:18" x14ac:dyDescent="0.25">
      <c r="M1494" s="96"/>
      <c r="O1494" s="97"/>
      <c r="P1494" s="97"/>
      <c r="Q1494" s="97"/>
      <c r="R1494" s="97"/>
    </row>
    <row r="1495" spans="13:18" x14ac:dyDescent="0.25">
      <c r="M1495" s="96"/>
      <c r="O1495" s="97"/>
      <c r="P1495" s="97"/>
      <c r="Q1495" s="97"/>
      <c r="R1495" s="97"/>
    </row>
    <row r="1496" spans="13:18" x14ac:dyDescent="0.25">
      <c r="M1496" s="96"/>
      <c r="O1496" s="97"/>
      <c r="P1496" s="97"/>
      <c r="Q1496" s="97"/>
      <c r="R1496" s="97"/>
    </row>
    <row r="1497" spans="13:18" x14ac:dyDescent="0.25">
      <c r="M1497" s="96"/>
      <c r="O1497" s="97"/>
      <c r="P1497" s="97"/>
      <c r="Q1497" s="97"/>
      <c r="R1497" s="97"/>
    </row>
    <row r="1498" spans="13:18" x14ac:dyDescent="0.25">
      <c r="M1498" s="96"/>
      <c r="O1498" s="97"/>
      <c r="P1498" s="97"/>
      <c r="Q1498" s="97"/>
      <c r="R1498" s="97"/>
    </row>
    <row r="1499" spans="13:18" x14ac:dyDescent="0.25">
      <c r="M1499" s="96"/>
      <c r="O1499" s="97"/>
      <c r="P1499" s="97"/>
      <c r="Q1499" s="97"/>
      <c r="R1499" s="97"/>
    </row>
    <row r="1500" spans="13:18" x14ac:dyDescent="0.25">
      <c r="M1500" s="96"/>
      <c r="O1500" s="97"/>
      <c r="P1500" s="97"/>
      <c r="Q1500" s="97"/>
      <c r="R1500" s="97"/>
    </row>
    <row r="1501" spans="13:18" x14ac:dyDescent="0.25">
      <c r="M1501" s="96"/>
      <c r="O1501" s="97"/>
      <c r="P1501" s="97"/>
      <c r="Q1501" s="97"/>
      <c r="R1501" s="97"/>
    </row>
    <row r="1502" spans="13:18" x14ac:dyDescent="0.25">
      <c r="M1502" s="96"/>
      <c r="O1502" s="97"/>
      <c r="P1502" s="97"/>
      <c r="Q1502" s="97"/>
      <c r="R1502" s="97"/>
    </row>
    <row r="1503" spans="13:18" x14ac:dyDescent="0.25">
      <c r="M1503" s="96"/>
      <c r="O1503" s="97"/>
      <c r="P1503" s="97"/>
      <c r="Q1503" s="97"/>
      <c r="R1503" s="97"/>
    </row>
    <row r="1504" spans="13:18" x14ac:dyDescent="0.25">
      <c r="M1504" s="96"/>
      <c r="O1504" s="97"/>
      <c r="P1504" s="97"/>
      <c r="Q1504" s="97"/>
      <c r="R1504" s="97"/>
    </row>
    <row r="1505" spans="13:18" x14ac:dyDescent="0.25">
      <c r="M1505" s="96"/>
      <c r="O1505" s="97"/>
      <c r="P1505" s="97"/>
      <c r="Q1505" s="97"/>
      <c r="R1505" s="97"/>
    </row>
    <row r="1506" spans="13:18" x14ac:dyDescent="0.25">
      <c r="M1506" s="96"/>
      <c r="O1506" s="97"/>
      <c r="P1506" s="97"/>
      <c r="Q1506" s="97"/>
      <c r="R1506" s="97"/>
    </row>
    <row r="1507" spans="13:18" x14ac:dyDescent="0.25">
      <c r="M1507" s="96"/>
      <c r="O1507" s="97"/>
      <c r="P1507" s="97"/>
      <c r="Q1507" s="97"/>
      <c r="R1507" s="97"/>
    </row>
    <row r="1508" spans="13:18" x14ac:dyDescent="0.25">
      <c r="M1508" s="96"/>
      <c r="O1508" s="97"/>
      <c r="P1508" s="97"/>
      <c r="Q1508" s="97"/>
      <c r="R1508" s="97"/>
    </row>
    <row r="1509" spans="13:18" x14ac:dyDescent="0.25">
      <c r="M1509" s="96"/>
      <c r="O1509" s="97"/>
      <c r="P1509" s="97"/>
      <c r="Q1509" s="97"/>
      <c r="R1509" s="97"/>
    </row>
    <row r="1510" spans="13:18" x14ac:dyDescent="0.25">
      <c r="M1510" s="96"/>
      <c r="O1510" s="97"/>
      <c r="P1510" s="97"/>
      <c r="Q1510" s="97"/>
      <c r="R1510" s="97"/>
    </row>
    <row r="1511" spans="13:18" x14ac:dyDescent="0.25">
      <c r="M1511" s="96"/>
      <c r="O1511" s="97"/>
      <c r="P1511" s="97"/>
      <c r="Q1511" s="97"/>
      <c r="R1511" s="97"/>
    </row>
    <row r="1512" spans="13:18" x14ac:dyDescent="0.25">
      <c r="M1512" s="96"/>
      <c r="O1512" s="97"/>
      <c r="P1512" s="97"/>
      <c r="Q1512" s="97"/>
      <c r="R1512" s="97"/>
    </row>
    <row r="1513" spans="13:18" x14ac:dyDescent="0.25">
      <c r="M1513" s="96"/>
      <c r="O1513" s="97"/>
      <c r="P1513" s="97"/>
      <c r="Q1513" s="97"/>
      <c r="R1513" s="97"/>
    </row>
    <row r="1514" spans="13:18" x14ac:dyDescent="0.25">
      <c r="M1514" s="96"/>
      <c r="O1514" s="97"/>
      <c r="P1514" s="97"/>
      <c r="Q1514" s="97"/>
      <c r="R1514" s="97"/>
    </row>
    <row r="1515" spans="13:18" x14ac:dyDescent="0.25">
      <c r="M1515" s="96"/>
      <c r="O1515" s="97"/>
      <c r="P1515" s="97"/>
      <c r="Q1515" s="97"/>
      <c r="R1515" s="97"/>
    </row>
    <row r="1516" spans="13:18" x14ac:dyDescent="0.25">
      <c r="M1516" s="96"/>
      <c r="O1516" s="97"/>
      <c r="P1516" s="97"/>
      <c r="Q1516" s="97"/>
      <c r="R1516" s="97"/>
    </row>
    <row r="1517" spans="13:18" x14ac:dyDescent="0.25">
      <c r="M1517" s="96"/>
      <c r="O1517" s="97"/>
      <c r="P1517" s="97"/>
      <c r="Q1517" s="97"/>
      <c r="R1517" s="97"/>
    </row>
    <row r="1518" spans="13:18" x14ac:dyDescent="0.25">
      <c r="M1518" s="96"/>
      <c r="O1518" s="97"/>
      <c r="P1518" s="97"/>
      <c r="Q1518" s="97"/>
      <c r="R1518" s="97"/>
    </row>
    <row r="1519" spans="13:18" x14ac:dyDescent="0.25">
      <c r="M1519" s="96"/>
      <c r="O1519" s="97"/>
      <c r="P1519" s="97"/>
      <c r="Q1519" s="97"/>
      <c r="R1519" s="97"/>
    </row>
    <row r="1520" spans="13:18" x14ac:dyDescent="0.25">
      <c r="M1520" s="96"/>
      <c r="O1520" s="97"/>
      <c r="P1520" s="97"/>
      <c r="Q1520" s="97"/>
      <c r="R1520" s="97"/>
    </row>
    <row r="1521" spans="13:18" x14ac:dyDescent="0.25">
      <c r="M1521" s="96"/>
      <c r="O1521" s="97"/>
      <c r="P1521" s="97"/>
      <c r="Q1521" s="97"/>
      <c r="R1521" s="97"/>
    </row>
    <row r="1522" spans="13:18" x14ac:dyDescent="0.25">
      <c r="M1522" s="96"/>
      <c r="O1522" s="97"/>
      <c r="P1522" s="97"/>
      <c r="Q1522" s="97"/>
      <c r="R1522" s="97"/>
    </row>
    <row r="1523" spans="13:18" x14ac:dyDescent="0.25">
      <c r="M1523" s="96"/>
      <c r="O1523" s="97"/>
      <c r="P1523" s="97"/>
      <c r="Q1523" s="97"/>
      <c r="R1523" s="97"/>
    </row>
    <row r="1524" spans="13:18" x14ac:dyDescent="0.25">
      <c r="M1524" s="96"/>
      <c r="O1524" s="97"/>
      <c r="P1524" s="97"/>
      <c r="Q1524" s="97"/>
      <c r="R1524" s="97"/>
    </row>
    <row r="1525" spans="13:18" x14ac:dyDescent="0.25">
      <c r="M1525" s="96"/>
      <c r="O1525" s="97"/>
      <c r="P1525" s="97"/>
      <c r="Q1525" s="97"/>
      <c r="R1525" s="97"/>
    </row>
    <row r="1526" spans="13:18" x14ac:dyDescent="0.25">
      <c r="M1526" s="96"/>
      <c r="O1526" s="97"/>
      <c r="P1526" s="97"/>
      <c r="Q1526" s="97"/>
      <c r="R1526" s="97"/>
    </row>
    <row r="1527" spans="13:18" x14ac:dyDescent="0.25">
      <c r="M1527" s="96"/>
      <c r="O1527" s="97"/>
      <c r="P1527" s="97"/>
      <c r="Q1527" s="97"/>
      <c r="R1527" s="97"/>
    </row>
    <row r="1528" spans="13:18" x14ac:dyDescent="0.25">
      <c r="M1528" s="96"/>
      <c r="O1528" s="97"/>
      <c r="P1528" s="97"/>
      <c r="Q1528" s="97"/>
      <c r="R1528" s="97"/>
    </row>
    <row r="1529" spans="13:18" x14ac:dyDescent="0.25">
      <c r="M1529" s="96"/>
      <c r="O1529" s="97"/>
      <c r="P1529" s="97"/>
      <c r="Q1529" s="97"/>
      <c r="R1529" s="97"/>
    </row>
    <row r="1530" spans="13:18" x14ac:dyDescent="0.25">
      <c r="M1530" s="96"/>
      <c r="O1530" s="97"/>
      <c r="P1530" s="97"/>
      <c r="Q1530" s="97"/>
      <c r="R1530" s="97"/>
    </row>
    <row r="1531" spans="13:18" x14ac:dyDescent="0.25">
      <c r="M1531" s="96"/>
      <c r="O1531" s="97"/>
      <c r="P1531" s="97"/>
      <c r="Q1531" s="97"/>
      <c r="R1531" s="97"/>
    </row>
    <row r="1532" spans="13:18" x14ac:dyDescent="0.25">
      <c r="M1532" s="96"/>
      <c r="O1532" s="97"/>
      <c r="P1532" s="97"/>
      <c r="Q1532" s="97"/>
      <c r="R1532" s="97"/>
    </row>
    <row r="1533" spans="13:18" x14ac:dyDescent="0.25">
      <c r="M1533" s="96"/>
      <c r="O1533" s="97"/>
      <c r="P1533" s="97"/>
      <c r="Q1533" s="97"/>
      <c r="R1533" s="97"/>
    </row>
    <row r="1534" spans="13:18" x14ac:dyDescent="0.25">
      <c r="M1534" s="96"/>
      <c r="O1534" s="97"/>
      <c r="P1534" s="97"/>
      <c r="Q1534" s="97"/>
      <c r="R1534" s="97"/>
    </row>
    <row r="1535" spans="13:18" x14ac:dyDescent="0.25">
      <c r="M1535" s="96"/>
      <c r="O1535" s="97"/>
      <c r="P1535" s="97"/>
      <c r="Q1535" s="97"/>
      <c r="R1535" s="97"/>
    </row>
    <row r="1536" spans="13:18" x14ac:dyDescent="0.25">
      <c r="M1536" s="96"/>
      <c r="O1536" s="97"/>
      <c r="P1536" s="97"/>
      <c r="Q1536" s="97"/>
      <c r="R1536" s="97"/>
    </row>
    <row r="1537" spans="13:18" x14ac:dyDescent="0.25">
      <c r="M1537" s="96"/>
      <c r="O1537" s="97"/>
      <c r="P1537" s="97"/>
      <c r="Q1537" s="97"/>
      <c r="R1537" s="97"/>
    </row>
    <row r="1538" spans="13:18" x14ac:dyDescent="0.25">
      <c r="M1538" s="96"/>
      <c r="O1538" s="97"/>
      <c r="P1538" s="97"/>
      <c r="Q1538" s="97"/>
      <c r="R1538" s="97"/>
    </row>
    <row r="1539" spans="13:18" x14ac:dyDescent="0.25">
      <c r="M1539" s="96"/>
      <c r="O1539" s="97"/>
      <c r="P1539" s="97"/>
      <c r="Q1539" s="97"/>
      <c r="R1539" s="97"/>
    </row>
    <row r="1540" spans="13:18" x14ac:dyDescent="0.25">
      <c r="M1540" s="96"/>
      <c r="O1540" s="97"/>
      <c r="P1540" s="97"/>
      <c r="Q1540" s="97"/>
      <c r="R1540" s="97"/>
    </row>
    <row r="1541" spans="13:18" x14ac:dyDescent="0.25">
      <c r="M1541" s="96"/>
      <c r="O1541" s="97"/>
      <c r="P1541" s="97"/>
      <c r="Q1541" s="97"/>
      <c r="R1541" s="97"/>
    </row>
    <row r="1542" spans="13:18" x14ac:dyDescent="0.25">
      <c r="M1542" s="96"/>
      <c r="O1542" s="97"/>
      <c r="P1542" s="97"/>
      <c r="Q1542" s="97"/>
      <c r="R1542" s="97"/>
    </row>
    <row r="1543" spans="13:18" x14ac:dyDescent="0.25">
      <c r="M1543" s="96"/>
      <c r="O1543" s="97"/>
      <c r="P1543" s="97"/>
      <c r="Q1543" s="97"/>
      <c r="R1543" s="97"/>
    </row>
    <row r="1544" spans="13:18" x14ac:dyDescent="0.25">
      <c r="M1544" s="96"/>
      <c r="O1544" s="97"/>
      <c r="P1544" s="97"/>
      <c r="Q1544" s="97"/>
      <c r="R1544" s="97"/>
    </row>
    <row r="1545" spans="13:18" x14ac:dyDescent="0.25">
      <c r="M1545" s="96"/>
      <c r="O1545" s="97"/>
      <c r="P1545" s="97"/>
      <c r="Q1545" s="97"/>
      <c r="R1545" s="97"/>
    </row>
    <row r="1546" spans="13:18" x14ac:dyDescent="0.25">
      <c r="M1546" s="96"/>
      <c r="O1546" s="97"/>
      <c r="P1546" s="97"/>
      <c r="Q1546" s="97"/>
      <c r="R1546" s="97"/>
    </row>
    <row r="1547" spans="13:18" x14ac:dyDescent="0.25">
      <c r="M1547" s="96"/>
      <c r="O1547" s="97"/>
      <c r="P1547" s="97"/>
      <c r="Q1547" s="97"/>
      <c r="R1547" s="97"/>
    </row>
    <row r="1548" spans="13:18" x14ac:dyDescent="0.25">
      <c r="M1548" s="96"/>
      <c r="O1548" s="97"/>
      <c r="P1548" s="97"/>
      <c r="Q1548" s="97"/>
      <c r="R1548" s="97"/>
    </row>
    <row r="1549" spans="13:18" x14ac:dyDescent="0.25">
      <c r="M1549" s="96"/>
      <c r="O1549" s="97"/>
      <c r="P1549" s="97"/>
      <c r="Q1549" s="97"/>
      <c r="R1549" s="97"/>
    </row>
    <row r="1550" spans="13:18" x14ac:dyDescent="0.25">
      <c r="M1550" s="96"/>
      <c r="O1550" s="97"/>
      <c r="P1550" s="97"/>
      <c r="Q1550" s="97"/>
      <c r="R1550" s="97"/>
    </row>
    <row r="1551" spans="13:18" x14ac:dyDescent="0.25">
      <c r="M1551" s="96"/>
      <c r="O1551" s="97"/>
      <c r="P1551" s="97"/>
      <c r="Q1551" s="97"/>
      <c r="R1551" s="97"/>
    </row>
    <row r="1552" spans="13:18" x14ac:dyDescent="0.25">
      <c r="M1552" s="96"/>
      <c r="O1552" s="97"/>
      <c r="P1552" s="97"/>
      <c r="Q1552" s="97"/>
      <c r="R1552" s="97"/>
    </row>
    <row r="1553" spans="13:18" x14ac:dyDescent="0.25">
      <c r="M1553" s="96"/>
      <c r="O1553" s="97"/>
      <c r="P1553" s="97"/>
      <c r="Q1553" s="97"/>
      <c r="R1553" s="97"/>
    </row>
    <row r="1554" spans="13:18" x14ac:dyDescent="0.25">
      <c r="M1554" s="96"/>
      <c r="O1554" s="97"/>
      <c r="P1554" s="97"/>
      <c r="Q1554" s="97"/>
      <c r="R1554" s="97"/>
    </row>
    <row r="1555" spans="13:18" x14ac:dyDescent="0.25">
      <c r="M1555" s="96"/>
      <c r="O1555" s="97"/>
      <c r="P1555" s="97"/>
      <c r="Q1555" s="97"/>
      <c r="R1555" s="97"/>
    </row>
    <row r="1556" spans="13:18" x14ac:dyDescent="0.25">
      <c r="M1556" s="96"/>
      <c r="O1556" s="97"/>
      <c r="P1556" s="97"/>
      <c r="Q1556" s="97"/>
      <c r="R1556" s="97"/>
    </row>
    <row r="1557" spans="13:18" x14ac:dyDescent="0.25">
      <c r="M1557" s="96"/>
      <c r="O1557" s="97"/>
      <c r="P1557" s="97"/>
      <c r="Q1557" s="97"/>
      <c r="R1557" s="97"/>
    </row>
    <row r="1558" spans="13:18" x14ac:dyDescent="0.25">
      <c r="M1558" s="96"/>
      <c r="O1558" s="97"/>
      <c r="P1558" s="97"/>
      <c r="Q1558" s="97"/>
      <c r="R1558" s="97"/>
    </row>
    <row r="1559" spans="13:18" x14ac:dyDescent="0.25">
      <c r="M1559" s="96"/>
      <c r="O1559" s="97"/>
      <c r="P1559" s="97"/>
      <c r="Q1559" s="97"/>
      <c r="R1559" s="97"/>
    </row>
    <row r="1560" spans="13:18" x14ac:dyDescent="0.25">
      <c r="M1560" s="96"/>
      <c r="O1560" s="97"/>
      <c r="P1560" s="97"/>
      <c r="Q1560" s="97"/>
      <c r="R1560" s="97"/>
    </row>
    <row r="1561" spans="13:18" x14ac:dyDescent="0.25">
      <c r="M1561" s="96"/>
      <c r="O1561" s="97"/>
      <c r="P1561" s="97"/>
      <c r="Q1561" s="97"/>
      <c r="R1561" s="97"/>
    </row>
    <row r="1562" spans="13:18" x14ac:dyDescent="0.25">
      <c r="M1562" s="96"/>
      <c r="O1562" s="97"/>
      <c r="P1562" s="97"/>
      <c r="Q1562" s="97"/>
      <c r="R1562" s="97"/>
    </row>
    <row r="1563" spans="13:18" x14ac:dyDescent="0.25">
      <c r="M1563" s="96"/>
      <c r="O1563" s="97"/>
      <c r="P1563" s="97"/>
      <c r="Q1563" s="97"/>
      <c r="R1563" s="97"/>
    </row>
    <row r="1564" spans="13:18" x14ac:dyDescent="0.25">
      <c r="M1564" s="96"/>
      <c r="O1564" s="97"/>
      <c r="P1564" s="97"/>
      <c r="Q1564" s="97"/>
      <c r="R1564" s="97"/>
    </row>
    <row r="1565" spans="13:18" x14ac:dyDescent="0.25">
      <c r="M1565" s="96"/>
      <c r="O1565" s="97"/>
      <c r="P1565" s="97"/>
      <c r="Q1565" s="97"/>
      <c r="R1565" s="97"/>
    </row>
    <row r="1566" spans="13:18" x14ac:dyDescent="0.25">
      <c r="M1566" s="96"/>
      <c r="O1566" s="97"/>
      <c r="P1566" s="97"/>
      <c r="Q1566" s="97"/>
      <c r="R1566" s="97"/>
    </row>
    <row r="1567" spans="13:18" x14ac:dyDescent="0.25">
      <c r="M1567" s="96"/>
      <c r="O1567" s="97"/>
      <c r="P1567" s="97"/>
      <c r="Q1567" s="97"/>
      <c r="R1567" s="97"/>
    </row>
    <row r="1568" spans="13:18" x14ac:dyDescent="0.25">
      <c r="M1568" s="96"/>
      <c r="O1568" s="97"/>
      <c r="P1568" s="97"/>
      <c r="Q1568" s="97"/>
      <c r="R1568" s="97"/>
    </row>
    <row r="1569" spans="13:18" x14ac:dyDescent="0.25">
      <c r="M1569" s="96"/>
      <c r="O1569" s="97"/>
      <c r="P1569" s="97"/>
      <c r="Q1569" s="97"/>
      <c r="R1569" s="97"/>
    </row>
    <row r="1570" spans="13:18" x14ac:dyDescent="0.25">
      <c r="M1570" s="96"/>
      <c r="O1570" s="97"/>
      <c r="P1570" s="97"/>
      <c r="Q1570" s="97"/>
      <c r="R1570" s="97"/>
    </row>
    <row r="1571" spans="13:18" x14ac:dyDescent="0.25">
      <c r="M1571" s="96"/>
      <c r="O1571" s="97"/>
      <c r="P1571" s="97"/>
      <c r="Q1571" s="97"/>
      <c r="R1571" s="97"/>
    </row>
    <row r="1572" spans="13:18" x14ac:dyDescent="0.25">
      <c r="M1572" s="96"/>
      <c r="O1572" s="97"/>
      <c r="P1572" s="97"/>
      <c r="Q1572" s="97"/>
      <c r="R1572" s="97"/>
    </row>
    <row r="1573" spans="13:18" x14ac:dyDescent="0.25">
      <c r="M1573" s="96"/>
      <c r="O1573" s="97"/>
      <c r="P1573" s="97"/>
      <c r="Q1573" s="97"/>
      <c r="R1573" s="97"/>
    </row>
    <row r="1574" spans="13:18" x14ac:dyDescent="0.25">
      <c r="M1574" s="96"/>
      <c r="O1574" s="97"/>
      <c r="P1574" s="97"/>
      <c r="Q1574" s="97"/>
      <c r="R1574" s="97"/>
    </row>
    <row r="1575" spans="13:18" x14ac:dyDescent="0.25">
      <c r="M1575" s="96"/>
      <c r="O1575" s="97"/>
      <c r="P1575" s="97"/>
      <c r="Q1575" s="97"/>
      <c r="R1575" s="97"/>
    </row>
    <row r="1576" spans="13:18" x14ac:dyDescent="0.25">
      <c r="M1576" s="96"/>
      <c r="O1576" s="97"/>
      <c r="P1576" s="97"/>
      <c r="Q1576" s="97"/>
      <c r="R1576" s="97"/>
    </row>
    <row r="1577" spans="13:18" x14ac:dyDescent="0.25">
      <c r="M1577" s="96"/>
      <c r="O1577" s="97"/>
      <c r="P1577" s="97"/>
      <c r="Q1577" s="97"/>
      <c r="R1577" s="97"/>
    </row>
    <row r="1578" spans="13:18" x14ac:dyDescent="0.25">
      <c r="M1578" s="96"/>
      <c r="O1578" s="97"/>
      <c r="P1578" s="97"/>
      <c r="Q1578" s="97"/>
      <c r="R1578" s="97"/>
    </row>
    <row r="1579" spans="13:18" x14ac:dyDescent="0.25">
      <c r="M1579" s="96"/>
      <c r="O1579" s="97"/>
      <c r="P1579" s="97"/>
      <c r="Q1579" s="97"/>
      <c r="R1579" s="97"/>
    </row>
    <row r="1580" spans="13:18" x14ac:dyDescent="0.25">
      <c r="M1580" s="96"/>
      <c r="O1580" s="97"/>
      <c r="P1580" s="97"/>
      <c r="Q1580" s="97"/>
      <c r="R1580" s="97"/>
    </row>
    <row r="1581" spans="13:18" x14ac:dyDescent="0.25">
      <c r="M1581" s="96"/>
      <c r="O1581" s="97"/>
      <c r="P1581" s="97"/>
      <c r="Q1581" s="97"/>
      <c r="R1581" s="97"/>
    </row>
    <row r="1582" spans="13:18" x14ac:dyDescent="0.25">
      <c r="M1582" s="96"/>
      <c r="O1582" s="97"/>
      <c r="P1582" s="97"/>
      <c r="Q1582" s="97"/>
      <c r="R1582" s="97"/>
    </row>
    <row r="1583" spans="13:18" x14ac:dyDescent="0.25">
      <c r="M1583" s="96"/>
      <c r="O1583" s="97"/>
      <c r="P1583" s="97"/>
      <c r="Q1583" s="97"/>
      <c r="R1583" s="97"/>
    </row>
    <row r="1584" spans="13:18" x14ac:dyDescent="0.25">
      <c r="M1584" s="96"/>
      <c r="O1584" s="97"/>
      <c r="P1584" s="97"/>
      <c r="Q1584" s="97"/>
      <c r="R1584" s="97"/>
    </row>
    <row r="1585" spans="13:18" x14ac:dyDescent="0.25">
      <c r="M1585" s="96"/>
      <c r="O1585" s="97"/>
      <c r="P1585" s="97"/>
      <c r="Q1585" s="97"/>
      <c r="R1585" s="97"/>
    </row>
    <row r="1586" spans="13:18" x14ac:dyDescent="0.25">
      <c r="M1586" s="96"/>
      <c r="O1586" s="97"/>
      <c r="P1586" s="97"/>
      <c r="Q1586" s="97"/>
      <c r="R1586" s="97"/>
    </row>
    <row r="1587" spans="13:18" x14ac:dyDescent="0.25">
      <c r="M1587" s="96"/>
      <c r="O1587" s="97"/>
      <c r="P1587" s="97"/>
      <c r="Q1587" s="97"/>
      <c r="R1587" s="97"/>
    </row>
    <row r="1588" spans="13:18" x14ac:dyDescent="0.25">
      <c r="M1588" s="96"/>
      <c r="O1588" s="97"/>
      <c r="P1588" s="97"/>
      <c r="Q1588" s="97"/>
      <c r="R1588" s="97"/>
    </row>
    <row r="1589" spans="13:18" x14ac:dyDescent="0.25">
      <c r="M1589" s="96"/>
      <c r="O1589" s="97"/>
      <c r="P1589" s="97"/>
      <c r="Q1589" s="97"/>
      <c r="R1589" s="97"/>
    </row>
    <row r="1590" spans="13:18" x14ac:dyDescent="0.25">
      <c r="M1590" s="96"/>
      <c r="O1590" s="97"/>
      <c r="P1590" s="97"/>
      <c r="Q1590" s="97"/>
      <c r="R1590" s="97"/>
    </row>
    <row r="1591" spans="13:18" x14ac:dyDescent="0.25">
      <c r="M1591" s="96"/>
      <c r="O1591" s="97"/>
      <c r="P1591" s="97"/>
      <c r="Q1591" s="97"/>
      <c r="R1591" s="97"/>
    </row>
    <row r="1592" spans="13:18" x14ac:dyDescent="0.25">
      <c r="M1592" s="96"/>
      <c r="O1592" s="97"/>
      <c r="P1592" s="97"/>
      <c r="Q1592" s="97"/>
      <c r="R1592" s="97"/>
    </row>
    <row r="1593" spans="13:18" x14ac:dyDescent="0.25">
      <c r="M1593" s="96"/>
      <c r="O1593" s="97"/>
      <c r="P1593" s="97"/>
      <c r="Q1593" s="97"/>
      <c r="R1593" s="97"/>
    </row>
    <row r="1594" spans="13:18" x14ac:dyDescent="0.25">
      <c r="M1594" s="96"/>
      <c r="O1594" s="97"/>
      <c r="P1594" s="97"/>
      <c r="Q1594" s="97"/>
      <c r="R1594" s="97"/>
    </row>
    <row r="1595" spans="13:18" x14ac:dyDescent="0.25">
      <c r="M1595" s="96"/>
      <c r="O1595" s="97"/>
      <c r="P1595" s="97"/>
      <c r="Q1595" s="97"/>
      <c r="R1595" s="97"/>
    </row>
    <row r="1596" spans="13:18" x14ac:dyDescent="0.25">
      <c r="M1596" s="96"/>
      <c r="O1596" s="97"/>
      <c r="P1596" s="97"/>
      <c r="Q1596" s="97"/>
      <c r="R1596" s="97"/>
    </row>
    <row r="1597" spans="13:18" x14ac:dyDescent="0.25">
      <c r="M1597" s="96"/>
      <c r="O1597" s="97"/>
      <c r="P1597" s="97"/>
      <c r="Q1597" s="97"/>
      <c r="R1597" s="97"/>
    </row>
    <row r="1598" spans="13:18" x14ac:dyDescent="0.25">
      <c r="M1598" s="96"/>
      <c r="O1598" s="97"/>
      <c r="P1598" s="97"/>
      <c r="Q1598" s="97"/>
      <c r="R1598" s="97"/>
    </row>
    <row r="1599" spans="13:18" x14ac:dyDescent="0.25">
      <c r="M1599" s="96"/>
      <c r="O1599" s="97"/>
      <c r="P1599" s="97"/>
      <c r="Q1599" s="97"/>
      <c r="R1599" s="97"/>
    </row>
    <row r="1600" spans="13:18" x14ac:dyDescent="0.25">
      <c r="M1600" s="96"/>
      <c r="O1600" s="97"/>
      <c r="P1600" s="97"/>
      <c r="Q1600" s="97"/>
      <c r="R1600" s="97"/>
    </row>
    <row r="1601" spans="13:18" x14ac:dyDescent="0.25">
      <c r="M1601" s="96"/>
      <c r="O1601" s="97"/>
      <c r="P1601" s="97"/>
      <c r="Q1601" s="97"/>
      <c r="R1601" s="97"/>
    </row>
    <row r="1602" spans="13:18" x14ac:dyDescent="0.25">
      <c r="M1602" s="96"/>
      <c r="O1602" s="97"/>
      <c r="P1602" s="97"/>
      <c r="Q1602" s="97"/>
      <c r="R1602" s="97"/>
    </row>
    <row r="1603" spans="13:18" x14ac:dyDescent="0.25">
      <c r="M1603" s="96"/>
      <c r="O1603" s="97"/>
      <c r="P1603" s="97"/>
      <c r="Q1603" s="97"/>
      <c r="R1603" s="97"/>
    </row>
    <row r="1604" spans="13:18" x14ac:dyDescent="0.25">
      <c r="M1604" s="96"/>
      <c r="O1604" s="97"/>
      <c r="P1604" s="97"/>
      <c r="Q1604" s="97"/>
      <c r="R1604" s="97"/>
    </row>
    <row r="1605" spans="13:18" x14ac:dyDescent="0.25">
      <c r="M1605" s="96"/>
      <c r="O1605" s="97"/>
      <c r="P1605" s="97"/>
      <c r="Q1605" s="97"/>
      <c r="R1605" s="97"/>
    </row>
    <row r="1606" spans="13:18" x14ac:dyDescent="0.25">
      <c r="M1606" s="96"/>
      <c r="O1606" s="97"/>
      <c r="P1606" s="97"/>
      <c r="Q1606" s="97"/>
      <c r="R1606" s="97"/>
    </row>
    <row r="1607" spans="13:18" x14ac:dyDescent="0.25">
      <c r="M1607" s="96"/>
      <c r="O1607" s="97"/>
      <c r="P1607" s="97"/>
      <c r="Q1607" s="97"/>
      <c r="R1607" s="97"/>
    </row>
    <row r="1608" spans="13:18" x14ac:dyDescent="0.25">
      <c r="M1608" s="96"/>
      <c r="O1608" s="97"/>
      <c r="P1608" s="97"/>
      <c r="Q1608" s="97"/>
      <c r="R1608" s="97"/>
    </row>
    <row r="1609" spans="13:18" x14ac:dyDescent="0.25">
      <c r="M1609" s="96"/>
      <c r="O1609" s="97"/>
      <c r="P1609" s="97"/>
      <c r="Q1609" s="97"/>
      <c r="R1609" s="97"/>
    </row>
    <row r="1610" spans="13:18" x14ac:dyDescent="0.25">
      <c r="M1610" s="96"/>
      <c r="O1610" s="97"/>
      <c r="P1610" s="97"/>
      <c r="Q1610" s="97"/>
      <c r="R1610" s="97"/>
    </row>
    <row r="1611" spans="13:18" x14ac:dyDescent="0.25">
      <c r="M1611" s="96"/>
      <c r="O1611" s="97"/>
      <c r="P1611" s="97"/>
      <c r="Q1611" s="97"/>
      <c r="R1611" s="97"/>
    </row>
    <row r="1612" spans="13:18" x14ac:dyDescent="0.25">
      <c r="M1612" s="96"/>
      <c r="O1612" s="97"/>
      <c r="P1612" s="97"/>
      <c r="Q1612" s="97"/>
      <c r="R1612" s="97"/>
    </row>
    <row r="1613" spans="13:18" x14ac:dyDescent="0.25">
      <c r="M1613" s="96"/>
      <c r="O1613" s="97"/>
      <c r="P1613" s="97"/>
      <c r="Q1613" s="97"/>
      <c r="R1613" s="97"/>
    </row>
    <row r="1614" spans="13:18" x14ac:dyDescent="0.25">
      <c r="M1614" s="96"/>
      <c r="O1614" s="97"/>
      <c r="P1614" s="97"/>
      <c r="Q1614" s="97"/>
      <c r="R1614" s="97"/>
    </row>
    <row r="1615" spans="13:18" x14ac:dyDescent="0.25">
      <c r="M1615" s="96"/>
      <c r="O1615" s="97"/>
      <c r="P1615" s="97"/>
      <c r="Q1615" s="97"/>
      <c r="R1615" s="97"/>
    </row>
    <row r="1616" spans="13:18" x14ac:dyDescent="0.25">
      <c r="M1616" s="96"/>
      <c r="O1616" s="97"/>
      <c r="P1616" s="97"/>
      <c r="Q1616" s="97"/>
      <c r="R1616" s="97"/>
    </row>
    <row r="1617" spans="13:18" x14ac:dyDescent="0.25">
      <c r="M1617" s="96"/>
      <c r="O1617" s="97"/>
      <c r="P1617" s="97"/>
      <c r="Q1617" s="97"/>
      <c r="R1617" s="97"/>
    </row>
    <row r="1618" spans="13:18" x14ac:dyDescent="0.25">
      <c r="M1618" s="96"/>
      <c r="O1618" s="97"/>
      <c r="P1618" s="97"/>
      <c r="Q1618" s="97"/>
      <c r="R1618" s="97"/>
    </row>
    <row r="1619" spans="13:18" x14ac:dyDescent="0.25">
      <c r="M1619" s="96"/>
      <c r="O1619" s="97"/>
      <c r="P1619" s="97"/>
      <c r="Q1619" s="97"/>
      <c r="R1619" s="97"/>
    </row>
    <row r="1620" spans="13:18" x14ac:dyDescent="0.25">
      <c r="M1620" s="96"/>
      <c r="O1620" s="97"/>
      <c r="P1620" s="97"/>
      <c r="Q1620" s="97"/>
      <c r="R1620" s="97"/>
    </row>
    <row r="1621" spans="13:18" x14ac:dyDescent="0.25">
      <c r="M1621" s="96"/>
      <c r="O1621" s="97"/>
      <c r="P1621" s="97"/>
      <c r="Q1621" s="97"/>
      <c r="R1621" s="97"/>
    </row>
    <row r="1622" spans="13:18" x14ac:dyDescent="0.25">
      <c r="M1622" s="96"/>
      <c r="O1622" s="97"/>
      <c r="P1622" s="97"/>
      <c r="Q1622" s="97"/>
      <c r="R1622" s="97"/>
    </row>
    <row r="1623" spans="13:18" x14ac:dyDescent="0.25">
      <c r="M1623" s="96"/>
      <c r="O1623" s="97"/>
      <c r="P1623" s="97"/>
      <c r="Q1623" s="97"/>
      <c r="R1623" s="97"/>
    </row>
    <row r="1624" spans="13:18" x14ac:dyDescent="0.25">
      <c r="M1624" s="96"/>
      <c r="O1624" s="97"/>
      <c r="P1624" s="97"/>
      <c r="Q1624" s="97"/>
      <c r="R1624" s="97"/>
    </row>
    <row r="1625" spans="13:18" x14ac:dyDescent="0.25">
      <c r="M1625" s="96"/>
      <c r="O1625" s="97"/>
      <c r="P1625" s="97"/>
      <c r="Q1625" s="97"/>
      <c r="R1625" s="97"/>
    </row>
    <row r="1626" spans="13:18" x14ac:dyDescent="0.25">
      <c r="M1626" s="96"/>
      <c r="O1626" s="97"/>
      <c r="P1626" s="97"/>
      <c r="Q1626" s="97"/>
      <c r="R1626" s="97"/>
    </row>
    <row r="1627" spans="13:18" x14ac:dyDescent="0.25">
      <c r="M1627" s="96"/>
      <c r="O1627" s="97"/>
      <c r="P1627" s="97"/>
      <c r="Q1627" s="97"/>
      <c r="R1627" s="97"/>
    </row>
    <row r="1628" spans="13:18" x14ac:dyDescent="0.25">
      <c r="M1628" s="96"/>
      <c r="O1628" s="97"/>
      <c r="P1628" s="97"/>
      <c r="Q1628" s="97"/>
      <c r="R1628" s="97"/>
    </row>
    <row r="1629" spans="13:18" x14ac:dyDescent="0.25">
      <c r="M1629" s="96"/>
      <c r="O1629" s="97"/>
      <c r="P1629" s="97"/>
      <c r="Q1629" s="97"/>
      <c r="R1629" s="97"/>
    </row>
    <row r="1630" spans="13:18" x14ac:dyDescent="0.25">
      <c r="M1630" s="96"/>
      <c r="O1630" s="97"/>
      <c r="P1630" s="97"/>
      <c r="Q1630" s="97"/>
      <c r="R1630" s="97"/>
    </row>
    <row r="1631" spans="13:18" x14ac:dyDescent="0.25">
      <c r="M1631" s="96"/>
      <c r="O1631" s="97"/>
      <c r="P1631" s="97"/>
      <c r="Q1631" s="97"/>
      <c r="R1631" s="97"/>
    </row>
    <row r="1632" spans="13:18" x14ac:dyDescent="0.25">
      <c r="M1632" s="96"/>
      <c r="O1632" s="97"/>
      <c r="P1632" s="97"/>
      <c r="Q1632" s="97"/>
      <c r="R1632" s="97"/>
    </row>
    <row r="1633" spans="13:18" x14ac:dyDescent="0.25">
      <c r="M1633" s="96"/>
      <c r="O1633" s="97"/>
      <c r="P1633" s="97"/>
      <c r="Q1633" s="97"/>
      <c r="R1633" s="97"/>
    </row>
    <row r="1634" spans="13:18" x14ac:dyDescent="0.25">
      <c r="M1634" s="96"/>
      <c r="O1634" s="97"/>
      <c r="P1634" s="97"/>
      <c r="Q1634" s="97"/>
      <c r="R1634" s="97"/>
    </row>
    <row r="1635" spans="13:18" x14ac:dyDescent="0.25">
      <c r="M1635" s="96"/>
      <c r="O1635" s="97"/>
      <c r="P1635" s="97"/>
      <c r="Q1635" s="97"/>
      <c r="R1635" s="97"/>
    </row>
    <row r="1636" spans="13:18" x14ac:dyDescent="0.25">
      <c r="M1636" s="96"/>
      <c r="O1636" s="97"/>
      <c r="P1636" s="97"/>
      <c r="Q1636" s="97"/>
      <c r="R1636" s="97"/>
    </row>
    <row r="1637" spans="13:18" x14ac:dyDescent="0.25">
      <c r="M1637" s="96"/>
      <c r="O1637" s="97"/>
      <c r="P1637" s="97"/>
      <c r="Q1637" s="97"/>
      <c r="R1637" s="97"/>
    </row>
    <row r="1638" spans="13:18" x14ac:dyDescent="0.25">
      <c r="M1638" s="96"/>
      <c r="O1638" s="97"/>
      <c r="P1638" s="97"/>
      <c r="Q1638" s="97"/>
      <c r="R1638" s="97"/>
    </row>
    <row r="1639" spans="13:18" x14ac:dyDescent="0.25">
      <c r="M1639" s="96"/>
      <c r="O1639" s="97"/>
      <c r="P1639" s="97"/>
      <c r="Q1639" s="97"/>
      <c r="R1639" s="97"/>
    </row>
    <row r="1640" spans="13:18" x14ac:dyDescent="0.25">
      <c r="M1640" s="96"/>
      <c r="O1640" s="97"/>
      <c r="P1640" s="97"/>
      <c r="Q1640" s="97"/>
      <c r="R1640" s="97"/>
    </row>
    <row r="1641" spans="13:18" x14ac:dyDescent="0.25">
      <c r="M1641" s="96"/>
      <c r="O1641" s="97"/>
      <c r="P1641" s="97"/>
      <c r="Q1641" s="97"/>
      <c r="R1641" s="97"/>
    </row>
    <row r="1642" spans="13:18" x14ac:dyDescent="0.25">
      <c r="M1642" s="96"/>
      <c r="O1642" s="97"/>
      <c r="P1642" s="97"/>
      <c r="Q1642" s="97"/>
      <c r="R1642" s="97"/>
    </row>
    <row r="1643" spans="13:18" x14ac:dyDescent="0.25">
      <c r="M1643" s="96"/>
      <c r="O1643" s="97"/>
      <c r="P1643" s="97"/>
      <c r="Q1643" s="97"/>
      <c r="R1643" s="97"/>
    </row>
    <row r="1644" spans="13:18" x14ac:dyDescent="0.25">
      <c r="M1644" s="96"/>
      <c r="O1644" s="97"/>
      <c r="P1644" s="97"/>
      <c r="Q1644" s="97"/>
      <c r="R1644" s="97"/>
    </row>
    <row r="1645" spans="13:18" x14ac:dyDescent="0.25">
      <c r="M1645" s="96"/>
      <c r="O1645" s="97"/>
      <c r="P1645" s="97"/>
      <c r="Q1645" s="97"/>
      <c r="R1645" s="97"/>
    </row>
    <row r="1646" spans="13:18" x14ac:dyDescent="0.25">
      <c r="M1646" s="96"/>
      <c r="O1646" s="97"/>
      <c r="P1646" s="97"/>
      <c r="Q1646" s="97"/>
      <c r="R1646" s="97"/>
    </row>
    <row r="1647" spans="13:18" x14ac:dyDescent="0.25">
      <c r="M1647" s="96"/>
      <c r="O1647" s="97"/>
      <c r="P1647" s="97"/>
      <c r="Q1647" s="97"/>
      <c r="R1647" s="97"/>
    </row>
    <row r="1648" spans="13:18" x14ac:dyDescent="0.25">
      <c r="M1648" s="96"/>
      <c r="O1648" s="97"/>
      <c r="P1648" s="97"/>
      <c r="Q1648" s="97"/>
      <c r="R1648" s="97"/>
    </row>
    <row r="1649" spans="13:18" x14ac:dyDescent="0.25">
      <c r="M1649" s="96"/>
      <c r="O1649" s="97"/>
      <c r="P1649" s="97"/>
      <c r="Q1649" s="97"/>
      <c r="R1649" s="97"/>
    </row>
    <row r="1650" spans="13:18" x14ac:dyDescent="0.25">
      <c r="M1650" s="96"/>
      <c r="O1650" s="97"/>
      <c r="P1650" s="97"/>
      <c r="Q1650" s="97"/>
      <c r="R1650" s="97"/>
    </row>
    <row r="1651" spans="13:18" x14ac:dyDescent="0.25">
      <c r="M1651" s="96"/>
      <c r="O1651" s="97"/>
      <c r="P1651" s="97"/>
      <c r="Q1651" s="97"/>
      <c r="R1651" s="97"/>
    </row>
    <row r="1652" spans="13:18" x14ac:dyDescent="0.25">
      <c r="M1652" s="96"/>
      <c r="O1652" s="97"/>
      <c r="P1652" s="97"/>
      <c r="Q1652" s="97"/>
      <c r="R1652" s="97"/>
    </row>
    <row r="1653" spans="13:18" x14ac:dyDescent="0.25">
      <c r="M1653" s="96"/>
      <c r="O1653" s="97"/>
      <c r="P1653" s="97"/>
      <c r="Q1653" s="97"/>
      <c r="R1653" s="97"/>
    </row>
    <row r="1654" spans="13:18" x14ac:dyDescent="0.25">
      <c r="M1654" s="96"/>
      <c r="O1654" s="97"/>
      <c r="P1654" s="97"/>
      <c r="Q1654" s="97"/>
      <c r="R1654" s="97"/>
    </row>
    <row r="1655" spans="13:18" x14ac:dyDescent="0.25">
      <c r="M1655" s="96"/>
      <c r="O1655" s="97"/>
      <c r="P1655" s="97"/>
      <c r="Q1655" s="97"/>
      <c r="R1655" s="97"/>
    </row>
    <row r="1656" spans="13:18" x14ac:dyDescent="0.25">
      <c r="M1656" s="96"/>
      <c r="O1656" s="97"/>
      <c r="P1656" s="97"/>
      <c r="Q1656" s="97"/>
      <c r="R1656" s="97"/>
    </row>
    <row r="1657" spans="13:18" x14ac:dyDescent="0.25">
      <c r="M1657" s="96"/>
      <c r="O1657" s="97"/>
      <c r="P1657" s="97"/>
      <c r="Q1657" s="97"/>
      <c r="R1657" s="97"/>
    </row>
    <row r="1658" spans="13:18" x14ac:dyDescent="0.25">
      <c r="M1658" s="96"/>
      <c r="O1658" s="97"/>
      <c r="P1658" s="97"/>
      <c r="Q1658" s="97"/>
      <c r="R1658" s="97"/>
    </row>
    <row r="1659" spans="13:18" x14ac:dyDescent="0.25">
      <c r="M1659" s="96"/>
      <c r="O1659" s="97"/>
      <c r="P1659" s="97"/>
      <c r="Q1659" s="97"/>
      <c r="R1659" s="97"/>
    </row>
    <row r="1660" spans="13:18" x14ac:dyDescent="0.25">
      <c r="M1660" s="96"/>
      <c r="O1660" s="97"/>
      <c r="P1660" s="97"/>
      <c r="Q1660" s="97"/>
      <c r="R1660" s="97"/>
    </row>
    <row r="1661" spans="13:18" x14ac:dyDescent="0.25">
      <c r="M1661" s="96"/>
      <c r="O1661" s="97"/>
      <c r="P1661" s="97"/>
      <c r="Q1661" s="97"/>
      <c r="R1661" s="97"/>
    </row>
    <row r="1662" spans="13:18" x14ac:dyDescent="0.25">
      <c r="M1662" s="96"/>
      <c r="O1662" s="97"/>
      <c r="P1662" s="97"/>
      <c r="Q1662" s="97"/>
      <c r="R1662" s="97"/>
    </row>
    <row r="1663" spans="13:18" x14ac:dyDescent="0.25">
      <c r="M1663" s="96"/>
      <c r="O1663" s="97"/>
      <c r="P1663" s="97"/>
      <c r="Q1663" s="97"/>
      <c r="R1663" s="97"/>
    </row>
    <row r="1664" spans="13:18" x14ac:dyDescent="0.25">
      <c r="M1664" s="96"/>
      <c r="O1664" s="97"/>
      <c r="P1664" s="97"/>
      <c r="Q1664" s="97"/>
      <c r="R1664" s="97"/>
    </row>
    <row r="1665" spans="13:18" x14ac:dyDescent="0.25">
      <c r="M1665" s="96"/>
      <c r="O1665" s="97"/>
      <c r="P1665" s="97"/>
      <c r="Q1665" s="97"/>
      <c r="R1665" s="97"/>
    </row>
    <row r="1666" spans="13:18" x14ac:dyDescent="0.25">
      <c r="M1666" s="96"/>
      <c r="O1666" s="97"/>
      <c r="P1666" s="97"/>
      <c r="Q1666" s="97"/>
      <c r="R1666" s="97"/>
    </row>
    <row r="1667" spans="13:18" x14ac:dyDescent="0.25">
      <c r="M1667" s="96"/>
      <c r="O1667" s="97"/>
      <c r="P1667" s="97"/>
      <c r="Q1667" s="97"/>
      <c r="R1667" s="97"/>
    </row>
    <row r="1668" spans="13:18" x14ac:dyDescent="0.25">
      <c r="M1668" s="96"/>
      <c r="O1668" s="97"/>
      <c r="P1668" s="97"/>
      <c r="Q1668" s="97"/>
      <c r="R1668" s="97"/>
    </row>
    <row r="1669" spans="13:18" x14ac:dyDescent="0.25">
      <c r="M1669" s="96"/>
      <c r="O1669" s="97"/>
      <c r="P1669" s="97"/>
      <c r="Q1669" s="97"/>
      <c r="R1669" s="97"/>
    </row>
    <row r="1670" spans="13:18" x14ac:dyDescent="0.25">
      <c r="M1670" s="96"/>
      <c r="O1670" s="97"/>
      <c r="P1670" s="97"/>
      <c r="Q1670" s="97"/>
      <c r="R1670" s="97"/>
    </row>
    <row r="1671" spans="13:18" x14ac:dyDescent="0.25">
      <c r="M1671" s="96"/>
      <c r="O1671" s="97"/>
      <c r="P1671" s="97"/>
      <c r="Q1671" s="97"/>
      <c r="R1671" s="97"/>
    </row>
    <row r="1672" spans="13:18" x14ac:dyDescent="0.25">
      <c r="M1672" s="96"/>
      <c r="O1672" s="97"/>
      <c r="P1672" s="97"/>
      <c r="Q1672" s="97"/>
      <c r="R1672" s="97"/>
    </row>
    <row r="1673" spans="13:18" x14ac:dyDescent="0.25">
      <c r="M1673" s="96"/>
      <c r="O1673" s="97"/>
      <c r="P1673" s="97"/>
      <c r="Q1673" s="97"/>
      <c r="R1673" s="97"/>
    </row>
    <row r="1674" spans="13:18" x14ac:dyDescent="0.25">
      <c r="M1674" s="96"/>
      <c r="O1674" s="97"/>
      <c r="P1674" s="97"/>
      <c r="Q1674" s="97"/>
      <c r="R1674" s="97"/>
    </row>
    <row r="1675" spans="13:18" x14ac:dyDescent="0.25">
      <c r="M1675" s="96"/>
      <c r="O1675" s="97"/>
      <c r="P1675" s="97"/>
      <c r="Q1675" s="97"/>
      <c r="R1675" s="97"/>
    </row>
    <row r="1676" spans="13:18" x14ac:dyDescent="0.25">
      <c r="M1676" s="96"/>
      <c r="O1676" s="97"/>
      <c r="P1676" s="97"/>
      <c r="Q1676" s="97"/>
      <c r="R1676" s="97"/>
    </row>
    <row r="1677" spans="13:18" x14ac:dyDescent="0.25">
      <c r="M1677" s="96"/>
      <c r="O1677" s="97"/>
      <c r="P1677" s="97"/>
      <c r="Q1677" s="97"/>
      <c r="R1677" s="97"/>
    </row>
    <row r="1678" spans="13:18" x14ac:dyDescent="0.25">
      <c r="M1678" s="96"/>
      <c r="O1678" s="97"/>
      <c r="P1678" s="97"/>
      <c r="Q1678" s="97"/>
      <c r="R1678" s="97"/>
    </row>
    <row r="1679" spans="13:18" x14ac:dyDescent="0.25">
      <c r="M1679" s="96"/>
      <c r="O1679" s="97"/>
      <c r="P1679" s="97"/>
      <c r="Q1679" s="97"/>
      <c r="R1679" s="97"/>
    </row>
    <row r="1680" spans="13:18" x14ac:dyDescent="0.25">
      <c r="M1680" s="96"/>
      <c r="O1680" s="97"/>
      <c r="P1680" s="97"/>
      <c r="Q1680" s="97"/>
      <c r="R1680" s="97"/>
    </row>
    <row r="1681" spans="13:18" x14ac:dyDescent="0.25">
      <c r="M1681" s="96"/>
      <c r="O1681" s="97"/>
      <c r="P1681" s="97"/>
      <c r="Q1681" s="97"/>
      <c r="R1681" s="97"/>
    </row>
    <row r="1682" spans="13:18" x14ac:dyDescent="0.25">
      <c r="M1682" s="96"/>
      <c r="O1682" s="97"/>
      <c r="P1682" s="97"/>
      <c r="Q1682" s="97"/>
      <c r="R1682" s="97"/>
    </row>
    <row r="1683" spans="13:18" x14ac:dyDescent="0.25">
      <c r="M1683" s="96"/>
      <c r="O1683" s="97"/>
      <c r="P1683" s="97"/>
      <c r="Q1683" s="97"/>
      <c r="R1683" s="97"/>
    </row>
    <row r="1684" spans="13:18" x14ac:dyDescent="0.25">
      <c r="M1684" s="96"/>
      <c r="O1684" s="97"/>
      <c r="P1684" s="97"/>
      <c r="Q1684" s="97"/>
      <c r="R1684" s="97"/>
    </row>
    <row r="1685" spans="13:18" x14ac:dyDescent="0.25">
      <c r="M1685" s="96"/>
      <c r="O1685" s="97"/>
      <c r="P1685" s="97"/>
      <c r="Q1685" s="97"/>
      <c r="R1685" s="97"/>
    </row>
    <row r="1686" spans="13:18" x14ac:dyDescent="0.25">
      <c r="M1686" s="96"/>
      <c r="O1686" s="97"/>
      <c r="P1686" s="97"/>
      <c r="Q1686" s="97"/>
      <c r="R1686" s="97"/>
    </row>
    <row r="1687" spans="13:18" x14ac:dyDescent="0.25">
      <c r="M1687" s="96"/>
      <c r="O1687" s="97"/>
      <c r="P1687" s="97"/>
      <c r="Q1687" s="97"/>
      <c r="R1687" s="97"/>
    </row>
    <row r="1688" spans="13:18" x14ac:dyDescent="0.25">
      <c r="M1688" s="96"/>
      <c r="O1688" s="97"/>
      <c r="P1688" s="97"/>
      <c r="Q1688" s="97"/>
      <c r="R1688" s="97"/>
    </row>
    <row r="1689" spans="13:18" x14ac:dyDescent="0.25">
      <c r="M1689" s="96"/>
      <c r="O1689" s="97"/>
      <c r="P1689" s="97"/>
      <c r="Q1689" s="97"/>
      <c r="R1689" s="97"/>
    </row>
    <row r="1690" spans="13:18" x14ac:dyDescent="0.25">
      <c r="M1690" s="96"/>
      <c r="O1690" s="97"/>
      <c r="P1690" s="97"/>
      <c r="Q1690" s="97"/>
      <c r="R1690" s="97"/>
    </row>
    <row r="1691" spans="13:18" x14ac:dyDescent="0.25">
      <c r="M1691" s="96"/>
      <c r="O1691" s="97"/>
      <c r="P1691" s="97"/>
      <c r="Q1691" s="97"/>
      <c r="R1691" s="97"/>
    </row>
    <row r="1692" spans="13:18" x14ac:dyDescent="0.25">
      <c r="M1692" s="96"/>
      <c r="O1692" s="97"/>
      <c r="P1692" s="97"/>
      <c r="Q1692" s="97"/>
      <c r="R1692" s="97"/>
    </row>
    <row r="1693" spans="13:18" x14ac:dyDescent="0.25">
      <c r="M1693" s="96"/>
      <c r="O1693" s="97"/>
      <c r="P1693" s="97"/>
      <c r="Q1693" s="97"/>
      <c r="R1693" s="97"/>
    </row>
    <row r="1694" spans="13:18" x14ac:dyDescent="0.25">
      <c r="M1694" s="96"/>
      <c r="O1694" s="97"/>
      <c r="P1694" s="97"/>
      <c r="Q1694" s="97"/>
      <c r="R1694" s="97"/>
    </row>
    <row r="1695" spans="13:18" x14ac:dyDescent="0.25">
      <c r="M1695" s="96"/>
      <c r="O1695" s="97"/>
      <c r="P1695" s="97"/>
      <c r="Q1695" s="97"/>
      <c r="R1695" s="97"/>
    </row>
    <row r="1696" spans="13:18" x14ac:dyDescent="0.25">
      <c r="M1696" s="96"/>
      <c r="O1696" s="97"/>
      <c r="P1696" s="97"/>
      <c r="Q1696" s="97"/>
      <c r="R1696" s="97"/>
    </row>
    <row r="1697" spans="13:18" x14ac:dyDescent="0.25">
      <c r="M1697" s="96"/>
      <c r="O1697" s="97"/>
      <c r="P1697" s="97"/>
      <c r="Q1697" s="97"/>
      <c r="R1697" s="97"/>
    </row>
    <row r="1698" spans="13:18" x14ac:dyDescent="0.25">
      <c r="M1698" s="96"/>
      <c r="O1698" s="97"/>
      <c r="P1698" s="97"/>
      <c r="Q1698" s="97"/>
      <c r="R1698" s="97"/>
    </row>
    <row r="1699" spans="13:18" x14ac:dyDescent="0.25">
      <c r="M1699" s="96"/>
      <c r="O1699" s="97"/>
      <c r="P1699" s="97"/>
      <c r="Q1699" s="97"/>
      <c r="R1699" s="97"/>
    </row>
    <row r="1700" spans="13:18" x14ac:dyDescent="0.25">
      <c r="M1700" s="96"/>
      <c r="O1700" s="97"/>
      <c r="P1700" s="97"/>
      <c r="Q1700" s="97"/>
      <c r="R1700" s="97"/>
    </row>
    <row r="1701" spans="13:18" x14ac:dyDescent="0.25">
      <c r="M1701" s="96"/>
      <c r="O1701" s="97"/>
      <c r="P1701" s="97"/>
      <c r="Q1701" s="97"/>
      <c r="R1701" s="97"/>
    </row>
    <row r="1702" spans="13:18" x14ac:dyDescent="0.25">
      <c r="M1702" s="96"/>
      <c r="O1702" s="97"/>
      <c r="P1702" s="97"/>
      <c r="Q1702" s="97"/>
      <c r="R1702" s="97"/>
    </row>
    <row r="1703" spans="13:18" x14ac:dyDescent="0.25">
      <c r="M1703" s="96"/>
      <c r="O1703" s="97"/>
      <c r="P1703" s="97"/>
      <c r="Q1703" s="97"/>
      <c r="R1703" s="97"/>
    </row>
    <row r="1704" spans="13:18" x14ac:dyDescent="0.25">
      <c r="M1704" s="96"/>
      <c r="O1704" s="97"/>
      <c r="P1704" s="97"/>
      <c r="Q1704" s="97"/>
      <c r="R1704" s="97"/>
    </row>
    <row r="1705" spans="13:18" x14ac:dyDescent="0.25">
      <c r="M1705" s="96"/>
      <c r="O1705" s="97"/>
      <c r="P1705" s="97"/>
      <c r="Q1705" s="97"/>
      <c r="R1705" s="97"/>
    </row>
    <row r="1706" spans="13:18" x14ac:dyDescent="0.25">
      <c r="M1706" s="96"/>
      <c r="O1706" s="97"/>
      <c r="P1706" s="97"/>
      <c r="Q1706" s="97"/>
      <c r="R1706" s="97"/>
    </row>
    <row r="1707" spans="13:18" x14ac:dyDescent="0.25">
      <c r="M1707" s="96"/>
      <c r="O1707" s="97"/>
      <c r="P1707" s="97"/>
      <c r="Q1707" s="97"/>
      <c r="R1707" s="97"/>
    </row>
    <row r="1708" spans="13:18" x14ac:dyDescent="0.25">
      <c r="M1708" s="96"/>
      <c r="O1708" s="97"/>
      <c r="P1708" s="97"/>
      <c r="Q1708" s="97"/>
      <c r="R1708" s="97"/>
    </row>
    <row r="1709" spans="13:18" x14ac:dyDescent="0.25">
      <c r="M1709" s="96"/>
      <c r="O1709" s="97"/>
      <c r="P1709" s="97"/>
      <c r="Q1709" s="97"/>
      <c r="R1709" s="97"/>
    </row>
    <row r="1710" spans="13:18" x14ac:dyDescent="0.25">
      <c r="M1710" s="96"/>
      <c r="O1710" s="97"/>
      <c r="P1710" s="97"/>
      <c r="Q1710" s="97"/>
      <c r="R1710" s="97"/>
    </row>
    <row r="1711" spans="13:18" x14ac:dyDescent="0.25">
      <c r="M1711" s="96"/>
      <c r="O1711" s="97"/>
      <c r="P1711" s="97"/>
      <c r="Q1711" s="97"/>
      <c r="R1711" s="97"/>
    </row>
    <row r="1712" spans="13:18" x14ac:dyDescent="0.25">
      <c r="M1712" s="96"/>
      <c r="O1712" s="97"/>
      <c r="P1712" s="97"/>
      <c r="Q1712" s="97"/>
      <c r="R1712" s="97"/>
    </row>
    <row r="1713" spans="13:18" x14ac:dyDescent="0.25">
      <c r="M1713" s="96"/>
      <c r="O1713" s="97"/>
      <c r="P1713" s="97"/>
      <c r="Q1713" s="97"/>
      <c r="R1713" s="97"/>
    </row>
    <row r="1714" spans="13:18" x14ac:dyDescent="0.25">
      <c r="M1714" s="96"/>
      <c r="O1714" s="97"/>
      <c r="P1714" s="97"/>
      <c r="Q1714" s="97"/>
      <c r="R1714" s="97"/>
    </row>
    <row r="1715" spans="13:18" x14ac:dyDescent="0.25">
      <c r="M1715" s="96"/>
      <c r="O1715" s="97"/>
      <c r="P1715" s="97"/>
      <c r="Q1715" s="97"/>
      <c r="R1715" s="97"/>
    </row>
    <row r="1716" spans="13:18" x14ac:dyDescent="0.25">
      <c r="M1716" s="96"/>
      <c r="O1716" s="97"/>
      <c r="P1716" s="97"/>
      <c r="Q1716" s="97"/>
      <c r="R1716" s="97"/>
    </row>
    <row r="1717" spans="13:18" x14ac:dyDescent="0.25">
      <c r="M1717" s="96"/>
      <c r="O1717" s="97"/>
      <c r="P1717" s="97"/>
      <c r="Q1717" s="97"/>
      <c r="R1717" s="97"/>
    </row>
    <row r="1718" spans="13:18" x14ac:dyDescent="0.25">
      <c r="M1718" s="96"/>
      <c r="O1718" s="97"/>
      <c r="P1718" s="97"/>
      <c r="Q1718" s="97"/>
      <c r="R1718" s="97"/>
    </row>
    <row r="1719" spans="13:18" x14ac:dyDescent="0.25">
      <c r="M1719" s="96"/>
      <c r="O1719" s="97"/>
      <c r="P1719" s="97"/>
      <c r="Q1719" s="97"/>
      <c r="R1719" s="97"/>
    </row>
    <row r="1720" spans="13:18" x14ac:dyDescent="0.25">
      <c r="M1720" s="96"/>
      <c r="O1720" s="97"/>
      <c r="P1720" s="97"/>
      <c r="Q1720" s="97"/>
      <c r="R1720" s="97"/>
    </row>
    <row r="1721" spans="13:18" x14ac:dyDescent="0.25">
      <c r="M1721" s="96"/>
      <c r="O1721" s="97"/>
      <c r="P1721" s="97"/>
      <c r="Q1721" s="97"/>
      <c r="R1721" s="97"/>
    </row>
    <row r="1722" spans="13:18" x14ac:dyDescent="0.25">
      <c r="M1722" s="96"/>
      <c r="O1722" s="97"/>
      <c r="P1722" s="97"/>
      <c r="Q1722" s="97"/>
      <c r="R1722" s="97"/>
    </row>
    <row r="1723" spans="13:18" x14ac:dyDescent="0.25">
      <c r="M1723" s="96"/>
      <c r="O1723" s="97"/>
      <c r="P1723" s="97"/>
      <c r="Q1723" s="97"/>
      <c r="R1723" s="97"/>
    </row>
    <row r="1724" spans="13:18" x14ac:dyDescent="0.25">
      <c r="M1724" s="96"/>
      <c r="O1724" s="97"/>
      <c r="P1724" s="97"/>
      <c r="Q1724" s="97"/>
      <c r="R1724" s="97"/>
    </row>
    <row r="1725" spans="13:18" x14ac:dyDescent="0.25">
      <c r="M1725" s="96"/>
      <c r="O1725" s="97"/>
      <c r="P1725" s="97"/>
      <c r="Q1725" s="97"/>
      <c r="R1725" s="97"/>
    </row>
    <row r="1726" spans="13:18" x14ac:dyDescent="0.25">
      <c r="M1726" s="96"/>
      <c r="O1726" s="97"/>
      <c r="P1726" s="97"/>
      <c r="Q1726" s="97"/>
      <c r="R1726" s="97"/>
    </row>
    <row r="1727" spans="13:18" x14ac:dyDescent="0.25">
      <c r="M1727" s="96"/>
      <c r="O1727" s="97"/>
      <c r="P1727" s="97"/>
      <c r="Q1727" s="97"/>
      <c r="R1727" s="97"/>
    </row>
    <row r="1728" spans="13:18" x14ac:dyDescent="0.25">
      <c r="M1728" s="96"/>
      <c r="O1728" s="97"/>
      <c r="P1728" s="97"/>
      <c r="Q1728" s="97"/>
      <c r="R1728" s="97"/>
    </row>
    <row r="1729" spans="13:18" x14ac:dyDescent="0.25">
      <c r="M1729" s="96"/>
      <c r="O1729" s="97"/>
      <c r="P1729" s="97"/>
      <c r="Q1729" s="97"/>
      <c r="R1729" s="97"/>
    </row>
    <row r="1730" spans="13:18" x14ac:dyDescent="0.25">
      <c r="M1730" s="96"/>
      <c r="O1730" s="97"/>
      <c r="P1730" s="97"/>
      <c r="Q1730" s="97"/>
      <c r="R1730" s="97"/>
    </row>
    <row r="1731" spans="13:18" x14ac:dyDescent="0.25">
      <c r="M1731" s="96"/>
      <c r="O1731" s="97"/>
      <c r="P1731" s="97"/>
      <c r="Q1731" s="97"/>
      <c r="R1731" s="97"/>
    </row>
    <row r="1732" spans="13:18" x14ac:dyDescent="0.25">
      <c r="M1732" s="96"/>
      <c r="O1732" s="97"/>
      <c r="P1732" s="97"/>
      <c r="Q1732" s="97"/>
      <c r="R1732" s="97"/>
    </row>
    <row r="1733" spans="13:18" x14ac:dyDescent="0.25">
      <c r="M1733" s="96"/>
      <c r="O1733" s="97"/>
      <c r="P1733" s="97"/>
      <c r="Q1733" s="97"/>
      <c r="R1733" s="97"/>
    </row>
    <row r="1734" spans="13:18" x14ac:dyDescent="0.25">
      <c r="M1734" s="96"/>
      <c r="O1734" s="97"/>
      <c r="P1734" s="97"/>
      <c r="Q1734" s="97"/>
      <c r="R1734" s="97"/>
    </row>
    <row r="1735" spans="13:18" x14ac:dyDescent="0.25">
      <c r="M1735" s="96"/>
      <c r="O1735" s="97"/>
      <c r="P1735" s="97"/>
      <c r="Q1735" s="97"/>
      <c r="R1735" s="97"/>
    </row>
    <row r="1736" spans="13:18" x14ac:dyDescent="0.25">
      <c r="M1736" s="96"/>
      <c r="O1736" s="97"/>
      <c r="P1736" s="97"/>
      <c r="Q1736" s="97"/>
      <c r="R1736" s="97"/>
    </row>
    <row r="1737" spans="13:18" x14ac:dyDescent="0.25">
      <c r="M1737" s="96"/>
      <c r="O1737" s="97"/>
      <c r="P1737" s="97"/>
      <c r="Q1737" s="97"/>
      <c r="R1737" s="97"/>
    </row>
    <row r="1738" spans="13:18" x14ac:dyDescent="0.25">
      <c r="M1738" s="96"/>
      <c r="O1738" s="97"/>
      <c r="P1738" s="97"/>
      <c r="Q1738" s="97"/>
      <c r="R1738" s="97"/>
    </row>
    <row r="1739" spans="13:18" x14ac:dyDescent="0.25">
      <c r="M1739" s="96"/>
      <c r="O1739" s="97"/>
      <c r="P1739" s="97"/>
      <c r="Q1739" s="97"/>
      <c r="R1739" s="97"/>
    </row>
    <row r="1740" spans="13:18" x14ac:dyDescent="0.25">
      <c r="M1740" s="96"/>
      <c r="O1740" s="97"/>
      <c r="P1740" s="97"/>
      <c r="Q1740" s="97"/>
      <c r="R1740" s="97"/>
    </row>
    <row r="1741" spans="13:18" x14ac:dyDescent="0.25">
      <c r="M1741" s="96"/>
      <c r="O1741" s="97"/>
      <c r="P1741" s="97"/>
      <c r="Q1741" s="97"/>
      <c r="R1741" s="97"/>
    </row>
    <row r="1742" spans="13:18" x14ac:dyDescent="0.25">
      <c r="M1742" s="96"/>
      <c r="O1742" s="97"/>
      <c r="P1742" s="97"/>
      <c r="Q1742" s="97"/>
      <c r="R1742" s="97"/>
    </row>
    <row r="1743" spans="13:18" x14ac:dyDescent="0.25">
      <c r="M1743" s="96"/>
      <c r="O1743" s="97"/>
      <c r="P1743" s="97"/>
      <c r="Q1743" s="97"/>
      <c r="R1743" s="97"/>
    </row>
    <row r="1744" spans="13:18" x14ac:dyDescent="0.25">
      <c r="M1744" s="96"/>
      <c r="O1744" s="97"/>
      <c r="P1744" s="97"/>
      <c r="Q1744" s="97"/>
      <c r="R1744" s="97"/>
    </row>
    <row r="1745" spans="13:18" x14ac:dyDescent="0.25">
      <c r="M1745" s="96"/>
      <c r="O1745" s="97"/>
      <c r="P1745" s="97"/>
      <c r="Q1745" s="97"/>
      <c r="R1745" s="97"/>
    </row>
    <row r="1746" spans="13:18" x14ac:dyDescent="0.25">
      <c r="M1746" s="96"/>
      <c r="O1746" s="97"/>
      <c r="P1746" s="97"/>
      <c r="Q1746" s="97"/>
      <c r="R1746" s="97"/>
    </row>
    <row r="1747" spans="13:18" x14ac:dyDescent="0.25">
      <c r="M1747" s="96"/>
      <c r="O1747" s="97"/>
      <c r="P1747" s="97"/>
      <c r="Q1747" s="97"/>
      <c r="R1747" s="97"/>
    </row>
    <row r="1748" spans="13:18" x14ac:dyDescent="0.25">
      <c r="M1748" s="96"/>
      <c r="O1748" s="97"/>
      <c r="P1748" s="97"/>
      <c r="Q1748" s="97"/>
      <c r="R1748" s="97"/>
    </row>
    <row r="1749" spans="13:18" x14ac:dyDescent="0.25">
      <c r="M1749" s="96"/>
      <c r="O1749" s="97"/>
      <c r="P1749" s="97"/>
      <c r="Q1749" s="97"/>
      <c r="R1749" s="97"/>
    </row>
    <row r="1750" spans="13:18" x14ac:dyDescent="0.25">
      <c r="M1750" s="96"/>
      <c r="O1750" s="97"/>
      <c r="P1750" s="97"/>
      <c r="Q1750" s="97"/>
      <c r="R1750" s="97"/>
    </row>
    <row r="1751" spans="13:18" x14ac:dyDescent="0.25">
      <c r="M1751" s="96"/>
      <c r="O1751" s="97"/>
      <c r="P1751" s="97"/>
      <c r="Q1751" s="97"/>
      <c r="R1751" s="97"/>
    </row>
    <row r="1752" spans="13:18" x14ac:dyDescent="0.25">
      <c r="M1752" s="96"/>
      <c r="O1752" s="97"/>
      <c r="P1752" s="97"/>
      <c r="Q1752" s="97"/>
      <c r="R1752" s="97"/>
    </row>
    <row r="1753" spans="13:18" x14ac:dyDescent="0.25">
      <c r="M1753" s="96"/>
      <c r="O1753" s="97"/>
      <c r="P1753" s="97"/>
      <c r="Q1753" s="97"/>
      <c r="R1753" s="97"/>
    </row>
    <row r="1754" spans="13:18" x14ac:dyDescent="0.25">
      <c r="M1754" s="96"/>
      <c r="O1754" s="97"/>
      <c r="P1754" s="97"/>
      <c r="Q1754" s="97"/>
      <c r="R1754" s="97"/>
    </row>
    <row r="1755" spans="13:18" x14ac:dyDescent="0.25">
      <c r="M1755" s="96"/>
      <c r="O1755" s="97"/>
      <c r="P1755" s="97"/>
      <c r="Q1755" s="97"/>
      <c r="R1755" s="97"/>
    </row>
    <row r="1756" spans="13:18" x14ac:dyDescent="0.25">
      <c r="M1756" s="96"/>
      <c r="O1756" s="97"/>
      <c r="P1756" s="97"/>
      <c r="Q1756" s="97"/>
      <c r="R1756" s="97"/>
    </row>
    <row r="1757" spans="13:18" x14ac:dyDescent="0.25">
      <c r="M1757" s="96"/>
      <c r="O1757" s="97"/>
      <c r="P1757" s="97"/>
      <c r="Q1757" s="97"/>
      <c r="R1757" s="97"/>
    </row>
    <row r="1758" spans="13:18" x14ac:dyDescent="0.25">
      <c r="M1758" s="96"/>
      <c r="O1758" s="97"/>
      <c r="P1758" s="97"/>
      <c r="Q1758" s="97"/>
      <c r="R1758" s="97"/>
    </row>
    <row r="1759" spans="13:18" x14ac:dyDescent="0.25">
      <c r="M1759" s="96"/>
      <c r="O1759" s="97"/>
      <c r="P1759" s="97"/>
      <c r="Q1759" s="97"/>
      <c r="R1759" s="97"/>
    </row>
    <row r="1760" spans="13:18" x14ac:dyDescent="0.25">
      <c r="M1760" s="96"/>
      <c r="O1760" s="97"/>
      <c r="P1760" s="97"/>
      <c r="Q1760" s="97"/>
      <c r="R1760" s="97"/>
    </row>
    <row r="1761" spans="13:18" x14ac:dyDescent="0.25">
      <c r="M1761" s="96"/>
      <c r="O1761" s="97"/>
      <c r="P1761" s="97"/>
      <c r="Q1761" s="97"/>
      <c r="R1761" s="97"/>
    </row>
    <row r="1762" spans="13:18" x14ac:dyDescent="0.25">
      <c r="M1762" s="96"/>
      <c r="O1762" s="97"/>
      <c r="P1762" s="97"/>
      <c r="Q1762" s="97"/>
      <c r="R1762" s="97"/>
    </row>
    <row r="1763" spans="13:18" x14ac:dyDescent="0.25">
      <c r="M1763" s="96"/>
      <c r="O1763" s="97"/>
      <c r="P1763" s="97"/>
      <c r="Q1763" s="97"/>
      <c r="R1763" s="97"/>
    </row>
    <row r="1764" spans="13:18" x14ac:dyDescent="0.25">
      <c r="M1764" s="96"/>
      <c r="O1764" s="97"/>
      <c r="P1764" s="97"/>
      <c r="Q1764" s="97"/>
      <c r="R1764" s="97"/>
    </row>
    <row r="1765" spans="13:18" x14ac:dyDescent="0.25">
      <c r="M1765" s="96"/>
      <c r="O1765" s="97"/>
      <c r="P1765" s="97"/>
      <c r="Q1765" s="97"/>
      <c r="R1765" s="97"/>
    </row>
    <row r="1766" spans="13:18" x14ac:dyDescent="0.25">
      <c r="M1766" s="96"/>
      <c r="O1766" s="97"/>
      <c r="P1766" s="97"/>
      <c r="Q1766" s="97"/>
      <c r="R1766" s="97"/>
    </row>
    <row r="1767" spans="13:18" x14ac:dyDescent="0.25">
      <c r="M1767" s="96"/>
      <c r="O1767" s="97"/>
      <c r="P1767" s="97"/>
      <c r="Q1767" s="97"/>
      <c r="R1767" s="97"/>
    </row>
    <row r="1768" spans="13:18" x14ac:dyDescent="0.25">
      <c r="M1768" s="96"/>
      <c r="O1768" s="97"/>
      <c r="P1768" s="97"/>
      <c r="Q1768" s="97"/>
      <c r="R1768" s="97"/>
    </row>
    <row r="1769" spans="13:18" x14ac:dyDescent="0.25">
      <c r="M1769" s="96"/>
      <c r="O1769" s="97"/>
      <c r="P1769" s="97"/>
      <c r="Q1769" s="97"/>
      <c r="R1769" s="97"/>
    </row>
    <row r="1770" spans="13:18" x14ac:dyDescent="0.25">
      <c r="M1770" s="96"/>
      <c r="O1770" s="97"/>
      <c r="P1770" s="97"/>
      <c r="Q1770" s="97"/>
      <c r="R1770" s="97"/>
    </row>
    <row r="1771" spans="13:18" x14ac:dyDescent="0.25">
      <c r="M1771" s="96"/>
      <c r="O1771" s="97"/>
      <c r="P1771" s="97"/>
      <c r="Q1771" s="97"/>
      <c r="R1771" s="97"/>
    </row>
    <row r="1772" spans="13:18" x14ac:dyDescent="0.25">
      <c r="M1772" s="96"/>
      <c r="O1772" s="97"/>
      <c r="P1772" s="97"/>
      <c r="Q1772" s="97"/>
      <c r="R1772" s="97"/>
    </row>
    <row r="1773" spans="13:18" x14ac:dyDescent="0.25">
      <c r="M1773" s="96"/>
      <c r="O1773" s="97"/>
      <c r="P1773" s="97"/>
      <c r="Q1773" s="97"/>
      <c r="R1773" s="97"/>
    </row>
    <row r="1774" spans="13:18" x14ac:dyDescent="0.25">
      <c r="M1774" s="96"/>
      <c r="O1774" s="97"/>
      <c r="P1774" s="97"/>
      <c r="Q1774" s="97"/>
      <c r="R1774" s="97"/>
    </row>
    <row r="1775" spans="13:18" x14ac:dyDescent="0.25">
      <c r="M1775" s="96"/>
      <c r="O1775" s="97"/>
      <c r="P1775" s="97"/>
      <c r="Q1775" s="97"/>
      <c r="R1775" s="97"/>
    </row>
    <row r="1776" spans="13:18" x14ac:dyDescent="0.25">
      <c r="M1776" s="96"/>
      <c r="O1776" s="97"/>
      <c r="P1776" s="97"/>
      <c r="Q1776" s="97"/>
      <c r="R1776" s="97"/>
    </row>
    <row r="1777" spans="13:18" x14ac:dyDescent="0.25">
      <c r="M1777" s="96"/>
      <c r="O1777" s="97"/>
      <c r="P1777" s="97"/>
      <c r="Q1777" s="97"/>
      <c r="R1777" s="97"/>
    </row>
    <row r="1778" spans="13:18" x14ac:dyDescent="0.25">
      <c r="M1778" s="96"/>
      <c r="O1778" s="97"/>
      <c r="P1778" s="97"/>
      <c r="Q1778" s="97"/>
      <c r="R1778" s="97"/>
    </row>
    <row r="1779" spans="13:18" x14ac:dyDescent="0.25">
      <c r="M1779" s="96"/>
      <c r="O1779" s="97"/>
      <c r="P1779" s="97"/>
      <c r="Q1779" s="97"/>
      <c r="R1779" s="97"/>
    </row>
    <row r="1780" spans="13:18" x14ac:dyDescent="0.25">
      <c r="M1780" s="96"/>
      <c r="O1780" s="97"/>
      <c r="P1780" s="97"/>
      <c r="Q1780" s="97"/>
      <c r="R1780" s="97"/>
    </row>
    <row r="1781" spans="13:18" x14ac:dyDescent="0.25">
      <c r="M1781" s="96"/>
      <c r="O1781" s="97"/>
      <c r="P1781" s="97"/>
      <c r="Q1781" s="97"/>
      <c r="R1781" s="97"/>
    </row>
    <row r="1782" spans="13:18" x14ac:dyDescent="0.25">
      <c r="M1782" s="96"/>
      <c r="O1782" s="97"/>
      <c r="P1782" s="97"/>
      <c r="Q1782" s="97"/>
      <c r="R1782" s="97"/>
    </row>
    <row r="1783" spans="13:18" x14ac:dyDescent="0.25">
      <c r="M1783" s="96"/>
      <c r="O1783" s="97"/>
      <c r="P1783" s="97"/>
      <c r="Q1783" s="97"/>
      <c r="R1783" s="97"/>
    </row>
    <row r="1784" spans="13:18" x14ac:dyDescent="0.25">
      <c r="M1784" s="96"/>
      <c r="O1784" s="97"/>
      <c r="P1784" s="97"/>
      <c r="Q1784" s="97"/>
      <c r="R1784" s="97"/>
    </row>
    <row r="1785" spans="13:18" x14ac:dyDescent="0.25">
      <c r="M1785" s="96"/>
      <c r="O1785" s="97"/>
      <c r="P1785" s="97"/>
      <c r="Q1785" s="97"/>
      <c r="R1785" s="97"/>
    </row>
    <row r="1786" spans="13:18" x14ac:dyDescent="0.25">
      <c r="M1786" s="96"/>
      <c r="O1786" s="97"/>
      <c r="P1786" s="97"/>
      <c r="Q1786" s="97"/>
      <c r="R1786" s="97"/>
    </row>
    <row r="1787" spans="13:18" x14ac:dyDescent="0.25">
      <c r="M1787" s="96"/>
      <c r="O1787" s="97"/>
      <c r="P1787" s="97"/>
      <c r="Q1787" s="97"/>
      <c r="R1787" s="97"/>
    </row>
    <row r="1788" spans="13:18" x14ac:dyDescent="0.25">
      <c r="M1788" s="96"/>
      <c r="O1788" s="97"/>
      <c r="P1788" s="97"/>
      <c r="Q1788" s="97"/>
      <c r="R1788" s="97"/>
    </row>
    <row r="1789" spans="13:18" x14ac:dyDescent="0.25">
      <c r="M1789" s="96"/>
      <c r="O1789" s="97"/>
      <c r="P1789" s="97"/>
      <c r="Q1789" s="97"/>
      <c r="R1789" s="97"/>
    </row>
    <row r="1790" spans="13:18" x14ac:dyDescent="0.25">
      <c r="M1790" s="96"/>
      <c r="O1790" s="97"/>
      <c r="P1790" s="97"/>
      <c r="Q1790" s="97"/>
      <c r="R1790" s="97"/>
    </row>
    <row r="1791" spans="13:18" x14ac:dyDescent="0.25">
      <c r="M1791" s="96"/>
      <c r="O1791" s="97"/>
      <c r="P1791" s="97"/>
      <c r="Q1791" s="97"/>
      <c r="R1791" s="97"/>
    </row>
    <row r="1792" spans="13:18" x14ac:dyDescent="0.25">
      <c r="M1792" s="96"/>
      <c r="O1792" s="97"/>
      <c r="P1792" s="97"/>
      <c r="Q1792" s="97"/>
      <c r="R1792" s="97"/>
    </row>
    <row r="1793" spans="13:18" x14ac:dyDescent="0.25">
      <c r="M1793" s="96"/>
      <c r="O1793" s="97"/>
      <c r="P1793" s="97"/>
      <c r="Q1793" s="97"/>
      <c r="R1793" s="97"/>
    </row>
    <row r="1794" spans="13:18" x14ac:dyDescent="0.25">
      <c r="M1794" s="96"/>
      <c r="O1794" s="97"/>
      <c r="P1794" s="97"/>
      <c r="Q1794" s="97"/>
      <c r="R1794" s="97"/>
    </row>
    <row r="1795" spans="13:18" x14ac:dyDescent="0.25">
      <c r="M1795" s="96"/>
      <c r="O1795" s="97"/>
      <c r="P1795" s="97"/>
      <c r="Q1795" s="97"/>
      <c r="R1795" s="97"/>
    </row>
    <row r="1796" spans="13:18" x14ac:dyDescent="0.25">
      <c r="M1796" s="96"/>
      <c r="O1796" s="97"/>
      <c r="P1796" s="97"/>
      <c r="Q1796" s="97"/>
      <c r="R1796" s="97"/>
    </row>
    <row r="1797" spans="13:18" x14ac:dyDescent="0.25">
      <c r="M1797" s="96"/>
      <c r="O1797" s="97"/>
      <c r="P1797" s="97"/>
      <c r="Q1797" s="97"/>
      <c r="R1797" s="97"/>
    </row>
    <row r="1798" spans="13:18" x14ac:dyDescent="0.25">
      <c r="M1798" s="96"/>
      <c r="O1798" s="97"/>
      <c r="P1798" s="97"/>
      <c r="Q1798" s="97"/>
      <c r="R1798" s="97"/>
    </row>
    <row r="1799" spans="13:18" x14ac:dyDescent="0.25">
      <c r="M1799" s="96"/>
      <c r="O1799" s="97"/>
      <c r="P1799" s="97"/>
      <c r="Q1799" s="97"/>
      <c r="R1799" s="97"/>
    </row>
    <row r="1800" spans="13:18" x14ac:dyDescent="0.25">
      <c r="M1800" s="96"/>
      <c r="O1800" s="97"/>
      <c r="P1800" s="97"/>
      <c r="Q1800" s="97"/>
      <c r="R1800" s="97"/>
    </row>
    <row r="1801" spans="13:18" x14ac:dyDescent="0.25">
      <c r="M1801" s="96"/>
      <c r="O1801" s="97"/>
      <c r="P1801" s="97"/>
      <c r="Q1801" s="97"/>
      <c r="R1801" s="97"/>
    </row>
    <row r="1802" spans="13:18" x14ac:dyDescent="0.25">
      <c r="M1802" s="96"/>
      <c r="O1802" s="97"/>
      <c r="P1802" s="97"/>
      <c r="Q1802" s="97"/>
      <c r="R1802" s="97"/>
    </row>
    <row r="1803" spans="13:18" x14ac:dyDescent="0.25">
      <c r="M1803" s="96"/>
      <c r="O1803" s="97"/>
      <c r="P1803" s="97"/>
      <c r="Q1803" s="97"/>
      <c r="R1803" s="97"/>
    </row>
    <row r="1804" spans="13:18" x14ac:dyDescent="0.25">
      <c r="M1804" s="96"/>
      <c r="O1804" s="97"/>
      <c r="P1804" s="97"/>
      <c r="Q1804" s="97"/>
      <c r="R1804" s="97"/>
    </row>
    <row r="1805" spans="13:18" x14ac:dyDescent="0.25">
      <c r="M1805" s="96"/>
      <c r="O1805" s="97"/>
      <c r="P1805" s="97"/>
      <c r="Q1805" s="97"/>
      <c r="R1805" s="97"/>
    </row>
    <row r="1806" spans="13:18" x14ac:dyDescent="0.25">
      <c r="M1806" s="96"/>
      <c r="O1806" s="97"/>
      <c r="P1806" s="97"/>
      <c r="Q1806" s="97"/>
      <c r="R1806" s="97"/>
    </row>
    <row r="1807" spans="13:18" x14ac:dyDescent="0.25">
      <c r="M1807" s="96"/>
      <c r="O1807" s="97"/>
      <c r="P1807" s="97"/>
      <c r="Q1807" s="97"/>
      <c r="R1807" s="97"/>
    </row>
    <row r="1808" spans="13:18" x14ac:dyDescent="0.25">
      <c r="M1808" s="96"/>
      <c r="O1808" s="97"/>
      <c r="P1808" s="97"/>
      <c r="Q1808" s="97"/>
      <c r="R1808" s="97"/>
    </row>
    <row r="1809" spans="13:18" x14ac:dyDescent="0.25">
      <c r="M1809" s="96"/>
      <c r="O1809" s="97"/>
      <c r="P1809" s="97"/>
      <c r="Q1809" s="97"/>
      <c r="R1809" s="97"/>
    </row>
    <row r="1810" spans="13:18" x14ac:dyDescent="0.25">
      <c r="M1810" s="96"/>
      <c r="O1810" s="97"/>
      <c r="P1810" s="97"/>
      <c r="Q1810" s="97"/>
      <c r="R1810" s="97"/>
    </row>
    <row r="1811" spans="13:18" x14ac:dyDescent="0.25">
      <c r="M1811" s="96"/>
      <c r="O1811" s="97"/>
      <c r="P1811" s="97"/>
      <c r="Q1811" s="97"/>
      <c r="R1811" s="97"/>
    </row>
    <row r="1812" spans="13:18" x14ac:dyDescent="0.25">
      <c r="M1812" s="96"/>
      <c r="O1812" s="97"/>
      <c r="P1812" s="97"/>
      <c r="Q1812" s="97"/>
      <c r="R1812" s="97"/>
    </row>
    <row r="1813" spans="13:18" x14ac:dyDescent="0.25">
      <c r="M1813" s="96"/>
      <c r="O1813" s="97"/>
      <c r="P1813" s="97"/>
      <c r="Q1813" s="97"/>
      <c r="R1813" s="97"/>
    </row>
    <row r="1814" spans="13:18" x14ac:dyDescent="0.25">
      <c r="M1814" s="96"/>
      <c r="O1814" s="97"/>
      <c r="P1814" s="97"/>
      <c r="Q1814" s="97"/>
      <c r="R1814" s="97"/>
    </row>
    <row r="1815" spans="13:18" x14ac:dyDescent="0.25">
      <c r="M1815" s="96"/>
      <c r="O1815" s="97"/>
      <c r="P1815" s="97"/>
      <c r="Q1815" s="97"/>
      <c r="R1815" s="97"/>
    </row>
    <row r="1816" spans="13:18" x14ac:dyDescent="0.25">
      <c r="M1816" s="96"/>
      <c r="O1816" s="97"/>
      <c r="P1816" s="97"/>
      <c r="Q1816" s="97"/>
      <c r="R1816" s="97"/>
    </row>
    <row r="1817" spans="13:18" x14ac:dyDescent="0.25">
      <c r="M1817" s="96"/>
      <c r="O1817" s="97"/>
      <c r="P1817" s="97"/>
      <c r="Q1817" s="97"/>
      <c r="R1817" s="97"/>
    </row>
    <row r="1818" spans="13:18" x14ac:dyDescent="0.25">
      <c r="M1818" s="96"/>
      <c r="O1818" s="97"/>
      <c r="P1818" s="97"/>
      <c r="Q1818" s="97"/>
      <c r="R1818" s="97"/>
    </row>
    <row r="1819" spans="13:18" x14ac:dyDescent="0.25">
      <c r="M1819" s="96"/>
      <c r="O1819" s="97"/>
      <c r="P1819" s="97"/>
      <c r="Q1819" s="97"/>
      <c r="R1819" s="97"/>
    </row>
    <row r="1820" spans="13:18" x14ac:dyDescent="0.25">
      <c r="M1820" s="96"/>
      <c r="O1820" s="97"/>
      <c r="P1820" s="97"/>
      <c r="Q1820" s="97"/>
      <c r="R1820" s="97"/>
    </row>
    <row r="1821" spans="13:18" x14ac:dyDescent="0.25">
      <c r="M1821" s="96"/>
      <c r="O1821" s="97"/>
      <c r="P1821" s="97"/>
      <c r="Q1821" s="97"/>
      <c r="R1821" s="97"/>
    </row>
    <row r="1822" spans="13:18" x14ac:dyDescent="0.25">
      <c r="M1822" s="96"/>
      <c r="O1822" s="97"/>
      <c r="P1822" s="97"/>
      <c r="Q1822" s="97"/>
      <c r="R1822" s="97"/>
    </row>
    <row r="1823" spans="13:18" x14ac:dyDescent="0.25">
      <c r="M1823" s="96"/>
      <c r="O1823" s="97"/>
      <c r="P1823" s="97"/>
      <c r="Q1823" s="97"/>
      <c r="R1823" s="97"/>
    </row>
    <row r="1824" spans="13:18" x14ac:dyDescent="0.25">
      <c r="M1824" s="96"/>
      <c r="O1824" s="97"/>
      <c r="P1824" s="97"/>
      <c r="Q1824" s="97"/>
      <c r="R1824" s="97"/>
    </row>
    <row r="1825" spans="13:18" x14ac:dyDescent="0.25">
      <c r="M1825" s="96"/>
      <c r="O1825" s="97"/>
      <c r="P1825" s="97"/>
      <c r="Q1825" s="97"/>
      <c r="R1825" s="97"/>
    </row>
    <row r="1826" spans="13:18" x14ac:dyDescent="0.25">
      <c r="M1826" s="96"/>
      <c r="O1826" s="97"/>
      <c r="P1826" s="97"/>
      <c r="Q1826" s="97"/>
      <c r="R1826" s="97"/>
    </row>
    <row r="1827" spans="13:18" x14ac:dyDescent="0.25">
      <c r="M1827" s="96"/>
      <c r="O1827" s="97"/>
      <c r="P1827" s="97"/>
      <c r="Q1827" s="97"/>
      <c r="R1827" s="97"/>
    </row>
    <row r="1828" spans="13:18" x14ac:dyDescent="0.25">
      <c r="M1828" s="96"/>
      <c r="O1828" s="97"/>
      <c r="P1828" s="97"/>
      <c r="Q1828" s="97"/>
      <c r="R1828" s="97"/>
    </row>
    <row r="1829" spans="13:18" x14ac:dyDescent="0.25">
      <c r="M1829" s="96"/>
      <c r="O1829" s="97"/>
      <c r="P1829" s="97"/>
      <c r="Q1829" s="97"/>
      <c r="R1829" s="97"/>
    </row>
    <row r="1830" spans="13:18" x14ac:dyDescent="0.25">
      <c r="M1830" s="96"/>
      <c r="O1830" s="97"/>
      <c r="P1830" s="97"/>
      <c r="Q1830" s="97"/>
      <c r="R1830" s="97"/>
    </row>
    <row r="1831" spans="13:18" x14ac:dyDescent="0.25">
      <c r="M1831" s="96"/>
      <c r="O1831" s="97"/>
      <c r="P1831" s="97"/>
      <c r="Q1831" s="97"/>
      <c r="R1831" s="97"/>
    </row>
    <row r="1832" spans="13:18" x14ac:dyDescent="0.25">
      <c r="M1832" s="96"/>
      <c r="O1832" s="97"/>
      <c r="P1832" s="97"/>
      <c r="Q1832" s="97"/>
      <c r="R1832" s="97"/>
    </row>
    <row r="1833" spans="13:18" x14ac:dyDescent="0.25">
      <c r="M1833" s="96"/>
      <c r="O1833" s="97"/>
      <c r="P1833" s="97"/>
      <c r="Q1833" s="97"/>
      <c r="R1833" s="97"/>
    </row>
    <row r="1834" spans="13:18" x14ac:dyDescent="0.25">
      <c r="M1834" s="96"/>
      <c r="O1834" s="97"/>
      <c r="P1834" s="97"/>
      <c r="Q1834" s="97"/>
      <c r="R1834" s="97"/>
    </row>
    <row r="1835" spans="13:18" x14ac:dyDescent="0.25">
      <c r="M1835" s="96"/>
      <c r="O1835" s="97"/>
      <c r="P1835" s="97"/>
      <c r="Q1835" s="97"/>
      <c r="R1835" s="97"/>
    </row>
    <row r="1836" spans="13:18" x14ac:dyDescent="0.25">
      <c r="M1836" s="96"/>
      <c r="O1836" s="97"/>
      <c r="P1836" s="97"/>
      <c r="Q1836" s="97"/>
      <c r="R1836" s="97"/>
    </row>
    <row r="1837" spans="13:18" x14ac:dyDescent="0.25">
      <c r="M1837" s="96"/>
      <c r="O1837" s="97"/>
      <c r="P1837" s="97"/>
      <c r="Q1837" s="97"/>
      <c r="R1837" s="97"/>
    </row>
    <row r="1838" spans="13:18" x14ac:dyDescent="0.25">
      <c r="M1838" s="96"/>
      <c r="O1838" s="97"/>
      <c r="P1838" s="97"/>
      <c r="Q1838" s="97"/>
      <c r="R1838" s="97"/>
    </row>
    <row r="1839" spans="13:18" x14ac:dyDescent="0.25">
      <c r="M1839" s="96"/>
      <c r="O1839" s="97"/>
      <c r="P1839" s="97"/>
      <c r="Q1839" s="97"/>
      <c r="R1839" s="97"/>
    </row>
    <row r="1840" spans="13:18" x14ac:dyDescent="0.25">
      <c r="M1840" s="96"/>
      <c r="O1840" s="97"/>
      <c r="P1840" s="97"/>
      <c r="Q1840" s="97"/>
      <c r="R1840" s="97"/>
    </row>
    <row r="1841" spans="13:18" x14ac:dyDescent="0.25">
      <c r="M1841" s="96"/>
      <c r="O1841" s="97"/>
      <c r="P1841" s="97"/>
      <c r="Q1841" s="97"/>
      <c r="R1841" s="97"/>
    </row>
    <row r="1842" spans="13:18" x14ac:dyDescent="0.25">
      <c r="M1842" s="96"/>
      <c r="O1842" s="97"/>
      <c r="P1842" s="97"/>
      <c r="Q1842" s="97"/>
      <c r="R1842" s="97"/>
    </row>
    <row r="1843" spans="13:18" x14ac:dyDescent="0.25">
      <c r="M1843" s="96"/>
      <c r="O1843" s="97"/>
      <c r="P1843" s="97"/>
      <c r="Q1843" s="97"/>
      <c r="R1843" s="97"/>
    </row>
    <row r="1844" spans="13:18" x14ac:dyDescent="0.25">
      <c r="M1844" s="96"/>
      <c r="O1844" s="97"/>
      <c r="P1844" s="97"/>
      <c r="Q1844" s="97"/>
      <c r="R1844" s="97"/>
    </row>
    <row r="1845" spans="13:18" x14ac:dyDescent="0.25">
      <c r="M1845" s="96"/>
      <c r="O1845" s="97"/>
      <c r="P1845" s="97"/>
      <c r="Q1845" s="97"/>
      <c r="R1845" s="97"/>
    </row>
    <row r="1846" spans="13:18" x14ac:dyDescent="0.25">
      <c r="M1846" s="96"/>
      <c r="O1846" s="97"/>
      <c r="P1846" s="97"/>
      <c r="Q1846" s="97"/>
      <c r="R1846" s="97"/>
    </row>
    <row r="1847" spans="13:18" x14ac:dyDescent="0.25">
      <c r="M1847" s="96"/>
      <c r="O1847" s="97"/>
      <c r="P1847" s="97"/>
      <c r="Q1847" s="97"/>
      <c r="R1847" s="97"/>
    </row>
    <row r="1848" spans="13:18" x14ac:dyDescent="0.25">
      <c r="M1848" s="96"/>
      <c r="O1848" s="97"/>
      <c r="P1848" s="97"/>
      <c r="Q1848" s="97"/>
      <c r="R1848" s="97"/>
    </row>
    <row r="1849" spans="13:18" x14ac:dyDescent="0.25">
      <c r="M1849" s="96"/>
      <c r="O1849" s="97"/>
      <c r="P1849" s="97"/>
      <c r="Q1849" s="97"/>
      <c r="R1849" s="97"/>
    </row>
    <row r="1850" spans="13:18" x14ac:dyDescent="0.25">
      <c r="M1850" s="96"/>
      <c r="O1850" s="97"/>
      <c r="P1850" s="97"/>
      <c r="Q1850" s="97"/>
      <c r="R1850" s="97"/>
    </row>
    <row r="1851" spans="13:18" x14ac:dyDescent="0.25">
      <c r="M1851" s="96"/>
      <c r="O1851" s="97"/>
      <c r="P1851" s="97"/>
      <c r="Q1851" s="97"/>
      <c r="R1851" s="97"/>
    </row>
    <row r="1852" spans="13:18" x14ac:dyDescent="0.25">
      <c r="M1852" s="96"/>
      <c r="O1852" s="97"/>
      <c r="P1852" s="97"/>
      <c r="Q1852" s="97"/>
      <c r="R1852" s="97"/>
    </row>
    <row r="1853" spans="13:18" x14ac:dyDescent="0.25">
      <c r="M1853" s="96"/>
      <c r="O1853" s="97"/>
      <c r="P1853" s="97"/>
      <c r="Q1853" s="97"/>
      <c r="R1853" s="97"/>
    </row>
    <row r="1854" spans="13:18" x14ac:dyDescent="0.25">
      <c r="M1854" s="96"/>
      <c r="O1854" s="97"/>
      <c r="P1854" s="97"/>
      <c r="Q1854" s="97"/>
      <c r="R1854" s="97"/>
    </row>
    <row r="1855" spans="13:18" x14ac:dyDescent="0.25">
      <c r="M1855" s="96"/>
      <c r="O1855" s="97"/>
      <c r="P1855" s="97"/>
      <c r="Q1855" s="97"/>
      <c r="R1855" s="97"/>
    </row>
    <row r="1856" spans="13:18" x14ac:dyDescent="0.25">
      <c r="M1856" s="96"/>
      <c r="O1856" s="97"/>
      <c r="P1856" s="97"/>
      <c r="Q1856" s="97"/>
      <c r="R1856" s="97"/>
    </row>
    <row r="1857" spans="13:18" x14ac:dyDescent="0.25">
      <c r="M1857" s="96"/>
      <c r="O1857" s="97"/>
      <c r="P1857" s="97"/>
      <c r="Q1857" s="97"/>
      <c r="R1857" s="97"/>
    </row>
    <row r="1858" spans="13:18" x14ac:dyDescent="0.25">
      <c r="M1858" s="96"/>
      <c r="O1858" s="97"/>
      <c r="P1858" s="97"/>
      <c r="Q1858" s="97"/>
      <c r="R1858" s="97"/>
    </row>
    <row r="1859" spans="13:18" x14ac:dyDescent="0.25">
      <c r="M1859" s="96"/>
      <c r="O1859" s="97"/>
      <c r="P1859" s="97"/>
      <c r="Q1859" s="97"/>
      <c r="R1859" s="97"/>
    </row>
    <row r="1860" spans="13:18" x14ac:dyDescent="0.25">
      <c r="M1860" s="96"/>
      <c r="O1860" s="97"/>
      <c r="P1860" s="97"/>
      <c r="Q1860" s="97"/>
      <c r="R1860" s="97"/>
    </row>
    <row r="1861" spans="13:18" x14ac:dyDescent="0.25">
      <c r="M1861" s="96"/>
      <c r="O1861" s="97"/>
      <c r="P1861" s="97"/>
      <c r="Q1861" s="97"/>
      <c r="R1861" s="97"/>
    </row>
    <row r="1862" spans="13:18" x14ac:dyDescent="0.25">
      <c r="M1862" s="96"/>
      <c r="O1862" s="97"/>
      <c r="P1862" s="97"/>
      <c r="Q1862" s="97"/>
      <c r="R1862" s="97"/>
    </row>
    <row r="1863" spans="13:18" x14ac:dyDescent="0.25">
      <c r="M1863" s="96"/>
      <c r="O1863" s="97"/>
      <c r="P1863" s="97"/>
      <c r="Q1863" s="97"/>
      <c r="R1863" s="97"/>
    </row>
    <row r="1864" spans="13:18" x14ac:dyDescent="0.25">
      <c r="M1864" s="96"/>
      <c r="O1864" s="97"/>
      <c r="P1864" s="97"/>
      <c r="Q1864" s="97"/>
      <c r="R1864" s="97"/>
    </row>
    <row r="1865" spans="13:18" x14ac:dyDescent="0.25">
      <c r="M1865" s="96"/>
      <c r="O1865" s="97"/>
      <c r="P1865" s="97"/>
      <c r="Q1865" s="97"/>
      <c r="R1865" s="97"/>
    </row>
    <row r="1866" spans="13:18" x14ac:dyDescent="0.25">
      <c r="M1866" s="96"/>
      <c r="O1866" s="97"/>
      <c r="P1866" s="97"/>
      <c r="Q1866" s="97"/>
      <c r="R1866" s="97"/>
    </row>
    <row r="1867" spans="13:18" x14ac:dyDescent="0.25">
      <c r="M1867" s="96"/>
      <c r="O1867" s="97"/>
      <c r="P1867" s="97"/>
      <c r="Q1867" s="97"/>
      <c r="R1867" s="97"/>
    </row>
    <row r="1868" spans="13:18" x14ac:dyDescent="0.25">
      <c r="M1868" s="96"/>
      <c r="O1868" s="97"/>
      <c r="P1868" s="97"/>
      <c r="Q1868" s="97"/>
      <c r="R1868" s="97"/>
    </row>
    <row r="1869" spans="13:18" x14ac:dyDescent="0.25">
      <c r="M1869" s="96"/>
      <c r="O1869" s="97"/>
      <c r="P1869" s="97"/>
      <c r="Q1869" s="97"/>
      <c r="R1869" s="97"/>
    </row>
    <row r="1870" spans="13:18" x14ac:dyDescent="0.25">
      <c r="M1870" s="96"/>
      <c r="O1870" s="97"/>
      <c r="P1870" s="97"/>
      <c r="Q1870" s="97"/>
      <c r="R1870" s="97"/>
    </row>
    <row r="1871" spans="13:18" x14ac:dyDescent="0.25">
      <c r="M1871" s="96"/>
      <c r="O1871" s="97"/>
      <c r="P1871" s="97"/>
      <c r="Q1871" s="97"/>
      <c r="R1871" s="97"/>
    </row>
    <row r="1872" spans="13:18" x14ac:dyDescent="0.25">
      <c r="M1872" s="96"/>
      <c r="O1872" s="97"/>
      <c r="P1872" s="97"/>
      <c r="Q1872" s="97"/>
      <c r="R1872" s="97"/>
    </row>
    <row r="1873" spans="13:18" x14ac:dyDescent="0.25">
      <c r="M1873" s="96"/>
      <c r="O1873" s="97"/>
      <c r="P1873" s="97"/>
      <c r="Q1873" s="97"/>
      <c r="R1873" s="97"/>
    </row>
    <row r="1874" spans="13:18" x14ac:dyDescent="0.25">
      <c r="M1874" s="96"/>
      <c r="O1874" s="97"/>
      <c r="P1874" s="97"/>
      <c r="Q1874" s="97"/>
      <c r="R1874" s="97"/>
    </row>
    <row r="1875" spans="13:18" x14ac:dyDescent="0.25">
      <c r="M1875" s="96"/>
      <c r="O1875" s="97"/>
      <c r="P1875" s="97"/>
      <c r="Q1875" s="97"/>
      <c r="R1875" s="97"/>
    </row>
    <row r="1876" spans="13:18" x14ac:dyDescent="0.25">
      <c r="M1876" s="96"/>
      <c r="O1876" s="97"/>
      <c r="P1876" s="97"/>
      <c r="Q1876" s="97"/>
      <c r="R1876" s="97"/>
    </row>
    <row r="1877" spans="13:18" x14ac:dyDescent="0.25">
      <c r="M1877" s="96"/>
      <c r="O1877" s="97"/>
      <c r="P1877" s="97"/>
      <c r="Q1877" s="97"/>
      <c r="R1877" s="97"/>
    </row>
    <row r="1878" spans="13:18" x14ac:dyDescent="0.25">
      <c r="M1878" s="96"/>
      <c r="O1878" s="97"/>
      <c r="P1878" s="97"/>
      <c r="Q1878" s="97"/>
      <c r="R1878" s="97"/>
    </row>
    <row r="1879" spans="13:18" x14ac:dyDescent="0.25">
      <c r="M1879" s="96"/>
      <c r="O1879" s="97"/>
      <c r="P1879" s="97"/>
      <c r="Q1879" s="97"/>
      <c r="R1879" s="97"/>
    </row>
    <row r="1880" spans="13:18" x14ac:dyDescent="0.25">
      <c r="M1880" s="96"/>
      <c r="O1880" s="97"/>
      <c r="P1880" s="97"/>
      <c r="Q1880" s="97"/>
      <c r="R1880" s="97"/>
    </row>
    <row r="1881" spans="13:18" x14ac:dyDescent="0.25">
      <c r="M1881" s="96"/>
      <c r="O1881" s="97"/>
      <c r="P1881" s="97"/>
      <c r="Q1881" s="97"/>
      <c r="R1881" s="97"/>
    </row>
    <row r="1882" spans="13:18" x14ac:dyDescent="0.25">
      <c r="M1882" s="96"/>
      <c r="O1882" s="97"/>
      <c r="P1882" s="97"/>
      <c r="Q1882" s="97"/>
      <c r="R1882" s="97"/>
    </row>
    <row r="1883" spans="13:18" x14ac:dyDescent="0.25">
      <c r="M1883" s="96"/>
      <c r="O1883" s="97"/>
      <c r="P1883" s="97"/>
      <c r="Q1883" s="97"/>
      <c r="R1883" s="97"/>
    </row>
    <row r="1884" spans="13:18" x14ac:dyDescent="0.25">
      <c r="M1884" s="96"/>
      <c r="O1884" s="97"/>
      <c r="P1884" s="97"/>
      <c r="Q1884" s="97"/>
      <c r="R1884" s="97"/>
    </row>
    <row r="1885" spans="13:18" x14ac:dyDescent="0.25">
      <c r="M1885" s="96"/>
      <c r="O1885" s="97"/>
      <c r="P1885" s="97"/>
      <c r="Q1885" s="97"/>
      <c r="R1885" s="97"/>
    </row>
    <row r="1886" spans="13:18" x14ac:dyDescent="0.25">
      <c r="M1886" s="96"/>
      <c r="O1886" s="97"/>
      <c r="P1886" s="97"/>
      <c r="Q1886" s="97"/>
      <c r="R1886" s="97"/>
    </row>
    <row r="1887" spans="13:18" x14ac:dyDescent="0.25">
      <c r="M1887" s="96"/>
      <c r="O1887" s="97"/>
      <c r="P1887" s="97"/>
      <c r="Q1887" s="97"/>
      <c r="R1887" s="97"/>
    </row>
    <row r="1888" spans="13:18" x14ac:dyDescent="0.25">
      <c r="M1888" s="96"/>
      <c r="O1888" s="97"/>
      <c r="P1888" s="97"/>
      <c r="Q1888" s="97"/>
      <c r="R1888" s="97"/>
    </row>
    <row r="1889" spans="13:18" x14ac:dyDescent="0.25">
      <c r="M1889" s="96"/>
      <c r="O1889" s="97"/>
      <c r="P1889" s="97"/>
      <c r="Q1889" s="97"/>
      <c r="R1889" s="97"/>
    </row>
    <row r="1890" spans="13:18" x14ac:dyDescent="0.25">
      <c r="M1890" s="96"/>
      <c r="O1890" s="97"/>
      <c r="P1890" s="97"/>
      <c r="Q1890" s="97"/>
      <c r="R1890" s="97"/>
    </row>
    <row r="1891" spans="13:18" x14ac:dyDescent="0.25">
      <c r="M1891" s="96"/>
      <c r="O1891" s="97"/>
      <c r="P1891" s="97"/>
      <c r="Q1891" s="97"/>
      <c r="R1891" s="97"/>
    </row>
    <row r="1892" spans="13:18" x14ac:dyDescent="0.25">
      <c r="M1892" s="96"/>
      <c r="O1892" s="97"/>
      <c r="P1892" s="97"/>
      <c r="Q1892" s="97"/>
      <c r="R1892" s="97"/>
    </row>
    <row r="1893" spans="13:18" x14ac:dyDescent="0.25">
      <c r="M1893" s="96"/>
      <c r="O1893" s="97"/>
      <c r="P1893" s="97"/>
      <c r="Q1893" s="97"/>
      <c r="R1893" s="97"/>
    </row>
    <row r="1894" spans="13:18" x14ac:dyDescent="0.25">
      <c r="M1894" s="96"/>
      <c r="O1894" s="97"/>
      <c r="P1894" s="97"/>
      <c r="Q1894" s="97"/>
      <c r="R1894" s="97"/>
    </row>
    <row r="1895" spans="13:18" x14ac:dyDescent="0.25">
      <c r="M1895" s="96"/>
      <c r="O1895" s="97"/>
      <c r="P1895" s="97"/>
      <c r="Q1895" s="97"/>
      <c r="R1895" s="97"/>
    </row>
    <row r="1896" spans="13:18" x14ac:dyDescent="0.25">
      <c r="M1896" s="96"/>
      <c r="O1896" s="97"/>
      <c r="P1896" s="97"/>
      <c r="Q1896" s="97"/>
      <c r="R1896" s="97"/>
    </row>
    <row r="1897" spans="13:18" x14ac:dyDescent="0.25">
      <c r="M1897" s="96"/>
      <c r="O1897" s="97"/>
      <c r="P1897" s="97"/>
      <c r="Q1897" s="97"/>
      <c r="R1897" s="97"/>
    </row>
    <row r="1898" spans="13:18" x14ac:dyDescent="0.25">
      <c r="M1898" s="96"/>
      <c r="O1898" s="97"/>
      <c r="P1898" s="97"/>
      <c r="Q1898" s="97"/>
      <c r="R1898" s="97"/>
    </row>
    <row r="1899" spans="13:18" x14ac:dyDescent="0.25">
      <c r="M1899" s="96"/>
      <c r="O1899" s="97"/>
      <c r="P1899" s="97"/>
      <c r="Q1899" s="97"/>
      <c r="R1899" s="97"/>
    </row>
    <row r="1900" spans="13:18" x14ac:dyDescent="0.25">
      <c r="M1900" s="96"/>
      <c r="O1900" s="97"/>
      <c r="P1900" s="97"/>
      <c r="Q1900" s="97"/>
      <c r="R1900" s="97"/>
    </row>
    <row r="1901" spans="13:18" x14ac:dyDescent="0.25">
      <c r="M1901" s="96"/>
      <c r="O1901" s="97"/>
      <c r="P1901" s="97"/>
      <c r="Q1901" s="97"/>
      <c r="R1901" s="97"/>
    </row>
    <row r="1902" spans="13:18" x14ac:dyDescent="0.25">
      <c r="M1902" s="96"/>
      <c r="O1902" s="97"/>
      <c r="P1902" s="97"/>
      <c r="Q1902" s="97"/>
      <c r="R1902" s="97"/>
    </row>
    <row r="1903" spans="13:18" x14ac:dyDescent="0.25">
      <c r="M1903" s="96"/>
      <c r="O1903" s="97"/>
      <c r="P1903" s="97"/>
      <c r="Q1903" s="97"/>
      <c r="R1903" s="97"/>
    </row>
    <row r="1904" spans="13:18" x14ac:dyDescent="0.25">
      <c r="M1904" s="96"/>
      <c r="O1904" s="97"/>
      <c r="P1904" s="97"/>
      <c r="Q1904" s="97"/>
      <c r="R1904" s="97"/>
    </row>
    <row r="1905" spans="13:18" x14ac:dyDescent="0.25">
      <c r="M1905" s="96"/>
      <c r="O1905" s="97"/>
      <c r="P1905" s="97"/>
      <c r="Q1905" s="97"/>
      <c r="R1905" s="97"/>
    </row>
    <row r="1906" spans="13:18" x14ac:dyDescent="0.25">
      <c r="M1906" s="96"/>
      <c r="O1906" s="97"/>
      <c r="P1906" s="97"/>
      <c r="Q1906" s="97"/>
      <c r="R1906" s="97"/>
    </row>
    <row r="1907" spans="13:18" x14ac:dyDescent="0.25">
      <c r="M1907" s="96"/>
      <c r="O1907" s="97"/>
      <c r="P1907" s="97"/>
      <c r="Q1907" s="97"/>
      <c r="R1907" s="97"/>
    </row>
    <row r="1908" spans="13:18" x14ac:dyDescent="0.25">
      <c r="M1908" s="96"/>
      <c r="O1908" s="97"/>
      <c r="P1908" s="97"/>
      <c r="Q1908" s="97"/>
      <c r="R1908" s="97"/>
    </row>
    <row r="1909" spans="13:18" x14ac:dyDescent="0.25">
      <c r="M1909" s="96"/>
      <c r="O1909" s="97"/>
      <c r="P1909" s="97"/>
      <c r="Q1909" s="97"/>
      <c r="R1909" s="97"/>
    </row>
    <row r="1910" spans="13:18" x14ac:dyDescent="0.25">
      <c r="M1910" s="96"/>
      <c r="O1910" s="97"/>
      <c r="P1910" s="97"/>
      <c r="Q1910" s="97"/>
      <c r="R1910" s="97"/>
    </row>
    <row r="1911" spans="13:18" x14ac:dyDescent="0.25">
      <c r="M1911" s="96"/>
      <c r="O1911" s="97"/>
      <c r="P1911" s="97"/>
      <c r="Q1911" s="97"/>
      <c r="R1911" s="97"/>
    </row>
    <row r="1912" spans="13:18" x14ac:dyDescent="0.25">
      <c r="M1912" s="96"/>
      <c r="O1912" s="97"/>
      <c r="P1912" s="97"/>
      <c r="Q1912" s="97"/>
      <c r="R1912" s="97"/>
    </row>
    <row r="1913" spans="13:18" x14ac:dyDescent="0.25">
      <c r="M1913" s="96"/>
      <c r="O1913" s="97"/>
      <c r="P1913" s="97"/>
      <c r="Q1913" s="97"/>
      <c r="R1913" s="97"/>
    </row>
    <row r="1914" spans="13:18" x14ac:dyDescent="0.25">
      <c r="M1914" s="96"/>
      <c r="O1914" s="97"/>
      <c r="P1914" s="97"/>
      <c r="Q1914" s="97"/>
      <c r="R1914" s="97"/>
    </row>
    <row r="1915" spans="13:18" x14ac:dyDescent="0.25">
      <c r="M1915" s="96"/>
      <c r="O1915" s="97"/>
      <c r="P1915" s="97"/>
      <c r="Q1915" s="97"/>
      <c r="R1915" s="97"/>
    </row>
    <row r="1916" spans="13:18" x14ac:dyDescent="0.25">
      <c r="M1916" s="96"/>
      <c r="O1916" s="97"/>
      <c r="P1916" s="97"/>
      <c r="Q1916" s="97"/>
      <c r="R1916" s="97"/>
    </row>
    <row r="1917" spans="13:18" x14ac:dyDescent="0.25">
      <c r="M1917" s="96"/>
      <c r="O1917" s="97"/>
      <c r="P1917" s="97"/>
      <c r="Q1917" s="97"/>
      <c r="R1917" s="97"/>
    </row>
    <row r="1918" spans="13:18" x14ac:dyDescent="0.25">
      <c r="M1918" s="96"/>
      <c r="O1918" s="97"/>
      <c r="P1918" s="97"/>
      <c r="Q1918" s="97"/>
      <c r="R1918" s="97"/>
    </row>
    <row r="1919" spans="13:18" x14ac:dyDescent="0.25">
      <c r="M1919" s="96"/>
      <c r="O1919" s="97"/>
      <c r="P1919" s="97"/>
      <c r="Q1919" s="97"/>
      <c r="R1919" s="97"/>
    </row>
    <row r="1920" spans="13:18" x14ac:dyDescent="0.25">
      <c r="M1920" s="96"/>
      <c r="O1920" s="97"/>
      <c r="P1920" s="97"/>
      <c r="Q1920" s="97"/>
      <c r="R1920" s="97"/>
    </row>
    <row r="1921" spans="13:18" x14ac:dyDescent="0.25">
      <c r="M1921" s="96"/>
      <c r="O1921" s="97"/>
      <c r="P1921" s="97"/>
      <c r="Q1921" s="97"/>
      <c r="R1921" s="97"/>
    </row>
    <row r="1922" spans="13:18" x14ac:dyDescent="0.25">
      <c r="M1922" s="96"/>
      <c r="O1922" s="97"/>
      <c r="P1922" s="97"/>
      <c r="Q1922" s="97"/>
      <c r="R1922" s="97"/>
    </row>
    <row r="1923" spans="13:18" x14ac:dyDescent="0.25">
      <c r="M1923" s="96"/>
      <c r="O1923" s="97"/>
      <c r="P1923" s="97"/>
      <c r="Q1923" s="97"/>
      <c r="R1923" s="97"/>
    </row>
    <row r="1924" spans="13:18" x14ac:dyDescent="0.25">
      <c r="M1924" s="96"/>
      <c r="O1924" s="97"/>
      <c r="P1924" s="97"/>
      <c r="Q1924" s="97"/>
      <c r="R1924" s="97"/>
    </row>
    <row r="1925" spans="13:18" x14ac:dyDescent="0.25">
      <c r="M1925" s="96"/>
      <c r="O1925" s="97"/>
      <c r="P1925" s="97"/>
      <c r="Q1925" s="97"/>
      <c r="R1925" s="97"/>
    </row>
    <row r="1926" spans="13:18" x14ac:dyDescent="0.25">
      <c r="M1926" s="96"/>
      <c r="O1926" s="97"/>
      <c r="P1926" s="97"/>
      <c r="Q1926" s="97"/>
      <c r="R1926" s="97"/>
    </row>
    <row r="1927" spans="13:18" x14ac:dyDescent="0.25">
      <c r="M1927" s="96"/>
      <c r="O1927" s="97"/>
      <c r="P1927" s="97"/>
      <c r="Q1927" s="97"/>
      <c r="R1927" s="97"/>
    </row>
    <row r="1928" spans="13:18" x14ac:dyDescent="0.25">
      <c r="M1928" s="96"/>
      <c r="O1928" s="97"/>
      <c r="P1928" s="97"/>
      <c r="Q1928" s="97"/>
      <c r="R1928" s="97"/>
    </row>
    <row r="1929" spans="13:18" x14ac:dyDescent="0.25">
      <c r="M1929" s="96"/>
      <c r="O1929" s="97"/>
      <c r="P1929" s="97"/>
      <c r="Q1929" s="97"/>
      <c r="R1929" s="97"/>
    </row>
    <row r="1930" spans="13:18" x14ac:dyDescent="0.25">
      <c r="M1930" s="96"/>
      <c r="O1930" s="97"/>
      <c r="P1930" s="97"/>
      <c r="Q1930" s="97"/>
      <c r="R1930" s="97"/>
    </row>
    <row r="1931" spans="13:18" x14ac:dyDescent="0.25">
      <c r="M1931" s="96"/>
      <c r="O1931" s="97"/>
      <c r="P1931" s="97"/>
      <c r="Q1931" s="97"/>
      <c r="R1931" s="97"/>
    </row>
    <row r="1932" spans="13:18" x14ac:dyDescent="0.25">
      <c r="M1932" s="96"/>
      <c r="O1932" s="97"/>
      <c r="P1932" s="97"/>
      <c r="Q1932" s="97"/>
      <c r="R1932" s="97"/>
    </row>
    <row r="1933" spans="13:18" x14ac:dyDescent="0.25">
      <c r="M1933" s="96"/>
      <c r="O1933" s="97"/>
      <c r="P1933" s="97"/>
      <c r="Q1933" s="97"/>
      <c r="R1933" s="97"/>
    </row>
    <row r="1934" spans="13:18" x14ac:dyDescent="0.25">
      <c r="M1934" s="96"/>
      <c r="O1934" s="97"/>
      <c r="P1934" s="97"/>
      <c r="Q1934" s="97"/>
      <c r="R1934" s="97"/>
    </row>
    <row r="1935" spans="13:18" x14ac:dyDescent="0.25">
      <c r="M1935" s="96"/>
      <c r="O1935" s="97"/>
      <c r="P1935" s="97"/>
      <c r="Q1935" s="97"/>
      <c r="R1935" s="97"/>
    </row>
    <row r="1936" spans="13:18" x14ac:dyDescent="0.25">
      <c r="M1936" s="96"/>
      <c r="O1936" s="97"/>
      <c r="P1936" s="97"/>
      <c r="Q1936" s="97"/>
      <c r="R1936" s="97"/>
    </row>
    <row r="1937" spans="13:18" x14ac:dyDescent="0.25">
      <c r="M1937" s="96"/>
      <c r="O1937" s="97"/>
      <c r="P1937" s="97"/>
      <c r="Q1937" s="97"/>
      <c r="R1937" s="97"/>
    </row>
    <row r="1938" spans="13:18" x14ac:dyDescent="0.25">
      <c r="M1938" s="96"/>
      <c r="O1938" s="97"/>
      <c r="P1938" s="97"/>
      <c r="Q1938" s="97"/>
      <c r="R1938" s="97"/>
    </row>
    <row r="1939" spans="13:18" x14ac:dyDescent="0.25">
      <c r="M1939" s="96"/>
      <c r="O1939" s="97"/>
      <c r="P1939" s="97"/>
      <c r="Q1939" s="97"/>
      <c r="R1939" s="97"/>
    </row>
    <row r="1940" spans="13:18" x14ac:dyDescent="0.25">
      <c r="M1940" s="96"/>
      <c r="O1940" s="97"/>
      <c r="P1940" s="97"/>
      <c r="Q1940" s="97"/>
      <c r="R1940" s="97"/>
    </row>
    <row r="1941" spans="13:18" x14ac:dyDescent="0.25">
      <c r="M1941" s="96"/>
      <c r="O1941" s="97"/>
      <c r="P1941" s="97"/>
      <c r="Q1941" s="97"/>
      <c r="R1941" s="97"/>
    </row>
    <row r="1942" spans="13:18" x14ac:dyDescent="0.25">
      <c r="M1942" s="96"/>
      <c r="O1942" s="97"/>
      <c r="P1942" s="97"/>
      <c r="Q1942" s="97"/>
      <c r="R1942" s="97"/>
    </row>
    <row r="1943" spans="13:18" x14ac:dyDescent="0.25">
      <c r="M1943" s="96"/>
      <c r="O1943" s="97"/>
      <c r="P1943" s="97"/>
      <c r="Q1943" s="97"/>
      <c r="R1943" s="97"/>
    </row>
    <row r="1944" spans="13:18" x14ac:dyDescent="0.25">
      <c r="M1944" s="96"/>
      <c r="O1944" s="97"/>
      <c r="P1944" s="97"/>
      <c r="Q1944" s="97"/>
      <c r="R1944" s="97"/>
    </row>
    <row r="1945" spans="13:18" x14ac:dyDescent="0.25">
      <c r="M1945" s="96"/>
      <c r="O1945" s="97"/>
      <c r="P1945" s="97"/>
      <c r="Q1945" s="97"/>
      <c r="R1945" s="97"/>
    </row>
    <row r="1946" spans="13:18" x14ac:dyDescent="0.25">
      <c r="M1946" s="96"/>
      <c r="O1946" s="97"/>
      <c r="P1946" s="97"/>
      <c r="Q1946" s="97"/>
      <c r="R1946" s="97"/>
    </row>
    <row r="1947" spans="13:18" x14ac:dyDescent="0.25">
      <c r="M1947" s="96"/>
      <c r="O1947" s="97"/>
      <c r="P1947" s="97"/>
      <c r="Q1947" s="97"/>
      <c r="R1947" s="97"/>
    </row>
    <row r="1948" spans="13:18" x14ac:dyDescent="0.25">
      <c r="M1948" s="96"/>
      <c r="O1948" s="97"/>
      <c r="P1948" s="97"/>
      <c r="Q1948" s="97"/>
      <c r="R1948" s="97"/>
    </row>
    <row r="1949" spans="13:18" x14ac:dyDescent="0.25">
      <c r="M1949" s="96"/>
      <c r="O1949" s="97"/>
      <c r="P1949" s="97"/>
      <c r="Q1949" s="97"/>
      <c r="R1949" s="97"/>
    </row>
    <row r="1950" spans="13:18" x14ac:dyDescent="0.25">
      <c r="M1950" s="96"/>
      <c r="O1950" s="97"/>
      <c r="P1950" s="97"/>
      <c r="Q1950" s="97"/>
      <c r="R1950" s="97"/>
    </row>
    <row r="1951" spans="13:18" x14ac:dyDescent="0.25">
      <c r="M1951" s="96"/>
      <c r="O1951" s="97"/>
      <c r="P1951" s="97"/>
      <c r="Q1951" s="97"/>
      <c r="R1951" s="97"/>
    </row>
    <row r="1952" spans="13:18" x14ac:dyDescent="0.25">
      <c r="M1952" s="96"/>
      <c r="O1952" s="97"/>
      <c r="P1952" s="97"/>
      <c r="Q1952" s="97"/>
      <c r="R1952" s="97"/>
    </row>
    <row r="1953" spans="13:18" x14ac:dyDescent="0.25">
      <c r="M1953" s="96"/>
      <c r="O1953" s="97"/>
      <c r="P1953" s="97"/>
      <c r="Q1953" s="97"/>
      <c r="R1953" s="97"/>
    </row>
    <row r="1954" spans="13:18" x14ac:dyDescent="0.25">
      <c r="M1954" s="96"/>
      <c r="O1954" s="97"/>
      <c r="P1954" s="97"/>
      <c r="Q1954" s="97"/>
      <c r="R1954" s="97"/>
    </row>
    <row r="1955" spans="13:18" x14ac:dyDescent="0.25">
      <c r="M1955" s="96"/>
      <c r="O1955" s="97"/>
      <c r="P1955" s="97"/>
      <c r="Q1955" s="97"/>
      <c r="R1955" s="97"/>
    </row>
    <row r="1956" spans="13:18" x14ac:dyDescent="0.25">
      <c r="M1956" s="96"/>
      <c r="O1956" s="97"/>
      <c r="P1956" s="97"/>
      <c r="Q1956" s="97"/>
      <c r="R1956" s="97"/>
    </row>
    <row r="1957" spans="13:18" x14ac:dyDescent="0.25">
      <c r="M1957" s="96"/>
      <c r="O1957" s="97"/>
      <c r="P1957" s="97"/>
      <c r="Q1957" s="97"/>
      <c r="R1957" s="97"/>
    </row>
    <row r="1958" spans="13:18" x14ac:dyDescent="0.25">
      <c r="M1958" s="96"/>
      <c r="O1958" s="97"/>
      <c r="P1958" s="97"/>
      <c r="Q1958" s="97"/>
      <c r="R1958" s="97"/>
    </row>
    <row r="1959" spans="13:18" x14ac:dyDescent="0.25">
      <c r="M1959" s="96"/>
      <c r="O1959" s="97"/>
      <c r="P1959" s="97"/>
      <c r="Q1959" s="97"/>
      <c r="R1959" s="97"/>
    </row>
    <row r="1960" spans="13:18" x14ac:dyDescent="0.25">
      <c r="M1960" s="96"/>
      <c r="O1960" s="97"/>
      <c r="P1960" s="97"/>
      <c r="Q1960" s="97"/>
      <c r="R1960" s="97"/>
    </row>
    <row r="1961" spans="13:18" x14ac:dyDescent="0.25">
      <c r="M1961" s="96"/>
      <c r="O1961" s="97"/>
      <c r="P1961" s="97"/>
      <c r="Q1961" s="97"/>
      <c r="R1961" s="97"/>
    </row>
    <row r="1962" spans="13:18" x14ac:dyDescent="0.25">
      <c r="M1962" s="96"/>
      <c r="O1962" s="97"/>
      <c r="P1962" s="97"/>
      <c r="Q1962" s="97"/>
      <c r="R1962" s="97"/>
    </row>
    <row r="1963" spans="13:18" x14ac:dyDescent="0.25">
      <c r="M1963" s="96"/>
      <c r="O1963" s="97"/>
      <c r="P1963" s="97"/>
      <c r="Q1963" s="97"/>
      <c r="R1963" s="97"/>
    </row>
    <row r="1964" spans="13:18" x14ac:dyDescent="0.25">
      <c r="M1964" s="96"/>
      <c r="O1964" s="97"/>
      <c r="P1964" s="97"/>
      <c r="Q1964" s="97"/>
      <c r="R1964" s="97"/>
    </row>
    <row r="1965" spans="13:18" x14ac:dyDescent="0.25">
      <c r="M1965" s="96"/>
      <c r="O1965" s="97"/>
      <c r="P1965" s="97"/>
      <c r="Q1965" s="97"/>
      <c r="R1965" s="97"/>
    </row>
    <row r="1966" spans="13:18" x14ac:dyDescent="0.25">
      <c r="M1966" s="96"/>
      <c r="O1966" s="97"/>
      <c r="P1966" s="97"/>
      <c r="Q1966" s="97"/>
      <c r="R1966" s="97"/>
    </row>
    <row r="1967" spans="13:18" x14ac:dyDescent="0.25">
      <c r="M1967" s="96"/>
      <c r="O1967" s="97"/>
      <c r="P1967" s="97"/>
      <c r="Q1967" s="97"/>
      <c r="R1967" s="97"/>
    </row>
    <row r="1968" spans="13:18" x14ac:dyDescent="0.25">
      <c r="M1968" s="96"/>
      <c r="O1968" s="97"/>
      <c r="P1968" s="97"/>
      <c r="Q1968" s="97"/>
      <c r="R1968" s="97"/>
    </row>
    <row r="1969" spans="13:18" x14ac:dyDescent="0.25">
      <c r="M1969" s="96"/>
      <c r="O1969" s="97"/>
      <c r="P1969" s="97"/>
      <c r="Q1969" s="97"/>
      <c r="R1969" s="97"/>
    </row>
    <row r="1970" spans="13:18" x14ac:dyDescent="0.25">
      <c r="M1970" s="96"/>
      <c r="O1970" s="97"/>
      <c r="P1970" s="97"/>
      <c r="Q1970" s="97"/>
      <c r="R1970" s="97"/>
    </row>
    <row r="1971" spans="13:18" x14ac:dyDescent="0.25">
      <c r="M1971" s="96"/>
      <c r="O1971" s="97"/>
      <c r="P1971" s="97"/>
      <c r="Q1971" s="97"/>
      <c r="R1971" s="97"/>
    </row>
    <row r="1972" spans="13:18" x14ac:dyDescent="0.25">
      <c r="M1972" s="96"/>
      <c r="O1972" s="97"/>
      <c r="P1972" s="97"/>
      <c r="Q1972" s="97"/>
      <c r="R1972" s="97"/>
    </row>
    <row r="1973" spans="13:18" x14ac:dyDescent="0.25">
      <c r="M1973" s="96"/>
      <c r="O1973" s="97"/>
      <c r="P1973" s="97"/>
      <c r="Q1973" s="97"/>
      <c r="R1973" s="97"/>
    </row>
    <row r="1974" spans="13:18" x14ac:dyDescent="0.25">
      <c r="M1974" s="96"/>
      <c r="O1974" s="97"/>
      <c r="P1974" s="97"/>
      <c r="Q1974" s="97"/>
      <c r="R1974" s="97"/>
    </row>
    <row r="1975" spans="13:18" x14ac:dyDescent="0.25">
      <c r="M1975" s="96"/>
      <c r="O1975" s="97"/>
      <c r="P1975" s="97"/>
      <c r="Q1975" s="97"/>
      <c r="R1975" s="97"/>
    </row>
    <row r="1976" spans="13:18" x14ac:dyDescent="0.25">
      <c r="M1976" s="96"/>
      <c r="O1976" s="97"/>
      <c r="P1976" s="97"/>
      <c r="Q1976" s="97"/>
      <c r="R1976" s="97"/>
    </row>
    <row r="1977" spans="13:18" x14ac:dyDescent="0.25">
      <c r="M1977" s="96"/>
      <c r="O1977" s="97"/>
      <c r="P1977" s="97"/>
      <c r="Q1977" s="97"/>
      <c r="R1977" s="97"/>
    </row>
    <row r="1978" spans="13:18" x14ac:dyDescent="0.25">
      <c r="M1978" s="96"/>
      <c r="O1978" s="97"/>
      <c r="P1978" s="97"/>
      <c r="Q1978" s="97"/>
      <c r="R1978" s="97"/>
    </row>
    <row r="1979" spans="13:18" x14ac:dyDescent="0.25">
      <c r="M1979" s="96"/>
      <c r="O1979" s="97"/>
      <c r="P1979" s="97"/>
      <c r="Q1979" s="97"/>
      <c r="R1979" s="97"/>
    </row>
    <row r="1980" spans="13:18" x14ac:dyDescent="0.25">
      <c r="M1980" s="96"/>
      <c r="O1980" s="97"/>
      <c r="P1980" s="97"/>
      <c r="Q1980" s="97"/>
      <c r="R1980" s="97"/>
    </row>
    <row r="1981" spans="13:18" x14ac:dyDescent="0.25">
      <c r="M1981" s="96"/>
      <c r="O1981" s="97"/>
      <c r="P1981" s="97"/>
      <c r="Q1981" s="97"/>
      <c r="R1981" s="97"/>
    </row>
    <row r="1982" spans="13:18" x14ac:dyDescent="0.25">
      <c r="M1982" s="96"/>
      <c r="O1982" s="97"/>
      <c r="P1982" s="97"/>
      <c r="Q1982" s="97"/>
      <c r="R1982" s="97"/>
    </row>
    <row r="1983" spans="13:18" x14ac:dyDescent="0.25">
      <c r="M1983" s="96"/>
      <c r="O1983" s="97"/>
      <c r="P1983" s="97"/>
      <c r="Q1983" s="97"/>
      <c r="R1983" s="97"/>
    </row>
    <row r="1984" spans="13:18" x14ac:dyDescent="0.25">
      <c r="M1984" s="96"/>
      <c r="O1984" s="97"/>
      <c r="P1984" s="97"/>
      <c r="Q1984" s="97"/>
      <c r="R1984" s="97"/>
    </row>
    <row r="1985" spans="13:18" x14ac:dyDescent="0.25">
      <c r="M1985" s="96"/>
      <c r="O1985" s="97"/>
      <c r="P1985" s="97"/>
      <c r="Q1985" s="97"/>
      <c r="R1985" s="97"/>
    </row>
    <row r="1986" spans="13:18" x14ac:dyDescent="0.25">
      <c r="M1986" s="96"/>
      <c r="O1986" s="97"/>
      <c r="P1986" s="97"/>
      <c r="Q1986" s="97"/>
      <c r="R1986" s="97"/>
    </row>
    <row r="1987" spans="13:18" x14ac:dyDescent="0.25">
      <c r="M1987" s="96"/>
      <c r="O1987" s="97"/>
      <c r="P1987" s="97"/>
      <c r="Q1987" s="97"/>
      <c r="R1987" s="97"/>
    </row>
    <row r="1988" spans="13:18" x14ac:dyDescent="0.25">
      <c r="M1988" s="96"/>
      <c r="O1988" s="97"/>
      <c r="P1988" s="97"/>
      <c r="Q1988" s="97"/>
      <c r="R1988" s="97"/>
    </row>
    <row r="1989" spans="13:18" x14ac:dyDescent="0.25">
      <c r="M1989" s="96"/>
      <c r="O1989" s="97"/>
      <c r="P1989" s="97"/>
      <c r="Q1989" s="97"/>
      <c r="R1989" s="97"/>
    </row>
    <row r="1990" spans="13:18" x14ac:dyDescent="0.25">
      <c r="M1990" s="96"/>
      <c r="O1990" s="97"/>
      <c r="P1990" s="97"/>
      <c r="Q1990" s="97"/>
      <c r="R1990" s="97"/>
    </row>
    <row r="1991" spans="13:18" x14ac:dyDescent="0.25">
      <c r="M1991" s="96"/>
      <c r="O1991" s="97"/>
      <c r="P1991" s="97"/>
      <c r="Q1991" s="97"/>
      <c r="R1991" s="97"/>
    </row>
    <row r="1992" spans="13:18" x14ac:dyDescent="0.25">
      <c r="M1992" s="96"/>
      <c r="O1992" s="97"/>
      <c r="P1992" s="97"/>
      <c r="Q1992" s="97"/>
      <c r="R1992" s="97"/>
    </row>
    <row r="1993" spans="13:18" x14ac:dyDescent="0.25">
      <c r="M1993" s="96"/>
      <c r="O1993" s="97"/>
      <c r="P1993" s="97"/>
      <c r="Q1993" s="97"/>
      <c r="R1993" s="97"/>
    </row>
    <row r="1994" spans="13:18" x14ac:dyDescent="0.25">
      <c r="M1994" s="96"/>
      <c r="O1994" s="97"/>
      <c r="P1994" s="97"/>
      <c r="Q1994" s="97"/>
      <c r="R1994" s="97"/>
    </row>
    <row r="1995" spans="13:18" x14ac:dyDescent="0.25">
      <c r="M1995" s="96"/>
      <c r="O1995" s="97"/>
      <c r="P1995" s="97"/>
      <c r="Q1995" s="97"/>
      <c r="R1995" s="97"/>
    </row>
    <row r="1996" spans="13:18" x14ac:dyDescent="0.25">
      <c r="M1996" s="96"/>
      <c r="O1996" s="97"/>
      <c r="P1996" s="97"/>
      <c r="Q1996" s="97"/>
      <c r="R1996" s="97"/>
    </row>
    <row r="1997" spans="13:18" x14ac:dyDescent="0.25">
      <c r="M1997" s="96"/>
      <c r="O1997" s="97"/>
      <c r="P1997" s="97"/>
      <c r="Q1997" s="97"/>
      <c r="R1997" s="97"/>
    </row>
    <row r="1998" spans="13:18" x14ac:dyDescent="0.25">
      <c r="M1998" s="96"/>
      <c r="O1998" s="97"/>
      <c r="P1998" s="97"/>
      <c r="Q1998" s="97"/>
      <c r="R1998" s="97"/>
    </row>
    <row r="1999" spans="13:18" x14ac:dyDescent="0.25">
      <c r="M1999" s="96"/>
      <c r="O1999" s="97"/>
      <c r="P1999" s="97"/>
      <c r="Q1999" s="97"/>
      <c r="R1999" s="97"/>
    </row>
    <row r="2000" spans="13:18" x14ac:dyDescent="0.25">
      <c r="M2000" s="96"/>
      <c r="O2000" s="97"/>
      <c r="P2000" s="97"/>
      <c r="Q2000" s="97"/>
      <c r="R2000" s="97"/>
    </row>
    <row r="2001" spans="13:18" x14ac:dyDescent="0.25">
      <c r="M2001" s="96"/>
      <c r="O2001" s="97"/>
      <c r="P2001" s="97"/>
      <c r="Q2001" s="97"/>
      <c r="R2001" s="97"/>
    </row>
    <row r="2002" spans="13:18" x14ac:dyDescent="0.25">
      <c r="M2002" s="96"/>
      <c r="O2002" s="97"/>
      <c r="P2002" s="97"/>
      <c r="Q2002" s="97"/>
      <c r="R2002" s="97"/>
    </row>
    <row r="2003" spans="13:18" x14ac:dyDescent="0.25">
      <c r="M2003" s="96"/>
      <c r="O2003" s="97"/>
      <c r="P2003" s="97"/>
      <c r="Q2003" s="97"/>
      <c r="R2003" s="97"/>
    </row>
    <row r="2004" spans="13:18" x14ac:dyDescent="0.25">
      <c r="M2004" s="96"/>
      <c r="O2004" s="97"/>
      <c r="P2004" s="97"/>
      <c r="Q2004" s="97"/>
      <c r="R2004" s="97"/>
    </row>
    <row r="2005" spans="13:18" x14ac:dyDescent="0.25">
      <c r="M2005" s="96"/>
      <c r="O2005" s="97"/>
      <c r="P2005" s="97"/>
      <c r="Q2005" s="97"/>
      <c r="R2005" s="97"/>
    </row>
    <row r="2006" spans="13:18" x14ac:dyDescent="0.25">
      <c r="M2006" s="96"/>
      <c r="O2006" s="97"/>
      <c r="P2006" s="97"/>
      <c r="Q2006" s="97"/>
      <c r="R2006" s="97"/>
    </row>
    <row r="2007" spans="13:18" x14ac:dyDescent="0.25">
      <c r="M2007" s="96"/>
      <c r="O2007" s="97"/>
      <c r="P2007" s="97"/>
      <c r="Q2007" s="97"/>
      <c r="R2007" s="97"/>
    </row>
    <row r="2008" spans="13:18" x14ac:dyDescent="0.25">
      <c r="M2008" s="96"/>
      <c r="O2008" s="97"/>
      <c r="P2008" s="97"/>
      <c r="Q2008" s="97"/>
      <c r="R2008" s="97"/>
    </row>
    <row r="2009" spans="13:18" x14ac:dyDescent="0.25">
      <c r="M2009" s="96"/>
      <c r="O2009" s="97"/>
      <c r="P2009" s="97"/>
      <c r="Q2009" s="97"/>
      <c r="R2009" s="97"/>
    </row>
    <row r="2010" spans="13:18" x14ac:dyDescent="0.25">
      <c r="M2010" s="96"/>
      <c r="O2010" s="97"/>
      <c r="P2010" s="97"/>
      <c r="Q2010" s="97"/>
      <c r="R2010" s="97"/>
    </row>
    <row r="2011" spans="13:18" x14ac:dyDescent="0.25">
      <c r="M2011" s="96"/>
      <c r="O2011" s="97"/>
      <c r="P2011" s="97"/>
      <c r="Q2011" s="97"/>
      <c r="R2011" s="97"/>
    </row>
    <row r="2012" spans="13:18" x14ac:dyDescent="0.25">
      <c r="M2012" s="96"/>
      <c r="O2012" s="97"/>
      <c r="P2012" s="97"/>
      <c r="Q2012" s="97"/>
      <c r="R2012" s="97"/>
    </row>
    <row r="2013" spans="13:18" x14ac:dyDescent="0.25">
      <c r="M2013" s="96"/>
      <c r="O2013" s="97"/>
      <c r="P2013" s="97"/>
      <c r="Q2013" s="97"/>
      <c r="R2013" s="97"/>
    </row>
    <row r="2014" spans="13:18" x14ac:dyDescent="0.25">
      <c r="M2014" s="96"/>
      <c r="O2014" s="97"/>
      <c r="P2014" s="97"/>
      <c r="Q2014" s="97"/>
      <c r="R2014" s="97"/>
    </row>
    <row r="2015" spans="13:18" x14ac:dyDescent="0.25">
      <c r="M2015" s="96"/>
      <c r="O2015" s="97"/>
      <c r="P2015" s="97"/>
      <c r="Q2015" s="97"/>
      <c r="R2015" s="97"/>
    </row>
    <row r="2016" spans="13:18" x14ac:dyDescent="0.25">
      <c r="M2016" s="96"/>
      <c r="O2016" s="97"/>
      <c r="P2016" s="97"/>
      <c r="Q2016" s="97"/>
      <c r="R2016" s="97"/>
    </row>
    <row r="2017" spans="13:18" x14ac:dyDescent="0.25">
      <c r="M2017" s="96"/>
      <c r="O2017" s="97"/>
      <c r="P2017" s="97"/>
      <c r="Q2017" s="97"/>
      <c r="R2017" s="97"/>
    </row>
    <row r="2018" spans="13:18" x14ac:dyDescent="0.25">
      <c r="M2018" s="96"/>
      <c r="O2018" s="97"/>
      <c r="P2018" s="97"/>
      <c r="Q2018" s="97"/>
      <c r="R2018" s="97"/>
    </row>
    <row r="2019" spans="13:18" x14ac:dyDescent="0.25">
      <c r="M2019" s="96"/>
      <c r="O2019" s="97"/>
      <c r="P2019" s="97"/>
      <c r="Q2019" s="97"/>
      <c r="R2019" s="97"/>
    </row>
    <row r="2020" spans="13:18" x14ac:dyDescent="0.25">
      <c r="M2020" s="96"/>
      <c r="O2020" s="97"/>
      <c r="P2020" s="97"/>
      <c r="Q2020" s="97"/>
      <c r="R2020" s="97"/>
    </row>
    <row r="2021" spans="13:18" x14ac:dyDescent="0.25">
      <c r="M2021" s="96"/>
      <c r="O2021" s="97"/>
      <c r="P2021" s="97"/>
      <c r="Q2021" s="97"/>
      <c r="R2021" s="97"/>
    </row>
    <row r="2022" spans="13:18" x14ac:dyDescent="0.25">
      <c r="M2022" s="96"/>
      <c r="O2022" s="97"/>
      <c r="P2022" s="97"/>
      <c r="Q2022" s="97"/>
      <c r="R2022" s="97"/>
    </row>
    <row r="2023" spans="13:18" x14ac:dyDescent="0.25">
      <c r="M2023" s="96"/>
      <c r="O2023" s="97"/>
      <c r="P2023" s="97"/>
      <c r="Q2023" s="97"/>
      <c r="R2023" s="97"/>
    </row>
    <row r="2024" spans="13:18" x14ac:dyDescent="0.25">
      <c r="M2024" s="96"/>
      <c r="O2024" s="97"/>
      <c r="P2024" s="97"/>
      <c r="Q2024" s="97"/>
      <c r="R2024" s="97"/>
    </row>
    <row r="2025" spans="13:18" x14ac:dyDescent="0.25">
      <c r="M2025" s="96"/>
      <c r="O2025" s="97"/>
      <c r="P2025" s="97"/>
      <c r="Q2025" s="97"/>
      <c r="R2025" s="97"/>
    </row>
    <row r="2026" spans="13:18" x14ac:dyDescent="0.25">
      <c r="M2026" s="96"/>
      <c r="O2026" s="97"/>
      <c r="P2026" s="97"/>
      <c r="Q2026" s="97"/>
      <c r="R2026" s="97"/>
    </row>
    <row r="2027" spans="13:18" x14ac:dyDescent="0.25">
      <c r="M2027" s="96"/>
      <c r="O2027" s="97"/>
      <c r="P2027" s="97"/>
      <c r="Q2027" s="97"/>
      <c r="R2027" s="97"/>
    </row>
    <row r="2028" spans="13:18" x14ac:dyDescent="0.25">
      <c r="M2028" s="96"/>
      <c r="O2028" s="97"/>
      <c r="P2028" s="97"/>
      <c r="Q2028" s="97"/>
      <c r="R2028" s="97"/>
    </row>
    <row r="2029" spans="13:18" x14ac:dyDescent="0.25">
      <c r="M2029" s="96"/>
      <c r="O2029" s="97"/>
      <c r="P2029" s="97"/>
      <c r="Q2029" s="97"/>
      <c r="R2029" s="97"/>
    </row>
    <row r="2030" spans="13:18" x14ac:dyDescent="0.25">
      <c r="M2030" s="96"/>
      <c r="O2030" s="97"/>
      <c r="P2030" s="97"/>
      <c r="Q2030" s="97"/>
      <c r="R2030" s="97"/>
    </row>
    <row r="2031" spans="13:18" x14ac:dyDescent="0.25">
      <c r="M2031" s="96"/>
      <c r="O2031" s="97"/>
      <c r="P2031" s="97"/>
      <c r="Q2031" s="97"/>
      <c r="R2031" s="97"/>
    </row>
    <row r="2032" spans="13:18" x14ac:dyDescent="0.25">
      <c r="M2032" s="96"/>
      <c r="O2032" s="97"/>
      <c r="P2032" s="97"/>
      <c r="Q2032" s="97"/>
      <c r="R2032" s="97"/>
    </row>
    <row r="2033" spans="13:18" x14ac:dyDescent="0.25">
      <c r="M2033" s="96"/>
      <c r="O2033" s="97"/>
      <c r="P2033" s="97"/>
      <c r="Q2033" s="97"/>
      <c r="R2033" s="97"/>
    </row>
    <row r="2034" spans="13:18" x14ac:dyDescent="0.25">
      <c r="M2034" s="96"/>
      <c r="O2034" s="97"/>
      <c r="P2034" s="97"/>
      <c r="Q2034" s="97"/>
      <c r="R2034" s="97"/>
    </row>
    <row r="2035" spans="13:18" x14ac:dyDescent="0.25">
      <c r="M2035" s="96"/>
      <c r="O2035" s="97"/>
      <c r="P2035" s="97"/>
      <c r="Q2035" s="97"/>
      <c r="R2035" s="97"/>
    </row>
    <row r="2036" spans="13:18" x14ac:dyDescent="0.25">
      <c r="M2036" s="96"/>
      <c r="O2036" s="97"/>
      <c r="P2036" s="97"/>
      <c r="Q2036" s="97"/>
      <c r="R2036" s="97"/>
    </row>
    <row r="2037" spans="13:18" x14ac:dyDescent="0.25">
      <c r="M2037" s="96"/>
      <c r="O2037" s="97"/>
      <c r="P2037" s="97"/>
      <c r="Q2037" s="97"/>
      <c r="R2037" s="97"/>
    </row>
    <row r="2038" spans="13:18" x14ac:dyDescent="0.25">
      <c r="M2038" s="96"/>
      <c r="O2038" s="97"/>
      <c r="P2038" s="97"/>
      <c r="Q2038" s="97"/>
      <c r="R2038" s="97"/>
    </row>
    <row r="2039" spans="13:18" x14ac:dyDescent="0.25">
      <c r="M2039" s="96"/>
      <c r="O2039" s="97"/>
      <c r="P2039" s="97"/>
      <c r="Q2039" s="97"/>
      <c r="R2039" s="97"/>
    </row>
    <row r="2040" spans="13:18" x14ac:dyDescent="0.25">
      <c r="M2040" s="96"/>
      <c r="O2040" s="97"/>
      <c r="P2040" s="97"/>
      <c r="Q2040" s="97"/>
      <c r="R2040" s="97"/>
    </row>
    <row r="2041" spans="13:18" x14ac:dyDescent="0.25">
      <c r="M2041" s="96"/>
      <c r="O2041" s="97"/>
      <c r="P2041" s="97"/>
      <c r="Q2041" s="97"/>
      <c r="R2041" s="97"/>
    </row>
    <row r="2042" spans="13:18" x14ac:dyDescent="0.25">
      <c r="M2042" s="96"/>
      <c r="O2042" s="97"/>
      <c r="P2042" s="97"/>
      <c r="Q2042" s="97"/>
      <c r="R2042" s="97"/>
    </row>
    <row r="2043" spans="13:18" x14ac:dyDescent="0.25">
      <c r="M2043" s="96"/>
      <c r="O2043" s="97"/>
      <c r="P2043" s="97"/>
      <c r="Q2043" s="97"/>
      <c r="R2043" s="97"/>
    </row>
    <row r="2044" spans="13:18" x14ac:dyDescent="0.25">
      <c r="M2044" s="96"/>
      <c r="O2044" s="97"/>
      <c r="P2044" s="97"/>
      <c r="Q2044" s="97"/>
      <c r="R2044" s="97"/>
    </row>
    <row r="2045" spans="13:18" x14ac:dyDescent="0.25">
      <c r="M2045" s="96"/>
      <c r="O2045" s="97"/>
      <c r="P2045" s="97"/>
      <c r="Q2045" s="97"/>
      <c r="R2045" s="97"/>
    </row>
    <row r="2046" spans="13:18" x14ac:dyDescent="0.25">
      <c r="M2046" s="96"/>
      <c r="O2046" s="97"/>
      <c r="P2046" s="97"/>
      <c r="Q2046" s="97"/>
      <c r="R2046" s="97"/>
    </row>
    <row r="2047" spans="13:18" x14ac:dyDescent="0.25">
      <c r="M2047" s="96"/>
      <c r="O2047" s="97"/>
      <c r="P2047" s="97"/>
      <c r="Q2047" s="97"/>
      <c r="R2047" s="97"/>
    </row>
    <row r="2048" spans="13:18" x14ac:dyDescent="0.25">
      <c r="M2048" s="96"/>
      <c r="O2048" s="97"/>
      <c r="P2048" s="97"/>
      <c r="Q2048" s="97"/>
      <c r="R2048" s="97"/>
    </row>
    <row r="2049" spans="13:18" x14ac:dyDescent="0.25">
      <c r="M2049" s="96"/>
      <c r="O2049" s="97"/>
      <c r="P2049" s="97"/>
      <c r="Q2049" s="97"/>
      <c r="R2049" s="97"/>
    </row>
    <row r="2050" spans="13:18" x14ac:dyDescent="0.25">
      <c r="M2050" s="96"/>
      <c r="O2050" s="97"/>
      <c r="P2050" s="97"/>
      <c r="Q2050" s="97"/>
      <c r="R2050" s="97"/>
    </row>
    <row r="2051" spans="13:18" x14ac:dyDescent="0.25">
      <c r="M2051" s="96"/>
      <c r="O2051" s="97"/>
      <c r="P2051" s="97"/>
      <c r="Q2051" s="97"/>
      <c r="R2051" s="97"/>
    </row>
    <row r="2052" spans="13:18" x14ac:dyDescent="0.25">
      <c r="M2052" s="96"/>
      <c r="O2052" s="97"/>
      <c r="P2052" s="97"/>
      <c r="Q2052" s="97"/>
      <c r="R2052" s="97"/>
    </row>
    <row r="2053" spans="13:18" x14ac:dyDescent="0.25">
      <c r="M2053" s="96"/>
      <c r="O2053" s="97"/>
      <c r="P2053" s="97"/>
      <c r="Q2053" s="97"/>
      <c r="R2053" s="97"/>
    </row>
    <row r="2054" spans="13:18" x14ac:dyDescent="0.25">
      <c r="M2054" s="96"/>
      <c r="O2054" s="97"/>
      <c r="P2054" s="97"/>
      <c r="Q2054" s="97"/>
      <c r="R2054" s="97"/>
    </row>
    <row r="2055" spans="13:18" x14ac:dyDescent="0.25">
      <c r="M2055" s="96"/>
      <c r="O2055" s="97"/>
      <c r="P2055" s="97"/>
      <c r="Q2055" s="97"/>
      <c r="R2055" s="97"/>
    </row>
    <row r="2056" spans="13:18" x14ac:dyDescent="0.25">
      <c r="M2056" s="96"/>
      <c r="O2056" s="97"/>
      <c r="P2056" s="97"/>
      <c r="Q2056" s="97"/>
      <c r="R2056" s="97"/>
    </row>
    <row r="2057" spans="13:18" x14ac:dyDescent="0.25">
      <c r="M2057" s="96"/>
      <c r="O2057" s="97"/>
      <c r="P2057" s="97"/>
      <c r="Q2057" s="97"/>
      <c r="R2057" s="97"/>
    </row>
    <row r="2058" spans="13:18" x14ac:dyDescent="0.25">
      <c r="M2058" s="96"/>
      <c r="O2058" s="97"/>
      <c r="P2058" s="97"/>
      <c r="Q2058" s="97"/>
      <c r="R2058" s="97"/>
    </row>
    <row r="2059" spans="13:18" x14ac:dyDescent="0.25">
      <c r="M2059" s="96"/>
      <c r="O2059" s="97"/>
      <c r="P2059" s="97"/>
      <c r="Q2059" s="97"/>
      <c r="R2059" s="97"/>
    </row>
    <row r="2060" spans="13:18" x14ac:dyDescent="0.25">
      <c r="M2060" s="96"/>
      <c r="O2060" s="97"/>
      <c r="P2060" s="97"/>
      <c r="Q2060" s="97"/>
      <c r="R2060" s="97"/>
    </row>
    <row r="2061" spans="13:18" x14ac:dyDescent="0.25">
      <c r="M2061" s="96"/>
      <c r="O2061" s="97"/>
      <c r="P2061" s="97"/>
      <c r="Q2061" s="97"/>
      <c r="R2061" s="97"/>
    </row>
    <row r="2062" spans="13:18" x14ac:dyDescent="0.25">
      <c r="M2062" s="96"/>
      <c r="O2062" s="97"/>
      <c r="P2062" s="97"/>
      <c r="Q2062" s="97"/>
      <c r="R2062" s="97"/>
    </row>
    <row r="2063" spans="13:18" x14ac:dyDescent="0.25">
      <c r="M2063" s="96"/>
      <c r="O2063" s="97"/>
      <c r="P2063" s="97"/>
      <c r="Q2063" s="97"/>
      <c r="R2063" s="97"/>
    </row>
    <row r="2064" spans="13:18" x14ac:dyDescent="0.25">
      <c r="M2064" s="96"/>
      <c r="O2064" s="97"/>
      <c r="P2064" s="97"/>
      <c r="Q2064" s="97"/>
      <c r="R2064" s="97"/>
    </row>
    <row r="2065" spans="13:18" x14ac:dyDescent="0.25">
      <c r="M2065" s="96"/>
      <c r="O2065" s="97"/>
      <c r="P2065" s="97"/>
      <c r="Q2065" s="97"/>
      <c r="R2065" s="97"/>
    </row>
    <row r="2066" spans="13:18" x14ac:dyDescent="0.25">
      <c r="M2066" s="96"/>
      <c r="O2066" s="97"/>
      <c r="P2066" s="97"/>
      <c r="Q2066" s="97"/>
      <c r="R2066" s="97"/>
    </row>
    <row r="2067" spans="13:18" x14ac:dyDescent="0.25">
      <c r="M2067" s="96"/>
      <c r="O2067" s="97"/>
      <c r="P2067" s="97"/>
      <c r="Q2067" s="97"/>
      <c r="R2067" s="97"/>
    </row>
    <row r="2068" spans="13:18" x14ac:dyDescent="0.25">
      <c r="M2068" s="96"/>
      <c r="O2068" s="97"/>
      <c r="P2068" s="97"/>
      <c r="Q2068" s="97"/>
      <c r="R2068" s="97"/>
    </row>
    <row r="2069" spans="13:18" x14ac:dyDescent="0.25">
      <c r="M2069" s="96"/>
      <c r="O2069" s="97"/>
      <c r="P2069" s="97"/>
      <c r="Q2069" s="97"/>
      <c r="R2069" s="97"/>
    </row>
    <row r="2070" spans="13:18" x14ac:dyDescent="0.25">
      <c r="M2070" s="96"/>
      <c r="O2070" s="97"/>
      <c r="P2070" s="97"/>
      <c r="Q2070" s="97"/>
      <c r="R2070" s="97"/>
    </row>
    <row r="2071" spans="13:18" x14ac:dyDescent="0.25">
      <c r="M2071" s="96"/>
      <c r="O2071" s="97"/>
      <c r="P2071" s="97"/>
      <c r="Q2071" s="97"/>
      <c r="R2071" s="97"/>
    </row>
    <row r="2072" spans="13:18" x14ac:dyDescent="0.25">
      <c r="M2072" s="96"/>
      <c r="O2072" s="97"/>
      <c r="P2072" s="97"/>
      <c r="Q2072" s="97"/>
      <c r="R2072" s="97"/>
    </row>
    <row r="2073" spans="13:18" x14ac:dyDescent="0.25">
      <c r="M2073" s="96"/>
      <c r="O2073" s="97"/>
      <c r="P2073" s="97"/>
      <c r="Q2073" s="97"/>
      <c r="R2073" s="97"/>
    </row>
    <row r="2074" spans="13:18" x14ac:dyDescent="0.25">
      <c r="M2074" s="96"/>
      <c r="O2074" s="97"/>
      <c r="P2074" s="97"/>
      <c r="Q2074" s="97"/>
      <c r="R2074" s="97"/>
    </row>
    <row r="2075" spans="13:18" x14ac:dyDescent="0.25">
      <c r="M2075" s="96"/>
      <c r="O2075" s="97"/>
      <c r="P2075" s="97"/>
      <c r="Q2075" s="97"/>
      <c r="R2075" s="97"/>
    </row>
    <row r="2076" spans="13:18" x14ac:dyDescent="0.25">
      <c r="M2076" s="96"/>
      <c r="O2076" s="97"/>
      <c r="P2076" s="97"/>
      <c r="Q2076" s="97"/>
      <c r="R2076" s="97"/>
    </row>
    <row r="2077" spans="13:18" x14ac:dyDescent="0.25">
      <c r="M2077" s="96"/>
      <c r="O2077" s="97"/>
      <c r="P2077" s="97"/>
      <c r="Q2077" s="97"/>
      <c r="R2077" s="97"/>
    </row>
    <row r="2078" spans="13:18" x14ac:dyDescent="0.25">
      <c r="M2078" s="96"/>
      <c r="O2078" s="97"/>
      <c r="P2078" s="97"/>
      <c r="Q2078" s="97"/>
      <c r="R2078" s="97"/>
    </row>
    <row r="2079" spans="13:18" x14ac:dyDescent="0.25">
      <c r="M2079" s="96"/>
      <c r="O2079" s="97"/>
      <c r="P2079" s="97"/>
      <c r="Q2079" s="97"/>
      <c r="R2079" s="97"/>
    </row>
    <row r="2080" spans="13:18" x14ac:dyDescent="0.25">
      <c r="M2080" s="96"/>
      <c r="O2080" s="97"/>
      <c r="P2080" s="97"/>
      <c r="Q2080" s="97"/>
      <c r="R2080" s="97"/>
    </row>
    <row r="2081" spans="13:18" x14ac:dyDescent="0.25">
      <c r="M2081" s="96"/>
      <c r="O2081" s="97"/>
      <c r="P2081" s="97"/>
      <c r="Q2081" s="97"/>
      <c r="R2081" s="97"/>
    </row>
    <row r="2082" spans="13:18" x14ac:dyDescent="0.25">
      <c r="M2082" s="96"/>
      <c r="O2082" s="97"/>
      <c r="P2082" s="97"/>
      <c r="Q2082" s="97"/>
      <c r="R2082" s="97"/>
    </row>
    <row r="2083" spans="13:18" x14ac:dyDescent="0.25">
      <c r="M2083" s="96"/>
      <c r="O2083" s="97"/>
      <c r="P2083" s="97"/>
      <c r="Q2083" s="97"/>
      <c r="R2083" s="97"/>
    </row>
    <row r="2084" spans="13:18" x14ac:dyDescent="0.25">
      <c r="M2084" s="96"/>
      <c r="O2084" s="97"/>
      <c r="P2084" s="97"/>
      <c r="Q2084" s="97"/>
      <c r="R2084" s="97"/>
    </row>
    <row r="2085" spans="13:18" x14ac:dyDescent="0.25">
      <c r="M2085" s="96"/>
      <c r="O2085" s="97"/>
      <c r="P2085" s="97"/>
      <c r="Q2085" s="97"/>
      <c r="R2085" s="97"/>
    </row>
    <row r="2086" spans="13:18" x14ac:dyDescent="0.25">
      <c r="M2086" s="96"/>
      <c r="O2086" s="97"/>
      <c r="P2086" s="97"/>
      <c r="Q2086" s="97"/>
      <c r="R2086" s="97"/>
    </row>
    <row r="2087" spans="13:18" x14ac:dyDescent="0.25">
      <c r="M2087" s="96"/>
      <c r="O2087" s="97"/>
      <c r="P2087" s="97"/>
      <c r="Q2087" s="97"/>
      <c r="R2087" s="97"/>
    </row>
    <row r="2088" spans="13:18" x14ac:dyDescent="0.25">
      <c r="M2088" s="96"/>
      <c r="O2088" s="97"/>
      <c r="P2088" s="97"/>
      <c r="Q2088" s="97"/>
      <c r="R2088" s="97"/>
    </row>
    <row r="2089" spans="13:18" x14ac:dyDescent="0.25">
      <c r="M2089" s="96"/>
      <c r="O2089" s="97"/>
      <c r="P2089" s="97"/>
      <c r="Q2089" s="97"/>
      <c r="R2089" s="97"/>
    </row>
    <row r="2090" spans="13:18" x14ac:dyDescent="0.25">
      <c r="M2090" s="96"/>
      <c r="O2090" s="97"/>
      <c r="P2090" s="97"/>
      <c r="Q2090" s="97"/>
      <c r="R2090" s="97"/>
    </row>
    <row r="2091" spans="13:18" x14ac:dyDescent="0.25">
      <c r="M2091" s="96"/>
      <c r="O2091" s="97"/>
      <c r="P2091" s="97"/>
      <c r="Q2091" s="97"/>
      <c r="R2091" s="97"/>
    </row>
    <row r="2092" spans="13:18" x14ac:dyDescent="0.25">
      <c r="M2092" s="96"/>
      <c r="O2092" s="97"/>
      <c r="P2092" s="97"/>
      <c r="Q2092" s="97"/>
      <c r="R2092" s="97"/>
    </row>
    <row r="2093" spans="13:18" x14ac:dyDescent="0.25">
      <c r="M2093" s="96"/>
      <c r="O2093" s="97"/>
      <c r="P2093" s="97"/>
      <c r="Q2093" s="97"/>
      <c r="R2093" s="97"/>
    </row>
    <row r="2094" spans="13:18" x14ac:dyDescent="0.25">
      <c r="M2094" s="96"/>
      <c r="O2094" s="97"/>
      <c r="P2094" s="97"/>
      <c r="Q2094" s="97"/>
      <c r="R2094" s="97"/>
    </row>
    <row r="2095" spans="13:18" x14ac:dyDescent="0.25">
      <c r="M2095" s="96"/>
      <c r="O2095" s="97"/>
      <c r="P2095" s="97"/>
      <c r="Q2095" s="97"/>
      <c r="R2095" s="97"/>
    </row>
    <row r="2096" spans="13:18" x14ac:dyDescent="0.25">
      <c r="M2096" s="96"/>
      <c r="O2096" s="97"/>
      <c r="P2096" s="97"/>
      <c r="Q2096" s="97"/>
      <c r="R2096" s="97"/>
    </row>
    <row r="2097" spans="13:18" x14ac:dyDescent="0.25">
      <c r="M2097" s="96"/>
      <c r="O2097" s="97"/>
      <c r="P2097" s="97"/>
      <c r="Q2097" s="97"/>
      <c r="R2097" s="97"/>
    </row>
    <row r="2098" spans="13:18" x14ac:dyDescent="0.25">
      <c r="M2098" s="96"/>
      <c r="O2098" s="97"/>
      <c r="P2098" s="97"/>
      <c r="Q2098" s="97"/>
      <c r="R2098" s="97"/>
    </row>
    <row r="2099" spans="13:18" x14ac:dyDescent="0.25">
      <c r="M2099" s="96"/>
      <c r="O2099" s="97"/>
      <c r="P2099" s="97"/>
      <c r="Q2099" s="97"/>
      <c r="R2099" s="97"/>
    </row>
    <row r="2100" spans="13:18" x14ac:dyDescent="0.25">
      <c r="M2100" s="96"/>
      <c r="O2100" s="97"/>
      <c r="P2100" s="97"/>
      <c r="Q2100" s="97"/>
      <c r="R2100" s="97"/>
    </row>
    <row r="2101" spans="13:18" x14ac:dyDescent="0.25">
      <c r="M2101" s="96"/>
      <c r="O2101" s="97"/>
      <c r="P2101" s="97"/>
      <c r="Q2101" s="97"/>
      <c r="R2101" s="97"/>
    </row>
    <row r="2102" spans="13:18" x14ac:dyDescent="0.25">
      <c r="M2102" s="96"/>
      <c r="O2102" s="97"/>
      <c r="P2102" s="97"/>
      <c r="Q2102" s="97"/>
      <c r="R2102" s="97"/>
    </row>
    <row r="2103" spans="13:18" x14ac:dyDescent="0.25">
      <c r="M2103" s="96"/>
      <c r="O2103" s="97"/>
      <c r="P2103" s="97"/>
      <c r="Q2103" s="97"/>
      <c r="R2103" s="97"/>
    </row>
    <row r="2104" spans="13:18" x14ac:dyDescent="0.25">
      <c r="M2104" s="96"/>
      <c r="O2104" s="97"/>
      <c r="P2104" s="97"/>
      <c r="Q2104" s="97"/>
      <c r="R2104" s="97"/>
    </row>
    <row r="2105" spans="13:18" x14ac:dyDescent="0.25">
      <c r="M2105" s="96"/>
      <c r="O2105" s="97"/>
      <c r="P2105" s="97"/>
      <c r="Q2105" s="97"/>
      <c r="R2105" s="97"/>
    </row>
    <row r="2106" spans="13:18" x14ac:dyDescent="0.25">
      <c r="M2106" s="96"/>
      <c r="O2106" s="97"/>
      <c r="P2106" s="97"/>
      <c r="Q2106" s="97"/>
      <c r="R2106" s="97"/>
    </row>
    <row r="2107" spans="13:18" x14ac:dyDescent="0.25">
      <c r="M2107" s="96"/>
      <c r="O2107" s="97"/>
      <c r="P2107" s="97"/>
      <c r="Q2107" s="97"/>
      <c r="R2107" s="97"/>
    </row>
    <row r="2108" spans="13:18" x14ac:dyDescent="0.25">
      <c r="M2108" s="96"/>
      <c r="O2108" s="97"/>
      <c r="P2108" s="97"/>
      <c r="Q2108" s="97"/>
      <c r="R2108" s="97"/>
    </row>
    <row r="2109" spans="13:18" x14ac:dyDescent="0.25">
      <c r="M2109" s="96"/>
      <c r="O2109" s="97"/>
      <c r="P2109" s="97"/>
      <c r="Q2109" s="97"/>
      <c r="R2109" s="97"/>
    </row>
    <row r="2110" spans="13:18" x14ac:dyDescent="0.25">
      <c r="M2110" s="96"/>
      <c r="O2110" s="97"/>
      <c r="P2110" s="97"/>
      <c r="Q2110" s="97"/>
      <c r="R2110" s="97"/>
    </row>
    <row r="2111" spans="13:18" x14ac:dyDescent="0.25">
      <c r="M2111" s="96"/>
      <c r="O2111" s="97"/>
      <c r="P2111" s="97"/>
      <c r="Q2111" s="97"/>
      <c r="R2111" s="97"/>
    </row>
    <row r="2112" spans="13:18" x14ac:dyDescent="0.25">
      <c r="M2112" s="96"/>
      <c r="O2112" s="97"/>
      <c r="P2112" s="97"/>
      <c r="Q2112" s="97"/>
      <c r="R2112" s="97"/>
    </row>
    <row r="2113" spans="13:18" x14ac:dyDescent="0.25">
      <c r="M2113" s="96"/>
      <c r="O2113" s="97"/>
      <c r="P2113" s="97"/>
      <c r="Q2113" s="97"/>
      <c r="R2113" s="97"/>
    </row>
    <row r="2114" spans="13:18" x14ac:dyDescent="0.25">
      <c r="M2114" s="96"/>
      <c r="O2114" s="97"/>
      <c r="P2114" s="97"/>
      <c r="Q2114" s="97"/>
      <c r="R2114" s="97"/>
    </row>
    <row r="2115" spans="13:18" x14ac:dyDescent="0.25">
      <c r="M2115" s="96"/>
      <c r="O2115" s="97"/>
      <c r="P2115" s="97"/>
      <c r="Q2115" s="97"/>
      <c r="R2115" s="97"/>
    </row>
    <row r="2116" spans="13:18" x14ac:dyDescent="0.25">
      <c r="M2116" s="96"/>
      <c r="O2116" s="97"/>
      <c r="P2116" s="97"/>
      <c r="Q2116" s="97"/>
      <c r="R2116" s="97"/>
    </row>
    <row r="2117" spans="13:18" x14ac:dyDescent="0.25">
      <c r="M2117" s="96"/>
      <c r="O2117" s="97"/>
      <c r="P2117" s="97"/>
      <c r="Q2117" s="97"/>
      <c r="R2117" s="97"/>
    </row>
    <row r="2118" spans="13:18" x14ac:dyDescent="0.25">
      <c r="M2118" s="96"/>
      <c r="O2118" s="97"/>
      <c r="P2118" s="97"/>
      <c r="Q2118" s="97"/>
      <c r="R2118" s="97"/>
    </row>
    <row r="2119" spans="13:18" x14ac:dyDescent="0.25">
      <c r="M2119" s="96"/>
      <c r="O2119" s="97"/>
      <c r="P2119" s="97"/>
      <c r="Q2119" s="97"/>
      <c r="R2119" s="97"/>
    </row>
    <row r="2120" spans="13:18" x14ac:dyDescent="0.25">
      <c r="M2120" s="96"/>
      <c r="O2120" s="97"/>
      <c r="P2120" s="97"/>
      <c r="Q2120" s="97"/>
      <c r="R2120" s="97"/>
    </row>
    <row r="2121" spans="13:18" x14ac:dyDescent="0.25">
      <c r="M2121" s="96"/>
      <c r="O2121" s="97"/>
      <c r="P2121" s="97"/>
      <c r="Q2121" s="97"/>
      <c r="R2121" s="97"/>
    </row>
    <row r="2122" spans="13:18" x14ac:dyDescent="0.25">
      <c r="M2122" s="96"/>
      <c r="O2122" s="97"/>
      <c r="P2122" s="97"/>
      <c r="Q2122" s="97"/>
      <c r="R2122" s="97"/>
    </row>
    <row r="2123" spans="13:18" x14ac:dyDescent="0.25">
      <c r="M2123" s="96"/>
      <c r="O2123" s="97"/>
      <c r="P2123" s="97"/>
      <c r="Q2123" s="97"/>
      <c r="R2123" s="97"/>
    </row>
    <row r="2124" spans="13:18" x14ac:dyDescent="0.25">
      <c r="M2124" s="96"/>
      <c r="O2124" s="97"/>
      <c r="P2124" s="97"/>
      <c r="Q2124" s="97"/>
      <c r="R2124" s="97"/>
    </row>
    <row r="2125" spans="13:18" x14ac:dyDescent="0.25">
      <c r="M2125" s="96"/>
      <c r="O2125" s="97"/>
      <c r="P2125" s="97"/>
      <c r="Q2125" s="97"/>
      <c r="R2125" s="97"/>
    </row>
    <row r="2126" spans="13:18" x14ac:dyDescent="0.25">
      <c r="M2126" s="96"/>
      <c r="O2126" s="97"/>
      <c r="P2126" s="97"/>
      <c r="Q2126" s="97"/>
      <c r="R2126" s="97"/>
    </row>
    <row r="2127" spans="13:18" x14ac:dyDescent="0.25">
      <c r="M2127" s="96"/>
      <c r="O2127" s="97"/>
      <c r="P2127" s="97"/>
      <c r="Q2127" s="97"/>
      <c r="R2127" s="97"/>
    </row>
    <row r="2128" spans="13:18" x14ac:dyDescent="0.25">
      <c r="M2128" s="96"/>
      <c r="O2128" s="97"/>
      <c r="P2128" s="97"/>
      <c r="Q2128" s="97"/>
      <c r="R2128" s="97"/>
    </row>
    <row r="2129" spans="13:18" x14ac:dyDescent="0.25">
      <c r="M2129" s="96"/>
      <c r="O2129" s="97"/>
      <c r="P2129" s="97"/>
      <c r="Q2129" s="97"/>
      <c r="R2129" s="97"/>
    </row>
    <row r="2130" spans="13:18" x14ac:dyDescent="0.25">
      <c r="M2130" s="96"/>
      <c r="O2130" s="97"/>
      <c r="P2130" s="97"/>
      <c r="Q2130" s="97"/>
      <c r="R2130" s="97"/>
    </row>
    <row r="2131" spans="13:18" x14ac:dyDescent="0.25">
      <c r="M2131" s="96"/>
      <c r="O2131" s="97"/>
      <c r="P2131" s="97"/>
      <c r="Q2131" s="97"/>
      <c r="R2131" s="97"/>
    </row>
    <row r="2132" spans="13:18" x14ac:dyDescent="0.25">
      <c r="M2132" s="96"/>
      <c r="O2132" s="97"/>
      <c r="P2132" s="97"/>
      <c r="Q2132" s="97"/>
      <c r="R2132" s="97"/>
    </row>
    <row r="2133" spans="13:18" x14ac:dyDescent="0.25">
      <c r="M2133" s="96"/>
      <c r="O2133" s="97"/>
      <c r="P2133" s="97"/>
      <c r="Q2133" s="97"/>
      <c r="R2133" s="97"/>
    </row>
    <row r="2134" spans="13:18" x14ac:dyDescent="0.25">
      <c r="M2134" s="96"/>
      <c r="O2134" s="97"/>
      <c r="P2134" s="97"/>
      <c r="Q2134" s="97"/>
      <c r="R2134" s="97"/>
    </row>
    <row r="2135" spans="13:18" x14ac:dyDescent="0.25">
      <c r="M2135" s="96"/>
      <c r="O2135" s="97"/>
      <c r="P2135" s="97"/>
      <c r="Q2135" s="97"/>
      <c r="R2135" s="97"/>
    </row>
    <row r="2136" spans="13:18" x14ac:dyDescent="0.25">
      <c r="M2136" s="96"/>
      <c r="O2136" s="97"/>
      <c r="P2136" s="97"/>
      <c r="Q2136" s="97"/>
      <c r="R2136" s="97"/>
    </row>
    <row r="2137" spans="13:18" x14ac:dyDescent="0.25">
      <c r="M2137" s="96"/>
      <c r="O2137" s="97"/>
      <c r="P2137" s="97"/>
      <c r="Q2137" s="97"/>
      <c r="R2137" s="97"/>
    </row>
    <row r="2138" spans="13:18" x14ac:dyDescent="0.25">
      <c r="M2138" s="96"/>
      <c r="O2138" s="97"/>
      <c r="P2138" s="97"/>
      <c r="Q2138" s="97"/>
      <c r="R2138" s="97"/>
    </row>
    <row r="2139" spans="13:18" x14ac:dyDescent="0.25">
      <c r="M2139" s="96"/>
      <c r="O2139" s="97"/>
      <c r="P2139" s="97"/>
      <c r="Q2139" s="97"/>
      <c r="R2139" s="97"/>
    </row>
    <row r="2140" spans="13:18" x14ac:dyDescent="0.25">
      <c r="M2140" s="96"/>
      <c r="O2140" s="97"/>
      <c r="P2140" s="97"/>
      <c r="Q2140" s="97"/>
      <c r="R2140" s="97"/>
    </row>
    <row r="2141" spans="13:18" x14ac:dyDescent="0.25">
      <c r="M2141" s="96"/>
      <c r="O2141" s="97"/>
      <c r="P2141" s="97"/>
      <c r="Q2141" s="97"/>
      <c r="R2141" s="97"/>
    </row>
    <row r="2142" spans="13:18" x14ac:dyDescent="0.25">
      <c r="M2142" s="96"/>
      <c r="O2142" s="97"/>
      <c r="P2142" s="97"/>
      <c r="Q2142" s="97"/>
      <c r="R2142" s="97"/>
    </row>
    <row r="2143" spans="13:18" x14ac:dyDescent="0.25">
      <c r="M2143" s="96"/>
      <c r="O2143" s="97"/>
      <c r="P2143" s="97"/>
      <c r="Q2143" s="97"/>
      <c r="R2143" s="97"/>
    </row>
    <row r="2144" spans="13:18" x14ac:dyDescent="0.25">
      <c r="M2144" s="96"/>
      <c r="O2144" s="97"/>
      <c r="P2144" s="97"/>
      <c r="Q2144" s="97"/>
      <c r="R2144" s="97"/>
    </row>
    <row r="2145" spans="13:18" x14ac:dyDescent="0.25">
      <c r="M2145" s="96"/>
      <c r="O2145" s="97"/>
      <c r="P2145" s="97"/>
      <c r="Q2145" s="97"/>
      <c r="R2145" s="97"/>
    </row>
    <row r="2146" spans="13:18" x14ac:dyDescent="0.25">
      <c r="M2146" s="96"/>
      <c r="O2146" s="97"/>
      <c r="P2146" s="97"/>
      <c r="Q2146" s="97"/>
      <c r="R2146" s="97"/>
    </row>
    <row r="2147" spans="13:18" x14ac:dyDescent="0.25">
      <c r="M2147" s="96"/>
      <c r="O2147" s="97"/>
      <c r="P2147" s="97"/>
      <c r="Q2147" s="97"/>
      <c r="R2147" s="97"/>
    </row>
    <row r="2148" spans="13:18" x14ac:dyDescent="0.25">
      <c r="M2148" s="96"/>
      <c r="O2148" s="97"/>
      <c r="P2148" s="97"/>
      <c r="Q2148" s="97"/>
      <c r="R2148" s="97"/>
    </row>
    <row r="2149" spans="13:18" x14ac:dyDescent="0.25">
      <c r="M2149" s="96"/>
      <c r="O2149" s="97"/>
      <c r="P2149" s="97"/>
      <c r="Q2149" s="97"/>
      <c r="R2149" s="97"/>
    </row>
    <row r="2150" spans="13:18" x14ac:dyDescent="0.25">
      <c r="M2150" s="96"/>
      <c r="O2150" s="97"/>
      <c r="P2150" s="97"/>
      <c r="Q2150" s="97"/>
      <c r="R2150" s="97"/>
    </row>
    <row r="2151" spans="13:18" x14ac:dyDescent="0.25">
      <c r="M2151" s="96"/>
      <c r="O2151" s="97"/>
      <c r="P2151" s="97"/>
      <c r="Q2151" s="97"/>
      <c r="R2151" s="97"/>
    </row>
    <row r="2152" spans="13:18" x14ac:dyDescent="0.25">
      <c r="M2152" s="96"/>
      <c r="O2152" s="97"/>
      <c r="P2152" s="97"/>
      <c r="Q2152" s="97"/>
      <c r="R2152" s="97"/>
    </row>
    <row r="2153" spans="13:18" x14ac:dyDescent="0.25">
      <c r="M2153" s="96"/>
      <c r="O2153" s="97"/>
      <c r="P2153" s="97"/>
      <c r="Q2153" s="97"/>
      <c r="R2153" s="97"/>
    </row>
    <row r="2154" spans="13:18" x14ac:dyDescent="0.25">
      <c r="M2154" s="96"/>
      <c r="O2154" s="97"/>
      <c r="P2154" s="97"/>
      <c r="Q2154" s="97"/>
      <c r="R2154" s="97"/>
    </row>
    <row r="2155" spans="13:18" x14ac:dyDescent="0.25">
      <c r="M2155" s="96"/>
      <c r="O2155" s="97"/>
      <c r="P2155" s="97"/>
      <c r="Q2155" s="97"/>
      <c r="R2155" s="97"/>
    </row>
    <row r="2156" spans="13:18" x14ac:dyDescent="0.25">
      <c r="M2156" s="96"/>
      <c r="O2156" s="97"/>
      <c r="P2156" s="97"/>
      <c r="Q2156" s="97"/>
      <c r="R2156" s="97"/>
    </row>
    <row r="2157" spans="13:18" x14ac:dyDescent="0.25">
      <c r="M2157" s="96"/>
      <c r="O2157" s="97"/>
      <c r="P2157" s="97"/>
      <c r="Q2157" s="97"/>
      <c r="R2157" s="97"/>
    </row>
    <row r="2158" spans="13:18" x14ac:dyDescent="0.25">
      <c r="M2158" s="96"/>
      <c r="O2158" s="97"/>
      <c r="P2158" s="97"/>
      <c r="Q2158" s="97"/>
      <c r="R2158" s="97"/>
    </row>
    <row r="2159" spans="13:18" x14ac:dyDescent="0.25">
      <c r="M2159" s="96"/>
      <c r="O2159" s="97"/>
      <c r="P2159" s="97"/>
      <c r="Q2159" s="97"/>
      <c r="R2159" s="97"/>
    </row>
    <row r="2160" spans="13:18" x14ac:dyDescent="0.25">
      <c r="M2160" s="96"/>
      <c r="O2160" s="97"/>
      <c r="P2160" s="97"/>
      <c r="Q2160" s="97"/>
      <c r="R2160" s="97"/>
    </row>
    <row r="2161" spans="13:18" x14ac:dyDescent="0.25">
      <c r="M2161" s="96"/>
      <c r="O2161" s="97"/>
      <c r="P2161" s="97"/>
      <c r="Q2161" s="97"/>
      <c r="R2161" s="97"/>
    </row>
    <row r="2162" spans="13:18" x14ac:dyDescent="0.25">
      <c r="M2162" s="96"/>
      <c r="O2162" s="97"/>
      <c r="P2162" s="97"/>
      <c r="Q2162" s="97"/>
      <c r="R2162" s="97"/>
    </row>
    <row r="2163" spans="13:18" x14ac:dyDescent="0.25">
      <c r="M2163" s="96"/>
      <c r="O2163" s="97"/>
      <c r="P2163" s="97"/>
      <c r="Q2163" s="97"/>
      <c r="R2163" s="97"/>
    </row>
    <row r="2164" spans="13:18" x14ac:dyDescent="0.25">
      <c r="M2164" s="96"/>
      <c r="O2164" s="97"/>
      <c r="P2164" s="97"/>
      <c r="Q2164" s="97"/>
      <c r="R2164" s="97"/>
    </row>
    <row r="2165" spans="13:18" x14ac:dyDescent="0.25">
      <c r="M2165" s="96"/>
      <c r="O2165" s="97"/>
      <c r="P2165" s="97"/>
      <c r="Q2165" s="97"/>
      <c r="R2165" s="97"/>
    </row>
    <row r="2166" spans="13:18" x14ac:dyDescent="0.25">
      <c r="M2166" s="96"/>
      <c r="O2166" s="97"/>
      <c r="P2166" s="97"/>
      <c r="Q2166" s="97"/>
      <c r="R2166" s="97"/>
    </row>
    <row r="2167" spans="13:18" x14ac:dyDescent="0.25">
      <c r="M2167" s="96"/>
      <c r="O2167" s="97"/>
      <c r="P2167" s="97"/>
      <c r="Q2167" s="97"/>
      <c r="R2167" s="97"/>
    </row>
    <row r="2168" spans="13:18" x14ac:dyDescent="0.25">
      <c r="M2168" s="96"/>
      <c r="O2168" s="97"/>
      <c r="P2168" s="97"/>
      <c r="Q2168" s="97"/>
      <c r="R2168" s="97"/>
    </row>
    <row r="2169" spans="13:18" x14ac:dyDescent="0.25">
      <c r="M2169" s="96"/>
      <c r="O2169" s="97"/>
      <c r="P2169" s="97"/>
      <c r="Q2169" s="97"/>
      <c r="R2169" s="97"/>
    </row>
    <row r="2170" spans="13:18" x14ac:dyDescent="0.25">
      <c r="M2170" s="96"/>
      <c r="O2170" s="97"/>
      <c r="P2170" s="97"/>
      <c r="Q2170" s="97"/>
      <c r="R2170" s="97"/>
    </row>
    <row r="2171" spans="13:18" x14ac:dyDescent="0.25">
      <c r="M2171" s="96"/>
      <c r="O2171" s="97"/>
      <c r="P2171" s="97"/>
      <c r="Q2171" s="97"/>
      <c r="R2171" s="97"/>
    </row>
    <row r="2172" spans="13:18" x14ac:dyDescent="0.25">
      <c r="M2172" s="96"/>
      <c r="O2172" s="97"/>
      <c r="P2172" s="97"/>
      <c r="Q2172" s="97"/>
      <c r="R2172" s="97"/>
    </row>
    <row r="2173" spans="13:18" x14ac:dyDescent="0.25">
      <c r="M2173" s="96"/>
      <c r="O2173" s="97"/>
      <c r="P2173" s="97"/>
      <c r="Q2173" s="97"/>
      <c r="R2173" s="97"/>
    </row>
    <row r="2174" spans="13:18" x14ac:dyDescent="0.25">
      <c r="M2174" s="96"/>
      <c r="O2174" s="97"/>
      <c r="P2174" s="97"/>
      <c r="Q2174" s="97"/>
      <c r="R2174" s="97"/>
    </row>
    <row r="2175" spans="13:18" x14ac:dyDescent="0.25">
      <c r="M2175" s="96"/>
      <c r="O2175" s="97"/>
      <c r="P2175" s="97"/>
      <c r="Q2175" s="97"/>
      <c r="R2175" s="97"/>
    </row>
    <row r="2176" spans="13:18" x14ac:dyDescent="0.25">
      <c r="M2176" s="96"/>
      <c r="O2176" s="97"/>
      <c r="P2176" s="97"/>
      <c r="Q2176" s="97"/>
      <c r="R2176" s="97"/>
    </row>
    <row r="2177" spans="13:18" x14ac:dyDescent="0.25">
      <c r="M2177" s="96"/>
      <c r="O2177" s="97"/>
      <c r="P2177" s="97"/>
      <c r="Q2177" s="97"/>
      <c r="R2177" s="97"/>
    </row>
    <row r="2178" spans="13:18" x14ac:dyDescent="0.25">
      <c r="M2178" s="96"/>
      <c r="O2178" s="97"/>
      <c r="P2178" s="97"/>
      <c r="Q2178" s="97"/>
      <c r="R2178" s="97"/>
    </row>
    <row r="2179" spans="13:18" x14ac:dyDescent="0.25">
      <c r="M2179" s="96"/>
      <c r="O2179" s="97"/>
      <c r="P2179" s="97"/>
      <c r="Q2179" s="97"/>
      <c r="R2179" s="97"/>
    </row>
    <row r="2180" spans="13:18" x14ac:dyDescent="0.25">
      <c r="M2180" s="96"/>
      <c r="O2180" s="97"/>
      <c r="P2180" s="97"/>
      <c r="Q2180" s="97"/>
      <c r="R2180" s="97"/>
    </row>
    <row r="2181" spans="13:18" x14ac:dyDescent="0.25">
      <c r="M2181" s="96"/>
      <c r="O2181" s="97"/>
      <c r="P2181" s="97"/>
      <c r="Q2181" s="97"/>
      <c r="R2181" s="97"/>
    </row>
    <row r="2182" spans="13:18" x14ac:dyDescent="0.25">
      <c r="M2182" s="96"/>
      <c r="O2182" s="97"/>
      <c r="P2182" s="97"/>
      <c r="Q2182" s="97"/>
      <c r="R2182" s="97"/>
    </row>
    <row r="2183" spans="13:18" x14ac:dyDescent="0.25">
      <c r="M2183" s="96"/>
      <c r="O2183" s="97"/>
      <c r="P2183" s="97"/>
      <c r="Q2183" s="97"/>
      <c r="R2183" s="97"/>
    </row>
    <row r="2184" spans="13:18" x14ac:dyDescent="0.25">
      <c r="M2184" s="96"/>
      <c r="O2184" s="97"/>
      <c r="P2184" s="97"/>
      <c r="Q2184" s="97"/>
      <c r="R2184" s="97"/>
    </row>
    <row r="2185" spans="13:18" x14ac:dyDescent="0.25">
      <c r="M2185" s="96"/>
      <c r="O2185" s="97"/>
      <c r="P2185" s="97"/>
      <c r="Q2185" s="97"/>
      <c r="R2185" s="97"/>
    </row>
    <row r="2186" spans="13:18" x14ac:dyDescent="0.25">
      <c r="M2186" s="96"/>
      <c r="O2186" s="97"/>
      <c r="P2186" s="97"/>
      <c r="Q2186" s="97"/>
      <c r="R2186" s="97"/>
    </row>
    <row r="2187" spans="13:18" x14ac:dyDescent="0.25">
      <c r="M2187" s="96"/>
      <c r="O2187" s="97"/>
      <c r="P2187" s="97"/>
      <c r="Q2187" s="97"/>
      <c r="R2187" s="97"/>
    </row>
    <row r="2188" spans="13:18" x14ac:dyDescent="0.25">
      <c r="M2188" s="96"/>
      <c r="O2188" s="97"/>
      <c r="P2188" s="97"/>
      <c r="Q2188" s="97"/>
      <c r="R2188" s="97"/>
    </row>
    <row r="2189" spans="13:18" x14ac:dyDescent="0.25">
      <c r="M2189" s="96"/>
      <c r="O2189" s="97"/>
      <c r="P2189" s="97"/>
      <c r="Q2189" s="97"/>
      <c r="R2189" s="97"/>
    </row>
    <row r="2190" spans="13:18" x14ac:dyDescent="0.25">
      <c r="M2190" s="96"/>
      <c r="O2190" s="97"/>
      <c r="P2190" s="97"/>
      <c r="Q2190" s="97"/>
      <c r="R2190" s="97"/>
    </row>
    <row r="2191" spans="13:18" x14ac:dyDescent="0.25">
      <c r="M2191" s="96"/>
      <c r="O2191" s="97"/>
      <c r="P2191" s="97"/>
      <c r="Q2191" s="97"/>
      <c r="R2191" s="97"/>
    </row>
    <row r="2192" spans="13:18" x14ac:dyDescent="0.25">
      <c r="M2192" s="96"/>
      <c r="O2192" s="97"/>
      <c r="P2192" s="97"/>
      <c r="Q2192" s="97"/>
      <c r="R2192" s="97"/>
    </row>
    <row r="2193" spans="13:18" x14ac:dyDescent="0.25">
      <c r="M2193" s="96"/>
      <c r="O2193" s="97"/>
      <c r="P2193" s="97"/>
      <c r="Q2193" s="97"/>
      <c r="R2193" s="97"/>
    </row>
    <row r="2194" spans="13:18" x14ac:dyDescent="0.25">
      <c r="M2194" s="96"/>
      <c r="O2194" s="97"/>
      <c r="P2194" s="97"/>
      <c r="Q2194" s="97"/>
      <c r="R2194" s="97"/>
    </row>
    <row r="2195" spans="13:18" x14ac:dyDescent="0.25">
      <c r="M2195" s="96"/>
      <c r="O2195" s="97"/>
      <c r="P2195" s="97"/>
      <c r="Q2195" s="97"/>
      <c r="R2195" s="97"/>
    </row>
    <row r="2196" spans="13:18" x14ac:dyDescent="0.25">
      <c r="M2196" s="96"/>
      <c r="O2196" s="97"/>
      <c r="P2196" s="97"/>
      <c r="Q2196" s="97"/>
      <c r="R2196" s="97"/>
    </row>
    <row r="2197" spans="13:18" x14ac:dyDescent="0.25">
      <c r="M2197" s="96"/>
      <c r="O2197" s="97"/>
      <c r="P2197" s="97"/>
      <c r="Q2197" s="97"/>
      <c r="R2197" s="97"/>
    </row>
    <row r="2198" spans="13:18" x14ac:dyDescent="0.25">
      <c r="M2198" s="96"/>
      <c r="O2198" s="97"/>
      <c r="P2198" s="97"/>
      <c r="Q2198" s="97"/>
      <c r="R2198" s="97"/>
    </row>
    <row r="2199" spans="13:18" x14ac:dyDescent="0.25">
      <c r="M2199" s="96"/>
      <c r="O2199" s="97"/>
      <c r="P2199" s="97"/>
      <c r="Q2199" s="97"/>
      <c r="R2199" s="97"/>
    </row>
    <row r="2200" spans="13:18" x14ac:dyDescent="0.25">
      <c r="M2200" s="96"/>
      <c r="O2200" s="97"/>
      <c r="P2200" s="97"/>
      <c r="Q2200" s="97"/>
      <c r="R2200" s="97"/>
    </row>
    <row r="2201" spans="13:18" x14ac:dyDescent="0.25">
      <c r="M2201" s="96"/>
      <c r="O2201" s="97"/>
      <c r="P2201" s="97"/>
      <c r="Q2201" s="97"/>
      <c r="R2201" s="97"/>
    </row>
    <row r="2202" spans="13:18" x14ac:dyDescent="0.25">
      <c r="M2202" s="96"/>
      <c r="O2202" s="97"/>
      <c r="P2202" s="97"/>
      <c r="Q2202" s="97"/>
      <c r="R2202" s="97"/>
    </row>
    <row r="2203" spans="13:18" x14ac:dyDescent="0.25">
      <c r="M2203" s="96"/>
      <c r="O2203" s="97"/>
      <c r="P2203" s="97"/>
      <c r="Q2203" s="97"/>
      <c r="R2203" s="97"/>
    </row>
    <row r="2204" spans="13:18" x14ac:dyDescent="0.25">
      <c r="M2204" s="96"/>
      <c r="O2204" s="97"/>
      <c r="P2204" s="97"/>
      <c r="Q2204" s="97"/>
      <c r="R2204" s="97"/>
    </row>
    <row r="2205" spans="13:18" x14ac:dyDescent="0.25">
      <c r="M2205" s="96"/>
      <c r="O2205" s="97"/>
      <c r="P2205" s="97"/>
      <c r="Q2205" s="97"/>
      <c r="R2205" s="97"/>
    </row>
    <row r="2206" spans="13:18" x14ac:dyDescent="0.25">
      <c r="M2206" s="96"/>
      <c r="O2206" s="97"/>
      <c r="P2206" s="97"/>
      <c r="Q2206" s="97"/>
      <c r="R2206" s="97"/>
    </row>
    <row r="2207" spans="13:18" x14ac:dyDescent="0.25">
      <c r="M2207" s="96"/>
      <c r="O2207" s="97"/>
      <c r="P2207" s="97"/>
      <c r="Q2207" s="97"/>
      <c r="R2207" s="97"/>
    </row>
    <row r="2208" spans="13:18" x14ac:dyDescent="0.25">
      <c r="M2208" s="96"/>
      <c r="O2208" s="97"/>
      <c r="P2208" s="97"/>
      <c r="Q2208" s="97"/>
      <c r="R2208" s="97"/>
    </row>
    <row r="2209" spans="13:18" x14ac:dyDescent="0.25">
      <c r="M2209" s="96"/>
      <c r="O2209" s="97"/>
      <c r="P2209" s="97"/>
      <c r="Q2209" s="97"/>
      <c r="R2209" s="97"/>
    </row>
    <row r="2210" spans="13:18" x14ac:dyDescent="0.25">
      <c r="M2210" s="96"/>
      <c r="O2210" s="97"/>
      <c r="P2210" s="97"/>
      <c r="Q2210" s="97"/>
      <c r="R2210" s="97"/>
    </row>
    <row r="2211" spans="13:18" x14ac:dyDescent="0.25">
      <c r="M2211" s="96"/>
      <c r="O2211" s="97"/>
      <c r="P2211" s="97"/>
      <c r="Q2211" s="97"/>
      <c r="R2211" s="97"/>
    </row>
    <row r="2212" spans="13:18" x14ac:dyDescent="0.25">
      <c r="M2212" s="96"/>
      <c r="O2212" s="97"/>
      <c r="P2212" s="97"/>
      <c r="Q2212" s="97"/>
      <c r="R2212" s="97"/>
    </row>
    <row r="2213" spans="13:18" x14ac:dyDescent="0.25">
      <c r="M2213" s="96"/>
      <c r="O2213" s="97"/>
      <c r="P2213" s="97"/>
      <c r="Q2213" s="97"/>
      <c r="R2213" s="97"/>
    </row>
    <row r="2214" spans="13:18" x14ac:dyDescent="0.25">
      <c r="M2214" s="96"/>
      <c r="O2214" s="97"/>
      <c r="P2214" s="97"/>
      <c r="Q2214" s="97"/>
      <c r="R2214" s="97"/>
    </row>
    <row r="2215" spans="13:18" x14ac:dyDescent="0.25">
      <c r="M2215" s="96"/>
      <c r="O2215" s="97"/>
      <c r="P2215" s="97"/>
      <c r="Q2215" s="97"/>
      <c r="R2215" s="97"/>
    </row>
    <row r="2216" spans="13:18" x14ac:dyDescent="0.25">
      <c r="M2216" s="96"/>
      <c r="O2216" s="97"/>
      <c r="P2216" s="97"/>
      <c r="Q2216" s="97"/>
      <c r="R2216" s="97"/>
    </row>
    <row r="2217" spans="13:18" x14ac:dyDescent="0.25">
      <c r="M2217" s="96"/>
      <c r="O2217" s="97"/>
      <c r="P2217" s="97"/>
      <c r="Q2217" s="97"/>
      <c r="R2217" s="97"/>
    </row>
    <row r="2218" spans="13:18" x14ac:dyDescent="0.25">
      <c r="M2218" s="96"/>
      <c r="O2218" s="97"/>
      <c r="P2218" s="97"/>
      <c r="Q2218" s="97"/>
      <c r="R2218" s="97"/>
    </row>
    <row r="2219" spans="13:18" x14ac:dyDescent="0.25">
      <c r="M2219" s="96"/>
      <c r="O2219" s="97"/>
      <c r="P2219" s="97"/>
      <c r="Q2219" s="97"/>
      <c r="R2219" s="97"/>
    </row>
    <row r="2220" spans="13:18" x14ac:dyDescent="0.25">
      <c r="M2220" s="96"/>
      <c r="O2220" s="97"/>
      <c r="P2220" s="97"/>
      <c r="Q2220" s="97"/>
      <c r="R2220" s="97"/>
    </row>
    <row r="2221" spans="13:18" x14ac:dyDescent="0.25">
      <c r="M2221" s="96"/>
      <c r="O2221" s="97"/>
      <c r="P2221" s="97"/>
      <c r="Q2221" s="97"/>
      <c r="R2221" s="97"/>
    </row>
    <row r="2222" spans="13:18" x14ac:dyDescent="0.25">
      <c r="M2222" s="96"/>
      <c r="O2222" s="97"/>
      <c r="P2222" s="97"/>
      <c r="Q2222" s="97"/>
      <c r="R2222" s="97"/>
    </row>
    <row r="2223" spans="13:18" x14ac:dyDescent="0.25">
      <c r="M2223" s="96"/>
      <c r="O2223" s="97"/>
      <c r="P2223" s="97"/>
      <c r="Q2223" s="97"/>
      <c r="R2223" s="97"/>
    </row>
    <row r="2224" spans="13:18" x14ac:dyDescent="0.25">
      <c r="M2224" s="96"/>
      <c r="O2224" s="97"/>
      <c r="P2224" s="97"/>
      <c r="Q2224" s="97"/>
      <c r="R2224" s="97"/>
    </row>
    <row r="2225" spans="13:18" x14ac:dyDescent="0.25">
      <c r="M2225" s="96"/>
      <c r="O2225" s="97"/>
      <c r="P2225" s="97"/>
      <c r="Q2225" s="97"/>
      <c r="R2225" s="97"/>
    </row>
    <row r="2226" spans="13:18" x14ac:dyDescent="0.25">
      <c r="M2226" s="96"/>
      <c r="O2226" s="97"/>
      <c r="P2226" s="97"/>
      <c r="Q2226" s="97"/>
      <c r="R2226" s="97"/>
    </row>
    <row r="2227" spans="13:18" x14ac:dyDescent="0.25">
      <c r="M2227" s="96"/>
      <c r="O2227" s="97"/>
      <c r="P2227" s="97"/>
      <c r="Q2227" s="97"/>
      <c r="R2227" s="97"/>
    </row>
    <row r="2228" spans="13:18" x14ac:dyDescent="0.25">
      <c r="M2228" s="96"/>
      <c r="O2228" s="97"/>
      <c r="P2228" s="97"/>
      <c r="Q2228" s="97"/>
      <c r="R2228" s="97"/>
    </row>
    <row r="2229" spans="13:18" x14ac:dyDescent="0.25">
      <c r="M2229" s="96"/>
      <c r="O2229" s="97"/>
      <c r="P2229" s="97"/>
      <c r="Q2229" s="97"/>
      <c r="R2229" s="97"/>
    </row>
    <row r="2230" spans="13:18" x14ac:dyDescent="0.25">
      <c r="M2230" s="96"/>
      <c r="O2230" s="97"/>
      <c r="P2230" s="97"/>
      <c r="Q2230" s="97"/>
      <c r="R2230" s="97"/>
    </row>
    <row r="2231" spans="13:18" x14ac:dyDescent="0.25">
      <c r="M2231" s="96"/>
      <c r="O2231" s="97"/>
      <c r="P2231" s="97"/>
      <c r="Q2231" s="97"/>
      <c r="R2231" s="97"/>
    </row>
    <row r="2232" spans="13:18" x14ac:dyDescent="0.25">
      <c r="M2232" s="96"/>
      <c r="O2232" s="97"/>
      <c r="P2232" s="97"/>
      <c r="Q2232" s="97"/>
      <c r="R2232" s="97"/>
    </row>
    <row r="2233" spans="13:18" x14ac:dyDescent="0.25">
      <c r="M2233" s="96"/>
      <c r="O2233" s="97"/>
      <c r="P2233" s="97"/>
      <c r="Q2233" s="97"/>
      <c r="R2233" s="97"/>
    </row>
    <row r="2234" spans="13:18" x14ac:dyDescent="0.25">
      <c r="M2234" s="96"/>
      <c r="O2234" s="97"/>
      <c r="P2234" s="97"/>
      <c r="Q2234" s="97"/>
      <c r="R2234" s="97"/>
    </row>
    <row r="2235" spans="13:18" x14ac:dyDescent="0.25">
      <c r="M2235" s="96"/>
      <c r="O2235" s="97"/>
      <c r="P2235" s="97"/>
      <c r="Q2235" s="97"/>
      <c r="R2235" s="97"/>
    </row>
    <row r="2236" spans="13:18" x14ac:dyDescent="0.25">
      <c r="M2236" s="96"/>
      <c r="O2236" s="97"/>
      <c r="P2236" s="97"/>
      <c r="Q2236" s="97"/>
      <c r="R2236" s="97"/>
    </row>
    <row r="2237" spans="13:18" x14ac:dyDescent="0.25">
      <c r="M2237" s="96"/>
      <c r="O2237" s="97"/>
      <c r="P2237" s="97"/>
      <c r="Q2237" s="97"/>
      <c r="R2237" s="97"/>
    </row>
    <row r="2238" spans="13:18" x14ac:dyDescent="0.25">
      <c r="M2238" s="96"/>
      <c r="O2238" s="97"/>
      <c r="P2238" s="97"/>
      <c r="Q2238" s="97"/>
      <c r="R2238" s="97"/>
    </row>
    <row r="2239" spans="13:18" x14ac:dyDescent="0.25">
      <c r="M2239" s="96"/>
      <c r="O2239" s="97"/>
      <c r="P2239" s="97"/>
      <c r="Q2239" s="97"/>
      <c r="R2239" s="97"/>
    </row>
    <row r="2240" spans="13:18" x14ac:dyDescent="0.25">
      <c r="M2240" s="96"/>
      <c r="O2240" s="97"/>
      <c r="P2240" s="97"/>
      <c r="Q2240" s="97"/>
      <c r="R2240" s="97"/>
    </row>
    <row r="2241" spans="13:18" x14ac:dyDescent="0.25">
      <c r="M2241" s="96"/>
      <c r="O2241" s="97"/>
      <c r="P2241" s="97"/>
      <c r="Q2241" s="97"/>
      <c r="R2241" s="97"/>
    </row>
    <row r="2242" spans="13:18" x14ac:dyDescent="0.25">
      <c r="M2242" s="96"/>
      <c r="O2242" s="97"/>
      <c r="P2242" s="97"/>
      <c r="Q2242" s="97"/>
      <c r="R2242" s="97"/>
    </row>
    <row r="2243" spans="13:18" x14ac:dyDescent="0.25">
      <c r="M2243" s="96"/>
      <c r="O2243" s="97"/>
      <c r="P2243" s="97"/>
      <c r="Q2243" s="97"/>
      <c r="R2243" s="97"/>
    </row>
    <row r="2244" spans="13:18" x14ac:dyDescent="0.25">
      <c r="M2244" s="96"/>
      <c r="O2244" s="97"/>
      <c r="P2244" s="97"/>
      <c r="Q2244" s="97"/>
      <c r="R2244" s="97"/>
    </row>
    <row r="2245" spans="13:18" x14ac:dyDescent="0.25">
      <c r="M2245" s="96"/>
      <c r="O2245" s="97"/>
      <c r="P2245" s="97"/>
      <c r="Q2245" s="97"/>
      <c r="R2245" s="97"/>
    </row>
    <row r="2246" spans="13:18" x14ac:dyDescent="0.25">
      <c r="M2246" s="96"/>
      <c r="O2246" s="97"/>
      <c r="P2246" s="97"/>
      <c r="Q2246" s="97"/>
      <c r="R2246" s="97"/>
    </row>
    <row r="2247" spans="13:18" x14ac:dyDescent="0.25">
      <c r="M2247" s="96"/>
      <c r="O2247" s="97"/>
      <c r="P2247" s="97"/>
      <c r="Q2247" s="97"/>
      <c r="R2247" s="97"/>
    </row>
    <row r="2248" spans="13:18" x14ac:dyDescent="0.25">
      <c r="M2248" s="96"/>
      <c r="O2248" s="97"/>
      <c r="P2248" s="97"/>
      <c r="Q2248" s="97"/>
      <c r="R2248" s="97"/>
    </row>
    <row r="2249" spans="13:18" x14ac:dyDescent="0.25">
      <c r="M2249" s="96"/>
      <c r="O2249" s="97"/>
      <c r="P2249" s="97"/>
      <c r="Q2249" s="97"/>
      <c r="R2249" s="97"/>
    </row>
    <row r="2250" spans="13:18" x14ac:dyDescent="0.25">
      <c r="M2250" s="96"/>
      <c r="O2250" s="97"/>
      <c r="P2250" s="97"/>
      <c r="Q2250" s="97"/>
      <c r="R2250" s="97"/>
    </row>
    <row r="2251" spans="13:18" x14ac:dyDescent="0.25">
      <c r="M2251" s="96"/>
      <c r="O2251" s="97"/>
      <c r="P2251" s="97"/>
      <c r="Q2251" s="97"/>
      <c r="R2251" s="97"/>
    </row>
    <row r="2252" spans="13:18" x14ac:dyDescent="0.25">
      <c r="M2252" s="96"/>
      <c r="O2252" s="97"/>
      <c r="P2252" s="97"/>
      <c r="Q2252" s="97"/>
      <c r="R2252" s="97"/>
    </row>
    <row r="2253" spans="13:18" x14ac:dyDescent="0.25">
      <c r="M2253" s="96"/>
      <c r="O2253" s="97"/>
      <c r="P2253" s="97"/>
      <c r="Q2253" s="97"/>
      <c r="R2253" s="97"/>
    </row>
    <row r="2254" spans="13:18" x14ac:dyDescent="0.25">
      <c r="M2254" s="96"/>
      <c r="O2254" s="97"/>
      <c r="P2254" s="97"/>
      <c r="Q2254" s="97"/>
      <c r="R2254" s="97"/>
    </row>
    <row r="2255" spans="13:18" x14ac:dyDescent="0.25">
      <c r="M2255" s="96"/>
      <c r="O2255" s="97"/>
      <c r="P2255" s="97"/>
      <c r="Q2255" s="97"/>
      <c r="R2255" s="97"/>
    </row>
    <row r="2256" spans="13:18" x14ac:dyDescent="0.25">
      <c r="M2256" s="96"/>
      <c r="O2256" s="97"/>
      <c r="P2256" s="97"/>
      <c r="Q2256" s="97"/>
      <c r="R2256" s="97"/>
    </row>
    <row r="2257" spans="13:18" x14ac:dyDescent="0.25">
      <c r="M2257" s="96"/>
      <c r="O2257" s="97"/>
      <c r="P2257" s="97"/>
      <c r="Q2257" s="97"/>
      <c r="R2257" s="97"/>
    </row>
    <row r="2258" spans="13:18" x14ac:dyDescent="0.25">
      <c r="M2258" s="96"/>
      <c r="O2258" s="97"/>
      <c r="P2258" s="97"/>
      <c r="Q2258" s="97"/>
      <c r="R2258" s="97"/>
    </row>
    <row r="2259" spans="13:18" x14ac:dyDescent="0.25">
      <c r="M2259" s="96"/>
      <c r="O2259" s="97"/>
      <c r="P2259" s="97"/>
      <c r="Q2259" s="97"/>
      <c r="R2259" s="97"/>
    </row>
    <row r="2260" spans="13:18" x14ac:dyDescent="0.25">
      <c r="M2260" s="96"/>
      <c r="O2260" s="97"/>
      <c r="P2260" s="97"/>
      <c r="Q2260" s="97"/>
      <c r="R2260" s="97"/>
    </row>
    <row r="2261" spans="13:18" x14ac:dyDescent="0.25">
      <c r="M2261" s="96"/>
      <c r="O2261" s="97"/>
      <c r="P2261" s="97"/>
      <c r="Q2261" s="97"/>
      <c r="R2261" s="97"/>
    </row>
    <row r="2262" spans="13:18" x14ac:dyDescent="0.25">
      <c r="M2262" s="96"/>
      <c r="O2262" s="97"/>
      <c r="P2262" s="97"/>
      <c r="Q2262" s="97"/>
      <c r="R2262" s="97"/>
    </row>
    <row r="2263" spans="13:18" x14ac:dyDescent="0.25">
      <c r="M2263" s="96"/>
      <c r="O2263" s="97"/>
      <c r="P2263" s="97"/>
      <c r="Q2263" s="97"/>
      <c r="R2263" s="97"/>
    </row>
    <row r="2264" spans="13:18" x14ac:dyDescent="0.25">
      <c r="M2264" s="96"/>
      <c r="O2264" s="97"/>
      <c r="P2264" s="97"/>
      <c r="Q2264" s="97"/>
      <c r="R2264" s="97"/>
    </row>
    <row r="2265" spans="13:18" x14ac:dyDescent="0.25">
      <c r="M2265" s="96"/>
      <c r="O2265" s="97"/>
      <c r="P2265" s="97"/>
      <c r="Q2265" s="97"/>
      <c r="R2265" s="97"/>
    </row>
    <row r="2266" spans="13:18" x14ac:dyDescent="0.25">
      <c r="M2266" s="96"/>
      <c r="O2266" s="97"/>
      <c r="P2266" s="97"/>
      <c r="Q2266" s="97"/>
      <c r="R2266" s="97"/>
    </row>
    <row r="2267" spans="13:18" x14ac:dyDescent="0.25">
      <c r="M2267" s="96"/>
      <c r="O2267" s="97"/>
      <c r="P2267" s="97"/>
      <c r="Q2267" s="97"/>
      <c r="R2267" s="97"/>
    </row>
    <row r="2268" spans="13:18" x14ac:dyDescent="0.25">
      <c r="M2268" s="96"/>
      <c r="O2268" s="97"/>
      <c r="P2268" s="97"/>
      <c r="Q2268" s="97"/>
      <c r="R2268" s="97"/>
    </row>
    <row r="2269" spans="13:18" x14ac:dyDescent="0.25">
      <c r="M2269" s="96"/>
      <c r="O2269" s="97"/>
      <c r="P2269" s="97"/>
      <c r="Q2269" s="97"/>
      <c r="R2269" s="97"/>
    </row>
    <row r="2270" spans="13:18" x14ac:dyDescent="0.25">
      <c r="M2270" s="96"/>
      <c r="O2270" s="97"/>
      <c r="P2270" s="97"/>
      <c r="Q2270" s="97"/>
      <c r="R2270" s="97"/>
    </row>
    <row r="2271" spans="13:18" x14ac:dyDescent="0.25">
      <c r="M2271" s="96"/>
      <c r="O2271" s="97"/>
      <c r="P2271" s="97"/>
      <c r="Q2271" s="97"/>
      <c r="R2271" s="97"/>
    </row>
    <row r="2272" spans="13:18" x14ac:dyDescent="0.25">
      <c r="M2272" s="96"/>
      <c r="O2272" s="97"/>
      <c r="P2272" s="97"/>
      <c r="Q2272" s="97"/>
      <c r="R2272" s="97"/>
    </row>
    <row r="2273" spans="13:18" x14ac:dyDescent="0.25">
      <c r="M2273" s="96"/>
      <c r="O2273" s="97"/>
      <c r="P2273" s="97"/>
      <c r="Q2273" s="97"/>
      <c r="R2273" s="97"/>
    </row>
    <row r="2274" spans="13:18" x14ac:dyDescent="0.25">
      <c r="M2274" s="96"/>
      <c r="O2274" s="97"/>
      <c r="P2274" s="97"/>
      <c r="Q2274" s="97"/>
      <c r="R2274" s="97"/>
    </row>
    <row r="2275" spans="13:18" x14ac:dyDescent="0.25">
      <c r="M2275" s="96"/>
      <c r="O2275" s="97"/>
      <c r="P2275" s="97"/>
      <c r="Q2275" s="97"/>
      <c r="R2275" s="97"/>
    </row>
    <row r="2276" spans="13:18" x14ac:dyDescent="0.25">
      <c r="M2276" s="96"/>
      <c r="O2276" s="97"/>
      <c r="P2276" s="97"/>
      <c r="Q2276" s="97"/>
      <c r="R2276" s="97"/>
    </row>
    <row r="2277" spans="13:18" x14ac:dyDescent="0.25">
      <c r="M2277" s="96"/>
      <c r="O2277" s="97"/>
      <c r="P2277" s="97"/>
      <c r="Q2277" s="97"/>
      <c r="R2277" s="97"/>
    </row>
    <row r="2278" spans="13:18" x14ac:dyDescent="0.25">
      <c r="M2278" s="96"/>
      <c r="O2278" s="97"/>
      <c r="P2278" s="97"/>
      <c r="Q2278" s="97"/>
      <c r="R2278" s="97"/>
    </row>
    <row r="2279" spans="13:18" x14ac:dyDescent="0.25">
      <c r="M2279" s="96"/>
      <c r="O2279" s="97"/>
      <c r="P2279" s="97"/>
      <c r="Q2279" s="97"/>
      <c r="R2279" s="97"/>
    </row>
    <row r="2280" spans="13:18" x14ac:dyDescent="0.25">
      <c r="M2280" s="96"/>
      <c r="O2280" s="97"/>
      <c r="P2280" s="97"/>
      <c r="Q2280" s="97"/>
      <c r="R2280" s="97"/>
    </row>
    <row r="2281" spans="13:18" x14ac:dyDescent="0.25">
      <c r="M2281" s="96"/>
      <c r="O2281" s="97"/>
      <c r="P2281" s="97"/>
      <c r="Q2281" s="97"/>
      <c r="R2281" s="97"/>
    </row>
    <row r="2282" spans="13:18" x14ac:dyDescent="0.25">
      <c r="M2282" s="96"/>
      <c r="O2282" s="97"/>
      <c r="P2282" s="97"/>
      <c r="Q2282" s="97"/>
      <c r="R2282" s="97"/>
    </row>
    <row r="2283" spans="13:18" x14ac:dyDescent="0.25">
      <c r="M2283" s="96"/>
      <c r="O2283" s="97"/>
      <c r="P2283" s="97"/>
      <c r="Q2283" s="97"/>
      <c r="R2283" s="97"/>
    </row>
    <row r="2284" spans="13:18" x14ac:dyDescent="0.25">
      <c r="M2284" s="96"/>
      <c r="O2284" s="97"/>
      <c r="P2284" s="97"/>
      <c r="Q2284" s="97"/>
      <c r="R2284" s="97"/>
    </row>
    <row r="2285" spans="13:18" x14ac:dyDescent="0.25">
      <c r="M2285" s="96"/>
      <c r="O2285" s="97"/>
      <c r="P2285" s="97"/>
      <c r="Q2285" s="97"/>
      <c r="R2285" s="97"/>
    </row>
    <row r="2286" spans="13:18" x14ac:dyDescent="0.25">
      <c r="M2286" s="96"/>
      <c r="O2286" s="97"/>
      <c r="P2286" s="97"/>
      <c r="Q2286" s="97"/>
      <c r="R2286" s="97"/>
    </row>
    <row r="2287" spans="13:18" x14ac:dyDescent="0.25">
      <c r="M2287" s="96"/>
      <c r="O2287" s="97"/>
      <c r="P2287" s="97"/>
      <c r="Q2287" s="97"/>
      <c r="R2287" s="97"/>
    </row>
    <row r="2288" spans="13:18" x14ac:dyDescent="0.25">
      <c r="M2288" s="96"/>
      <c r="O2288" s="97"/>
      <c r="P2288" s="97"/>
      <c r="Q2288" s="97"/>
      <c r="R2288" s="97"/>
    </row>
    <row r="2289" spans="13:18" x14ac:dyDescent="0.25">
      <c r="M2289" s="96"/>
      <c r="O2289" s="97"/>
      <c r="P2289" s="97"/>
      <c r="Q2289" s="97"/>
      <c r="R2289" s="97"/>
    </row>
    <row r="2290" spans="13:18" x14ac:dyDescent="0.25">
      <c r="M2290" s="96"/>
      <c r="O2290" s="97"/>
      <c r="P2290" s="97"/>
      <c r="Q2290" s="97"/>
      <c r="R2290" s="97"/>
    </row>
    <row r="2291" spans="13:18" x14ac:dyDescent="0.25">
      <c r="M2291" s="96"/>
      <c r="O2291" s="97"/>
      <c r="P2291" s="97"/>
      <c r="Q2291" s="97"/>
      <c r="R2291" s="97"/>
    </row>
    <row r="2292" spans="13:18" x14ac:dyDescent="0.25">
      <c r="M2292" s="96"/>
      <c r="O2292" s="97"/>
      <c r="P2292" s="97"/>
      <c r="Q2292" s="97"/>
      <c r="R2292" s="97"/>
    </row>
    <row r="2293" spans="13:18" x14ac:dyDescent="0.25">
      <c r="M2293" s="96"/>
      <c r="O2293" s="97"/>
      <c r="P2293" s="97"/>
      <c r="Q2293" s="97"/>
      <c r="R2293" s="97"/>
    </row>
    <row r="2294" spans="13:18" x14ac:dyDescent="0.25">
      <c r="M2294" s="96"/>
      <c r="O2294" s="97"/>
      <c r="P2294" s="97"/>
      <c r="Q2294" s="97"/>
      <c r="R2294" s="97"/>
    </row>
    <row r="2295" spans="13:18" x14ac:dyDescent="0.25">
      <c r="M2295" s="96"/>
      <c r="O2295" s="97"/>
      <c r="P2295" s="97"/>
      <c r="Q2295" s="97"/>
      <c r="R2295" s="97"/>
    </row>
    <row r="2296" spans="13:18" x14ac:dyDescent="0.25">
      <c r="M2296" s="96"/>
      <c r="O2296" s="97"/>
      <c r="P2296" s="97"/>
      <c r="Q2296" s="97"/>
      <c r="R2296" s="97"/>
    </row>
    <row r="2297" spans="13:18" x14ac:dyDescent="0.25">
      <c r="M2297" s="96"/>
      <c r="O2297" s="97"/>
      <c r="P2297" s="97"/>
      <c r="Q2297" s="97"/>
      <c r="R2297" s="97"/>
    </row>
    <row r="2298" spans="13:18" x14ac:dyDescent="0.25">
      <c r="M2298" s="96"/>
      <c r="O2298" s="97"/>
      <c r="P2298" s="97"/>
      <c r="Q2298" s="97"/>
      <c r="R2298" s="97"/>
    </row>
    <row r="2299" spans="13:18" x14ac:dyDescent="0.25">
      <c r="M2299" s="96"/>
      <c r="O2299" s="97"/>
      <c r="P2299" s="97"/>
      <c r="Q2299" s="97"/>
      <c r="R2299" s="97"/>
    </row>
    <row r="2300" spans="13:18" x14ac:dyDescent="0.25">
      <c r="M2300" s="96"/>
      <c r="O2300" s="97"/>
      <c r="P2300" s="97"/>
      <c r="Q2300" s="97"/>
      <c r="R2300" s="97"/>
    </row>
    <row r="2301" spans="13:18" x14ac:dyDescent="0.25">
      <c r="M2301" s="96"/>
      <c r="O2301" s="97"/>
      <c r="P2301" s="97"/>
      <c r="Q2301" s="97"/>
      <c r="R2301" s="97"/>
    </row>
    <row r="2302" spans="13:18" x14ac:dyDescent="0.25">
      <c r="M2302" s="96"/>
      <c r="O2302" s="97"/>
      <c r="P2302" s="97"/>
      <c r="Q2302" s="97"/>
      <c r="R2302" s="97"/>
    </row>
    <row r="2303" spans="13:18" x14ac:dyDescent="0.25">
      <c r="M2303" s="96"/>
      <c r="O2303" s="97"/>
      <c r="P2303" s="97"/>
      <c r="Q2303" s="97"/>
      <c r="R2303" s="97"/>
    </row>
    <row r="2304" spans="13:18" x14ac:dyDescent="0.25">
      <c r="M2304" s="96"/>
      <c r="O2304" s="97"/>
      <c r="P2304" s="97"/>
      <c r="Q2304" s="97"/>
      <c r="R2304" s="97"/>
    </row>
    <row r="2305" spans="13:18" x14ac:dyDescent="0.25">
      <c r="M2305" s="96"/>
      <c r="O2305" s="97"/>
      <c r="P2305" s="97"/>
      <c r="Q2305" s="97"/>
      <c r="R2305" s="97"/>
    </row>
    <row r="2306" spans="13:18" x14ac:dyDescent="0.25">
      <c r="M2306" s="96"/>
      <c r="O2306" s="97"/>
      <c r="P2306" s="97"/>
      <c r="Q2306" s="97"/>
      <c r="R2306" s="97"/>
    </row>
    <row r="2307" spans="13:18" x14ac:dyDescent="0.25">
      <c r="M2307" s="96"/>
      <c r="O2307" s="97"/>
      <c r="P2307" s="97"/>
      <c r="Q2307" s="97"/>
      <c r="R2307" s="97"/>
    </row>
    <row r="2308" spans="13:18" x14ac:dyDescent="0.25">
      <c r="M2308" s="96"/>
      <c r="O2308" s="97"/>
      <c r="P2308" s="97"/>
      <c r="Q2308" s="97"/>
      <c r="R2308" s="97"/>
    </row>
    <row r="2309" spans="13:18" x14ac:dyDescent="0.25">
      <c r="M2309" s="96"/>
      <c r="O2309" s="97"/>
      <c r="P2309" s="97"/>
      <c r="Q2309" s="97"/>
      <c r="R2309" s="97"/>
    </row>
    <row r="2310" spans="13:18" x14ac:dyDescent="0.25">
      <c r="M2310" s="96"/>
      <c r="O2310" s="97"/>
      <c r="P2310" s="97"/>
      <c r="Q2310" s="97"/>
      <c r="R2310" s="97"/>
    </row>
    <row r="2311" spans="13:18" x14ac:dyDescent="0.25">
      <c r="M2311" s="96"/>
      <c r="O2311" s="97"/>
      <c r="P2311" s="97"/>
      <c r="Q2311" s="97"/>
      <c r="R2311" s="97"/>
    </row>
    <row r="2312" spans="13:18" x14ac:dyDescent="0.25">
      <c r="M2312" s="96"/>
      <c r="O2312" s="97"/>
      <c r="P2312" s="97"/>
      <c r="Q2312" s="97"/>
      <c r="R2312" s="97"/>
    </row>
    <row r="2313" spans="13:18" x14ac:dyDescent="0.25">
      <c r="M2313" s="96"/>
      <c r="O2313" s="97"/>
      <c r="P2313" s="97"/>
      <c r="Q2313" s="97"/>
      <c r="R2313" s="97"/>
    </row>
    <row r="2314" spans="13:18" x14ac:dyDescent="0.25">
      <c r="M2314" s="96"/>
      <c r="O2314" s="97"/>
      <c r="P2314" s="97"/>
      <c r="Q2314" s="97"/>
      <c r="R2314" s="97"/>
    </row>
    <row r="2315" spans="13:18" x14ac:dyDescent="0.25">
      <c r="M2315" s="96"/>
      <c r="O2315" s="97"/>
      <c r="P2315" s="97"/>
      <c r="Q2315" s="97"/>
      <c r="R2315" s="97"/>
    </row>
    <row r="2316" spans="13:18" x14ac:dyDescent="0.25">
      <c r="M2316" s="96"/>
      <c r="O2316" s="97"/>
      <c r="P2316" s="97"/>
      <c r="Q2316" s="97"/>
      <c r="R2316" s="97"/>
    </row>
    <row r="2317" spans="13:18" x14ac:dyDescent="0.25">
      <c r="M2317" s="96"/>
      <c r="O2317" s="97"/>
      <c r="P2317" s="97"/>
      <c r="Q2317" s="97"/>
      <c r="R2317" s="97"/>
    </row>
    <row r="2318" spans="13:18" x14ac:dyDescent="0.25">
      <c r="M2318" s="96"/>
      <c r="O2318" s="97"/>
      <c r="P2318" s="97"/>
      <c r="Q2318" s="97"/>
      <c r="R2318" s="97"/>
    </row>
    <row r="2319" spans="13:18" x14ac:dyDescent="0.25">
      <c r="M2319" s="96"/>
      <c r="O2319" s="97"/>
      <c r="P2319" s="97"/>
      <c r="Q2319" s="97"/>
      <c r="R2319" s="97"/>
    </row>
    <row r="2320" spans="13:18" x14ac:dyDescent="0.25">
      <c r="M2320" s="96"/>
      <c r="O2320" s="97"/>
      <c r="P2320" s="97"/>
      <c r="Q2320" s="97"/>
      <c r="R2320" s="97"/>
    </row>
    <row r="2321" spans="13:18" x14ac:dyDescent="0.25">
      <c r="M2321" s="96"/>
      <c r="O2321" s="97"/>
      <c r="P2321" s="97"/>
      <c r="Q2321" s="97"/>
      <c r="R2321" s="97"/>
    </row>
    <row r="2322" spans="13:18" x14ac:dyDescent="0.25">
      <c r="M2322" s="96"/>
      <c r="O2322" s="97"/>
      <c r="P2322" s="97"/>
      <c r="Q2322" s="97"/>
      <c r="R2322" s="97"/>
    </row>
    <row r="2323" spans="13:18" x14ac:dyDescent="0.25">
      <c r="M2323" s="96"/>
      <c r="O2323" s="97"/>
      <c r="P2323" s="97"/>
      <c r="Q2323" s="97"/>
      <c r="R2323" s="97"/>
    </row>
    <row r="2324" spans="13:18" x14ac:dyDescent="0.25">
      <c r="M2324" s="96"/>
      <c r="O2324" s="97"/>
      <c r="P2324" s="97"/>
      <c r="Q2324" s="97"/>
      <c r="R2324" s="97"/>
    </row>
    <row r="2325" spans="13:18" x14ac:dyDescent="0.25">
      <c r="M2325" s="96"/>
      <c r="O2325" s="97"/>
      <c r="P2325" s="97"/>
      <c r="Q2325" s="97"/>
      <c r="R2325" s="97"/>
    </row>
    <row r="2326" spans="13:18" x14ac:dyDescent="0.25">
      <c r="M2326" s="96"/>
      <c r="O2326" s="97"/>
      <c r="P2326" s="97"/>
      <c r="Q2326" s="97"/>
      <c r="R2326" s="97"/>
    </row>
    <row r="2327" spans="13:18" x14ac:dyDescent="0.25">
      <c r="M2327" s="96"/>
      <c r="O2327" s="97"/>
      <c r="P2327" s="97"/>
      <c r="Q2327" s="97"/>
      <c r="R2327" s="97"/>
    </row>
    <row r="2328" spans="13:18" x14ac:dyDescent="0.25">
      <c r="M2328" s="96"/>
      <c r="O2328" s="97"/>
      <c r="P2328" s="97"/>
      <c r="Q2328" s="97"/>
      <c r="R2328" s="97"/>
    </row>
    <row r="2329" spans="13:18" x14ac:dyDescent="0.25">
      <c r="M2329" s="96"/>
      <c r="O2329" s="97"/>
      <c r="P2329" s="97"/>
      <c r="Q2329" s="97"/>
      <c r="R2329" s="97"/>
    </row>
    <row r="2330" spans="13:18" x14ac:dyDescent="0.25">
      <c r="M2330" s="96"/>
      <c r="O2330" s="97"/>
      <c r="P2330" s="97"/>
      <c r="Q2330" s="97"/>
      <c r="R2330" s="97"/>
    </row>
    <row r="2331" spans="13:18" x14ac:dyDescent="0.25">
      <c r="M2331" s="96"/>
      <c r="O2331" s="97"/>
      <c r="P2331" s="97"/>
      <c r="Q2331" s="97"/>
      <c r="R2331" s="97"/>
    </row>
    <row r="2332" spans="13:18" x14ac:dyDescent="0.25">
      <c r="M2332" s="96"/>
      <c r="O2332" s="97"/>
      <c r="P2332" s="97"/>
      <c r="Q2332" s="97"/>
      <c r="R2332" s="97"/>
    </row>
    <row r="2333" spans="13:18" x14ac:dyDescent="0.25">
      <c r="M2333" s="96"/>
      <c r="O2333" s="97"/>
      <c r="P2333" s="97"/>
      <c r="Q2333" s="97"/>
      <c r="R2333" s="97"/>
    </row>
    <row r="2334" spans="13:18" x14ac:dyDescent="0.25">
      <c r="M2334" s="96"/>
      <c r="O2334" s="97"/>
      <c r="P2334" s="97"/>
      <c r="Q2334" s="97"/>
      <c r="R2334" s="97"/>
    </row>
    <row r="2335" spans="13:18" x14ac:dyDescent="0.25">
      <c r="M2335" s="96"/>
      <c r="O2335" s="97"/>
      <c r="P2335" s="97"/>
      <c r="Q2335" s="97"/>
      <c r="R2335" s="97"/>
    </row>
    <row r="2336" spans="13:18" x14ac:dyDescent="0.25">
      <c r="M2336" s="96"/>
      <c r="O2336" s="97"/>
      <c r="P2336" s="97"/>
      <c r="Q2336" s="97"/>
      <c r="R2336" s="97"/>
    </row>
    <row r="2337" spans="13:18" x14ac:dyDescent="0.25">
      <c r="M2337" s="96"/>
      <c r="O2337" s="97"/>
      <c r="P2337" s="97"/>
      <c r="Q2337" s="97"/>
      <c r="R2337" s="97"/>
    </row>
    <row r="2338" spans="13:18" x14ac:dyDescent="0.25">
      <c r="M2338" s="96"/>
      <c r="O2338" s="97"/>
      <c r="P2338" s="97"/>
      <c r="Q2338" s="97"/>
      <c r="R2338" s="97"/>
    </row>
    <row r="2339" spans="13:18" x14ac:dyDescent="0.25">
      <c r="M2339" s="96"/>
      <c r="O2339" s="97"/>
      <c r="P2339" s="97"/>
      <c r="Q2339" s="97"/>
      <c r="R2339" s="97"/>
    </row>
    <row r="2340" spans="13:18" x14ac:dyDescent="0.25">
      <c r="M2340" s="96"/>
      <c r="O2340" s="97"/>
      <c r="P2340" s="97"/>
      <c r="Q2340" s="97"/>
      <c r="R2340" s="97"/>
    </row>
    <row r="2341" spans="13:18" x14ac:dyDescent="0.25">
      <c r="M2341" s="96"/>
      <c r="O2341" s="97"/>
      <c r="P2341" s="97"/>
      <c r="Q2341" s="97"/>
      <c r="R2341" s="97"/>
    </row>
    <row r="2342" spans="13:18" x14ac:dyDescent="0.25">
      <c r="M2342" s="96"/>
      <c r="O2342" s="97"/>
      <c r="P2342" s="97"/>
      <c r="Q2342" s="97"/>
      <c r="R2342" s="97"/>
    </row>
    <row r="2343" spans="13:18" x14ac:dyDescent="0.25">
      <c r="M2343" s="96"/>
      <c r="O2343" s="97"/>
      <c r="P2343" s="97"/>
      <c r="Q2343" s="97"/>
      <c r="R2343" s="97"/>
    </row>
    <row r="2344" spans="13:18" x14ac:dyDescent="0.25">
      <c r="M2344" s="96"/>
      <c r="O2344" s="97"/>
      <c r="P2344" s="97"/>
      <c r="Q2344" s="97"/>
      <c r="R2344" s="97"/>
    </row>
    <row r="2345" spans="13:18" x14ac:dyDescent="0.25">
      <c r="M2345" s="96"/>
      <c r="O2345" s="97"/>
      <c r="P2345" s="97"/>
      <c r="Q2345" s="97"/>
      <c r="R2345" s="97"/>
    </row>
    <row r="2346" spans="13:18" x14ac:dyDescent="0.25">
      <c r="M2346" s="96"/>
      <c r="O2346" s="97"/>
      <c r="P2346" s="97"/>
      <c r="Q2346" s="97"/>
      <c r="R2346" s="97"/>
    </row>
    <row r="2347" spans="13:18" x14ac:dyDescent="0.25">
      <c r="M2347" s="96"/>
      <c r="O2347" s="97"/>
      <c r="P2347" s="97"/>
      <c r="Q2347" s="97"/>
      <c r="R2347" s="97"/>
    </row>
    <row r="2348" spans="13:18" x14ac:dyDescent="0.25">
      <c r="M2348" s="96"/>
      <c r="O2348" s="97"/>
      <c r="P2348" s="97"/>
      <c r="Q2348" s="97"/>
      <c r="R2348" s="97"/>
    </row>
    <row r="2349" spans="13:18" x14ac:dyDescent="0.25">
      <c r="M2349" s="96"/>
      <c r="O2349" s="97"/>
      <c r="P2349" s="97"/>
      <c r="Q2349" s="97"/>
      <c r="R2349" s="97"/>
    </row>
    <row r="2350" spans="13:18" x14ac:dyDescent="0.25">
      <c r="M2350" s="96"/>
      <c r="O2350" s="97"/>
      <c r="P2350" s="97"/>
      <c r="Q2350" s="97"/>
      <c r="R2350" s="97"/>
    </row>
    <row r="2351" spans="13:18" x14ac:dyDescent="0.25">
      <c r="M2351" s="96"/>
      <c r="O2351" s="97"/>
      <c r="P2351" s="97"/>
      <c r="Q2351" s="97"/>
      <c r="R2351" s="97"/>
    </row>
    <row r="2352" spans="13:18" x14ac:dyDescent="0.25">
      <c r="M2352" s="96"/>
      <c r="O2352" s="97"/>
      <c r="P2352" s="97"/>
      <c r="Q2352" s="97"/>
      <c r="R2352" s="97"/>
    </row>
    <row r="2353" spans="13:18" x14ac:dyDescent="0.25">
      <c r="M2353" s="96"/>
      <c r="O2353" s="97"/>
      <c r="P2353" s="97"/>
      <c r="Q2353" s="97"/>
      <c r="R2353" s="97"/>
    </row>
    <row r="2354" spans="13:18" x14ac:dyDescent="0.25">
      <c r="M2354" s="96"/>
      <c r="O2354" s="97"/>
      <c r="P2354" s="97"/>
      <c r="Q2354" s="97"/>
      <c r="R2354" s="97"/>
    </row>
    <row r="2355" spans="13:18" x14ac:dyDescent="0.25">
      <c r="M2355" s="96"/>
      <c r="O2355" s="97"/>
      <c r="P2355" s="97"/>
      <c r="Q2355" s="97"/>
      <c r="R2355" s="97"/>
    </row>
    <row r="2356" spans="13:18" x14ac:dyDescent="0.25">
      <c r="M2356" s="96"/>
      <c r="O2356" s="97"/>
      <c r="P2356" s="97"/>
      <c r="Q2356" s="97"/>
      <c r="R2356" s="97"/>
    </row>
    <row r="2357" spans="13:18" x14ac:dyDescent="0.25">
      <c r="M2357" s="96"/>
      <c r="O2357" s="97"/>
      <c r="P2357" s="97"/>
      <c r="Q2357" s="97"/>
      <c r="R2357" s="97"/>
    </row>
    <row r="2358" spans="13:18" x14ac:dyDescent="0.25">
      <c r="M2358" s="96"/>
      <c r="O2358" s="97"/>
      <c r="P2358" s="97"/>
      <c r="Q2358" s="97"/>
      <c r="R2358" s="97"/>
    </row>
    <row r="2359" spans="13:18" x14ac:dyDescent="0.25">
      <c r="M2359" s="96"/>
      <c r="O2359" s="97"/>
      <c r="P2359" s="97"/>
      <c r="Q2359" s="97"/>
      <c r="R2359" s="97"/>
    </row>
    <row r="2360" spans="13:18" x14ac:dyDescent="0.25">
      <c r="M2360" s="96"/>
      <c r="O2360" s="97"/>
      <c r="P2360" s="97"/>
      <c r="Q2360" s="97"/>
      <c r="R2360" s="97"/>
    </row>
    <row r="2361" spans="13:18" x14ac:dyDescent="0.25">
      <c r="M2361" s="96"/>
      <c r="O2361" s="97"/>
      <c r="P2361" s="97"/>
      <c r="Q2361" s="97"/>
      <c r="R2361" s="97"/>
    </row>
    <row r="2362" spans="13:18" x14ac:dyDescent="0.25">
      <c r="M2362" s="96"/>
      <c r="O2362" s="97"/>
      <c r="P2362" s="97"/>
      <c r="Q2362" s="97"/>
      <c r="R2362" s="97"/>
    </row>
    <row r="2363" spans="13:18" x14ac:dyDescent="0.25">
      <c r="M2363" s="96"/>
      <c r="O2363" s="97"/>
      <c r="P2363" s="97"/>
      <c r="Q2363" s="97"/>
      <c r="R2363" s="97"/>
    </row>
    <row r="2364" spans="13:18" x14ac:dyDescent="0.25">
      <c r="M2364" s="96"/>
      <c r="O2364" s="97"/>
      <c r="P2364" s="97"/>
      <c r="Q2364" s="97"/>
      <c r="R2364" s="97"/>
    </row>
    <row r="2365" spans="13:18" x14ac:dyDescent="0.25">
      <c r="M2365" s="96"/>
      <c r="O2365" s="97"/>
      <c r="P2365" s="97"/>
      <c r="Q2365" s="97"/>
      <c r="R2365" s="97"/>
    </row>
    <row r="2366" spans="13:18" x14ac:dyDescent="0.25">
      <c r="M2366" s="96"/>
      <c r="O2366" s="97"/>
      <c r="P2366" s="97"/>
      <c r="Q2366" s="97"/>
      <c r="R2366" s="97"/>
    </row>
    <row r="2367" spans="13:18" x14ac:dyDescent="0.25">
      <c r="M2367" s="96"/>
      <c r="O2367" s="97"/>
      <c r="P2367" s="97"/>
      <c r="Q2367" s="97"/>
      <c r="R2367" s="97"/>
    </row>
    <row r="2368" spans="13:18" x14ac:dyDescent="0.25">
      <c r="M2368" s="96"/>
      <c r="O2368" s="97"/>
      <c r="P2368" s="97"/>
      <c r="Q2368" s="97"/>
      <c r="R2368" s="97"/>
    </row>
    <row r="2369" spans="13:18" x14ac:dyDescent="0.25">
      <c r="M2369" s="96"/>
      <c r="O2369" s="97"/>
      <c r="P2369" s="97"/>
      <c r="Q2369" s="97"/>
      <c r="R2369" s="97"/>
    </row>
    <row r="2370" spans="13:18" x14ac:dyDescent="0.25">
      <c r="M2370" s="96"/>
      <c r="O2370" s="97"/>
      <c r="P2370" s="97"/>
      <c r="Q2370" s="97"/>
      <c r="R2370" s="97"/>
    </row>
    <row r="2371" spans="13:18" x14ac:dyDescent="0.25">
      <c r="M2371" s="96"/>
      <c r="O2371" s="97"/>
      <c r="P2371" s="97"/>
      <c r="Q2371" s="97"/>
      <c r="R2371" s="97"/>
    </row>
    <row r="2372" spans="13:18" x14ac:dyDescent="0.25">
      <c r="M2372" s="96"/>
      <c r="O2372" s="97"/>
      <c r="P2372" s="97"/>
      <c r="Q2372" s="97"/>
      <c r="R2372" s="97"/>
    </row>
    <row r="2373" spans="13:18" x14ac:dyDescent="0.25">
      <c r="M2373" s="96"/>
      <c r="O2373" s="97"/>
      <c r="P2373" s="97"/>
      <c r="Q2373" s="97"/>
      <c r="R2373" s="97"/>
    </row>
    <row r="2374" spans="13:18" x14ac:dyDescent="0.25">
      <c r="M2374" s="96"/>
      <c r="O2374" s="97"/>
      <c r="P2374" s="97"/>
      <c r="Q2374" s="97"/>
      <c r="R2374" s="97"/>
    </row>
    <row r="2375" spans="13:18" x14ac:dyDescent="0.25">
      <c r="M2375" s="96"/>
      <c r="O2375" s="97"/>
      <c r="P2375" s="97"/>
      <c r="Q2375" s="97"/>
      <c r="R2375" s="97"/>
    </row>
    <row r="2376" spans="13:18" x14ac:dyDescent="0.25">
      <c r="M2376" s="96"/>
      <c r="O2376" s="97"/>
      <c r="P2376" s="97"/>
      <c r="Q2376" s="97"/>
      <c r="R2376" s="97"/>
    </row>
    <row r="2377" spans="13:18" x14ac:dyDescent="0.25">
      <c r="M2377" s="96"/>
      <c r="O2377" s="97"/>
      <c r="P2377" s="97"/>
      <c r="Q2377" s="97"/>
      <c r="R2377" s="97"/>
    </row>
    <row r="2378" spans="13:18" x14ac:dyDescent="0.25">
      <c r="M2378" s="96"/>
      <c r="O2378" s="97"/>
      <c r="P2378" s="97"/>
      <c r="Q2378" s="97"/>
      <c r="R2378" s="97"/>
    </row>
    <row r="2379" spans="13:18" x14ac:dyDescent="0.25">
      <c r="M2379" s="96"/>
      <c r="O2379" s="97"/>
      <c r="P2379" s="97"/>
      <c r="Q2379" s="97"/>
      <c r="R2379" s="97"/>
    </row>
    <row r="2380" spans="13:18" x14ac:dyDescent="0.25">
      <c r="M2380" s="96"/>
      <c r="O2380" s="97"/>
      <c r="P2380" s="97"/>
      <c r="Q2380" s="97"/>
      <c r="R2380" s="97"/>
    </row>
    <row r="2381" spans="13:18" x14ac:dyDescent="0.25">
      <c r="M2381" s="96"/>
      <c r="O2381" s="97"/>
      <c r="P2381" s="97"/>
      <c r="Q2381" s="97"/>
      <c r="R2381" s="97"/>
    </row>
    <row r="2382" spans="13:18" x14ac:dyDescent="0.25">
      <c r="M2382" s="96"/>
      <c r="O2382" s="97"/>
      <c r="P2382" s="97"/>
      <c r="Q2382" s="97"/>
      <c r="R2382" s="97"/>
    </row>
    <row r="2383" spans="13:18" x14ac:dyDescent="0.25">
      <c r="M2383" s="96"/>
      <c r="O2383" s="97"/>
      <c r="P2383" s="97"/>
      <c r="Q2383" s="97"/>
      <c r="R2383" s="97"/>
    </row>
    <row r="2384" spans="13:18" x14ac:dyDescent="0.25">
      <c r="M2384" s="96"/>
      <c r="O2384" s="97"/>
      <c r="P2384" s="97"/>
      <c r="Q2384" s="97"/>
      <c r="R2384" s="97"/>
    </row>
    <row r="2385" spans="13:18" x14ac:dyDescent="0.25">
      <c r="M2385" s="96"/>
      <c r="O2385" s="97"/>
      <c r="P2385" s="97"/>
      <c r="Q2385" s="97"/>
      <c r="R2385" s="97"/>
    </row>
    <row r="2386" spans="13:18" x14ac:dyDescent="0.25">
      <c r="M2386" s="96"/>
      <c r="O2386" s="97"/>
      <c r="P2386" s="97"/>
      <c r="Q2386" s="97"/>
      <c r="R2386" s="97"/>
    </row>
    <row r="2387" spans="13:18" x14ac:dyDescent="0.25">
      <c r="M2387" s="96"/>
      <c r="O2387" s="97"/>
      <c r="P2387" s="97"/>
      <c r="Q2387" s="97"/>
      <c r="R2387" s="97"/>
    </row>
    <row r="2388" spans="13:18" x14ac:dyDescent="0.25">
      <c r="M2388" s="96"/>
      <c r="O2388" s="97"/>
      <c r="P2388" s="97"/>
      <c r="Q2388" s="97"/>
      <c r="R2388" s="97"/>
    </row>
    <row r="2389" spans="13:18" x14ac:dyDescent="0.25">
      <c r="M2389" s="96"/>
      <c r="O2389" s="97"/>
      <c r="P2389" s="97"/>
      <c r="Q2389" s="97"/>
      <c r="R2389" s="97"/>
    </row>
    <row r="2390" spans="13:18" x14ac:dyDescent="0.25">
      <c r="M2390" s="96"/>
      <c r="O2390" s="97"/>
      <c r="P2390" s="97"/>
      <c r="Q2390" s="97"/>
      <c r="R2390" s="97"/>
    </row>
    <row r="2391" spans="13:18" x14ac:dyDescent="0.25">
      <c r="M2391" s="96"/>
      <c r="O2391" s="97"/>
      <c r="P2391" s="97"/>
      <c r="Q2391" s="97"/>
      <c r="R2391" s="97"/>
    </row>
    <row r="2392" spans="13:18" x14ac:dyDescent="0.25">
      <c r="M2392" s="96"/>
      <c r="O2392" s="97"/>
      <c r="P2392" s="97"/>
      <c r="Q2392" s="97"/>
      <c r="R2392" s="97"/>
    </row>
    <row r="2393" spans="13:18" x14ac:dyDescent="0.25">
      <c r="M2393" s="96"/>
      <c r="O2393" s="97"/>
      <c r="P2393" s="97"/>
      <c r="Q2393" s="97"/>
      <c r="R2393" s="97"/>
    </row>
    <row r="2394" spans="13:18" x14ac:dyDescent="0.25">
      <c r="M2394" s="96"/>
      <c r="O2394" s="97"/>
      <c r="P2394" s="97"/>
      <c r="Q2394" s="97"/>
      <c r="R2394" s="97"/>
    </row>
    <row r="2395" spans="13:18" x14ac:dyDescent="0.25">
      <c r="M2395" s="96"/>
      <c r="O2395" s="97"/>
      <c r="P2395" s="97"/>
      <c r="Q2395" s="97"/>
      <c r="R2395" s="97"/>
    </row>
    <row r="2396" spans="13:18" x14ac:dyDescent="0.25">
      <c r="M2396" s="96"/>
      <c r="O2396" s="97"/>
      <c r="P2396" s="97"/>
      <c r="Q2396" s="97"/>
      <c r="R2396" s="97"/>
    </row>
    <row r="2397" spans="13:18" x14ac:dyDescent="0.25">
      <c r="M2397" s="96"/>
      <c r="O2397" s="97"/>
      <c r="P2397" s="97"/>
      <c r="Q2397" s="97"/>
      <c r="R2397" s="97"/>
    </row>
    <row r="2398" spans="13:18" x14ac:dyDescent="0.25">
      <c r="M2398" s="96"/>
      <c r="O2398" s="97"/>
      <c r="P2398" s="97"/>
      <c r="Q2398" s="97"/>
      <c r="R2398" s="97"/>
    </row>
    <row r="2399" spans="13:18" x14ac:dyDescent="0.25">
      <c r="M2399" s="96"/>
      <c r="O2399" s="97"/>
      <c r="P2399" s="97"/>
      <c r="Q2399" s="97"/>
      <c r="R2399" s="97"/>
    </row>
    <row r="2400" spans="13:18" x14ac:dyDescent="0.25">
      <c r="M2400" s="96"/>
      <c r="O2400" s="97"/>
      <c r="P2400" s="97"/>
      <c r="Q2400" s="97"/>
      <c r="R2400" s="97"/>
    </row>
    <row r="2401" spans="13:18" x14ac:dyDescent="0.25">
      <c r="M2401" s="96"/>
      <c r="O2401" s="97"/>
      <c r="P2401" s="97"/>
      <c r="Q2401" s="97"/>
      <c r="R2401" s="97"/>
    </row>
    <row r="2402" spans="13:18" x14ac:dyDescent="0.25">
      <c r="M2402" s="96"/>
      <c r="O2402" s="97"/>
      <c r="P2402" s="97"/>
      <c r="Q2402" s="97"/>
      <c r="R2402" s="97"/>
    </row>
    <row r="2403" spans="13:18" x14ac:dyDescent="0.25">
      <c r="M2403" s="96"/>
      <c r="O2403" s="97"/>
      <c r="P2403" s="97"/>
      <c r="Q2403" s="97"/>
      <c r="R2403" s="97"/>
    </row>
    <row r="2404" spans="13:18" x14ac:dyDescent="0.25">
      <c r="M2404" s="96"/>
      <c r="O2404" s="97"/>
      <c r="P2404" s="97"/>
      <c r="Q2404" s="97"/>
      <c r="R2404" s="97"/>
    </row>
    <row r="2405" spans="13:18" x14ac:dyDescent="0.25">
      <c r="M2405" s="96"/>
      <c r="O2405" s="97"/>
      <c r="P2405" s="97"/>
      <c r="Q2405" s="97"/>
      <c r="R2405" s="97"/>
    </row>
    <row r="2406" spans="13:18" x14ac:dyDescent="0.25">
      <c r="M2406" s="96"/>
      <c r="O2406" s="97"/>
      <c r="P2406" s="97"/>
      <c r="Q2406" s="97"/>
      <c r="R2406" s="97"/>
    </row>
    <row r="2407" spans="13:18" x14ac:dyDescent="0.25">
      <c r="M2407" s="96"/>
      <c r="O2407" s="97"/>
      <c r="P2407" s="97"/>
      <c r="Q2407" s="97"/>
      <c r="R2407" s="97"/>
    </row>
    <row r="2408" spans="13:18" x14ac:dyDescent="0.25">
      <c r="M2408" s="96"/>
      <c r="O2408" s="97"/>
      <c r="P2408" s="97"/>
      <c r="Q2408" s="97"/>
      <c r="R2408" s="97"/>
    </row>
    <row r="2409" spans="13:18" x14ac:dyDescent="0.25">
      <c r="M2409" s="96"/>
      <c r="O2409" s="97"/>
      <c r="P2409" s="97"/>
      <c r="Q2409" s="97"/>
      <c r="R2409" s="97"/>
    </row>
    <row r="2410" spans="13:18" x14ac:dyDescent="0.25">
      <c r="M2410" s="96"/>
      <c r="O2410" s="97"/>
      <c r="P2410" s="97"/>
      <c r="Q2410" s="97"/>
      <c r="R2410" s="97"/>
    </row>
    <row r="2411" spans="13:18" x14ac:dyDescent="0.25">
      <c r="M2411" s="96"/>
      <c r="O2411" s="97"/>
      <c r="P2411" s="97"/>
      <c r="Q2411" s="97"/>
      <c r="R2411" s="97"/>
    </row>
    <row r="2412" spans="13:18" x14ac:dyDescent="0.25">
      <c r="M2412" s="96"/>
      <c r="O2412" s="97"/>
      <c r="P2412" s="97"/>
      <c r="Q2412" s="97"/>
      <c r="R2412" s="97"/>
    </row>
    <row r="2413" spans="13:18" x14ac:dyDescent="0.25">
      <c r="M2413" s="96"/>
      <c r="O2413" s="97"/>
      <c r="P2413" s="97"/>
      <c r="Q2413" s="97"/>
      <c r="R2413" s="97"/>
    </row>
    <row r="2414" spans="13:18" x14ac:dyDescent="0.25">
      <c r="M2414" s="96"/>
      <c r="O2414" s="97"/>
      <c r="P2414" s="97"/>
      <c r="Q2414" s="97"/>
      <c r="R2414" s="97"/>
    </row>
    <row r="2415" spans="13:18" x14ac:dyDescent="0.25">
      <c r="M2415" s="96"/>
      <c r="O2415" s="97"/>
      <c r="P2415" s="97"/>
      <c r="Q2415" s="97"/>
      <c r="R2415" s="97"/>
    </row>
    <row r="2416" spans="13:18" x14ac:dyDescent="0.25">
      <c r="M2416" s="96"/>
      <c r="O2416" s="97"/>
      <c r="P2416" s="97"/>
      <c r="Q2416" s="97"/>
      <c r="R2416" s="97"/>
    </row>
    <row r="2417" spans="13:18" x14ac:dyDescent="0.25">
      <c r="M2417" s="96"/>
      <c r="O2417" s="97"/>
      <c r="P2417" s="97"/>
      <c r="Q2417" s="97"/>
      <c r="R2417" s="97"/>
    </row>
    <row r="2418" spans="13:18" x14ac:dyDescent="0.25">
      <c r="M2418" s="96"/>
      <c r="O2418" s="97"/>
      <c r="P2418" s="97"/>
      <c r="Q2418" s="97"/>
      <c r="R2418" s="97"/>
    </row>
    <row r="2419" spans="13:18" x14ac:dyDescent="0.25">
      <c r="M2419" s="96"/>
      <c r="O2419" s="97"/>
      <c r="P2419" s="97"/>
      <c r="Q2419" s="97"/>
      <c r="R2419" s="97"/>
    </row>
    <row r="2420" spans="13:18" x14ac:dyDescent="0.25">
      <c r="M2420" s="96"/>
      <c r="O2420" s="97"/>
      <c r="P2420" s="97"/>
      <c r="Q2420" s="97"/>
      <c r="R2420" s="97"/>
    </row>
    <row r="2421" spans="13:18" x14ac:dyDescent="0.25">
      <c r="M2421" s="96"/>
      <c r="O2421" s="97"/>
      <c r="P2421" s="97"/>
      <c r="Q2421" s="97"/>
      <c r="R2421" s="97"/>
    </row>
    <row r="2422" spans="13:18" x14ac:dyDescent="0.25">
      <c r="M2422" s="96"/>
      <c r="O2422" s="97"/>
      <c r="P2422" s="97"/>
      <c r="Q2422" s="97"/>
      <c r="R2422" s="97"/>
    </row>
    <row r="2423" spans="13:18" x14ac:dyDescent="0.25">
      <c r="M2423" s="96"/>
      <c r="O2423" s="97"/>
      <c r="P2423" s="97"/>
      <c r="Q2423" s="97"/>
      <c r="R2423" s="97"/>
    </row>
    <row r="2424" spans="13:18" x14ac:dyDescent="0.25">
      <c r="M2424" s="96"/>
      <c r="O2424" s="97"/>
      <c r="P2424" s="97"/>
      <c r="Q2424" s="97"/>
      <c r="R2424" s="97"/>
    </row>
    <row r="2425" spans="13:18" x14ac:dyDescent="0.25">
      <c r="M2425" s="96"/>
      <c r="O2425" s="97"/>
      <c r="P2425" s="97"/>
      <c r="Q2425" s="97"/>
      <c r="R2425" s="97"/>
    </row>
    <row r="2426" spans="13:18" x14ac:dyDescent="0.25">
      <c r="M2426" s="96"/>
      <c r="O2426" s="97"/>
      <c r="P2426" s="97"/>
      <c r="Q2426" s="97"/>
      <c r="R2426" s="97"/>
    </row>
    <row r="2427" spans="13:18" x14ac:dyDescent="0.25">
      <c r="M2427" s="96"/>
      <c r="O2427" s="97"/>
      <c r="P2427" s="97"/>
      <c r="Q2427" s="97"/>
      <c r="R2427" s="97"/>
    </row>
    <row r="2428" spans="13:18" x14ac:dyDescent="0.25">
      <c r="M2428" s="96"/>
      <c r="O2428" s="97"/>
      <c r="P2428" s="97"/>
      <c r="Q2428" s="97"/>
      <c r="R2428" s="97"/>
    </row>
    <row r="2429" spans="13:18" x14ac:dyDescent="0.25">
      <c r="M2429" s="96"/>
      <c r="O2429" s="97"/>
      <c r="P2429" s="97"/>
      <c r="Q2429" s="97"/>
      <c r="R2429" s="97"/>
    </row>
    <row r="2430" spans="13:18" x14ac:dyDescent="0.25">
      <c r="M2430" s="96"/>
      <c r="O2430" s="97"/>
      <c r="P2430" s="97"/>
      <c r="Q2430" s="97"/>
      <c r="R2430" s="97"/>
    </row>
    <row r="2431" spans="13:18" x14ac:dyDescent="0.25">
      <c r="M2431" s="96"/>
      <c r="O2431" s="97"/>
      <c r="P2431" s="97"/>
      <c r="Q2431" s="97"/>
      <c r="R2431" s="97"/>
    </row>
    <row r="2432" spans="13:18" x14ac:dyDescent="0.25">
      <c r="M2432" s="96"/>
      <c r="O2432" s="97"/>
      <c r="P2432" s="97"/>
      <c r="Q2432" s="97"/>
      <c r="R2432" s="97"/>
    </row>
    <row r="2433" spans="13:18" x14ac:dyDescent="0.25">
      <c r="M2433" s="96"/>
      <c r="O2433" s="97"/>
      <c r="P2433" s="97"/>
      <c r="Q2433" s="97"/>
      <c r="R2433" s="97"/>
    </row>
    <row r="2434" spans="13:18" x14ac:dyDescent="0.25">
      <c r="M2434" s="96"/>
      <c r="O2434" s="97"/>
      <c r="P2434" s="97"/>
      <c r="Q2434" s="97"/>
      <c r="R2434" s="97"/>
    </row>
    <row r="2435" spans="13:18" x14ac:dyDescent="0.25">
      <c r="M2435" s="96"/>
      <c r="O2435" s="97"/>
      <c r="P2435" s="97"/>
      <c r="Q2435" s="97"/>
      <c r="R2435" s="97"/>
    </row>
    <row r="2436" spans="13:18" x14ac:dyDescent="0.25">
      <c r="M2436" s="96"/>
      <c r="O2436" s="97"/>
      <c r="P2436" s="97"/>
      <c r="Q2436" s="97"/>
      <c r="R2436" s="97"/>
    </row>
    <row r="2437" spans="13:18" x14ac:dyDescent="0.25">
      <c r="M2437" s="96"/>
      <c r="O2437" s="97"/>
      <c r="P2437" s="97"/>
      <c r="Q2437" s="97"/>
      <c r="R2437" s="97"/>
    </row>
    <row r="2438" spans="13:18" x14ac:dyDescent="0.25">
      <c r="M2438" s="96"/>
      <c r="O2438" s="97"/>
      <c r="P2438" s="97"/>
      <c r="Q2438" s="97"/>
      <c r="R2438" s="97"/>
    </row>
    <row r="2439" spans="13:18" x14ac:dyDescent="0.25">
      <c r="M2439" s="96"/>
      <c r="O2439" s="97"/>
      <c r="P2439" s="97"/>
      <c r="Q2439" s="97"/>
      <c r="R2439" s="97"/>
    </row>
    <row r="2440" spans="13:18" x14ac:dyDescent="0.25">
      <c r="M2440" s="96"/>
      <c r="O2440" s="97"/>
      <c r="P2440" s="97"/>
      <c r="Q2440" s="97"/>
      <c r="R2440" s="97"/>
    </row>
    <row r="2441" spans="13:18" x14ac:dyDescent="0.25">
      <c r="M2441" s="96"/>
      <c r="O2441" s="97"/>
      <c r="P2441" s="97"/>
      <c r="Q2441" s="97"/>
      <c r="R2441" s="97"/>
    </row>
    <row r="2442" spans="13:18" x14ac:dyDescent="0.25">
      <c r="M2442" s="96"/>
      <c r="O2442" s="97"/>
      <c r="P2442" s="97"/>
      <c r="Q2442" s="97"/>
      <c r="R2442" s="97"/>
    </row>
    <row r="2443" spans="13:18" x14ac:dyDescent="0.25">
      <c r="M2443" s="96"/>
      <c r="O2443" s="97"/>
      <c r="P2443" s="97"/>
      <c r="Q2443" s="97"/>
      <c r="R2443" s="97"/>
    </row>
    <row r="2444" spans="13:18" x14ac:dyDescent="0.25">
      <c r="M2444" s="96"/>
      <c r="O2444" s="97"/>
      <c r="P2444" s="97"/>
      <c r="Q2444" s="97"/>
      <c r="R2444" s="97"/>
    </row>
    <row r="2445" spans="13:18" x14ac:dyDescent="0.25">
      <c r="M2445" s="96"/>
      <c r="O2445" s="97"/>
      <c r="P2445" s="97"/>
      <c r="Q2445" s="97"/>
      <c r="R2445" s="97"/>
    </row>
    <row r="2446" spans="13:18" x14ac:dyDescent="0.25">
      <c r="M2446" s="96"/>
      <c r="O2446" s="97"/>
      <c r="P2446" s="97"/>
      <c r="Q2446" s="97"/>
      <c r="R2446" s="97"/>
    </row>
    <row r="2447" spans="13:18" x14ac:dyDescent="0.25">
      <c r="M2447" s="96"/>
      <c r="O2447" s="97"/>
      <c r="P2447" s="97"/>
      <c r="Q2447" s="97"/>
      <c r="R2447" s="97"/>
    </row>
    <row r="2448" spans="13:18" x14ac:dyDescent="0.25">
      <c r="M2448" s="96"/>
      <c r="O2448" s="97"/>
      <c r="P2448" s="97"/>
      <c r="Q2448" s="97"/>
      <c r="R2448" s="97"/>
    </row>
    <row r="2449" spans="13:18" x14ac:dyDescent="0.25">
      <c r="M2449" s="96"/>
      <c r="O2449" s="97"/>
      <c r="P2449" s="97"/>
      <c r="Q2449" s="97"/>
      <c r="R2449" s="97"/>
    </row>
    <row r="2450" spans="13:18" x14ac:dyDescent="0.25">
      <c r="M2450" s="96"/>
      <c r="O2450" s="97"/>
      <c r="P2450" s="97"/>
      <c r="Q2450" s="97"/>
      <c r="R2450" s="97"/>
    </row>
    <row r="2451" spans="13:18" x14ac:dyDescent="0.25">
      <c r="M2451" s="96"/>
      <c r="O2451" s="97"/>
      <c r="P2451" s="97"/>
      <c r="Q2451" s="97"/>
      <c r="R2451" s="97"/>
    </row>
    <row r="2452" spans="13:18" x14ac:dyDescent="0.25">
      <c r="M2452" s="96"/>
      <c r="O2452" s="97"/>
      <c r="P2452" s="97"/>
      <c r="Q2452" s="97"/>
      <c r="R2452" s="97"/>
    </row>
    <row r="2453" spans="13:18" x14ac:dyDescent="0.25">
      <c r="M2453" s="96"/>
      <c r="O2453" s="97"/>
      <c r="P2453" s="97"/>
      <c r="Q2453" s="97"/>
      <c r="R2453" s="97"/>
    </row>
    <row r="2454" spans="13:18" x14ac:dyDescent="0.25">
      <c r="M2454" s="96"/>
      <c r="O2454" s="97"/>
      <c r="P2454" s="97"/>
      <c r="Q2454" s="97"/>
      <c r="R2454" s="97"/>
    </row>
    <row r="2455" spans="13:18" x14ac:dyDescent="0.25">
      <c r="M2455" s="96"/>
      <c r="O2455" s="97"/>
      <c r="P2455" s="97"/>
      <c r="Q2455" s="97"/>
      <c r="R2455" s="97"/>
    </row>
    <row r="2456" spans="13:18" x14ac:dyDescent="0.25">
      <c r="M2456" s="96"/>
      <c r="O2456" s="97"/>
      <c r="P2456" s="97"/>
      <c r="Q2456" s="97"/>
      <c r="R2456" s="97"/>
    </row>
    <row r="2457" spans="13:18" x14ac:dyDescent="0.25">
      <c r="M2457" s="96"/>
      <c r="O2457" s="97"/>
      <c r="P2457" s="97"/>
      <c r="Q2457" s="97"/>
      <c r="R2457" s="97"/>
    </row>
    <row r="2458" spans="13:18" x14ac:dyDescent="0.25">
      <c r="M2458" s="96"/>
      <c r="O2458" s="97"/>
      <c r="P2458" s="97"/>
      <c r="Q2458" s="97"/>
      <c r="R2458" s="97"/>
    </row>
    <row r="2459" spans="13:18" x14ac:dyDescent="0.25">
      <c r="M2459" s="96"/>
      <c r="O2459" s="97"/>
      <c r="P2459" s="97"/>
      <c r="Q2459" s="97"/>
      <c r="R2459" s="97"/>
    </row>
    <row r="2460" spans="13:18" x14ac:dyDescent="0.25">
      <c r="M2460" s="96"/>
      <c r="O2460" s="97"/>
      <c r="P2460" s="97"/>
      <c r="Q2460" s="97"/>
      <c r="R2460" s="97"/>
    </row>
    <row r="2461" spans="13:18" x14ac:dyDescent="0.25">
      <c r="M2461" s="96"/>
      <c r="O2461" s="97"/>
      <c r="P2461" s="97"/>
      <c r="Q2461" s="97"/>
      <c r="R2461" s="97"/>
    </row>
    <row r="2462" spans="13:18" x14ac:dyDescent="0.25">
      <c r="M2462" s="96"/>
      <c r="O2462" s="97"/>
      <c r="P2462" s="97"/>
      <c r="Q2462" s="97"/>
      <c r="R2462" s="97"/>
    </row>
    <row r="2463" spans="13:18" x14ac:dyDescent="0.25">
      <c r="M2463" s="96"/>
      <c r="O2463" s="97"/>
      <c r="P2463" s="97"/>
      <c r="Q2463" s="97"/>
      <c r="R2463" s="97"/>
    </row>
    <row r="2464" spans="13:18" x14ac:dyDescent="0.25">
      <c r="M2464" s="96"/>
      <c r="O2464" s="97"/>
      <c r="P2464" s="97"/>
      <c r="Q2464" s="97"/>
      <c r="R2464" s="97"/>
    </row>
    <row r="2465" spans="13:18" x14ac:dyDescent="0.25">
      <c r="M2465" s="96"/>
      <c r="O2465" s="97"/>
      <c r="P2465" s="97"/>
      <c r="Q2465" s="97"/>
      <c r="R2465" s="97"/>
    </row>
    <row r="2466" spans="13:18" x14ac:dyDescent="0.25">
      <c r="M2466" s="96"/>
      <c r="O2466" s="97"/>
      <c r="P2466" s="97"/>
      <c r="Q2466" s="97"/>
      <c r="R2466" s="97"/>
    </row>
    <row r="2467" spans="13:18" x14ac:dyDescent="0.25">
      <c r="M2467" s="96"/>
      <c r="O2467" s="97"/>
      <c r="P2467" s="97"/>
      <c r="Q2467" s="97"/>
      <c r="R2467" s="97"/>
    </row>
    <row r="2468" spans="13:18" x14ac:dyDescent="0.25">
      <c r="M2468" s="96"/>
      <c r="O2468" s="97"/>
      <c r="P2468" s="97"/>
      <c r="Q2468" s="97"/>
      <c r="R2468" s="97"/>
    </row>
    <row r="2469" spans="13:18" x14ac:dyDescent="0.25">
      <c r="M2469" s="96"/>
      <c r="O2469" s="97"/>
      <c r="P2469" s="97"/>
      <c r="Q2469" s="97"/>
      <c r="R2469" s="97"/>
    </row>
    <row r="2470" spans="13:18" x14ac:dyDescent="0.25">
      <c r="M2470" s="96"/>
      <c r="O2470" s="97"/>
      <c r="P2470" s="97"/>
      <c r="Q2470" s="97"/>
      <c r="R2470" s="97"/>
    </row>
    <row r="2471" spans="13:18" x14ac:dyDescent="0.25">
      <c r="M2471" s="96"/>
      <c r="O2471" s="97"/>
      <c r="P2471" s="97"/>
      <c r="Q2471" s="97"/>
      <c r="R2471" s="97"/>
    </row>
    <row r="2472" spans="13:18" x14ac:dyDescent="0.25">
      <c r="M2472" s="96"/>
      <c r="O2472" s="97"/>
      <c r="P2472" s="97"/>
      <c r="Q2472" s="97"/>
      <c r="R2472" s="97"/>
    </row>
    <row r="2473" spans="13:18" x14ac:dyDescent="0.25">
      <c r="M2473" s="96"/>
      <c r="O2473" s="97"/>
      <c r="P2473" s="97"/>
      <c r="Q2473" s="97"/>
      <c r="R2473" s="97"/>
    </row>
    <row r="2474" spans="13:18" x14ac:dyDescent="0.25">
      <c r="M2474" s="96"/>
      <c r="O2474" s="97"/>
      <c r="P2474" s="97"/>
      <c r="Q2474" s="97"/>
      <c r="R2474" s="97"/>
    </row>
    <row r="2475" spans="13:18" x14ac:dyDescent="0.25">
      <c r="M2475" s="96"/>
      <c r="O2475" s="97"/>
      <c r="P2475" s="97"/>
      <c r="Q2475" s="97"/>
      <c r="R2475" s="97"/>
    </row>
    <row r="2476" spans="13:18" x14ac:dyDescent="0.25">
      <c r="M2476" s="96"/>
      <c r="O2476" s="97"/>
      <c r="P2476" s="97"/>
      <c r="Q2476" s="97"/>
      <c r="R2476" s="97"/>
    </row>
    <row r="2477" spans="13:18" x14ac:dyDescent="0.25">
      <c r="M2477" s="96"/>
      <c r="O2477" s="97"/>
      <c r="P2477" s="97"/>
      <c r="Q2477" s="97"/>
      <c r="R2477" s="97"/>
    </row>
    <row r="2478" spans="13:18" x14ac:dyDescent="0.25">
      <c r="M2478" s="96"/>
      <c r="O2478" s="97"/>
      <c r="P2478" s="97"/>
      <c r="Q2478" s="97"/>
      <c r="R2478" s="97"/>
    </row>
    <row r="2479" spans="13:18" x14ac:dyDescent="0.25">
      <c r="M2479" s="96"/>
      <c r="O2479" s="97"/>
      <c r="P2479" s="97"/>
      <c r="Q2479" s="97"/>
      <c r="R2479" s="97"/>
    </row>
    <row r="2480" spans="13:18" x14ac:dyDescent="0.25">
      <c r="M2480" s="96"/>
      <c r="O2480" s="97"/>
      <c r="P2480" s="97"/>
      <c r="Q2480" s="97"/>
      <c r="R2480" s="97"/>
    </row>
    <row r="2481" spans="13:18" x14ac:dyDescent="0.25">
      <c r="M2481" s="96"/>
      <c r="O2481" s="97"/>
      <c r="P2481" s="97"/>
      <c r="Q2481" s="97"/>
      <c r="R2481" s="97"/>
    </row>
    <row r="2482" spans="13:18" x14ac:dyDescent="0.25">
      <c r="M2482" s="96"/>
      <c r="O2482" s="97"/>
      <c r="P2482" s="97"/>
      <c r="Q2482" s="97"/>
      <c r="R2482" s="97"/>
    </row>
    <row r="2483" spans="13:18" x14ac:dyDescent="0.25">
      <c r="M2483" s="96"/>
      <c r="O2483" s="97"/>
      <c r="P2483" s="97"/>
      <c r="Q2483" s="97"/>
      <c r="R2483" s="97"/>
    </row>
    <row r="2484" spans="13:18" x14ac:dyDescent="0.25">
      <c r="M2484" s="96"/>
      <c r="O2484" s="97"/>
      <c r="P2484" s="97"/>
      <c r="Q2484" s="97"/>
      <c r="R2484" s="97"/>
    </row>
    <row r="2485" spans="13:18" x14ac:dyDescent="0.25">
      <c r="M2485" s="96"/>
      <c r="O2485" s="97"/>
      <c r="P2485" s="97"/>
      <c r="Q2485" s="97"/>
      <c r="R2485" s="97"/>
    </row>
    <row r="2486" spans="13:18" x14ac:dyDescent="0.25">
      <c r="M2486" s="96"/>
      <c r="O2486" s="97"/>
      <c r="P2486" s="97"/>
      <c r="Q2486" s="97"/>
      <c r="R2486" s="97"/>
    </row>
    <row r="2487" spans="13:18" x14ac:dyDescent="0.25">
      <c r="M2487" s="96"/>
      <c r="O2487" s="97"/>
      <c r="P2487" s="97"/>
      <c r="Q2487" s="97"/>
      <c r="R2487" s="97"/>
    </row>
    <row r="2488" spans="13:18" x14ac:dyDescent="0.25">
      <c r="M2488" s="96"/>
      <c r="O2488" s="97"/>
      <c r="P2488" s="97"/>
      <c r="Q2488" s="97"/>
      <c r="R2488" s="97"/>
    </row>
    <row r="2489" spans="13:18" x14ac:dyDescent="0.25">
      <c r="M2489" s="96"/>
      <c r="O2489" s="97"/>
      <c r="P2489" s="97"/>
      <c r="Q2489" s="97"/>
      <c r="R2489" s="97"/>
    </row>
    <row r="2490" spans="13:18" x14ac:dyDescent="0.25">
      <c r="M2490" s="96"/>
      <c r="O2490" s="97"/>
      <c r="P2490" s="97"/>
      <c r="Q2490" s="97"/>
      <c r="R2490" s="97"/>
    </row>
    <row r="2491" spans="13:18" x14ac:dyDescent="0.25">
      <c r="M2491" s="96"/>
      <c r="O2491" s="97"/>
      <c r="P2491" s="97"/>
      <c r="Q2491" s="97"/>
      <c r="R2491" s="97"/>
    </row>
    <row r="2492" spans="13:18" x14ac:dyDescent="0.25">
      <c r="M2492" s="96"/>
      <c r="O2492" s="97"/>
      <c r="P2492" s="97"/>
      <c r="Q2492" s="97"/>
      <c r="R2492" s="97"/>
    </row>
    <row r="2493" spans="13:18" x14ac:dyDescent="0.25">
      <c r="M2493" s="96"/>
      <c r="O2493" s="97"/>
      <c r="P2493" s="97"/>
      <c r="Q2493" s="97"/>
      <c r="R2493" s="97"/>
    </row>
    <row r="2494" spans="13:18" x14ac:dyDescent="0.25">
      <c r="M2494" s="96"/>
      <c r="O2494" s="97"/>
      <c r="P2494" s="97"/>
      <c r="Q2494" s="97"/>
      <c r="R2494" s="97"/>
    </row>
    <row r="2495" spans="13:18" x14ac:dyDescent="0.25">
      <c r="M2495" s="96"/>
      <c r="O2495" s="97"/>
      <c r="P2495" s="97"/>
      <c r="Q2495" s="97"/>
      <c r="R2495" s="97"/>
    </row>
    <row r="2496" spans="13:18" x14ac:dyDescent="0.25">
      <c r="M2496" s="96"/>
      <c r="O2496" s="97"/>
      <c r="P2496" s="97"/>
      <c r="Q2496" s="97"/>
      <c r="R2496" s="97"/>
    </row>
    <row r="2497" spans="13:18" x14ac:dyDescent="0.25">
      <c r="M2497" s="96"/>
      <c r="O2497" s="97"/>
      <c r="P2497" s="97"/>
      <c r="Q2497" s="97"/>
      <c r="R2497" s="97"/>
    </row>
    <row r="2498" spans="13:18" x14ac:dyDescent="0.25">
      <c r="M2498" s="96"/>
      <c r="O2498" s="97"/>
      <c r="P2498" s="97"/>
      <c r="Q2498" s="97"/>
      <c r="R2498" s="97"/>
    </row>
    <row r="2499" spans="13:18" x14ac:dyDescent="0.25">
      <c r="M2499" s="96"/>
      <c r="O2499" s="97"/>
      <c r="P2499" s="97"/>
      <c r="Q2499" s="97"/>
      <c r="R2499" s="97"/>
    </row>
    <row r="2500" spans="13:18" x14ac:dyDescent="0.25">
      <c r="M2500" s="96"/>
      <c r="O2500" s="97"/>
      <c r="P2500" s="97"/>
      <c r="Q2500" s="97"/>
      <c r="R2500" s="97"/>
    </row>
    <row r="2501" spans="13:18" x14ac:dyDescent="0.25">
      <c r="M2501" s="96"/>
      <c r="O2501" s="97"/>
      <c r="P2501" s="97"/>
      <c r="Q2501" s="97"/>
      <c r="R2501" s="97"/>
    </row>
    <row r="2502" spans="13:18" x14ac:dyDescent="0.25">
      <c r="M2502" s="96"/>
      <c r="O2502" s="97"/>
      <c r="P2502" s="97"/>
      <c r="Q2502" s="97"/>
      <c r="R2502" s="97"/>
    </row>
    <row r="2503" spans="13:18" x14ac:dyDescent="0.25">
      <c r="M2503" s="96"/>
      <c r="O2503" s="97"/>
      <c r="P2503" s="97"/>
      <c r="Q2503" s="97"/>
      <c r="R2503" s="97"/>
    </row>
    <row r="2504" spans="13:18" x14ac:dyDescent="0.25">
      <c r="M2504" s="96"/>
      <c r="O2504" s="97"/>
      <c r="P2504" s="97"/>
      <c r="Q2504" s="97"/>
      <c r="R2504" s="97"/>
    </row>
    <row r="2505" spans="13:18" x14ac:dyDescent="0.25">
      <c r="M2505" s="96"/>
      <c r="O2505" s="97"/>
      <c r="P2505" s="97"/>
      <c r="Q2505" s="97"/>
      <c r="R2505" s="97"/>
    </row>
    <row r="2506" spans="13:18" x14ac:dyDescent="0.25">
      <c r="M2506" s="96"/>
      <c r="O2506" s="97"/>
      <c r="P2506" s="97"/>
      <c r="Q2506" s="97"/>
      <c r="R2506" s="97"/>
    </row>
    <row r="2507" spans="13:18" x14ac:dyDescent="0.25">
      <c r="M2507" s="96"/>
      <c r="O2507" s="97"/>
      <c r="P2507" s="97"/>
      <c r="Q2507" s="97"/>
      <c r="R2507" s="97"/>
    </row>
    <row r="2508" spans="13:18" x14ac:dyDescent="0.25">
      <c r="M2508" s="96"/>
      <c r="O2508" s="97"/>
      <c r="P2508" s="97"/>
      <c r="Q2508" s="97"/>
      <c r="R2508" s="97"/>
    </row>
    <row r="2509" spans="13:18" x14ac:dyDescent="0.25">
      <c r="M2509" s="96"/>
      <c r="O2509" s="97"/>
      <c r="P2509" s="97"/>
      <c r="Q2509" s="97"/>
      <c r="R2509" s="97"/>
    </row>
    <row r="2510" spans="13:18" x14ac:dyDescent="0.25">
      <c r="M2510" s="96"/>
      <c r="O2510" s="97"/>
      <c r="P2510" s="97"/>
      <c r="Q2510" s="97"/>
      <c r="R2510" s="97"/>
    </row>
    <row r="2511" spans="13:18" x14ac:dyDescent="0.25">
      <c r="M2511" s="96"/>
      <c r="O2511" s="97"/>
      <c r="P2511" s="97"/>
      <c r="Q2511" s="97"/>
      <c r="R2511" s="97"/>
    </row>
    <row r="2512" spans="13:18" x14ac:dyDescent="0.25">
      <c r="M2512" s="96"/>
      <c r="O2512" s="97"/>
      <c r="P2512" s="97"/>
      <c r="Q2512" s="97"/>
      <c r="R2512" s="97"/>
    </row>
    <row r="2513" spans="13:18" x14ac:dyDescent="0.25">
      <c r="M2513" s="96"/>
      <c r="O2513" s="97"/>
      <c r="P2513" s="97"/>
      <c r="Q2513" s="97"/>
      <c r="R2513" s="97"/>
    </row>
    <row r="2514" spans="13:18" x14ac:dyDescent="0.25">
      <c r="M2514" s="96"/>
      <c r="O2514" s="97"/>
      <c r="P2514" s="97"/>
      <c r="Q2514" s="97"/>
      <c r="R2514" s="97"/>
    </row>
    <row r="2515" spans="13:18" x14ac:dyDescent="0.25">
      <c r="M2515" s="96"/>
      <c r="O2515" s="97"/>
      <c r="P2515" s="97"/>
      <c r="Q2515" s="97"/>
      <c r="R2515" s="97"/>
    </row>
    <row r="2516" spans="13:18" x14ac:dyDescent="0.25">
      <c r="M2516" s="96"/>
      <c r="O2516" s="97"/>
      <c r="P2516" s="97"/>
      <c r="Q2516" s="97"/>
      <c r="R2516" s="97"/>
    </row>
    <row r="2517" spans="13:18" x14ac:dyDescent="0.25">
      <c r="M2517" s="96"/>
      <c r="O2517" s="97"/>
      <c r="P2517" s="97"/>
      <c r="Q2517" s="97"/>
      <c r="R2517" s="97"/>
    </row>
    <row r="2518" spans="13:18" x14ac:dyDescent="0.25">
      <c r="M2518" s="96"/>
      <c r="O2518" s="97"/>
      <c r="P2518" s="97"/>
      <c r="Q2518" s="97"/>
      <c r="R2518" s="97"/>
    </row>
    <row r="2519" spans="13:18" x14ac:dyDescent="0.25">
      <c r="M2519" s="96"/>
      <c r="O2519" s="97"/>
      <c r="P2519" s="97"/>
      <c r="Q2519" s="97"/>
      <c r="R2519" s="97"/>
    </row>
    <row r="2520" spans="13:18" x14ac:dyDescent="0.25">
      <c r="M2520" s="96"/>
      <c r="O2520" s="97"/>
      <c r="P2520" s="97"/>
      <c r="Q2520" s="97"/>
      <c r="R2520" s="97"/>
    </row>
    <row r="2521" spans="13:18" x14ac:dyDescent="0.25">
      <c r="M2521" s="96"/>
      <c r="O2521" s="97"/>
      <c r="P2521" s="97"/>
      <c r="Q2521" s="97"/>
      <c r="R2521" s="97"/>
    </row>
    <row r="2522" spans="13:18" x14ac:dyDescent="0.25">
      <c r="M2522" s="96"/>
      <c r="O2522" s="97"/>
      <c r="P2522" s="97"/>
      <c r="Q2522" s="97"/>
      <c r="R2522" s="97"/>
    </row>
    <row r="2523" spans="13:18" x14ac:dyDescent="0.25">
      <c r="M2523" s="96"/>
      <c r="O2523" s="97"/>
      <c r="P2523" s="97"/>
      <c r="Q2523" s="97"/>
      <c r="R2523" s="97"/>
    </row>
    <row r="2524" spans="13:18" x14ac:dyDescent="0.25">
      <c r="M2524" s="96"/>
      <c r="O2524" s="97"/>
      <c r="P2524" s="97"/>
      <c r="Q2524" s="97"/>
      <c r="R2524" s="97"/>
    </row>
    <row r="2525" spans="13:18" x14ac:dyDescent="0.25">
      <c r="M2525" s="96"/>
      <c r="O2525" s="97"/>
      <c r="P2525" s="97"/>
      <c r="Q2525" s="97"/>
      <c r="R2525" s="97"/>
    </row>
    <row r="2526" spans="13:18" x14ac:dyDescent="0.25">
      <c r="M2526" s="96"/>
      <c r="O2526" s="97"/>
      <c r="P2526" s="97"/>
      <c r="Q2526" s="97"/>
      <c r="R2526" s="97"/>
    </row>
    <row r="2527" spans="13:18" x14ac:dyDescent="0.25">
      <c r="M2527" s="96"/>
      <c r="O2527" s="97"/>
      <c r="P2527" s="97"/>
      <c r="Q2527" s="97"/>
      <c r="R2527" s="97"/>
    </row>
    <row r="2528" spans="13:18" x14ac:dyDescent="0.25">
      <c r="M2528" s="96"/>
      <c r="O2528" s="97"/>
      <c r="P2528" s="97"/>
      <c r="Q2528" s="97"/>
      <c r="R2528" s="97"/>
    </row>
    <row r="2529" spans="13:18" x14ac:dyDescent="0.25">
      <c r="M2529" s="96"/>
      <c r="O2529" s="97"/>
      <c r="P2529" s="97"/>
      <c r="Q2529" s="97"/>
      <c r="R2529" s="97"/>
    </row>
    <row r="2530" spans="13:18" x14ac:dyDescent="0.25">
      <c r="M2530" s="96"/>
      <c r="O2530" s="97"/>
      <c r="P2530" s="97"/>
      <c r="Q2530" s="97"/>
      <c r="R2530" s="97"/>
    </row>
    <row r="2531" spans="13:18" x14ac:dyDescent="0.25">
      <c r="M2531" s="96"/>
      <c r="O2531" s="97"/>
      <c r="P2531" s="97"/>
      <c r="Q2531" s="97"/>
      <c r="R2531" s="97"/>
    </row>
    <row r="2532" spans="13:18" x14ac:dyDescent="0.25">
      <c r="M2532" s="96"/>
      <c r="O2532" s="97"/>
      <c r="P2532" s="97"/>
      <c r="Q2532" s="97"/>
      <c r="R2532" s="97"/>
    </row>
    <row r="2533" spans="13:18" x14ac:dyDescent="0.25">
      <c r="M2533" s="96"/>
      <c r="O2533" s="97"/>
      <c r="P2533" s="97"/>
      <c r="Q2533" s="97"/>
      <c r="R2533" s="97"/>
    </row>
    <row r="2534" spans="13:18" x14ac:dyDescent="0.25">
      <c r="M2534" s="96"/>
      <c r="O2534" s="97"/>
      <c r="P2534" s="97"/>
      <c r="Q2534" s="97"/>
      <c r="R2534" s="97"/>
    </row>
    <row r="2535" spans="13:18" x14ac:dyDescent="0.25">
      <c r="M2535" s="96"/>
      <c r="O2535" s="97"/>
      <c r="P2535" s="97"/>
      <c r="Q2535" s="97"/>
      <c r="R2535" s="97"/>
    </row>
    <row r="2536" spans="13:18" x14ac:dyDescent="0.25">
      <c r="M2536" s="96"/>
      <c r="O2536" s="97"/>
      <c r="P2536" s="97"/>
      <c r="Q2536" s="97"/>
      <c r="R2536" s="97"/>
    </row>
    <row r="2537" spans="13:18" x14ac:dyDescent="0.25">
      <c r="M2537" s="96"/>
      <c r="O2537" s="97"/>
      <c r="P2537" s="97"/>
      <c r="Q2537" s="97"/>
      <c r="R2537" s="97"/>
    </row>
    <row r="2538" spans="13:18" x14ac:dyDescent="0.25">
      <c r="M2538" s="96"/>
      <c r="O2538" s="97"/>
      <c r="P2538" s="97"/>
      <c r="Q2538" s="97"/>
      <c r="R2538" s="97"/>
    </row>
    <row r="2539" spans="13:18" x14ac:dyDescent="0.25">
      <c r="M2539" s="96"/>
      <c r="O2539" s="97"/>
      <c r="P2539" s="97"/>
      <c r="Q2539" s="97"/>
      <c r="R2539" s="97"/>
    </row>
    <row r="2540" spans="13:18" x14ac:dyDescent="0.25">
      <c r="M2540" s="96"/>
      <c r="O2540" s="97"/>
      <c r="P2540" s="97"/>
      <c r="Q2540" s="97"/>
      <c r="R2540" s="97"/>
    </row>
    <row r="2541" spans="13:18" x14ac:dyDescent="0.25">
      <c r="M2541" s="96"/>
      <c r="O2541" s="97"/>
      <c r="P2541" s="97"/>
      <c r="Q2541" s="97"/>
      <c r="R2541" s="97"/>
    </row>
    <row r="2542" spans="13:18" x14ac:dyDescent="0.25">
      <c r="M2542" s="96"/>
      <c r="O2542" s="97"/>
      <c r="P2542" s="97"/>
      <c r="Q2542" s="97"/>
      <c r="R2542" s="97"/>
    </row>
    <row r="2543" spans="13:18" x14ac:dyDescent="0.25">
      <c r="M2543" s="96"/>
      <c r="O2543" s="97"/>
      <c r="P2543" s="97"/>
      <c r="Q2543" s="97"/>
      <c r="R2543" s="97"/>
    </row>
    <row r="2544" spans="13:18" x14ac:dyDescent="0.25">
      <c r="M2544" s="96"/>
      <c r="O2544" s="97"/>
      <c r="P2544" s="97"/>
      <c r="Q2544" s="97"/>
      <c r="R2544" s="97"/>
    </row>
    <row r="2545" spans="13:18" x14ac:dyDescent="0.25">
      <c r="M2545" s="96"/>
      <c r="O2545" s="97"/>
      <c r="P2545" s="97"/>
      <c r="Q2545" s="97"/>
      <c r="R2545" s="97"/>
    </row>
    <row r="2546" spans="13:18" x14ac:dyDescent="0.25">
      <c r="M2546" s="96"/>
      <c r="O2546" s="97"/>
      <c r="P2546" s="97"/>
      <c r="Q2546" s="97"/>
      <c r="R2546" s="97"/>
    </row>
    <row r="2547" spans="13:18" x14ac:dyDescent="0.25">
      <c r="M2547" s="96"/>
      <c r="O2547" s="97"/>
      <c r="P2547" s="97"/>
      <c r="Q2547" s="97"/>
      <c r="R2547" s="97"/>
    </row>
    <row r="2548" spans="13:18" x14ac:dyDescent="0.25">
      <c r="M2548" s="96"/>
      <c r="O2548" s="97"/>
      <c r="P2548" s="97"/>
      <c r="Q2548" s="97"/>
      <c r="R2548" s="97"/>
    </row>
    <row r="2549" spans="13:18" x14ac:dyDescent="0.25">
      <c r="M2549" s="96"/>
      <c r="O2549" s="97"/>
      <c r="P2549" s="97"/>
      <c r="Q2549" s="97"/>
      <c r="R2549" s="97"/>
    </row>
    <row r="2550" spans="13:18" x14ac:dyDescent="0.25">
      <c r="M2550" s="96"/>
      <c r="O2550" s="97"/>
      <c r="P2550" s="97"/>
      <c r="Q2550" s="97"/>
      <c r="R2550" s="97"/>
    </row>
    <row r="2551" spans="13:18" x14ac:dyDescent="0.25">
      <c r="M2551" s="96"/>
      <c r="O2551" s="97"/>
      <c r="P2551" s="97"/>
      <c r="Q2551" s="97"/>
      <c r="R2551" s="97"/>
    </row>
    <row r="2552" spans="13:18" x14ac:dyDescent="0.25">
      <c r="M2552" s="96"/>
      <c r="O2552" s="97"/>
      <c r="P2552" s="97"/>
      <c r="Q2552" s="97"/>
      <c r="R2552" s="97"/>
    </row>
    <row r="2553" spans="13:18" x14ac:dyDescent="0.25">
      <c r="M2553" s="96"/>
      <c r="O2553" s="97"/>
      <c r="P2553" s="97"/>
      <c r="Q2553" s="97"/>
      <c r="R2553" s="97"/>
    </row>
    <row r="2554" spans="13:18" x14ac:dyDescent="0.25">
      <c r="M2554" s="96"/>
      <c r="O2554" s="97"/>
      <c r="P2554" s="97"/>
      <c r="Q2554" s="97"/>
      <c r="R2554" s="97"/>
    </row>
    <row r="2555" spans="13:18" x14ac:dyDescent="0.25">
      <c r="M2555" s="96"/>
      <c r="O2555" s="97"/>
      <c r="P2555" s="97"/>
      <c r="Q2555" s="97"/>
      <c r="R2555" s="97"/>
    </row>
    <row r="2556" spans="13:18" x14ac:dyDescent="0.25">
      <c r="M2556" s="96"/>
      <c r="O2556" s="97"/>
      <c r="P2556" s="97"/>
      <c r="Q2556" s="97"/>
      <c r="R2556" s="97"/>
    </row>
    <row r="2557" spans="13:18" x14ac:dyDescent="0.25">
      <c r="M2557" s="96"/>
      <c r="O2557" s="97"/>
      <c r="P2557" s="97"/>
      <c r="Q2557" s="97"/>
      <c r="R2557" s="97"/>
    </row>
    <row r="2558" spans="13:18" x14ac:dyDescent="0.25">
      <c r="M2558" s="96"/>
      <c r="O2558" s="97"/>
      <c r="P2558" s="97"/>
      <c r="Q2558" s="97"/>
      <c r="R2558" s="97"/>
    </row>
    <row r="2559" spans="13:18" x14ac:dyDescent="0.25">
      <c r="M2559" s="96"/>
      <c r="O2559" s="97"/>
      <c r="P2559" s="97"/>
      <c r="Q2559" s="97"/>
      <c r="R2559" s="97"/>
    </row>
    <row r="2560" spans="13:18" x14ac:dyDescent="0.25">
      <c r="M2560" s="96"/>
      <c r="O2560" s="97"/>
      <c r="P2560" s="97"/>
      <c r="Q2560" s="97"/>
      <c r="R2560" s="97"/>
    </row>
    <row r="2561" spans="13:18" x14ac:dyDescent="0.25">
      <c r="M2561" s="96"/>
      <c r="O2561" s="97"/>
      <c r="P2561" s="97"/>
      <c r="Q2561" s="97"/>
      <c r="R2561" s="97"/>
    </row>
    <row r="2562" spans="13:18" x14ac:dyDescent="0.25">
      <c r="M2562" s="96"/>
      <c r="O2562" s="97"/>
      <c r="P2562" s="97"/>
      <c r="Q2562" s="97"/>
      <c r="R2562" s="97"/>
    </row>
    <row r="2563" spans="13:18" x14ac:dyDescent="0.25">
      <c r="M2563" s="96"/>
      <c r="O2563" s="97"/>
      <c r="P2563" s="97"/>
      <c r="Q2563" s="97"/>
      <c r="R2563" s="97"/>
    </row>
    <row r="2564" spans="13:18" x14ac:dyDescent="0.25">
      <c r="M2564" s="96"/>
      <c r="O2564" s="97"/>
      <c r="P2564" s="97"/>
      <c r="Q2564" s="97"/>
      <c r="R2564" s="97"/>
    </row>
    <row r="2565" spans="13:18" x14ac:dyDescent="0.25">
      <c r="M2565" s="96"/>
      <c r="O2565" s="97"/>
      <c r="P2565" s="97"/>
      <c r="Q2565" s="97"/>
      <c r="R2565" s="97"/>
    </row>
    <row r="2566" spans="13:18" x14ac:dyDescent="0.25">
      <c r="M2566" s="96"/>
      <c r="O2566" s="97"/>
      <c r="P2566" s="97"/>
      <c r="Q2566" s="97"/>
      <c r="R2566" s="97"/>
    </row>
    <row r="2567" spans="13:18" x14ac:dyDescent="0.25">
      <c r="M2567" s="96"/>
      <c r="O2567" s="97"/>
      <c r="P2567" s="97"/>
      <c r="Q2567" s="97"/>
      <c r="R2567" s="97"/>
    </row>
    <row r="2568" spans="13:18" x14ac:dyDescent="0.25">
      <c r="M2568" s="96"/>
      <c r="O2568" s="97"/>
      <c r="P2568" s="97"/>
      <c r="Q2568" s="97"/>
      <c r="R2568" s="97"/>
    </row>
    <row r="2569" spans="13:18" x14ac:dyDescent="0.25">
      <c r="M2569" s="96"/>
      <c r="O2569" s="97"/>
      <c r="P2569" s="97"/>
      <c r="Q2569" s="97"/>
      <c r="R2569" s="97"/>
    </row>
    <row r="2570" spans="13:18" x14ac:dyDescent="0.25">
      <c r="M2570" s="96"/>
      <c r="O2570" s="97"/>
      <c r="P2570" s="97"/>
      <c r="Q2570" s="97"/>
      <c r="R2570" s="97"/>
    </row>
    <row r="2571" spans="13:18" x14ac:dyDescent="0.25">
      <c r="M2571" s="96"/>
      <c r="O2571" s="97"/>
      <c r="P2571" s="97"/>
      <c r="Q2571" s="97"/>
      <c r="R2571" s="97"/>
    </row>
    <row r="2572" spans="13:18" x14ac:dyDescent="0.25">
      <c r="M2572" s="96"/>
      <c r="O2572" s="97"/>
      <c r="P2572" s="97"/>
      <c r="Q2572" s="97"/>
      <c r="R2572" s="97"/>
    </row>
    <row r="2573" spans="13:18" x14ac:dyDescent="0.25">
      <c r="M2573" s="96"/>
      <c r="O2573" s="97"/>
      <c r="P2573" s="97"/>
      <c r="Q2573" s="97"/>
      <c r="R2573" s="97"/>
    </row>
    <row r="2574" spans="13:18" x14ac:dyDescent="0.25">
      <c r="M2574" s="96"/>
      <c r="O2574" s="97"/>
      <c r="P2574" s="97"/>
      <c r="Q2574" s="97"/>
      <c r="R2574" s="97"/>
    </row>
    <row r="2575" spans="13:18" x14ac:dyDescent="0.25">
      <c r="M2575" s="96"/>
      <c r="O2575" s="97"/>
      <c r="P2575" s="97"/>
      <c r="Q2575" s="97"/>
      <c r="R2575" s="97"/>
    </row>
    <row r="2576" spans="13:18" x14ac:dyDescent="0.25">
      <c r="M2576" s="96"/>
      <c r="O2576" s="97"/>
      <c r="P2576" s="97"/>
      <c r="Q2576" s="97"/>
      <c r="R2576" s="97"/>
    </row>
    <row r="2577" spans="13:18" x14ac:dyDescent="0.25">
      <c r="M2577" s="96"/>
      <c r="O2577" s="97"/>
      <c r="P2577" s="97"/>
      <c r="Q2577" s="97"/>
      <c r="R2577" s="97"/>
    </row>
    <row r="2578" spans="13:18" x14ac:dyDescent="0.25">
      <c r="M2578" s="96"/>
      <c r="O2578" s="97"/>
      <c r="P2578" s="97"/>
      <c r="Q2578" s="97"/>
      <c r="R2578" s="97"/>
    </row>
    <row r="2579" spans="13:18" x14ac:dyDescent="0.25">
      <c r="M2579" s="96"/>
      <c r="O2579" s="97"/>
      <c r="P2579" s="97"/>
      <c r="Q2579" s="97"/>
      <c r="R2579" s="97"/>
    </row>
    <row r="2580" spans="13:18" x14ac:dyDescent="0.25">
      <c r="M2580" s="96"/>
      <c r="O2580" s="97"/>
      <c r="P2580" s="97"/>
      <c r="Q2580" s="97"/>
      <c r="R2580" s="97"/>
    </row>
    <row r="2581" spans="13:18" x14ac:dyDescent="0.25">
      <c r="M2581" s="96"/>
      <c r="O2581" s="97"/>
      <c r="P2581" s="97"/>
      <c r="Q2581" s="97"/>
      <c r="R2581" s="97"/>
    </row>
    <row r="2582" spans="13:18" x14ac:dyDescent="0.25">
      <c r="M2582" s="96"/>
      <c r="O2582" s="97"/>
      <c r="P2582" s="97"/>
      <c r="Q2582" s="97"/>
      <c r="R2582" s="97"/>
    </row>
    <row r="2583" spans="13:18" x14ac:dyDescent="0.25">
      <c r="M2583" s="96"/>
      <c r="O2583" s="97"/>
      <c r="P2583" s="97"/>
      <c r="Q2583" s="97"/>
      <c r="R2583" s="97"/>
    </row>
    <row r="2584" spans="13:18" x14ac:dyDescent="0.25">
      <c r="M2584" s="96"/>
      <c r="O2584" s="97"/>
      <c r="P2584" s="97"/>
      <c r="Q2584" s="97"/>
      <c r="R2584" s="97"/>
    </row>
    <row r="2585" spans="13:18" x14ac:dyDescent="0.25">
      <c r="M2585" s="96"/>
      <c r="O2585" s="97"/>
      <c r="P2585" s="97"/>
      <c r="Q2585" s="97"/>
      <c r="R2585" s="97"/>
    </row>
    <row r="2586" spans="13:18" x14ac:dyDescent="0.25">
      <c r="M2586" s="96"/>
      <c r="O2586" s="97"/>
      <c r="P2586" s="97"/>
      <c r="Q2586" s="97"/>
      <c r="R2586" s="97"/>
    </row>
    <row r="2587" spans="13:18" x14ac:dyDescent="0.25">
      <c r="M2587" s="96"/>
      <c r="O2587" s="97"/>
      <c r="P2587" s="97"/>
      <c r="Q2587" s="97"/>
      <c r="R2587" s="97"/>
    </row>
    <row r="2588" spans="13:18" x14ac:dyDescent="0.25">
      <c r="M2588" s="96"/>
      <c r="O2588" s="97"/>
      <c r="P2588" s="97"/>
      <c r="Q2588" s="97"/>
      <c r="R2588" s="97"/>
    </row>
    <row r="2589" spans="13:18" x14ac:dyDescent="0.25">
      <c r="M2589" s="96"/>
      <c r="O2589" s="97"/>
      <c r="P2589" s="97"/>
      <c r="Q2589" s="97"/>
      <c r="R2589" s="97"/>
    </row>
    <row r="2590" spans="13:18" x14ac:dyDescent="0.25">
      <c r="M2590" s="96"/>
      <c r="O2590" s="97"/>
      <c r="P2590" s="97"/>
      <c r="Q2590" s="97"/>
      <c r="R2590" s="97"/>
    </row>
    <row r="2591" spans="13:18" x14ac:dyDescent="0.25">
      <c r="M2591" s="96"/>
      <c r="O2591" s="97"/>
      <c r="P2591" s="97"/>
      <c r="Q2591" s="97"/>
      <c r="R2591" s="97"/>
    </row>
    <row r="2592" spans="13:18" x14ac:dyDescent="0.25">
      <c r="M2592" s="96"/>
      <c r="O2592" s="97"/>
      <c r="P2592" s="97"/>
      <c r="Q2592" s="97"/>
      <c r="R2592" s="97"/>
    </row>
    <row r="2593" spans="13:18" x14ac:dyDescent="0.25">
      <c r="M2593" s="96"/>
      <c r="O2593" s="97"/>
      <c r="P2593" s="97"/>
      <c r="Q2593" s="97"/>
      <c r="R2593" s="97"/>
    </row>
    <row r="2594" spans="13:18" x14ac:dyDescent="0.25">
      <c r="M2594" s="96"/>
      <c r="O2594" s="97"/>
      <c r="P2594" s="97"/>
      <c r="Q2594" s="97"/>
      <c r="R2594" s="97"/>
    </row>
    <row r="2595" spans="13:18" x14ac:dyDescent="0.25">
      <c r="M2595" s="96"/>
      <c r="O2595" s="97"/>
      <c r="P2595" s="97"/>
      <c r="Q2595" s="97"/>
      <c r="R2595" s="97"/>
    </row>
    <row r="2596" spans="13:18" x14ac:dyDescent="0.25">
      <c r="M2596" s="96"/>
      <c r="O2596" s="97"/>
      <c r="P2596" s="97"/>
      <c r="Q2596" s="97"/>
      <c r="R2596" s="97"/>
    </row>
    <row r="2597" spans="13:18" x14ac:dyDescent="0.25">
      <c r="M2597" s="96"/>
      <c r="O2597" s="97"/>
      <c r="P2597" s="97"/>
      <c r="Q2597" s="97"/>
      <c r="R2597" s="97"/>
    </row>
    <row r="2598" spans="13:18" x14ac:dyDescent="0.25">
      <c r="M2598" s="96"/>
      <c r="O2598" s="97"/>
      <c r="P2598" s="97"/>
      <c r="Q2598" s="97"/>
      <c r="R2598" s="97"/>
    </row>
    <row r="2599" spans="13:18" x14ac:dyDescent="0.25">
      <c r="M2599" s="96"/>
      <c r="O2599" s="97"/>
      <c r="P2599" s="97"/>
      <c r="Q2599" s="97"/>
      <c r="R2599" s="97"/>
    </row>
    <row r="2600" spans="13:18" x14ac:dyDescent="0.25">
      <c r="M2600" s="96"/>
      <c r="O2600" s="97"/>
      <c r="P2600" s="97"/>
      <c r="Q2600" s="97"/>
      <c r="R2600" s="97"/>
    </row>
    <row r="2601" spans="13:18" x14ac:dyDescent="0.25">
      <c r="M2601" s="96"/>
      <c r="O2601" s="97"/>
      <c r="P2601" s="97"/>
      <c r="Q2601" s="97"/>
      <c r="R2601" s="97"/>
    </row>
    <row r="2602" spans="13:18" x14ac:dyDescent="0.25">
      <c r="M2602" s="96"/>
      <c r="O2602" s="97"/>
      <c r="P2602" s="97"/>
      <c r="Q2602" s="97"/>
      <c r="R2602" s="97"/>
    </row>
    <row r="2603" spans="13:18" x14ac:dyDescent="0.25">
      <c r="M2603" s="96"/>
      <c r="O2603" s="97"/>
      <c r="P2603" s="97"/>
      <c r="Q2603" s="97"/>
      <c r="R2603" s="97"/>
    </row>
    <row r="2604" spans="13:18" x14ac:dyDescent="0.25">
      <c r="M2604" s="96"/>
      <c r="O2604" s="97"/>
      <c r="P2604" s="97"/>
      <c r="Q2604" s="97"/>
      <c r="R2604" s="97"/>
    </row>
    <row r="2605" spans="13:18" x14ac:dyDescent="0.25">
      <c r="M2605" s="96"/>
      <c r="O2605" s="97"/>
      <c r="P2605" s="97"/>
      <c r="Q2605" s="97"/>
      <c r="R2605" s="97"/>
    </row>
    <row r="2606" spans="13:18" x14ac:dyDescent="0.25">
      <c r="M2606" s="96"/>
      <c r="O2606" s="97"/>
      <c r="P2606" s="97"/>
      <c r="Q2606" s="97"/>
      <c r="R2606" s="97"/>
    </row>
    <row r="2607" spans="13:18" x14ac:dyDescent="0.25">
      <c r="M2607" s="96"/>
      <c r="O2607" s="97"/>
      <c r="P2607" s="97"/>
      <c r="Q2607" s="97"/>
      <c r="R2607" s="97"/>
    </row>
    <row r="2608" spans="13:18" x14ac:dyDescent="0.25">
      <c r="M2608" s="96"/>
      <c r="O2608" s="97"/>
      <c r="P2608" s="97"/>
      <c r="Q2608" s="97"/>
      <c r="R2608" s="97"/>
    </row>
    <row r="2609" spans="13:18" x14ac:dyDescent="0.25">
      <c r="M2609" s="96"/>
      <c r="O2609" s="97"/>
      <c r="P2609" s="97"/>
      <c r="Q2609" s="97"/>
      <c r="R2609" s="97"/>
    </row>
    <row r="2610" spans="13:18" x14ac:dyDescent="0.25">
      <c r="M2610" s="96"/>
      <c r="O2610" s="97"/>
      <c r="P2610" s="97"/>
      <c r="Q2610" s="97"/>
      <c r="R2610" s="97"/>
    </row>
    <row r="2611" spans="13:18" x14ac:dyDescent="0.25">
      <c r="M2611" s="96"/>
      <c r="O2611" s="97"/>
      <c r="P2611" s="97"/>
      <c r="Q2611" s="97"/>
      <c r="R2611" s="97"/>
    </row>
    <row r="2612" spans="13:18" x14ac:dyDescent="0.25">
      <c r="M2612" s="96"/>
      <c r="O2612" s="97"/>
      <c r="P2612" s="97"/>
      <c r="Q2612" s="97"/>
      <c r="R2612" s="97"/>
    </row>
    <row r="2613" spans="13:18" x14ac:dyDescent="0.25">
      <c r="M2613" s="96"/>
      <c r="O2613" s="97"/>
      <c r="P2613" s="97"/>
      <c r="Q2613" s="97"/>
      <c r="R2613" s="97"/>
    </row>
    <row r="2614" spans="13:18" x14ac:dyDescent="0.25">
      <c r="M2614" s="96"/>
      <c r="O2614" s="97"/>
      <c r="P2614" s="97"/>
      <c r="Q2614" s="97"/>
      <c r="R2614" s="97"/>
    </row>
    <row r="2615" spans="13:18" x14ac:dyDescent="0.25">
      <c r="M2615" s="96"/>
      <c r="O2615" s="97"/>
      <c r="P2615" s="97"/>
      <c r="Q2615" s="97"/>
      <c r="R2615" s="97"/>
    </row>
    <row r="2616" spans="13:18" x14ac:dyDescent="0.25">
      <c r="M2616" s="96"/>
      <c r="O2616" s="97"/>
      <c r="P2616" s="97"/>
      <c r="Q2616" s="97"/>
      <c r="R2616" s="97"/>
    </row>
    <row r="2617" spans="13:18" x14ac:dyDescent="0.25">
      <c r="M2617" s="96"/>
      <c r="O2617" s="97"/>
      <c r="P2617" s="97"/>
      <c r="Q2617" s="97"/>
      <c r="R2617" s="97"/>
    </row>
    <row r="2618" spans="13:18" x14ac:dyDescent="0.25">
      <c r="M2618" s="96"/>
      <c r="O2618" s="97"/>
      <c r="P2618" s="97"/>
      <c r="Q2618" s="97"/>
      <c r="R2618" s="97"/>
    </row>
    <row r="2619" spans="13:18" x14ac:dyDescent="0.25">
      <c r="M2619" s="96"/>
      <c r="O2619" s="97"/>
      <c r="P2619" s="97"/>
      <c r="Q2619" s="97"/>
      <c r="R2619" s="97"/>
    </row>
    <row r="2620" spans="13:18" x14ac:dyDescent="0.25">
      <c r="M2620" s="96"/>
      <c r="O2620" s="97"/>
      <c r="P2620" s="97"/>
      <c r="Q2620" s="97"/>
      <c r="R2620" s="97"/>
    </row>
    <row r="2621" spans="13:18" x14ac:dyDescent="0.25">
      <c r="M2621" s="96"/>
      <c r="O2621" s="97"/>
      <c r="P2621" s="97"/>
      <c r="Q2621" s="97"/>
      <c r="R2621" s="97"/>
    </row>
    <row r="2622" spans="13:18" x14ac:dyDescent="0.25">
      <c r="M2622" s="96"/>
      <c r="O2622" s="97"/>
      <c r="P2622" s="97"/>
      <c r="Q2622" s="97"/>
      <c r="R2622" s="97"/>
    </row>
    <row r="2623" spans="13:18" x14ac:dyDescent="0.25">
      <c r="M2623" s="96"/>
      <c r="O2623" s="97"/>
      <c r="P2623" s="97"/>
      <c r="Q2623" s="97"/>
      <c r="R2623" s="97"/>
    </row>
    <row r="2624" spans="13:18" x14ac:dyDescent="0.25">
      <c r="M2624" s="96"/>
      <c r="O2624" s="97"/>
      <c r="P2624" s="97"/>
      <c r="Q2624" s="97"/>
      <c r="R2624" s="97"/>
    </row>
    <row r="2625" spans="13:18" x14ac:dyDescent="0.25">
      <c r="M2625" s="96"/>
      <c r="O2625" s="97"/>
      <c r="P2625" s="97"/>
      <c r="Q2625" s="97"/>
      <c r="R2625" s="97"/>
    </row>
    <row r="2626" spans="13:18" x14ac:dyDescent="0.25">
      <c r="M2626" s="96"/>
      <c r="O2626" s="97"/>
      <c r="P2626" s="97"/>
      <c r="Q2626" s="97"/>
      <c r="R2626" s="97"/>
    </row>
    <row r="2627" spans="13:18" x14ac:dyDescent="0.25">
      <c r="M2627" s="96"/>
      <c r="O2627" s="97"/>
      <c r="P2627" s="97"/>
      <c r="Q2627" s="97"/>
      <c r="R2627" s="97"/>
    </row>
    <row r="2628" spans="13:18" x14ac:dyDescent="0.25">
      <c r="M2628" s="96"/>
      <c r="O2628" s="97"/>
      <c r="P2628" s="97"/>
      <c r="Q2628" s="97"/>
      <c r="R2628" s="97"/>
    </row>
    <row r="2629" spans="13:18" x14ac:dyDescent="0.25">
      <c r="M2629" s="96"/>
      <c r="O2629" s="97"/>
      <c r="P2629" s="97"/>
      <c r="Q2629" s="97"/>
      <c r="R2629" s="97"/>
    </row>
    <row r="2630" spans="13:18" x14ac:dyDescent="0.25">
      <c r="M2630" s="96"/>
      <c r="O2630" s="97"/>
      <c r="P2630" s="97"/>
      <c r="Q2630" s="97"/>
      <c r="R2630" s="97"/>
    </row>
    <row r="2631" spans="13:18" x14ac:dyDescent="0.25">
      <c r="M2631" s="96"/>
      <c r="O2631" s="97"/>
      <c r="P2631" s="97"/>
      <c r="Q2631" s="97"/>
      <c r="R2631" s="97"/>
    </row>
    <row r="2632" spans="13:18" x14ac:dyDescent="0.25">
      <c r="M2632" s="96"/>
      <c r="O2632" s="97"/>
      <c r="P2632" s="97"/>
      <c r="Q2632" s="97"/>
      <c r="R2632" s="97"/>
    </row>
    <row r="2633" spans="13:18" x14ac:dyDescent="0.25">
      <c r="M2633" s="96"/>
      <c r="O2633" s="97"/>
      <c r="P2633" s="97"/>
      <c r="Q2633" s="97"/>
      <c r="R2633" s="97"/>
    </row>
    <row r="2634" spans="13:18" x14ac:dyDescent="0.25">
      <c r="M2634" s="96"/>
      <c r="O2634" s="97"/>
      <c r="P2634" s="97"/>
      <c r="Q2634" s="97"/>
      <c r="R2634" s="97"/>
    </row>
    <row r="2635" spans="13:18" x14ac:dyDescent="0.25">
      <c r="M2635" s="96"/>
      <c r="O2635" s="97"/>
      <c r="P2635" s="97"/>
      <c r="Q2635" s="97"/>
      <c r="R2635" s="97"/>
    </row>
    <row r="2636" spans="13:18" x14ac:dyDescent="0.25">
      <c r="M2636" s="96"/>
      <c r="O2636" s="97"/>
      <c r="P2636" s="97"/>
      <c r="Q2636" s="97"/>
      <c r="R2636" s="97"/>
    </row>
    <row r="2637" spans="13:18" x14ac:dyDescent="0.25">
      <c r="M2637" s="96"/>
      <c r="O2637" s="97"/>
      <c r="P2637" s="97"/>
      <c r="Q2637" s="97"/>
      <c r="R2637" s="97"/>
    </row>
    <row r="2638" spans="13:18" x14ac:dyDescent="0.25">
      <c r="M2638" s="96"/>
      <c r="O2638" s="97"/>
      <c r="P2638" s="97"/>
      <c r="Q2638" s="97"/>
      <c r="R2638" s="97"/>
    </row>
    <row r="2639" spans="13:18" x14ac:dyDescent="0.25">
      <c r="M2639" s="96"/>
      <c r="O2639" s="97"/>
      <c r="P2639" s="97"/>
      <c r="Q2639" s="97"/>
      <c r="R2639" s="97"/>
    </row>
    <row r="2640" spans="13:18" x14ac:dyDescent="0.25">
      <c r="M2640" s="96"/>
      <c r="O2640" s="97"/>
      <c r="P2640" s="97"/>
      <c r="Q2640" s="97"/>
      <c r="R2640" s="97"/>
    </row>
    <row r="2641" spans="13:18" x14ac:dyDescent="0.25">
      <c r="M2641" s="96"/>
      <c r="O2641" s="97"/>
      <c r="P2641" s="97"/>
      <c r="Q2641" s="97"/>
      <c r="R2641" s="97"/>
    </row>
    <row r="2642" spans="13:18" x14ac:dyDescent="0.25">
      <c r="M2642" s="96"/>
      <c r="O2642" s="97"/>
      <c r="P2642" s="97"/>
      <c r="Q2642" s="97"/>
      <c r="R2642" s="97"/>
    </row>
    <row r="2643" spans="13:18" x14ac:dyDescent="0.25">
      <c r="M2643" s="96"/>
      <c r="O2643" s="97"/>
      <c r="P2643" s="97"/>
      <c r="Q2643" s="97"/>
      <c r="R2643" s="97"/>
    </row>
    <row r="2644" spans="13:18" x14ac:dyDescent="0.25">
      <c r="M2644" s="96"/>
      <c r="O2644" s="97"/>
      <c r="P2644" s="97"/>
      <c r="Q2644" s="97"/>
      <c r="R2644" s="97"/>
    </row>
    <row r="2645" spans="13:18" x14ac:dyDescent="0.25">
      <c r="M2645" s="96"/>
      <c r="O2645" s="97"/>
      <c r="P2645" s="97"/>
      <c r="Q2645" s="97"/>
      <c r="R2645" s="97"/>
    </row>
    <row r="2646" spans="13:18" x14ac:dyDescent="0.25">
      <c r="M2646" s="96"/>
      <c r="O2646" s="97"/>
      <c r="P2646" s="97"/>
      <c r="Q2646" s="97"/>
      <c r="R2646" s="97"/>
    </row>
    <row r="2647" spans="13:18" x14ac:dyDescent="0.25">
      <c r="M2647" s="96"/>
      <c r="O2647" s="97"/>
      <c r="P2647" s="97"/>
      <c r="Q2647" s="97"/>
      <c r="R2647" s="97"/>
    </row>
    <row r="2648" spans="13:18" x14ac:dyDescent="0.25">
      <c r="M2648" s="96"/>
      <c r="O2648" s="97"/>
      <c r="P2648" s="97"/>
      <c r="Q2648" s="97"/>
      <c r="R2648" s="97"/>
    </row>
    <row r="2649" spans="13:18" x14ac:dyDescent="0.25">
      <c r="M2649" s="96"/>
      <c r="O2649" s="97"/>
      <c r="P2649" s="97"/>
      <c r="Q2649" s="97"/>
      <c r="R2649" s="97"/>
    </row>
    <row r="2650" spans="13:18" x14ac:dyDescent="0.25">
      <c r="M2650" s="96"/>
      <c r="O2650" s="97"/>
      <c r="P2650" s="97"/>
      <c r="Q2650" s="97"/>
      <c r="R2650" s="97"/>
    </row>
    <row r="2651" spans="13:18" x14ac:dyDescent="0.25">
      <c r="M2651" s="96"/>
      <c r="O2651" s="97"/>
      <c r="P2651" s="97"/>
      <c r="Q2651" s="97"/>
      <c r="R2651" s="97"/>
    </row>
    <row r="2652" spans="13:18" x14ac:dyDescent="0.25">
      <c r="M2652" s="96"/>
      <c r="O2652" s="97"/>
      <c r="P2652" s="97"/>
      <c r="Q2652" s="97"/>
      <c r="R2652" s="97"/>
    </row>
    <row r="2653" spans="13:18" x14ac:dyDescent="0.25">
      <c r="M2653" s="96"/>
      <c r="O2653" s="97"/>
      <c r="P2653" s="97"/>
      <c r="Q2653" s="97"/>
      <c r="R2653" s="97"/>
    </row>
    <row r="2654" spans="13:18" x14ac:dyDescent="0.25">
      <c r="M2654" s="96"/>
      <c r="O2654" s="97"/>
      <c r="P2654" s="97"/>
      <c r="Q2654" s="97"/>
      <c r="R2654" s="97"/>
    </row>
    <row r="2655" spans="13:18" x14ac:dyDescent="0.25">
      <c r="M2655" s="96"/>
      <c r="O2655" s="97"/>
      <c r="P2655" s="97"/>
      <c r="Q2655" s="97"/>
      <c r="R2655" s="97"/>
    </row>
    <row r="2656" spans="13:18" x14ac:dyDescent="0.25">
      <c r="M2656" s="96"/>
      <c r="O2656" s="97"/>
      <c r="P2656" s="97"/>
      <c r="Q2656" s="97"/>
      <c r="R2656" s="97"/>
    </row>
    <row r="2657" spans="13:18" x14ac:dyDescent="0.25">
      <c r="M2657" s="96"/>
      <c r="O2657" s="97"/>
      <c r="P2657" s="97"/>
      <c r="Q2657" s="97"/>
      <c r="R2657" s="97"/>
    </row>
    <row r="2658" spans="13:18" x14ac:dyDescent="0.25">
      <c r="M2658" s="96"/>
      <c r="O2658" s="97"/>
      <c r="P2658" s="97"/>
      <c r="Q2658" s="97"/>
      <c r="R2658" s="97"/>
    </row>
    <row r="2659" spans="13:18" x14ac:dyDescent="0.25">
      <c r="M2659" s="96"/>
      <c r="O2659" s="97"/>
      <c r="P2659" s="97"/>
      <c r="Q2659" s="97"/>
      <c r="R2659" s="97"/>
    </row>
    <row r="2660" spans="13:18" x14ac:dyDescent="0.25">
      <c r="M2660" s="96"/>
      <c r="O2660" s="97"/>
      <c r="P2660" s="97"/>
      <c r="Q2660" s="97"/>
      <c r="R2660" s="97"/>
    </row>
    <row r="2661" spans="13:18" x14ac:dyDescent="0.25">
      <c r="M2661" s="96"/>
      <c r="O2661" s="97"/>
      <c r="P2661" s="97"/>
      <c r="Q2661" s="97"/>
      <c r="R2661" s="97"/>
    </row>
    <row r="2662" spans="13:18" x14ac:dyDescent="0.25">
      <c r="M2662" s="96"/>
      <c r="O2662" s="97"/>
      <c r="P2662" s="97"/>
      <c r="Q2662" s="97"/>
      <c r="R2662" s="97"/>
    </row>
    <row r="2663" spans="13:18" x14ac:dyDescent="0.25">
      <c r="M2663" s="96"/>
      <c r="O2663" s="97"/>
      <c r="P2663" s="97"/>
      <c r="Q2663" s="97"/>
      <c r="R2663" s="97"/>
    </row>
    <row r="2664" spans="13:18" x14ac:dyDescent="0.25">
      <c r="M2664" s="96"/>
      <c r="O2664" s="97"/>
      <c r="P2664" s="97"/>
      <c r="Q2664" s="97"/>
      <c r="R2664" s="97"/>
    </row>
    <row r="2665" spans="13:18" x14ac:dyDescent="0.25">
      <c r="M2665" s="96"/>
      <c r="O2665" s="97"/>
      <c r="P2665" s="97"/>
      <c r="Q2665" s="97"/>
      <c r="R2665" s="97"/>
    </row>
    <row r="2666" spans="13:18" x14ac:dyDescent="0.25">
      <c r="M2666" s="96"/>
      <c r="O2666" s="97"/>
      <c r="P2666" s="97"/>
      <c r="Q2666" s="97"/>
      <c r="R2666" s="97"/>
    </row>
    <row r="2667" spans="13:18" x14ac:dyDescent="0.25">
      <c r="M2667" s="96"/>
      <c r="O2667" s="97"/>
      <c r="P2667" s="97"/>
      <c r="Q2667" s="97"/>
      <c r="R2667" s="97"/>
    </row>
    <row r="2668" spans="13:18" x14ac:dyDescent="0.25">
      <c r="M2668" s="96"/>
      <c r="O2668" s="97"/>
      <c r="P2668" s="97"/>
      <c r="Q2668" s="97"/>
      <c r="R2668" s="97"/>
    </row>
    <row r="2669" spans="13:18" x14ac:dyDescent="0.25">
      <c r="M2669" s="96"/>
      <c r="O2669" s="97"/>
      <c r="P2669" s="97"/>
      <c r="Q2669" s="97"/>
      <c r="R2669" s="97"/>
    </row>
    <row r="2670" spans="13:18" x14ac:dyDescent="0.25">
      <c r="M2670" s="96"/>
      <c r="O2670" s="97"/>
      <c r="P2670" s="97"/>
      <c r="Q2670" s="97"/>
      <c r="R2670" s="97"/>
    </row>
    <row r="2671" spans="13:18" x14ac:dyDescent="0.25">
      <c r="M2671" s="96"/>
      <c r="O2671" s="97"/>
      <c r="P2671" s="97"/>
      <c r="Q2671" s="97"/>
      <c r="R2671" s="97"/>
    </row>
    <row r="2672" spans="13:18" x14ac:dyDescent="0.25">
      <c r="M2672" s="96"/>
      <c r="O2672" s="97"/>
      <c r="P2672" s="97"/>
      <c r="Q2672" s="97"/>
      <c r="R2672" s="97"/>
    </row>
    <row r="2673" spans="13:18" x14ac:dyDescent="0.25">
      <c r="M2673" s="96"/>
      <c r="O2673" s="97"/>
      <c r="P2673" s="97"/>
      <c r="Q2673" s="97"/>
      <c r="R2673" s="97"/>
    </row>
    <row r="2674" spans="13:18" x14ac:dyDescent="0.25">
      <c r="M2674" s="96"/>
      <c r="O2674" s="97"/>
      <c r="P2674" s="97"/>
      <c r="Q2674" s="97"/>
      <c r="R2674" s="97"/>
    </row>
    <row r="2675" spans="13:18" x14ac:dyDescent="0.25">
      <c r="M2675" s="96"/>
      <c r="O2675" s="97"/>
      <c r="P2675" s="97"/>
      <c r="Q2675" s="97"/>
      <c r="R2675" s="97"/>
    </row>
    <row r="2676" spans="13:18" x14ac:dyDescent="0.25">
      <c r="M2676" s="96"/>
      <c r="O2676" s="97"/>
      <c r="P2676" s="97"/>
      <c r="Q2676" s="97"/>
      <c r="R2676" s="97"/>
    </row>
    <row r="2677" spans="13:18" x14ac:dyDescent="0.25">
      <c r="M2677" s="96"/>
      <c r="O2677" s="97"/>
      <c r="P2677" s="97"/>
      <c r="Q2677" s="97"/>
      <c r="R2677" s="97"/>
    </row>
    <row r="2678" spans="13:18" x14ac:dyDescent="0.25">
      <c r="M2678" s="96"/>
      <c r="O2678" s="97"/>
      <c r="P2678" s="97"/>
      <c r="Q2678" s="97"/>
      <c r="R2678" s="97"/>
    </row>
    <row r="2679" spans="13:18" x14ac:dyDescent="0.25">
      <c r="M2679" s="96"/>
      <c r="O2679" s="97"/>
      <c r="P2679" s="97"/>
      <c r="Q2679" s="97"/>
      <c r="R2679" s="97"/>
    </row>
    <row r="2680" spans="13:18" x14ac:dyDescent="0.25">
      <c r="M2680" s="96"/>
      <c r="O2680" s="97"/>
      <c r="P2680" s="97"/>
      <c r="Q2680" s="97"/>
      <c r="R2680" s="97"/>
    </row>
    <row r="2681" spans="13:18" x14ac:dyDescent="0.25">
      <c r="M2681" s="96"/>
      <c r="O2681" s="97"/>
      <c r="P2681" s="97"/>
      <c r="Q2681" s="97"/>
      <c r="R2681" s="97"/>
    </row>
    <row r="2682" spans="13:18" x14ac:dyDescent="0.25">
      <c r="M2682" s="96"/>
      <c r="O2682" s="97"/>
      <c r="P2682" s="97"/>
      <c r="Q2682" s="97"/>
      <c r="R2682" s="97"/>
    </row>
    <row r="2683" spans="13:18" x14ac:dyDescent="0.25">
      <c r="M2683" s="96"/>
      <c r="O2683" s="97"/>
      <c r="P2683" s="97"/>
      <c r="Q2683" s="97"/>
      <c r="R2683" s="97"/>
    </row>
    <row r="2684" spans="13:18" x14ac:dyDescent="0.25">
      <c r="M2684" s="96"/>
      <c r="O2684" s="97"/>
      <c r="P2684" s="97"/>
      <c r="Q2684" s="97"/>
      <c r="R2684" s="97"/>
    </row>
    <row r="2685" spans="13:18" x14ac:dyDescent="0.25">
      <c r="M2685" s="96"/>
      <c r="O2685" s="97"/>
      <c r="P2685" s="97"/>
      <c r="Q2685" s="97"/>
      <c r="R2685" s="97"/>
    </row>
    <row r="2686" spans="13:18" x14ac:dyDescent="0.25">
      <c r="M2686" s="96"/>
      <c r="O2686" s="97"/>
      <c r="P2686" s="97"/>
      <c r="Q2686" s="97"/>
      <c r="R2686" s="97"/>
    </row>
    <row r="2687" spans="13:18" x14ac:dyDescent="0.25">
      <c r="M2687" s="96"/>
      <c r="O2687" s="97"/>
      <c r="P2687" s="97"/>
      <c r="Q2687" s="97"/>
      <c r="R2687" s="97"/>
    </row>
    <row r="2688" spans="13:18" x14ac:dyDescent="0.25">
      <c r="M2688" s="96"/>
      <c r="O2688" s="97"/>
      <c r="P2688" s="97"/>
      <c r="Q2688" s="97"/>
      <c r="R2688" s="97"/>
    </row>
    <row r="2689" spans="13:18" x14ac:dyDescent="0.25">
      <c r="M2689" s="96"/>
      <c r="O2689" s="97"/>
      <c r="P2689" s="97"/>
      <c r="Q2689" s="97"/>
      <c r="R2689" s="97"/>
    </row>
    <row r="2690" spans="13:18" x14ac:dyDescent="0.25">
      <c r="M2690" s="96"/>
      <c r="O2690" s="97"/>
      <c r="P2690" s="97"/>
      <c r="Q2690" s="97"/>
      <c r="R2690" s="97"/>
    </row>
    <row r="2691" spans="13:18" x14ac:dyDescent="0.25">
      <c r="M2691" s="96"/>
      <c r="O2691" s="97"/>
      <c r="P2691" s="97"/>
      <c r="Q2691" s="97"/>
      <c r="R2691" s="97"/>
    </row>
    <row r="2692" spans="13:18" x14ac:dyDescent="0.25">
      <c r="M2692" s="96"/>
      <c r="O2692" s="97"/>
      <c r="P2692" s="97"/>
      <c r="Q2692" s="97"/>
      <c r="R2692" s="97"/>
    </row>
    <row r="2693" spans="13:18" x14ac:dyDescent="0.25">
      <c r="M2693" s="96"/>
      <c r="O2693" s="97"/>
      <c r="P2693" s="97"/>
      <c r="Q2693" s="97"/>
      <c r="R2693" s="97"/>
    </row>
    <row r="2694" spans="13:18" x14ac:dyDescent="0.25">
      <c r="M2694" s="96"/>
      <c r="O2694" s="97"/>
      <c r="P2694" s="97"/>
      <c r="Q2694" s="97"/>
      <c r="R2694" s="97"/>
    </row>
    <row r="2695" spans="13:18" x14ac:dyDescent="0.25">
      <c r="M2695" s="96"/>
      <c r="O2695" s="97"/>
      <c r="P2695" s="97"/>
      <c r="Q2695" s="97"/>
      <c r="R2695" s="97"/>
    </row>
    <row r="2696" spans="13:18" x14ac:dyDescent="0.25">
      <c r="M2696" s="96"/>
      <c r="O2696" s="97"/>
      <c r="P2696" s="97"/>
      <c r="Q2696" s="97"/>
      <c r="R2696" s="97"/>
    </row>
    <row r="2697" spans="13:18" x14ac:dyDescent="0.25">
      <c r="M2697" s="96"/>
      <c r="O2697" s="97"/>
      <c r="P2697" s="97"/>
      <c r="Q2697" s="97"/>
      <c r="R2697" s="97"/>
    </row>
    <row r="2698" spans="13:18" x14ac:dyDescent="0.25">
      <c r="M2698" s="96"/>
      <c r="O2698" s="97"/>
      <c r="P2698" s="97"/>
      <c r="Q2698" s="97"/>
      <c r="R2698" s="97"/>
    </row>
    <row r="2699" spans="13:18" x14ac:dyDescent="0.25">
      <c r="M2699" s="96"/>
      <c r="O2699" s="97"/>
      <c r="P2699" s="97"/>
      <c r="Q2699" s="97"/>
      <c r="R2699" s="97"/>
    </row>
    <row r="2700" spans="13:18" x14ac:dyDescent="0.25">
      <c r="M2700" s="96"/>
      <c r="O2700" s="97"/>
      <c r="P2700" s="97"/>
      <c r="Q2700" s="97"/>
      <c r="R2700" s="97"/>
    </row>
    <row r="2701" spans="13:18" x14ac:dyDescent="0.25">
      <c r="M2701" s="96"/>
      <c r="O2701" s="97"/>
      <c r="P2701" s="97"/>
      <c r="Q2701" s="97"/>
      <c r="R2701" s="97"/>
    </row>
    <row r="2702" spans="13:18" x14ac:dyDescent="0.25">
      <c r="M2702" s="96"/>
      <c r="O2702" s="97"/>
      <c r="P2702" s="97"/>
      <c r="Q2702" s="97"/>
      <c r="R2702" s="97"/>
    </row>
    <row r="2703" spans="13:18" x14ac:dyDescent="0.25">
      <c r="M2703" s="96"/>
      <c r="O2703" s="97"/>
      <c r="P2703" s="97"/>
      <c r="Q2703" s="97"/>
      <c r="R2703" s="97"/>
    </row>
    <row r="2704" spans="13:18" x14ac:dyDescent="0.25">
      <c r="M2704" s="96"/>
      <c r="O2704" s="97"/>
      <c r="P2704" s="97"/>
      <c r="Q2704" s="97"/>
      <c r="R2704" s="97"/>
    </row>
    <row r="2705" spans="13:18" x14ac:dyDescent="0.25">
      <c r="M2705" s="96"/>
      <c r="O2705" s="97"/>
      <c r="P2705" s="97"/>
      <c r="Q2705" s="97"/>
      <c r="R2705" s="97"/>
    </row>
    <row r="2706" spans="13:18" x14ac:dyDescent="0.25">
      <c r="M2706" s="96"/>
      <c r="O2706" s="97"/>
      <c r="P2706" s="97"/>
      <c r="Q2706" s="97"/>
      <c r="R2706" s="97"/>
    </row>
    <row r="2707" spans="13:18" x14ac:dyDescent="0.25">
      <c r="M2707" s="96"/>
      <c r="O2707" s="97"/>
      <c r="P2707" s="97"/>
      <c r="Q2707" s="97"/>
      <c r="R2707" s="97"/>
    </row>
    <row r="2708" spans="13:18" x14ac:dyDescent="0.25">
      <c r="M2708" s="96"/>
      <c r="O2708" s="97"/>
      <c r="P2708" s="97"/>
      <c r="Q2708" s="97"/>
      <c r="R2708" s="97"/>
    </row>
    <row r="2709" spans="13:18" x14ac:dyDescent="0.25">
      <c r="M2709" s="96"/>
      <c r="O2709" s="97"/>
      <c r="P2709" s="97"/>
      <c r="Q2709" s="97"/>
      <c r="R2709" s="97"/>
    </row>
    <row r="2710" spans="13:18" x14ac:dyDescent="0.25">
      <c r="M2710" s="96"/>
      <c r="O2710" s="97"/>
      <c r="P2710" s="97"/>
      <c r="Q2710" s="97"/>
      <c r="R2710" s="97"/>
    </row>
    <row r="2711" spans="13:18" x14ac:dyDescent="0.25">
      <c r="M2711" s="96"/>
      <c r="O2711" s="97"/>
      <c r="P2711" s="97"/>
      <c r="Q2711" s="97"/>
      <c r="R2711" s="97"/>
    </row>
    <row r="2712" spans="13:18" x14ac:dyDescent="0.25">
      <c r="M2712" s="96"/>
      <c r="O2712" s="97"/>
      <c r="P2712" s="97"/>
      <c r="Q2712" s="97"/>
      <c r="R2712" s="97"/>
    </row>
    <row r="2713" spans="13:18" x14ac:dyDescent="0.25">
      <c r="M2713" s="96"/>
      <c r="O2713" s="97"/>
      <c r="P2713" s="97"/>
      <c r="Q2713" s="97"/>
      <c r="R2713" s="97"/>
    </row>
    <row r="2714" spans="13:18" x14ac:dyDescent="0.25">
      <c r="M2714" s="96"/>
      <c r="O2714" s="97"/>
      <c r="P2714" s="97"/>
      <c r="Q2714" s="97"/>
      <c r="R2714" s="97"/>
    </row>
    <row r="2715" spans="13:18" x14ac:dyDescent="0.25">
      <c r="M2715" s="96"/>
      <c r="O2715" s="97"/>
      <c r="P2715" s="97"/>
      <c r="Q2715" s="97"/>
      <c r="R2715" s="97"/>
    </row>
    <row r="2716" spans="13:18" x14ac:dyDescent="0.25">
      <c r="M2716" s="96"/>
      <c r="O2716" s="97"/>
      <c r="P2716" s="97"/>
      <c r="Q2716" s="97"/>
      <c r="R2716" s="97"/>
    </row>
    <row r="2717" spans="13:18" x14ac:dyDescent="0.25">
      <c r="M2717" s="96"/>
      <c r="O2717" s="97"/>
      <c r="P2717" s="97"/>
      <c r="Q2717" s="97"/>
      <c r="R2717" s="97"/>
    </row>
    <row r="2718" spans="13:18" x14ac:dyDescent="0.25">
      <c r="M2718" s="96"/>
      <c r="O2718" s="97"/>
      <c r="P2718" s="97"/>
      <c r="Q2718" s="97"/>
      <c r="R2718" s="97"/>
    </row>
    <row r="2719" spans="13:18" x14ac:dyDescent="0.25">
      <c r="M2719" s="96"/>
      <c r="O2719" s="97"/>
      <c r="P2719" s="97"/>
      <c r="Q2719" s="97"/>
      <c r="R2719" s="97"/>
    </row>
    <row r="2720" spans="13:18" x14ac:dyDescent="0.25">
      <c r="M2720" s="96"/>
      <c r="O2720" s="97"/>
      <c r="P2720" s="97"/>
      <c r="Q2720" s="97"/>
      <c r="R2720" s="97"/>
    </row>
    <row r="2721" spans="13:18" x14ac:dyDescent="0.25">
      <c r="M2721" s="96"/>
      <c r="O2721" s="97"/>
      <c r="P2721" s="97"/>
      <c r="Q2721" s="97"/>
      <c r="R2721" s="97"/>
    </row>
    <row r="2722" spans="13:18" x14ac:dyDescent="0.25">
      <c r="M2722" s="96"/>
      <c r="O2722" s="97"/>
      <c r="P2722" s="97"/>
      <c r="Q2722" s="97"/>
      <c r="R2722" s="97"/>
    </row>
    <row r="2723" spans="13:18" x14ac:dyDescent="0.25">
      <c r="M2723" s="96"/>
      <c r="O2723" s="97"/>
      <c r="P2723" s="97"/>
      <c r="Q2723" s="97"/>
      <c r="R2723" s="97"/>
    </row>
    <row r="2724" spans="13:18" x14ac:dyDescent="0.25">
      <c r="M2724" s="96"/>
      <c r="O2724" s="97"/>
      <c r="P2724" s="97"/>
      <c r="Q2724" s="97"/>
      <c r="R2724" s="97"/>
    </row>
    <row r="2725" spans="13:18" x14ac:dyDescent="0.25">
      <c r="M2725" s="96"/>
      <c r="O2725" s="97"/>
      <c r="P2725" s="97"/>
      <c r="Q2725" s="97"/>
      <c r="R2725" s="97"/>
    </row>
    <row r="2726" spans="13:18" x14ac:dyDescent="0.25">
      <c r="M2726" s="96"/>
      <c r="O2726" s="97"/>
      <c r="P2726" s="97"/>
      <c r="Q2726" s="97"/>
      <c r="R2726" s="97"/>
    </row>
    <row r="2727" spans="13:18" x14ac:dyDescent="0.25">
      <c r="M2727" s="96"/>
      <c r="O2727" s="97"/>
      <c r="P2727" s="97"/>
      <c r="Q2727" s="97"/>
      <c r="R2727" s="97"/>
    </row>
    <row r="2728" spans="13:18" x14ac:dyDescent="0.25">
      <c r="M2728" s="96"/>
      <c r="O2728" s="97"/>
      <c r="P2728" s="97"/>
      <c r="Q2728" s="97"/>
      <c r="R2728" s="97"/>
    </row>
    <row r="2729" spans="13:18" x14ac:dyDescent="0.25">
      <c r="M2729" s="96"/>
      <c r="O2729" s="97"/>
      <c r="P2729" s="97"/>
      <c r="Q2729" s="97"/>
      <c r="R2729" s="97"/>
    </row>
    <row r="2730" spans="13:18" x14ac:dyDescent="0.25">
      <c r="M2730" s="96"/>
      <c r="O2730" s="97"/>
      <c r="P2730" s="97"/>
      <c r="Q2730" s="97"/>
      <c r="R2730" s="97"/>
    </row>
    <row r="2731" spans="13:18" x14ac:dyDescent="0.25">
      <c r="M2731" s="96"/>
      <c r="O2731" s="97"/>
      <c r="P2731" s="97"/>
      <c r="Q2731" s="97"/>
      <c r="R2731" s="97"/>
    </row>
    <row r="2732" spans="13:18" x14ac:dyDescent="0.25">
      <c r="M2732" s="96"/>
      <c r="O2732" s="97"/>
      <c r="P2732" s="97"/>
      <c r="Q2732" s="97"/>
      <c r="R2732" s="97"/>
    </row>
    <row r="2733" spans="13:18" x14ac:dyDescent="0.25">
      <c r="M2733" s="96"/>
      <c r="O2733" s="97"/>
      <c r="P2733" s="97"/>
      <c r="Q2733" s="97"/>
      <c r="R2733" s="97"/>
    </row>
    <row r="2734" spans="13:18" x14ac:dyDescent="0.25">
      <c r="M2734" s="96"/>
      <c r="O2734" s="97"/>
      <c r="P2734" s="97"/>
      <c r="Q2734" s="97"/>
      <c r="R2734" s="97"/>
    </row>
    <row r="2735" spans="13:18" x14ac:dyDescent="0.25">
      <c r="M2735" s="96"/>
      <c r="O2735" s="97"/>
      <c r="P2735" s="97"/>
      <c r="Q2735" s="97"/>
      <c r="R2735" s="97"/>
    </row>
    <row r="2736" spans="13:18" x14ac:dyDescent="0.25">
      <c r="M2736" s="96"/>
      <c r="O2736" s="97"/>
      <c r="P2736" s="97"/>
      <c r="Q2736" s="97"/>
      <c r="R2736" s="97"/>
    </row>
    <row r="2737" spans="13:18" x14ac:dyDescent="0.25">
      <c r="M2737" s="96"/>
      <c r="O2737" s="97"/>
      <c r="P2737" s="97"/>
      <c r="Q2737" s="97"/>
      <c r="R2737" s="97"/>
    </row>
    <row r="2738" spans="13:18" x14ac:dyDescent="0.25">
      <c r="M2738" s="96"/>
      <c r="O2738" s="97"/>
      <c r="P2738" s="97"/>
      <c r="Q2738" s="97"/>
      <c r="R2738" s="97"/>
    </row>
    <row r="2739" spans="13:18" x14ac:dyDescent="0.25">
      <c r="M2739" s="96"/>
      <c r="O2739" s="97"/>
      <c r="P2739" s="97"/>
      <c r="Q2739" s="97"/>
      <c r="R2739" s="97"/>
    </row>
    <row r="2740" spans="13:18" x14ac:dyDescent="0.25">
      <c r="M2740" s="96"/>
      <c r="O2740" s="97"/>
      <c r="P2740" s="97"/>
      <c r="Q2740" s="97"/>
      <c r="R2740" s="97"/>
    </row>
    <row r="2741" spans="13:18" x14ac:dyDescent="0.25">
      <c r="M2741" s="96"/>
      <c r="O2741" s="97"/>
      <c r="P2741" s="97"/>
      <c r="Q2741" s="97"/>
      <c r="R2741" s="97"/>
    </row>
    <row r="2742" spans="13:18" x14ac:dyDescent="0.25">
      <c r="M2742" s="96"/>
      <c r="O2742" s="97"/>
      <c r="P2742" s="97"/>
      <c r="Q2742" s="97"/>
      <c r="R2742" s="97"/>
    </row>
    <row r="2743" spans="13:18" x14ac:dyDescent="0.25">
      <c r="M2743" s="96"/>
      <c r="O2743" s="97"/>
      <c r="P2743" s="97"/>
      <c r="Q2743" s="97"/>
      <c r="R2743" s="97"/>
    </row>
    <row r="2744" spans="13:18" x14ac:dyDescent="0.25">
      <c r="M2744" s="96"/>
      <c r="O2744" s="97"/>
      <c r="P2744" s="97"/>
      <c r="Q2744" s="97"/>
      <c r="R2744" s="97"/>
    </row>
    <row r="2745" spans="13:18" x14ac:dyDescent="0.25">
      <c r="M2745" s="96"/>
      <c r="O2745" s="97"/>
      <c r="P2745" s="97"/>
      <c r="Q2745" s="97"/>
      <c r="R2745" s="97"/>
    </row>
    <row r="2746" spans="13:18" x14ac:dyDescent="0.25">
      <c r="M2746" s="96"/>
      <c r="O2746" s="97"/>
      <c r="P2746" s="97"/>
      <c r="Q2746" s="97"/>
      <c r="R2746" s="97"/>
    </row>
    <row r="2747" spans="13:18" x14ac:dyDescent="0.25">
      <c r="M2747" s="96"/>
      <c r="O2747" s="97"/>
      <c r="P2747" s="97"/>
      <c r="Q2747" s="97"/>
      <c r="R2747" s="97"/>
    </row>
    <row r="2748" spans="13:18" x14ac:dyDescent="0.25">
      <c r="M2748" s="96"/>
      <c r="O2748" s="97"/>
      <c r="P2748" s="97"/>
      <c r="Q2748" s="97"/>
      <c r="R2748" s="97"/>
    </row>
    <row r="2749" spans="13:18" x14ac:dyDescent="0.25">
      <c r="M2749" s="96"/>
      <c r="O2749" s="97"/>
      <c r="P2749" s="97"/>
      <c r="Q2749" s="97"/>
      <c r="R2749" s="97"/>
    </row>
    <row r="2750" spans="13:18" x14ac:dyDescent="0.25">
      <c r="M2750" s="96"/>
      <c r="O2750" s="97"/>
      <c r="P2750" s="97"/>
      <c r="Q2750" s="97"/>
      <c r="R2750" s="97"/>
    </row>
    <row r="2751" spans="13:18" x14ac:dyDescent="0.25">
      <c r="M2751" s="96"/>
      <c r="O2751" s="97"/>
      <c r="P2751" s="97"/>
      <c r="Q2751" s="97"/>
      <c r="R2751" s="97"/>
    </row>
    <row r="2752" spans="13:18" x14ac:dyDescent="0.25">
      <c r="M2752" s="96"/>
      <c r="O2752" s="97"/>
      <c r="P2752" s="97"/>
      <c r="Q2752" s="97"/>
      <c r="R2752" s="97"/>
    </row>
    <row r="2753" spans="13:18" x14ac:dyDescent="0.25">
      <c r="M2753" s="96"/>
      <c r="O2753" s="97"/>
      <c r="P2753" s="97"/>
      <c r="Q2753" s="97"/>
      <c r="R2753" s="97"/>
    </row>
    <row r="2754" spans="13:18" x14ac:dyDescent="0.25">
      <c r="M2754" s="96"/>
      <c r="O2754" s="97"/>
      <c r="P2754" s="97"/>
      <c r="Q2754" s="97"/>
      <c r="R2754" s="97"/>
    </row>
    <row r="2755" spans="13:18" x14ac:dyDescent="0.25">
      <c r="M2755" s="96"/>
      <c r="O2755" s="97"/>
      <c r="P2755" s="97"/>
      <c r="Q2755" s="97"/>
      <c r="R2755" s="97"/>
    </row>
    <row r="2756" spans="13:18" x14ac:dyDescent="0.25">
      <c r="M2756" s="96"/>
      <c r="O2756" s="97"/>
      <c r="P2756" s="97"/>
      <c r="Q2756" s="97"/>
      <c r="R2756" s="97"/>
    </row>
    <row r="2757" spans="13:18" x14ac:dyDescent="0.25">
      <c r="M2757" s="96"/>
      <c r="O2757" s="97"/>
      <c r="P2757" s="97"/>
      <c r="Q2757" s="97"/>
      <c r="R2757" s="97"/>
    </row>
    <row r="2758" spans="13:18" x14ac:dyDescent="0.25">
      <c r="M2758" s="96"/>
      <c r="O2758" s="97"/>
      <c r="P2758" s="97"/>
      <c r="Q2758" s="97"/>
      <c r="R2758" s="97"/>
    </row>
    <row r="2759" spans="13:18" x14ac:dyDescent="0.25">
      <c r="M2759" s="96"/>
      <c r="O2759" s="97"/>
      <c r="P2759" s="97"/>
      <c r="Q2759" s="97"/>
      <c r="R2759" s="97"/>
    </row>
    <row r="2760" spans="13:18" x14ac:dyDescent="0.25">
      <c r="M2760" s="96"/>
      <c r="O2760" s="97"/>
      <c r="P2760" s="97"/>
      <c r="Q2760" s="97"/>
      <c r="R2760" s="97"/>
    </row>
    <row r="2761" spans="13:18" x14ac:dyDescent="0.25">
      <c r="M2761" s="96"/>
      <c r="O2761" s="97"/>
      <c r="P2761" s="97"/>
      <c r="Q2761" s="97"/>
      <c r="R2761" s="97"/>
    </row>
    <row r="2762" spans="13:18" x14ac:dyDescent="0.25">
      <c r="M2762" s="96"/>
      <c r="O2762" s="97"/>
      <c r="P2762" s="97"/>
      <c r="Q2762" s="97"/>
      <c r="R2762" s="97"/>
    </row>
    <row r="2763" spans="13:18" x14ac:dyDescent="0.25">
      <c r="M2763" s="96"/>
      <c r="O2763" s="97"/>
      <c r="P2763" s="97"/>
      <c r="Q2763" s="97"/>
      <c r="R2763" s="97"/>
    </row>
    <row r="2764" spans="13:18" x14ac:dyDescent="0.25">
      <c r="M2764" s="96"/>
      <c r="O2764" s="97"/>
      <c r="P2764" s="97"/>
      <c r="Q2764" s="97"/>
      <c r="R2764" s="97"/>
    </row>
    <row r="2765" spans="13:18" x14ac:dyDescent="0.25">
      <c r="M2765" s="96"/>
      <c r="O2765" s="97"/>
      <c r="P2765" s="97"/>
      <c r="Q2765" s="97"/>
      <c r="R2765" s="97"/>
    </row>
    <row r="2766" spans="13:18" x14ac:dyDescent="0.25">
      <c r="M2766" s="96"/>
      <c r="O2766" s="97"/>
      <c r="P2766" s="97"/>
      <c r="Q2766" s="97"/>
      <c r="R2766" s="97"/>
    </row>
    <row r="2767" spans="13:18" x14ac:dyDescent="0.25">
      <c r="M2767" s="96"/>
      <c r="O2767" s="97"/>
      <c r="P2767" s="97"/>
      <c r="Q2767" s="97"/>
      <c r="R2767" s="97"/>
    </row>
    <row r="2768" spans="13:18" x14ac:dyDescent="0.25">
      <c r="M2768" s="96"/>
      <c r="O2768" s="97"/>
      <c r="P2768" s="97"/>
      <c r="Q2768" s="97"/>
      <c r="R2768" s="97"/>
    </row>
    <row r="2769" spans="13:18" x14ac:dyDescent="0.25">
      <c r="M2769" s="96"/>
      <c r="O2769" s="97"/>
      <c r="P2769" s="97"/>
      <c r="Q2769" s="97"/>
      <c r="R2769" s="97"/>
    </row>
    <row r="2770" spans="13:18" x14ac:dyDescent="0.25">
      <c r="M2770" s="96"/>
      <c r="O2770" s="97"/>
      <c r="P2770" s="97"/>
      <c r="Q2770" s="97"/>
      <c r="R2770" s="97"/>
    </row>
    <row r="2771" spans="13:18" x14ac:dyDescent="0.25">
      <c r="M2771" s="96"/>
      <c r="O2771" s="97"/>
      <c r="P2771" s="97"/>
      <c r="Q2771" s="97"/>
      <c r="R2771" s="97"/>
    </row>
    <row r="2772" spans="13:18" x14ac:dyDescent="0.25">
      <c r="M2772" s="96"/>
      <c r="O2772" s="97"/>
      <c r="P2772" s="97"/>
      <c r="Q2772" s="97"/>
      <c r="R2772" s="97"/>
    </row>
    <row r="2773" spans="13:18" x14ac:dyDescent="0.25">
      <c r="M2773" s="96"/>
      <c r="O2773" s="97"/>
      <c r="P2773" s="97"/>
      <c r="Q2773" s="97"/>
      <c r="R2773" s="97"/>
    </row>
    <row r="2774" spans="13:18" x14ac:dyDescent="0.25">
      <c r="M2774" s="96"/>
      <c r="O2774" s="97"/>
      <c r="P2774" s="97"/>
      <c r="Q2774" s="97"/>
      <c r="R2774" s="97"/>
    </row>
    <row r="2775" spans="13:18" x14ac:dyDescent="0.25">
      <c r="M2775" s="96"/>
      <c r="O2775" s="97"/>
      <c r="P2775" s="97"/>
      <c r="Q2775" s="97"/>
      <c r="R2775" s="97"/>
    </row>
    <row r="2776" spans="13:18" x14ac:dyDescent="0.25">
      <c r="M2776" s="96"/>
      <c r="O2776" s="97"/>
      <c r="P2776" s="97"/>
      <c r="Q2776" s="97"/>
      <c r="R2776" s="97"/>
    </row>
    <row r="2777" spans="13:18" x14ac:dyDescent="0.25">
      <c r="M2777" s="96"/>
      <c r="O2777" s="97"/>
      <c r="P2777" s="97"/>
      <c r="Q2777" s="97"/>
      <c r="R2777" s="97"/>
    </row>
    <row r="2778" spans="13:18" x14ac:dyDescent="0.25">
      <c r="M2778" s="96"/>
      <c r="O2778" s="97"/>
      <c r="P2778" s="97"/>
      <c r="Q2778" s="97"/>
      <c r="R2778" s="97"/>
    </row>
    <row r="2779" spans="13:18" x14ac:dyDescent="0.25">
      <c r="M2779" s="96"/>
      <c r="O2779" s="97"/>
      <c r="P2779" s="97"/>
      <c r="Q2779" s="97"/>
      <c r="R2779" s="97"/>
    </row>
    <row r="2780" spans="13:18" x14ac:dyDescent="0.25">
      <c r="M2780" s="96"/>
      <c r="O2780" s="97"/>
      <c r="P2780" s="97"/>
      <c r="Q2780" s="97"/>
      <c r="R2780" s="97"/>
    </row>
    <row r="2781" spans="13:18" x14ac:dyDescent="0.25">
      <c r="M2781" s="96"/>
      <c r="O2781" s="97"/>
      <c r="P2781" s="97"/>
      <c r="Q2781" s="97"/>
      <c r="R2781" s="97"/>
    </row>
    <row r="2782" spans="13:18" x14ac:dyDescent="0.25">
      <c r="M2782" s="96"/>
      <c r="O2782" s="97"/>
      <c r="P2782" s="97"/>
      <c r="Q2782" s="97"/>
      <c r="R2782" s="97"/>
    </row>
    <row r="2783" spans="13:18" x14ac:dyDescent="0.25">
      <c r="M2783" s="96"/>
      <c r="O2783" s="97"/>
      <c r="P2783" s="97"/>
      <c r="Q2783" s="97"/>
      <c r="R2783" s="97"/>
    </row>
    <row r="2784" spans="13:18" x14ac:dyDescent="0.25">
      <c r="M2784" s="96"/>
      <c r="O2784" s="97"/>
      <c r="P2784" s="97"/>
      <c r="Q2784" s="97"/>
      <c r="R2784" s="97"/>
    </row>
    <row r="2785" spans="13:18" x14ac:dyDescent="0.25">
      <c r="M2785" s="96"/>
      <c r="O2785" s="97"/>
      <c r="P2785" s="97"/>
      <c r="Q2785" s="97"/>
      <c r="R2785" s="97"/>
    </row>
    <row r="2786" spans="13:18" x14ac:dyDescent="0.25">
      <c r="M2786" s="96"/>
      <c r="O2786" s="97"/>
      <c r="P2786" s="97"/>
      <c r="Q2786" s="97"/>
      <c r="R2786" s="97"/>
    </row>
    <row r="2787" spans="13:18" x14ac:dyDescent="0.25">
      <c r="M2787" s="96"/>
      <c r="O2787" s="97"/>
      <c r="P2787" s="97"/>
      <c r="Q2787" s="97"/>
      <c r="R2787" s="97"/>
    </row>
    <row r="2788" spans="13:18" x14ac:dyDescent="0.25">
      <c r="M2788" s="96"/>
      <c r="O2788" s="97"/>
      <c r="P2788" s="97"/>
      <c r="Q2788" s="97"/>
      <c r="R2788" s="97"/>
    </row>
    <row r="2789" spans="13:18" x14ac:dyDescent="0.25">
      <c r="M2789" s="96"/>
      <c r="O2789" s="97"/>
      <c r="P2789" s="97"/>
      <c r="Q2789" s="97"/>
      <c r="R2789" s="97"/>
    </row>
    <row r="2790" spans="13:18" x14ac:dyDescent="0.25">
      <c r="M2790" s="96"/>
      <c r="O2790" s="97"/>
      <c r="P2790" s="97"/>
      <c r="Q2790" s="97"/>
      <c r="R2790" s="97"/>
    </row>
    <row r="2791" spans="13:18" x14ac:dyDescent="0.25">
      <c r="M2791" s="96"/>
      <c r="O2791" s="97"/>
      <c r="P2791" s="97"/>
      <c r="Q2791" s="97"/>
      <c r="R2791" s="97"/>
    </row>
    <row r="2792" spans="13:18" x14ac:dyDescent="0.25">
      <c r="M2792" s="96"/>
      <c r="O2792" s="97"/>
      <c r="P2792" s="97"/>
      <c r="Q2792" s="97"/>
      <c r="R2792" s="97"/>
    </row>
    <row r="2793" spans="13:18" x14ac:dyDescent="0.25">
      <c r="M2793" s="96"/>
      <c r="O2793" s="97"/>
      <c r="P2793" s="97"/>
      <c r="Q2793" s="97"/>
      <c r="R2793" s="97"/>
    </row>
    <row r="2794" spans="13:18" x14ac:dyDescent="0.25">
      <c r="M2794" s="96"/>
      <c r="O2794" s="97"/>
      <c r="P2794" s="97"/>
      <c r="Q2794" s="97"/>
      <c r="R2794" s="97"/>
    </row>
    <row r="2795" spans="13:18" x14ac:dyDescent="0.25">
      <c r="M2795" s="96"/>
      <c r="O2795" s="97"/>
      <c r="P2795" s="97"/>
      <c r="Q2795" s="97"/>
      <c r="R2795" s="97"/>
    </row>
    <row r="2796" spans="13:18" x14ac:dyDescent="0.25">
      <c r="M2796" s="96"/>
      <c r="O2796" s="97"/>
      <c r="P2796" s="97"/>
      <c r="Q2796" s="97"/>
      <c r="R2796" s="97"/>
    </row>
    <row r="2797" spans="13:18" x14ac:dyDescent="0.25">
      <c r="M2797" s="96"/>
      <c r="O2797" s="97"/>
      <c r="P2797" s="97"/>
      <c r="Q2797" s="97"/>
      <c r="R2797" s="97"/>
    </row>
    <row r="2798" spans="13:18" x14ac:dyDescent="0.25">
      <c r="M2798" s="96"/>
      <c r="O2798" s="97"/>
      <c r="P2798" s="97"/>
      <c r="Q2798" s="97"/>
      <c r="R2798" s="97"/>
    </row>
    <row r="2799" spans="13:18" x14ac:dyDescent="0.25">
      <c r="M2799" s="96"/>
      <c r="O2799" s="97"/>
      <c r="P2799" s="97"/>
      <c r="Q2799" s="97"/>
      <c r="R2799" s="97"/>
    </row>
    <row r="2800" spans="13:18" x14ac:dyDescent="0.25">
      <c r="M2800" s="96"/>
      <c r="O2800" s="97"/>
      <c r="P2800" s="97"/>
      <c r="Q2800" s="97"/>
      <c r="R2800" s="97"/>
    </row>
    <row r="2801" spans="13:18" x14ac:dyDescent="0.25">
      <c r="M2801" s="96"/>
      <c r="O2801" s="97"/>
      <c r="P2801" s="97"/>
      <c r="Q2801" s="97"/>
      <c r="R2801" s="97"/>
    </row>
    <row r="2802" spans="13:18" x14ac:dyDescent="0.25">
      <c r="M2802" s="96"/>
      <c r="O2802" s="97"/>
      <c r="P2802" s="97"/>
      <c r="Q2802" s="97"/>
      <c r="R2802" s="97"/>
    </row>
    <row r="2803" spans="13:18" x14ac:dyDescent="0.25">
      <c r="M2803" s="96"/>
      <c r="O2803" s="97"/>
      <c r="P2803" s="97"/>
      <c r="Q2803" s="97"/>
      <c r="R2803" s="97"/>
    </row>
    <row r="2804" spans="13:18" x14ac:dyDescent="0.25">
      <c r="M2804" s="96"/>
      <c r="O2804" s="97"/>
      <c r="P2804" s="97"/>
      <c r="Q2804" s="97"/>
      <c r="R2804" s="97"/>
    </row>
    <row r="2805" spans="13:18" x14ac:dyDescent="0.25">
      <c r="M2805" s="96"/>
      <c r="O2805" s="97"/>
      <c r="P2805" s="97"/>
      <c r="Q2805" s="97"/>
      <c r="R2805" s="97"/>
    </row>
    <row r="2806" spans="13:18" x14ac:dyDescent="0.25">
      <c r="M2806" s="96"/>
      <c r="O2806" s="97"/>
      <c r="P2806" s="97"/>
      <c r="Q2806" s="97"/>
      <c r="R2806" s="97"/>
    </row>
    <row r="2807" spans="13:18" x14ac:dyDescent="0.25">
      <c r="M2807" s="96"/>
      <c r="O2807" s="97"/>
      <c r="P2807" s="97"/>
      <c r="Q2807" s="97"/>
      <c r="R2807" s="97"/>
    </row>
    <row r="2808" spans="13:18" x14ac:dyDescent="0.25">
      <c r="M2808" s="96"/>
      <c r="O2808" s="97"/>
      <c r="P2808" s="97"/>
      <c r="Q2808" s="97"/>
      <c r="R2808" s="97"/>
    </row>
    <row r="2809" spans="13:18" x14ac:dyDescent="0.25">
      <c r="M2809" s="96"/>
      <c r="O2809" s="97"/>
      <c r="P2809" s="97"/>
      <c r="Q2809" s="97"/>
      <c r="R2809" s="97"/>
    </row>
    <row r="2810" spans="13:18" x14ac:dyDescent="0.25">
      <c r="M2810" s="96"/>
      <c r="O2810" s="97"/>
      <c r="P2810" s="97"/>
      <c r="Q2810" s="97"/>
      <c r="R2810" s="97"/>
    </row>
    <row r="2811" spans="13:18" x14ac:dyDescent="0.25">
      <c r="M2811" s="96"/>
      <c r="O2811" s="97"/>
      <c r="P2811" s="97"/>
      <c r="Q2811" s="97"/>
      <c r="R2811" s="97"/>
    </row>
    <row r="2812" spans="13:18" x14ac:dyDescent="0.25">
      <c r="M2812" s="96"/>
      <c r="O2812" s="97"/>
      <c r="P2812" s="97"/>
      <c r="Q2812" s="97"/>
      <c r="R2812" s="97"/>
    </row>
    <row r="2813" spans="13:18" x14ac:dyDescent="0.25">
      <c r="M2813" s="96"/>
      <c r="O2813" s="97"/>
      <c r="P2813" s="97"/>
      <c r="Q2813" s="97"/>
      <c r="R2813" s="97"/>
    </row>
    <row r="2814" spans="13:18" x14ac:dyDescent="0.25">
      <c r="M2814" s="96"/>
      <c r="O2814" s="97"/>
      <c r="P2814" s="97"/>
      <c r="Q2814" s="97"/>
      <c r="R2814" s="97"/>
    </row>
    <row r="2815" spans="13:18" x14ac:dyDescent="0.25">
      <c r="M2815" s="96"/>
      <c r="O2815" s="97"/>
      <c r="P2815" s="97"/>
      <c r="Q2815" s="97"/>
      <c r="R2815" s="97"/>
    </row>
    <row r="2816" spans="13:18" x14ac:dyDescent="0.25">
      <c r="M2816" s="96"/>
      <c r="O2816" s="97"/>
      <c r="P2816" s="97"/>
      <c r="Q2816" s="97"/>
      <c r="R2816" s="97"/>
    </row>
    <row r="2817" spans="13:18" x14ac:dyDescent="0.25">
      <c r="M2817" s="96"/>
      <c r="O2817" s="97"/>
      <c r="P2817" s="97"/>
      <c r="Q2817" s="97"/>
      <c r="R2817" s="97"/>
    </row>
    <row r="2818" spans="13:18" x14ac:dyDescent="0.25">
      <c r="M2818" s="96"/>
      <c r="O2818" s="97"/>
      <c r="P2818" s="97"/>
      <c r="Q2818" s="97"/>
      <c r="R2818" s="97"/>
    </row>
    <row r="2819" spans="13:18" x14ac:dyDescent="0.25">
      <c r="M2819" s="96"/>
      <c r="O2819" s="97"/>
      <c r="P2819" s="97"/>
      <c r="Q2819" s="97"/>
      <c r="R2819" s="97"/>
    </row>
    <row r="2820" spans="13:18" x14ac:dyDescent="0.25">
      <c r="M2820" s="96"/>
      <c r="O2820" s="97"/>
      <c r="P2820" s="97"/>
      <c r="Q2820" s="97"/>
      <c r="R2820" s="97"/>
    </row>
    <row r="2821" spans="13:18" x14ac:dyDescent="0.25">
      <c r="M2821" s="96"/>
      <c r="O2821" s="97"/>
      <c r="P2821" s="97"/>
      <c r="Q2821" s="97"/>
      <c r="R2821" s="97"/>
    </row>
    <row r="2822" spans="13:18" x14ac:dyDescent="0.25">
      <c r="M2822" s="96"/>
      <c r="O2822" s="97"/>
      <c r="P2822" s="97"/>
      <c r="Q2822" s="97"/>
      <c r="R2822" s="97"/>
    </row>
    <row r="2823" spans="13:18" x14ac:dyDescent="0.25">
      <c r="M2823" s="96"/>
      <c r="O2823" s="97"/>
      <c r="P2823" s="97"/>
      <c r="Q2823" s="97"/>
      <c r="R2823" s="97"/>
    </row>
    <row r="2824" spans="13:18" x14ac:dyDescent="0.25">
      <c r="M2824" s="96"/>
      <c r="O2824" s="97"/>
      <c r="P2824" s="97"/>
      <c r="Q2824" s="97"/>
      <c r="R2824" s="97"/>
    </row>
    <row r="2825" spans="13:18" x14ac:dyDescent="0.25">
      <c r="M2825" s="96"/>
      <c r="O2825" s="97"/>
      <c r="P2825" s="97"/>
      <c r="Q2825" s="97"/>
      <c r="R2825" s="97"/>
    </row>
    <row r="2826" spans="13:18" x14ac:dyDescent="0.25">
      <c r="M2826" s="96"/>
      <c r="O2826" s="97"/>
      <c r="P2826" s="97"/>
      <c r="Q2826" s="97"/>
      <c r="R2826" s="97"/>
    </row>
    <row r="2827" spans="13:18" x14ac:dyDescent="0.25">
      <c r="M2827" s="96"/>
      <c r="O2827" s="97"/>
      <c r="P2827" s="97"/>
      <c r="Q2827" s="97"/>
      <c r="R2827" s="97"/>
    </row>
    <row r="2828" spans="13:18" x14ac:dyDescent="0.25">
      <c r="M2828" s="96"/>
      <c r="O2828" s="97"/>
      <c r="P2828" s="97"/>
      <c r="Q2828" s="97"/>
      <c r="R2828" s="97"/>
    </row>
    <row r="2829" spans="13:18" x14ac:dyDescent="0.25">
      <c r="M2829" s="96"/>
      <c r="O2829" s="97"/>
      <c r="P2829" s="97"/>
      <c r="Q2829" s="97"/>
      <c r="R2829" s="97"/>
    </row>
    <row r="2830" spans="13:18" x14ac:dyDescent="0.25">
      <c r="M2830" s="96"/>
      <c r="O2830" s="97"/>
      <c r="P2830" s="97"/>
      <c r="Q2830" s="97"/>
      <c r="R2830" s="97"/>
    </row>
    <row r="2831" spans="13:18" x14ac:dyDescent="0.25">
      <c r="M2831" s="96"/>
      <c r="O2831" s="97"/>
      <c r="P2831" s="97"/>
      <c r="Q2831" s="97"/>
      <c r="R2831" s="97"/>
    </row>
    <row r="2832" spans="13:18" x14ac:dyDescent="0.25">
      <c r="M2832" s="96"/>
      <c r="O2832" s="97"/>
      <c r="P2832" s="97"/>
      <c r="Q2832" s="97"/>
      <c r="R2832" s="97"/>
    </row>
    <row r="2833" spans="13:18" x14ac:dyDescent="0.25">
      <c r="M2833" s="96"/>
      <c r="O2833" s="97"/>
      <c r="P2833" s="97"/>
      <c r="Q2833" s="97"/>
      <c r="R2833" s="97"/>
    </row>
    <row r="2834" spans="13:18" x14ac:dyDescent="0.25">
      <c r="M2834" s="96"/>
      <c r="O2834" s="97"/>
      <c r="P2834" s="97"/>
      <c r="Q2834" s="97"/>
      <c r="R2834" s="97"/>
    </row>
    <row r="2835" spans="13:18" x14ac:dyDescent="0.25">
      <c r="M2835" s="96"/>
      <c r="O2835" s="97"/>
      <c r="P2835" s="97"/>
      <c r="Q2835" s="97"/>
      <c r="R2835" s="97"/>
    </row>
    <row r="2836" spans="13:18" x14ac:dyDescent="0.25">
      <c r="M2836" s="96"/>
      <c r="O2836" s="97"/>
      <c r="P2836" s="97"/>
      <c r="Q2836" s="97"/>
      <c r="R2836" s="97"/>
    </row>
    <row r="2837" spans="13:18" x14ac:dyDescent="0.25">
      <c r="M2837" s="96"/>
      <c r="O2837" s="97"/>
      <c r="P2837" s="97"/>
      <c r="Q2837" s="97"/>
      <c r="R2837" s="97"/>
    </row>
    <row r="2838" spans="13:18" x14ac:dyDescent="0.25">
      <c r="M2838" s="96"/>
      <c r="O2838" s="97"/>
      <c r="P2838" s="97"/>
      <c r="Q2838" s="97"/>
      <c r="R2838" s="97"/>
    </row>
    <row r="2839" spans="13:18" x14ac:dyDescent="0.25">
      <c r="M2839" s="96"/>
      <c r="O2839" s="97"/>
      <c r="P2839" s="97"/>
      <c r="Q2839" s="97"/>
      <c r="R2839" s="97"/>
    </row>
    <row r="2840" spans="13:18" x14ac:dyDescent="0.25">
      <c r="M2840" s="96"/>
      <c r="O2840" s="97"/>
      <c r="P2840" s="97"/>
      <c r="Q2840" s="97"/>
      <c r="R2840" s="97"/>
    </row>
    <row r="2841" spans="13:18" x14ac:dyDescent="0.25">
      <c r="M2841" s="96"/>
      <c r="O2841" s="97"/>
      <c r="P2841" s="97"/>
      <c r="Q2841" s="97"/>
      <c r="R2841" s="97"/>
    </row>
    <row r="2842" spans="13:18" x14ac:dyDescent="0.25">
      <c r="M2842" s="96"/>
      <c r="O2842" s="97"/>
      <c r="P2842" s="97"/>
      <c r="Q2842" s="97"/>
      <c r="R2842" s="97"/>
    </row>
    <row r="2843" spans="13:18" x14ac:dyDescent="0.25">
      <c r="M2843" s="96"/>
      <c r="O2843" s="97"/>
      <c r="P2843" s="97"/>
      <c r="Q2843" s="97"/>
      <c r="R2843" s="97"/>
    </row>
    <row r="2844" spans="13:18" x14ac:dyDescent="0.25">
      <c r="M2844" s="96"/>
      <c r="O2844" s="97"/>
      <c r="P2844" s="97"/>
      <c r="Q2844" s="97"/>
      <c r="R2844" s="97"/>
    </row>
    <row r="2845" spans="13:18" x14ac:dyDescent="0.25">
      <c r="M2845" s="96"/>
      <c r="O2845" s="97"/>
      <c r="P2845" s="97"/>
      <c r="Q2845" s="97"/>
      <c r="R2845" s="97"/>
    </row>
    <row r="2846" spans="13:18" x14ac:dyDescent="0.25">
      <c r="M2846" s="96"/>
      <c r="O2846" s="97"/>
      <c r="P2846" s="97"/>
      <c r="Q2846" s="97"/>
      <c r="R2846" s="97"/>
    </row>
    <row r="2847" spans="13:18" x14ac:dyDescent="0.25">
      <c r="M2847" s="96"/>
      <c r="O2847" s="97"/>
      <c r="P2847" s="97"/>
      <c r="Q2847" s="97"/>
      <c r="R2847" s="97"/>
    </row>
    <row r="2848" spans="13:18" x14ac:dyDescent="0.25">
      <c r="M2848" s="96"/>
      <c r="O2848" s="97"/>
      <c r="P2848" s="97"/>
      <c r="Q2848" s="97"/>
      <c r="R2848" s="97"/>
    </row>
    <row r="2849" spans="13:18" x14ac:dyDescent="0.25">
      <c r="M2849" s="96"/>
      <c r="O2849" s="97"/>
      <c r="P2849" s="97"/>
      <c r="Q2849" s="97"/>
      <c r="R2849" s="97"/>
    </row>
    <row r="2850" spans="13:18" x14ac:dyDescent="0.25">
      <c r="M2850" s="96"/>
      <c r="O2850" s="97"/>
      <c r="P2850" s="97"/>
      <c r="Q2850" s="97"/>
      <c r="R2850" s="97"/>
    </row>
    <row r="2851" spans="13:18" x14ac:dyDescent="0.25">
      <c r="M2851" s="96"/>
      <c r="O2851" s="97"/>
      <c r="P2851" s="97"/>
      <c r="Q2851" s="97"/>
      <c r="R2851" s="97"/>
    </row>
    <row r="2852" spans="13:18" x14ac:dyDescent="0.25">
      <c r="M2852" s="96"/>
      <c r="O2852" s="97"/>
      <c r="P2852" s="97"/>
      <c r="Q2852" s="97"/>
      <c r="R2852" s="97"/>
    </row>
    <row r="2853" spans="13:18" x14ac:dyDescent="0.25">
      <c r="M2853" s="96"/>
      <c r="O2853" s="97"/>
      <c r="P2853" s="97"/>
      <c r="Q2853" s="97"/>
      <c r="R2853" s="97"/>
    </row>
    <row r="2854" spans="13:18" x14ac:dyDescent="0.25">
      <c r="M2854" s="96"/>
      <c r="O2854" s="97"/>
      <c r="P2854" s="97"/>
      <c r="Q2854" s="97"/>
      <c r="R2854" s="97"/>
    </row>
    <row r="2855" spans="13:18" x14ac:dyDescent="0.25">
      <c r="M2855" s="96"/>
      <c r="O2855" s="97"/>
      <c r="P2855" s="97"/>
      <c r="Q2855" s="97"/>
      <c r="R2855" s="97"/>
    </row>
    <row r="2856" spans="13:18" x14ac:dyDescent="0.25">
      <c r="M2856" s="96"/>
      <c r="O2856" s="97"/>
      <c r="P2856" s="97"/>
      <c r="Q2856" s="97"/>
      <c r="R2856" s="97"/>
    </row>
    <row r="2857" spans="13:18" x14ac:dyDescent="0.25">
      <c r="M2857" s="96"/>
      <c r="O2857" s="97"/>
      <c r="P2857" s="97"/>
      <c r="Q2857" s="97"/>
      <c r="R2857" s="97"/>
    </row>
    <row r="2858" spans="13:18" x14ac:dyDescent="0.25">
      <c r="M2858" s="96"/>
      <c r="O2858" s="97"/>
      <c r="P2858" s="97"/>
      <c r="Q2858" s="97"/>
      <c r="R2858" s="97"/>
    </row>
    <row r="2859" spans="13:18" x14ac:dyDescent="0.25">
      <c r="M2859" s="96"/>
      <c r="O2859" s="97"/>
      <c r="P2859" s="97"/>
      <c r="Q2859" s="97"/>
      <c r="R2859" s="97"/>
    </row>
    <row r="2860" spans="13:18" x14ac:dyDescent="0.25">
      <c r="M2860" s="96"/>
      <c r="O2860" s="97"/>
      <c r="P2860" s="97"/>
      <c r="Q2860" s="97"/>
      <c r="R2860" s="97"/>
    </row>
    <row r="2861" spans="13:18" x14ac:dyDescent="0.25">
      <c r="M2861" s="96"/>
      <c r="O2861" s="97"/>
      <c r="P2861" s="97"/>
      <c r="Q2861" s="97"/>
      <c r="R2861" s="97"/>
    </row>
    <row r="2862" spans="13:18" x14ac:dyDescent="0.25">
      <c r="M2862" s="96"/>
      <c r="O2862" s="97"/>
      <c r="P2862" s="97"/>
      <c r="Q2862" s="97"/>
      <c r="R2862" s="97"/>
    </row>
    <row r="2863" spans="13:18" x14ac:dyDescent="0.25">
      <c r="M2863" s="96"/>
      <c r="O2863" s="97"/>
      <c r="P2863" s="97"/>
      <c r="Q2863" s="97"/>
      <c r="R2863" s="97"/>
    </row>
    <row r="2864" spans="13:18" x14ac:dyDescent="0.25">
      <c r="M2864" s="96"/>
      <c r="O2864" s="97"/>
      <c r="P2864" s="97"/>
      <c r="Q2864" s="97"/>
      <c r="R2864" s="97"/>
    </row>
    <row r="2865" spans="13:18" x14ac:dyDescent="0.25">
      <c r="M2865" s="96"/>
      <c r="O2865" s="97"/>
      <c r="P2865" s="97"/>
      <c r="Q2865" s="97"/>
      <c r="R2865" s="97"/>
    </row>
    <row r="2866" spans="13:18" x14ac:dyDescent="0.25">
      <c r="M2866" s="96"/>
      <c r="O2866" s="97"/>
      <c r="P2866" s="97"/>
      <c r="Q2866" s="97"/>
      <c r="R2866" s="97"/>
    </row>
    <row r="2867" spans="13:18" x14ac:dyDescent="0.25">
      <c r="M2867" s="96"/>
      <c r="O2867" s="97"/>
      <c r="P2867" s="97"/>
      <c r="Q2867" s="97"/>
      <c r="R2867" s="97"/>
    </row>
    <row r="2868" spans="13:18" x14ac:dyDescent="0.25">
      <c r="M2868" s="96"/>
      <c r="O2868" s="97"/>
      <c r="P2868" s="97"/>
      <c r="Q2868" s="97"/>
      <c r="R2868" s="97"/>
    </row>
    <row r="2869" spans="13:18" x14ac:dyDescent="0.25">
      <c r="M2869" s="96"/>
      <c r="O2869" s="97"/>
      <c r="P2869" s="97"/>
      <c r="Q2869" s="97"/>
      <c r="R2869" s="97"/>
    </row>
    <row r="2870" spans="13:18" x14ac:dyDescent="0.25">
      <c r="M2870" s="96"/>
      <c r="O2870" s="97"/>
      <c r="P2870" s="97"/>
      <c r="Q2870" s="97"/>
      <c r="R2870" s="97"/>
    </row>
    <row r="2871" spans="13:18" x14ac:dyDescent="0.25">
      <c r="M2871" s="96"/>
      <c r="O2871" s="97"/>
      <c r="P2871" s="97"/>
      <c r="Q2871" s="97"/>
      <c r="R2871" s="97"/>
    </row>
    <row r="2872" spans="13:18" x14ac:dyDescent="0.25">
      <c r="M2872" s="96"/>
      <c r="O2872" s="97"/>
      <c r="P2872" s="97"/>
      <c r="Q2872" s="97"/>
      <c r="R2872" s="97"/>
    </row>
    <row r="2873" spans="13:18" x14ac:dyDescent="0.25">
      <c r="M2873" s="96"/>
      <c r="O2873" s="97"/>
      <c r="P2873" s="97"/>
      <c r="Q2873" s="97"/>
      <c r="R2873" s="97"/>
    </row>
    <row r="2874" spans="13:18" x14ac:dyDescent="0.25">
      <c r="M2874" s="96"/>
      <c r="O2874" s="97"/>
      <c r="P2874" s="97"/>
      <c r="Q2874" s="97"/>
      <c r="R2874" s="97"/>
    </row>
    <row r="2875" spans="13:18" x14ac:dyDescent="0.25">
      <c r="M2875" s="96"/>
      <c r="O2875" s="97"/>
      <c r="P2875" s="97"/>
      <c r="Q2875" s="97"/>
      <c r="R2875" s="97"/>
    </row>
    <row r="2876" spans="13:18" x14ac:dyDescent="0.25">
      <c r="M2876" s="96"/>
      <c r="O2876" s="97"/>
      <c r="P2876" s="97"/>
      <c r="Q2876" s="97"/>
      <c r="R2876" s="97"/>
    </row>
    <row r="2877" spans="13:18" x14ac:dyDescent="0.25">
      <c r="M2877" s="96"/>
      <c r="O2877" s="97"/>
      <c r="P2877" s="97"/>
      <c r="Q2877" s="97"/>
      <c r="R2877" s="97"/>
    </row>
    <row r="2878" spans="13:18" x14ac:dyDescent="0.25">
      <c r="M2878" s="96"/>
      <c r="O2878" s="97"/>
      <c r="P2878" s="97"/>
      <c r="Q2878" s="97"/>
      <c r="R2878" s="97"/>
    </row>
    <row r="2879" spans="13:18" x14ac:dyDescent="0.25">
      <c r="M2879" s="96"/>
      <c r="O2879" s="97"/>
      <c r="P2879" s="97"/>
      <c r="Q2879" s="97"/>
      <c r="R2879" s="97"/>
    </row>
    <row r="2880" spans="13:18" x14ac:dyDescent="0.25">
      <c r="M2880" s="96"/>
      <c r="O2880" s="97"/>
      <c r="P2880" s="97"/>
      <c r="Q2880" s="97"/>
      <c r="R2880" s="97"/>
    </row>
    <row r="2881" spans="13:18" x14ac:dyDescent="0.25">
      <c r="M2881" s="96"/>
      <c r="O2881" s="97"/>
      <c r="P2881" s="97"/>
      <c r="Q2881" s="97"/>
      <c r="R2881" s="97"/>
    </row>
    <row r="2882" spans="13:18" x14ac:dyDescent="0.25">
      <c r="M2882" s="96"/>
      <c r="O2882" s="97"/>
      <c r="P2882" s="97"/>
      <c r="Q2882" s="97"/>
      <c r="R2882" s="97"/>
    </row>
    <row r="2883" spans="13:18" x14ac:dyDescent="0.25">
      <c r="M2883" s="96"/>
      <c r="O2883" s="97"/>
      <c r="P2883" s="97"/>
      <c r="Q2883" s="97"/>
      <c r="R2883" s="97"/>
    </row>
    <row r="2884" spans="13:18" x14ac:dyDescent="0.25">
      <c r="M2884" s="96"/>
      <c r="O2884" s="97"/>
      <c r="P2884" s="97"/>
      <c r="Q2884" s="97"/>
      <c r="R2884" s="97"/>
    </row>
    <row r="2885" spans="13:18" x14ac:dyDescent="0.25">
      <c r="M2885" s="96"/>
      <c r="O2885" s="97"/>
      <c r="P2885" s="97"/>
      <c r="Q2885" s="97"/>
      <c r="R2885" s="97"/>
    </row>
    <row r="2886" spans="13:18" x14ac:dyDescent="0.25">
      <c r="M2886" s="96"/>
      <c r="O2886" s="97"/>
      <c r="P2886" s="97"/>
      <c r="Q2886" s="97"/>
      <c r="R2886" s="97"/>
    </row>
    <row r="2887" spans="13:18" x14ac:dyDescent="0.25">
      <c r="M2887" s="96"/>
      <c r="O2887" s="97"/>
      <c r="P2887" s="97"/>
      <c r="Q2887" s="97"/>
      <c r="R2887" s="97"/>
    </row>
    <row r="2888" spans="13:18" x14ac:dyDescent="0.25">
      <c r="M2888" s="96"/>
      <c r="O2888" s="97"/>
      <c r="P2888" s="97"/>
      <c r="Q2888" s="97"/>
      <c r="R2888" s="97"/>
    </row>
    <row r="2889" spans="13:18" x14ac:dyDescent="0.25">
      <c r="M2889" s="96"/>
      <c r="O2889" s="97"/>
      <c r="P2889" s="97"/>
      <c r="Q2889" s="97"/>
      <c r="R2889" s="97"/>
    </row>
    <row r="2890" spans="13:18" x14ac:dyDescent="0.25">
      <c r="M2890" s="96"/>
      <c r="O2890" s="97"/>
      <c r="P2890" s="97"/>
      <c r="Q2890" s="97"/>
      <c r="R2890" s="97"/>
    </row>
    <row r="2891" spans="13:18" x14ac:dyDescent="0.25">
      <c r="M2891" s="96"/>
      <c r="O2891" s="97"/>
      <c r="P2891" s="97"/>
      <c r="Q2891" s="97"/>
      <c r="R2891" s="97"/>
    </row>
    <row r="2892" spans="13:18" x14ac:dyDescent="0.25">
      <c r="M2892" s="96"/>
      <c r="O2892" s="97"/>
      <c r="P2892" s="97"/>
      <c r="Q2892" s="97"/>
      <c r="R2892" s="97"/>
    </row>
    <row r="2893" spans="13:18" x14ac:dyDescent="0.25">
      <c r="M2893" s="96"/>
      <c r="O2893" s="97"/>
      <c r="P2893" s="97"/>
      <c r="Q2893" s="97"/>
      <c r="R2893" s="97"/>
    </row>
    <row r="2894" spans="13:18" x14ac:dyDescent="0.25">
      <c r="M2894" s="96"/>
      <c r="O2894" s="97"/>
      <c r="P2894" s="97"/>
      <c r="Q2894" s="97"/>
      <c r="R2894" s="97"/>
    </row>
    <row r="2895" spans="13:18" x14ac:dyDescent="0.25">
      <c r="M2895" s="96"/>
      <c r="O2895" s="97"/>
      <c r="P2895" s="97"/>
      <c r="Q2895" s="97"/>
      <c r="R2895" s="97"/>
    </row>
    <row r="2896" spans="13:18" x14ac:dyDescent="0.25">
      <c r="M2896" s="96"/>
      <c r="O2896" s="97"/>
      <c r="P2896" s="97"/>
      <c r="Q2896" s="97"/>
      <c r="R2896" s="97"/>
    </row>
    <row r="2897" spans="13:18" x14ac:dyDescent="0.25">
      <c r="M2897" s="96"/>
      <c r="O2897" s="97"/>
      <c r="P2897" s="97"/>
      <c r="Q2897" s="97"/>
      <c r="R2897" s="97"/>
    </row>
    <row r="2898" spans="13:18" x14ac:dyDescent="0.25">
      <c r="M2898" s="96"/>
      <c r="O2898" s="97"/>
      <c r="P2898" s="97"/>
      <c r="Q2898" s="97"/>
      <c r="R2898" s="97"/>
    </row>
    <row r="2899" spans="13:18" x14ac:dyDescent="0.25">
      <c r="M2899" s="96"/>
      <c r="O2899" s="97"/>
      <c r="P2899" s="97"/>
      <c r="Q2899" s="97"/>
      <c r="R2899" s="97"/>
    </row>
    <row r="2900" spans="13:18" x14ac:dyDescent="0.25">
      <c r="M2900" s="96"/>
      <c r="O2900" s="97"/>
      <c r="P2900" s="97"/>
      <c r="Q2900" s="97"/>
      <c r="R2900" s="97"/>
    </row>
    <row r="2901" spans="13:18" x14ac:dyDescent="0.25">
      <c r="M2901" s="96"/>
      <c r="O2901" s="97"/>
      <c r="P2901" s="97"/>
      <c r="Q2901" s="97"/>
      <c r="R2901" s="97"/>
    </row>
    <row r="2902" spans="13:18" x14ac:dyDescent="0.25">
      <c r="M2902" s="96"/>
      <c r="O2902" s="97"/>
      <c r="P2902" s="97"/>
      <c r="Q2902" s="97"/>
      <c r="R2902" s="97"/>
    </row>
    <row r="2903" spans="13:18" x14ac:dyDescent="0.25">
      <c r="M2903" s="96"/>
      <c r="O2903" s="97"/>
      <c r="P2903" s="97"/>
      <c r="Q2903" s="97"/>
      <c r="R2903" s="97"/>
    </row>
    <row r="2904" spans="13:18" x14ac:dyDescent="0.25">
      <c r="M2904" s="96"/>
      <c r="O2904" s="97"/>
      <c r="P2904" s="97"/>
      <c r="Q2904" s="97"/>
      <c r="R2904" s="97"/>
    </row>
    <row r="2905" spans="13:18" x14ac:dyDescent="0.25">
      <c r="M2905" s="96"/>
      <c r="O2905" s="97"/>
      <c r="P2905" s="97"/>
      <c r="Q2905" s="97"/>
      <c r="R2905" s="97"/>
    </row>
    <row r="2906" spans="13:18" x14ac:dyDescent="0.25">
      <c r="M2906" s="96"/>
      <c r="O2906" s="97"/>
      <c r="P2906" s="97"/>
      <c r="Q2906" s="97"/>
      <c r="R2906" s="97"/>
    </row>
    <row r="2907" spans="13:18" x14ac:dyDescent="0.25">
      <c r="M2907" s="96"/>
      <c r="O2907" s="97"/>
      <c r="P2907" s="97"/>
      <c r="Q2907" s="97"/>
      <c r="R2907" s="97"/>
    </row>
    <row r="2908" spans="13:18" x14ac:dyDescent="0.25">
      <c r="M2908" s="96"/>
      <c r="O2908" s="97"/>
      <c r="P2908" s="97"/>
      <c r="Q2908" s="97"/>
      <c r="R2908" s="97"/>
    </row>
    <row r="2909" spans="13:18" x14ac:dyDescent="0.25">
      <c r="M2909" s="96"/>
      <c r="O2909" s="97"/>
      <c r="P2909" s="97"/>
      <c r="Q2909" s="97"/>
      <c r="R2909" s="97"/>
    </row>
    <row r="2910" spans="13:18" x14ac:dyDescent="0.25">
      <c r="M2910" s="96"/>
      <c r="O2910" s="97"/>
      <c r="P2910" s="97"/>
      <c r="Q2910" s="97"/>
      <c r="R2910" s="97"/>
    </row>
    <row r="2911" spans="13:18" x14ac:dyDescent="0.25">
      <c r="M2911" s="96"/>
      <c r="O2911" s="97"/>
      <c r="P2911" s="97"/>
      <c r="Q2911" s="97"/>
      <c r="R2911" s="97"/>
    </row>
    <row r="2912" spans="13:18" x14ac:dyDescent="0.25">
      <c r="M2912" s="96"/>
      <c r="O2912" s="97"/>
      <c r="P2912" s="97"/>
      <c r="Q2912" s="97"/>
      <c r="R2912" s="97"/>
    </row>
    <row r="2913" spans="13:18" x14ac:dyDescent="0.25">
      <c r="M2913" s="96"/>
      <c r="O2913" s="97"/>
      <c r="P2913" s="97"/>
      <c r="Q2913" s="97"/>
      <c r="R2913" s="97"/>
    </row>
    <row r="2914" spans="13:18" x14ac:dyDescent="0.25">
      <c r="M2914" s="96"/>
      <c r="O2914" s="97"/>
      <c r="P2914" s="97"/>
      <c r="Q2914" s="97"/>
      <c r="R2914" s="97"/>
    </row>
    <row r="2915" spans="13:18" x14ac:dyDescent="0.25">
      <c r="M2915" s="96"/>
      <c r="O2915" s="97"/>
      <c r="P2915" s="97"/>
      <c r="Q2915" s="97"/>
      <c r="R2915" s="97"/>
    </row>
    <row r="2916" spans="13:18" x14ac:dyDescent="0.25">
      <c r="M2916" s="96"/>
      <c r="O2916" s="97"/>
      <c r="P2916" s="97"/>
      <c r="Q2916" s="97"/>
      <c r="R2916" s="97"/>
    </row>
    <row r="2917" spans="13:18" x14ac:dyDescent="0.25">
      <c r="M2917" s="96"/>
      <c r="O2917" s="97"/>
      <c r="P2917" s="97"/>
      <c r="Q2917" s="97"/>
      <c r="R2917" s="97"/>
    </row>
    <row r="2918" spans="13:18" x14ac:dyDescent="0.25">
      <c r="M2918" s="96"/>
      <c r="O2918" s="97"/>
      <c r="P2918" s="97"/>
      <c r="Q2918" s="97"/>
      <c r="R2918" s="97"/>
    </row>
    <row r="2919" spans="13:18" x14ac:dyDescent="0.25">
      <c r="M2919" s="96"/>
      <c r="O2919" s="97"/>
      <c r="P2919" s="97"/>
      <c r="Q2919" s="97"/>
      <c r="R2919" s="97"/>
    </row>
    <row r="2920" spans="13:18" x14ac:dyDescent="0.25">
      <c r="M2920" s="96"/>
      <c r="O2920" s="97"/>
      <c r="P2920" s="97"/>
      <c r="Q2920" s="97"/>
      <c r="R2920" s="97"/>
    </row>
    <row r="2921" spans="13:18" x14ac:dyDescent="0.25">
      <c r="M2921" s="96"/>
      <c r="O2921" s="97"/>
      <c r="P2921" s="97"/>
      <c r="Q2921" s="97"/>
      <c r="R2921" s="97"/>
    </row>
    <row r="2922" spans="13:18" x14ac:dyDescent="0.25">
      <c r="M2922" s="96"/>
      <c r="O2922" s="97"/>
      <c r="P2922" s="97"/>
      <c r="Q2922" s="97"/>
      <c r="R2922" s="97"/>
    </row>
    <row r="2923" spans="13:18" x14ac:dyDescent="0.25">
      <c r="M2923" s="96"/>
      <c r="O2923" s="97"/>
      <c r="P2923" s="97"/>
      <c r="Q2923" s="97"/>
      <c r="R2923" s="97"/>
    </row>
    <row r="2924" spans="13:18" x14ac:dyDescent="0.25">
      <c r="M2924" s="96"/>
      <c r="O2924" s="97"/>
      <c r="P2924" s="97"/>
      <c r="Q2924" s="97"/>
      <c r="R2924" s="97"/>
    </row>
    <row r="2925" spans="13:18" x14ac:dyDescent="0.25">
      <c r="M2925" s="96"/>
      <c r="O2925" s="97"/>
      <c r="P2925" s="97"/>
      <c r="Q2925" s="97"/>
      <c r="R2925" s="97"/>
    </row>
    <row r="2926" spans="13:18" x14ac:dyDescent="0.25">
      <c r="M2926" s="96"/>
      <c r="O2926" s="97"/>
      <c r="P2926" s="97"/>
      <c r="Q2926" s="97"/>
      <c r="R2926" s="97"/>
    </row>
    <row r="2927" spans="13:18" x14ac:dyDescent="0.25">
      <c r="M2927" s="96"/>
      <c r="O2927" s="97"/>
      <c r="P2927" s="97"/>
      <c r="Q2927" s="97"/>
      <c r="R2927" s="97"/>
    </row>
    <row r="2928" spans="13:18" x14ac:dyDescent="0.25">
      <c r="M2928" s="96"/>
      <c r="O2928" s="97"/>
      <c r="P2928" s="97"/>
      <c r="Q2928" s="97"/>
      <c r="R2928" s="97"/>
    </row>
    <row r="2929" spans="13:18" x14ac:dyDescent="0.25">
      <c r="M2929" s="96"/>
      <c r="O2929" s="97"/>
      <c r="P2929" s="97"/>
      <c r="Q2929" s="97"/>
      <c r="R2929" s="97"/>
    </row>
    <row r="2930" spans="13:18" x14ac:dyDescent="0.25">
      <c r="M2930" s="96"/>
      <c r="O2930" s="97"/>
      <c r="P2930" s="97"/>
      <c r="Q2930" s="97"/>
      <c r="R2930" s="97"/>
    </row>
    <row r="2931" spans="13:18" x14ac:dyDescent="0.25">
      <c r="M2931" s="96"/>
      <c r="O2931" s="97"/>
      <c r="P2931" s="97"/>
      <c r="Q2931" s="97"/>
      <c r="R2931" s="97"/>
    </row>
    <row r="2932" spans="13:18" x14ac:dyDescent="0.25">
      <c r="M2932" s="96"/>
      <c r="O2932" s="97"/>
      <c r="P2932" s="97"/>
      <c r="Q2932" s="97"/>
      <c r="R2932" s="97"/>
    </row>
    <row r="2933" spans="13:18" x14ac:dyDescent="0.25">
      <c r="M2933" s="96"/>
      <c r="O2933" s="97"/>
      <c r="P2933" s="97"/>
      <c r="Q2933" s="97"/>
      <c r="R2933" s="97"/>
    </row>
    <row r="2934" spans="13:18" x14ac:dyDescent="0.25">
      <c r="M2934" s="96"/>
      <c r="O2934" s="97"/>
      <c r="P2934" s="97"/>
      <c r="Q2934" s="97"/>
      <c r="R2934" s="97"/>
    </row>
    <row r="2935" spans="13:18" x14ac:dyDescent="0.25">
      <c r="M2935" s="96"/>
      <c r="O2935" s="97"/>
      <c r="P2935" s="97"/>
      <c r="Q2935" s="97"/>
      <c r="R2935" s="97"/>
    </row>
    <row r="2936" spans="13:18" x14ac:dyDescent="0.25">
      <c r="M2936" s="96"/>
      <c r="O2936" s="97"/>
      <c r="P2936" s="97"/>
      <c r="Q2936" s="97"/>
      <c r="R2936" s="97"/>
    </row>
    <row r="2937" spans="13:18" x14ac:dyDescent="0.25">
      <c r="M2937" s="96"/>
      <c r="O2937" s="97"/>
      <c r="P2937" s="97"/>
      <c r="Q2937" s="97"/>
      <c r="R2937" s="97"/>
    </row>
    <row r="2938" spans="13:18" x14ac:dyDescent="0.25">
      <c r="M2938" s="96"/>
      <c r="O2938" s="97"/>
      <c r="P2938" s="97"/>
      <c r="Q2938" s="97"/>
      <c r="R2938" s="97"/>
    </row>
    <row r="2939" spans="13:18" x14ac:dyDescent="0.25">
      <c r="M2939" s="96"/>
      <c r="O2939" s="97"/>
      <c r="P2939" s="97"/>
      <c r="Q2939" s="97"/>
      <c r="R2939" s="97"/>
    </row>
    <row r="2940" spans="13:18" x14ac:dyDescent="0.25">
      <c r="M2940" s="96"/>
      <c r="O2940" s="97"/>
      <c r="P2940" s="97"/>
      <c r="Q2940" s="97"/>
      <c r="R2940" s="97"/>
    </row>
    <row r="2941" spans="13:18" x14ac:dyDescent="0.25">
      <c r="M2941" s="96"/>
      <c r="O2941" s="97"/>
      <c r="P2941" s="97"/>
      <c r="Q2941" s="97"/>
      <c r="R2941" s="97"/>
    </row>
    <row r="2942" spans="13:18" x14ac:dyDescent="0.25">
      <c r="M2942" s="96"/>
      <c r="O2942" s="97"/>
      <c r="P2942" s="97"/>
      <c r="Q2942" s="97"/>
      <c r="R2942" s="97"/>
    </row>
    <row r="2943" spans="13:18" x14ac:dyDescent="0.25">
      <c r="M2943" s="96"/>
      <c r="O2943" s="97"/>
      <c r="P2943" s="97"/>
      <c r="Q2943" s="97"/>
      <c r="R2943" s="97"/>
    </row>
    <row r="2944" spans="13:18" x14ac:dyDescent="0.25">
      <c r="M2944" s="96"/>
      <c r="O2944" s="97"/>
      <c r="P2944" s="97"/>
      <c r="Q2944" s="97"/>
      <c r="R2944" s="97"/>
    </row>
    <row r="2945" spans="13:18" x14ac:dyDescent="0.25">
      <c r="M2945" s="96"/>
      <c r="O2945" s="97"/>
      <c r="P2945" s="97"/>
      <c r="Q2945" s="97"/>
      <c r="R2945" s="97"/>
    </row>
    <row r="2946" spans="13:18" x14ac:dyDescent="0.25">
      <c r="M2946" s="96"/>
      <c r="O2946" s="97"/>
      <c r="P2946" s="97"/>
      <c r="Q2946" s="97"/>
      <c r="R2946" s="97"/>
    </row>
    <row r="2947" spans="13:18" x14ac:dyDescent="0.25">
      <c r="M2947" s="96"/>
      <c r="O2947" s="97"/>
      <c r="P2947" s="97"/>
      <c r="Q2947" s="97"/>
      <c r="R2947" s="97"/>
    </row>
    <row r="2948" spans="13:18" x14ac:dyDescent="0.25">
      <c r="M2948" s="96"/>
      <c r="O2948" s="97"/>
      <c r="P2948" s="97"/>
      <c r="Q2948" s="97"/>
      <c r="R2948" s="97"/>
    </row>
    <row r="2949" spans="13:18" x14ac:dyDescent="0.25">
      <c r="M2949" s="96"/>
      <c r="O2949" s="97"/>
      <c r="P2949" s="97"/>
      <c r="Q2949" s="97"/>
      <c r="R2949" s="97"/>
    </row>
    <row r="2950" spans="13:18" x14ac:dyDescent="0.25">
      <c r="M2950" s="96"/>
      <c r="O2950" s="97"/>
      <c r="P2950" s="97"/>
      <c r="Q2950" s="97"/>
      <c r="R2950" s="97"/>
    </row>
    <row r="2951" spans="13:18" x14ac:dyDescent="0.25">
      <c r="M2951" s="96"/>
      <c r="O2951" s="97"/>
      <c r="P2951" s="97"/>
      <c r="Q2951" s="97"/>
      <c r="R2951" s="97"/>
    </row>
    <row r="2952" spans="13:18" x14ac:dyDescent="0.25">
      <c r="M2952" s="96"/>
      <c r="O2952" s="97"/>
      <c r="P2952" s="97"/>
      <c r="Q2952" s="97"/>
      <c r="R2952" s="97"/>
    </row>
    <row r="2953" spans="13:18" x14ac:dyDescent="0.25">
      <c r="M2953" s="96"/>
      <c r="O2953" s="97"/>
      <c r="P2953" s="97"/>
      <c r="Q2953" s="97"/>
      <c r="R2953" s="97"/>
    </row>
    <row r="2954" spans="13:18" x14ac:dyDescent="0.25">
      <c r="M2954" s="96"/>
      <c r="O2954" s="97"/>
      <c r="P2954" s="97"/>
      <c r="Q2954" s="97"/>
      <c r="R2954" s="97"/>
    </row>
    <row r="2955" spans="13:18" x14ac:dyDescent="0.25">
      <c r="M2955" s="96"/>
      <c r="O2955" s="97"/>
      <c r="P2955" s="97"/>
      <c r="Q2955" s="97"/>
      <c r="R2955" s="97"/>
    </row>
    <row r="2956" spans="13:18" x14ac:dyDescent="0.25">
      <c r="M2956" s="96"/>
      <c r="O2956" s="97"/>
      <c r="P2956" s="97"/>
      <c r="Q2956" s="97"/>
      <c r="R2956" s="97"/>
    </row>
    <row r="2957" spans="13:18" x14ac:dyDescent="0.25">
      <c r="M2957" s="96"/>
      <c r="O2957" s="97"/>
      <c r="P2957" s="97"/>
      <c r="Q2957" s="97"/>
      <c r="R2957" s="97"/>
    </row>
    <row r="2958" spans="13:18" x14ac:dyDescent="0.25">
      <c r="M2958" s="96"/>
      <c r="O2958" s="97"/>
      <c r="P2958" s="97"/>
      <c r="Q2958" s="97"/>
      <c r="R2958" s="97"/>
    </row>
    <row r="2959" spans="13:18" x14ac:dyDescent="0.25">
      <c r="M2959" s="96"/>
      <c r="O2959" s="97"/>
      <c r="P2959" s="97"/>
      <c r="Q2959" s="97"/>
      <c r="R2959" s="97"/>
    </row>
    <row r="2960" spans="13:18" x14ac:dyDescent="0.25">
      <c r="M2960" s="96"/>
      <c r="O2960" s="97"/>
      <c r="P2960" s="97"/>
      <c r="Q2960" s="97"/>
      <c r="R2960" s="97"/>
    </row>
    <row r="2961" spans="13:18" x14ac:dyDescent="0.25">
      <c r="M2961" s="96"/>
      <c r="O2961" s="97"/>
      <c r="P2961" s="97"/>
      <c r="Q2961" s="97"/>
      <c r="R2961" s="97"/>
    </row>
    <row r="2962" spans="13:18" x14ac:dyDescent="0.25">
      <c r="M2962" s="96"/>
      <c r="O2962" s="97"/>
      <c r="P2962" s="97"/>
      <c r="Q2962" s="97"/>
      <c r="R2962" s="97"/>
    </row>
    <row r="2963" spans="13:18" x14ac:dyDescent="0.25">
      <c r="M2963" s="96"/>
      <c r="O2963" s="97"/>
      <c r="P2963" s="97"/>
      <c r="Q2963" s="97"/>
      <c r="R2963" s="97"/>
    </row>
    <row r="2964" spans="13:18" x14ac:dyDescent="0.25">
      <c r="M2964" s="96"/>
      <c r="O2964" s="97"/>
      <c r="P2964" s="97"/>
      <c r="Q2964" s="97"/>
      <c r="R2964" s="97"/>
    </row>
    <row r="2965" spans="13:18" x14ac:dyDescent="0.25">
      <c r="M2965" s="96"/>
      <c r="O2965" s="97"/>
      <c r="P2965" s="97"/>
      <c r="Q2965" s="97"/>
      <c r="R2965" s="97"/>
    </row>
    <row r="2966" spans="13:18" x14ac:dyDescent="0.25">
      <c r="M2966" s="96"/>
      <c r="O2966" s="97"/>
      <c r="P2966" s="97"/>
      <c r="Q2966" s="97"/>
      <c r="R2966" s="97"/>
    </row>
    <row r="2967" spans="13:18" x14ac:dyDescent="0.25">
      <c r="M2967" s="96"/>
      <c r="O2967" s="97"/>
      <c r="P2967" s="97"/>
      <c r="Q2967" s="97"/>
      <c r="R2967" s="97"/>
    </row>
    <row r="2968" spans="13:18" x14ac:dyDescent="0.25">
      <c r="M2968" s="96"/>
      <c r="O2968" s="97"/>
      <c r="P2968" s="97"/>
      <c r="Q2968" s="97"/>
      <c r="R2968" s="97"/>
    </row>
    <row r="2969" spans="13:18" x14ac:dyDescent="0.25">
      <c r="M2969" s="96"/>
      <c r="O2969" s="97"/>
      <c r="P2969" s="97"/>
      <c r="Q2969" s="97"/>
      <c r="R2969" s="97"/>
    </row>
    <row r="2970" spans="13:18" x14ac:dyDescent="0.25">
      <c r="M2970" s="96"/>
      <c r="O2970" s="97"/>
      <c r="P2970" s="97"/>
      <c r="Q2970" s="97"/>
      <c r="R2970" s="97"/>
    </row>
    <row r="2971" spans="13:18" x14ac:dyDescent="0.25">
      <c r="M2971" s="96"/>
      <c r="O2971" s="97"/>
      <c r="P2971" s="97"/>
      <c r="Q2971" s="97"/>
      <c r="R2971" s="97"/>
    </row>
    <row r="2972" spans="13:18" x14ac:dyDescent="0.25">
      <c r="M2972" s="96"/>
      <c r="O2972" s="97"/>
      <c r="P2972" s="97"/>
      <c r="Q2972" s="97"/>
      <c r="R2972" s="97"/>
    </row>
    <row r="2973" spans="13:18" x14ac:dyDescent="0.25">
      <c r="M2973" s="96"/>
      <c r="O2973" s="97"/>
      <c r="P2973" s="97"/>
      <c r="Q2973" s="97"/>
      <c r="R2973" s="97"/>
    </row>
    <row r="2974" spans="13:18" x14ac:dyDescent="0.25">
      <c r="M2974" s="96"/>
      <c r="O2974" s="97"/>
      <c r="P2974" s="97"/>
      <c r="Q2974" s="97"/>
      <c r="R2974" s="97"/>
    </row>
    <row r="2975" spans="13:18" x14ac:dyDescent="0.25">
      <c r="M2975" s="96"/>
      <c r="O2975" s="97"/>
      <c r="P2975" s="97"/>
      <c r="Q2975" s="97"/>
      <c r="R2975" s="97"/>
    </row>
    <row r="2976" spans="13:18" x14ac:dyDescent="0.25">
      <c r="M2976" s="96"/>
      <c r="O2976" s="97"/>
      <c r="P2976" s="97"/>
      <c r="Q2976" s="97"/>
      <c r="R2976" s="97"/>
    </row>
    <row r="2977" spans="13:18" x14ac:dyDescent="0.25">
      <c r="M2977" s="96"/>
      <c r="O2977" s="97"/>
      <c r="P2977" s="97"/>
      <c r="Q2977" s="97"/>
      <c r="R2977" s="97"/>
    </row>
    <row r="2978" spans="13:18" x14ac:dyDescent="0.25">
      <c r="M2978" s="96"/>
      <c r="O2978" s="97"/>
      <c r="P2978" s="97"/>
      <c r="Q2978" s="97"/>
      <c r="R2978" s="97"/>
    </row>
    <row r="2979" spans="13:18" x14ac:dyDescent="0.25">
      <c r="M2979" s="96"/>
      <c r="O2979" s="97"/>
      <c r="P2979" s="97"/>
      <c r="Q2979" s="97"/>
      <c r="R2979" s="97"/>
    </row>
    <row r="2980" spans="13:18" x14ac:dyDescent="0.25">
      <c r="M2980" s="96"/>
      <c r="O2980" s="97"/>
      <c r="P2980" s="97"/>
      <c r="Q2980" s="97"/>
      <c r="R2980" s="97"/>
    </row>
    <row r="2981" spans="13:18" x14ac:dyDescent="0.25">
      <c r="M2981" s="96"/>
      <c r="O2981" s="97"/>
      <c r="P2981" s="97"/>
      <c r="Q2981" s="97"/>
      <c r="R2981" s="97"/>
    </row>
    <row r="2982" spans="13:18" x14ac:dyDescent="0.25">
      <c r="M2982" s="96"/>
      <c r="O2982" s="97"/>
      <c r="P2982" s="97"/>
      <c r="Q2982" s="97"/>
      <c r="R2982" s="97"/>
    </row>
    <row r="2983" spans="13:18" x14ac:dyDescent="0.25">
      <c r="M2983" s="96"/>
      <c r="O2983" s="97"/>
      <c r="P2983" s="97"/>
      <c r="Q2983" s="97"/>
      <c r="R2983" s="97"/>
    </row>
    <row r="2984" spans="13:18" x14ac:dyDescent="0.25">
      <c r="M2984" s="96"/>
      <c r="O2984" s="97"/>
      <c r="P2984" s="97"/>
      <c r="Q2984" s="97"/>
      <c r="R2984" s="97"/>
    </row>
    <row r="2985" spans="13:18" x14ac:dyDescent="0.25">
      <c r="M2985" s="96"/>
      <c r="O2985" s="97"/>
      <c r="P2985" s="97"/>
      <c r="Q2985" s="97"/>
      <c r="R2985" s="97"/>
    </row>
    <row r="2986" spans="13:18" x14ac:dyDescent="0.25">
      <c r="M2986" s="96"/>
      <c r="O2986" s="97"/>
      <c r="P2986" s="97"/>
      <c r="Q2986" s="97"/>
      <c r="R2986" s="97"/>
    </row>
    <row r="2987" spans="13:18" x14ac:dyDescent="0.25">
      <c r="M2987" s="96"/>
      <c r="O2987" s="97"/>
      <c r="P2987" s="97"/>
      <c r="Q2987" s="97"/>
      <c r="R2987" s="97"/>
    </row>
    <row r="2988" spans="13:18" x14ac:dyDescent="0.25">
      <c r="M2988" s="96"/>
      <c r="O2988" s="97"/>
      <c r="P2988" s="97"/>
      <c r="Q2988" s="97"/>
      <c r="R2988" s="97"/>
    </row>
    <row r="2989" spans="13:18" x14ac:dyDescent="0.25">
      <c r="M2989" s="96"/>
      <c r="O2989" s="97"/>
      <c r="P2989" s="97"/>
      <c r="Q2989" s="97"/>
      <c r="R2989" s="97"/>
    </row>
    <row r="2990" spans="13:18" x14ac:dyDescent="0.25">
      <c r="M2990" s="96"/>
      <c r="O2990" s="97"/>
      <c r="P2990" s="97"/>
      <c r="Q2990" s="97"/>
      <c r="R2990" s="97"/>
    </row>
    <row r="2991" spans="13:18" x14ac:dyDescent="0.25">
      <c r="M2991" s="96"/>
      <c r="O2991" s="97"/>
      <c r="P2991" s="97"/>
      <c r="Q2991" s="97"/>
      <c r="R2991" s="97"/>
    </row>
    <row r="2992" spans="13:18" x14ac:dyDescent="0.25">
      <c r="M2992" s="96"/>
      <c r="O2992" s="97"/>
      <c r="P2992" s="97"/>
      <c r="Q2992" s="97"/>
      <c r="R2992" s="97"/>
    </row>
    <row r="2993" spans="13:18" x14ac:dyDescent="0.25">
      <c r="M2993" s="96"/>
      <c r="O2993" s="97"/>
      <c r="P2993" s="97"/>
      <c r="Q2993" s="97"/>
      <c r="R2993" s="97"/>
    </row>
    <row r="2994" spans="13:18" x14ac:dyDescent="0.25">
      <c r="M2994" s="96"/>
      <c r="O2994" s="97"/>
      <c r="P2994" s="97"/>
      <c r="Q2994" s="97"/>
      <c r="R2994" s="97"/>
    </row>
    <row r="2995" spans="13:18" x14ac:dyDescent="0.25">
      <c r="M2995" s="96"/>
      <c r="O2995" s="97"/>
      <c r="P2995" s="97"/>
      <c r="Q2995" s="97"/>
      <c r="R2995" s="97"/>
    </row>
    <row r="2996" spans="13:18" x14ac:dyDescent="0.25">
      <c r="M2996" s="96"/>
      <c r="O2996" s="97"/>
      <c r="P2996" s="97"/>
      <c r="Q2996" s="97"/>
      <c r="R2996" s="97"/>
    </row>
    <row r="2997" spans="13:18" x14ac:dyDescent="0.25">
      <c r="M2997" s="96"/>
      <c r="O2997" s="97"/>
      <c r="P2997" s="97"/>
      <c r="Q2997" s="97"/>
      <c r="R2997" s="97"/>
    </row>
    <row r="2998" spans="13:18" x14ac:dyDescent="0.25">
      <c r="M2998" s="96"/>
      <c r="O2998" s="97"/>
      <c r="P2998" s="97"/>
      <c r="Q2998" s="97"/>
      <c r="R2998" s="97"/>
    </row>
    <row r="2999" spans="13:18" x14ac:dyDescent="0.25">
      <c r="M2999" s="96"/>
      <c r="O2999" s="97"/>
      <c r="P2999" s="97"/>
      <c r="Q2999" s="97"/>
      <c r="R2999" s="97"/>
    </row>
    <row r="3000" spans="13:18" x14ac:dyDescent="0.25">
      <c r="M3000" s="96"/>
      <c r="O3000" s="97"/>
      <c r="P3000" s="97"/>
      <c r="Q3000" s="97"/>
      <c r="R3000" s="97"/>
    </row>
    <row r="3001" spans="13:18" x14ac:dyDescent="0.25">
      <c r="M3001" s="96"/>
      <c r="O3001" s="97"/>
      <c r="P3001" s="97"/>
      <c r="Q3001" s="97"/>
      <c r="R3001" s="97"/>
    </row>
    <row r="3002" spans="13:18" x14ac:dyDescent="0.25">
      <c r="M3002" s="96"/>
      <c r="O3002" s="97"/>
      <c r="P3002" s="97"/>
      <c r="Q3002" s="97"/>
      <c r="R3002" s="97"/>
    </row>
    <row r="3003" spans="13:18" x14ac:dyDescent="0.25">
      <c r="M3003" s="96"/>
      <c r="O3003" s="97"/>
      <c r="P3003" s="97"/>
      <c r="Q3003" s="97"/>
      <c r="R3003" s="97"/>
    </row>
    <row r="3004" spans="13:18" x14ac:dyDescent="0.25">
      <c r="M3004" s="96"/>
      <c r="O3004" s="97"/>
      <c r="P3004" s="97"/>
      <c r="Q3004" s="97"/>
      <c r="R3004" s="97"/>
    </row>
    <row r="3005" spans="13:18" x14ac:dyDescent="0.25">
      <c r="M3005" s="96"/>
      <c r="O3005" s="97"/>
      <c r="P3005" s="97"/>
      <c r="Q3005" s="97"/>
      <c r="R3005" s="97"/>
    </row>
    <row r="3006" spans="13:18" x14ac:dyDescent="0.25">
      <c r="M3006" s="96"/>
      <c r="O3006" s="97"/>
      <c r="P3006" s="97"/>
      <c r="Q3006" s="97"/>
      <c r="R3006" s="97"/>
    </row>
    <row r="3007" spans="13:18" x14ac:dyDescent="0.25">
      <c r="M3007" s="96"/>
      <c r="O3007" s="97"/>
      <c r="P3007" s="97"/>
      <c r="Q3007" s="97"/>
      <c r="R3007" s="97"/>
    </row>
    <row r="3008" spans="13:18" x14ac:dyDescent="0.25">
      <c r="M3008" s="96"/>
      <c r="O3008" s="97"/>
      <c r="P3008" s="97"/>
      <c r="Q3008" s="97"/>
      <c r="R3008" s="97"/>
    </row>
    <row r="3009" spans="13:18" x14ac:dyDescent="0.25">
      <c r="M3009" s="96"/>
      <c r="O3009" s="97"/>
      <c r="P3009" s="97"/>
      <c r="Q3009" s="97"/>
      <c r="R3009" s="97"/>
    </row>
    <row r="3010" spans="13:18" x14ac:dyDescent="0.25">
      <c r="M3010" s="96"/>
      <c r="O3010" s="97"/>
      <c r="P3010" s="97"/>
      <c r="Q3010" s="97"/>
      <c r="R3010" s="97"/>
    </row>
    <row r="3011" spans="13:18" x14ac:dyDescent="0.25">
      <c r="M3011" s="96"/>
      <c r="O3011" s="97"/>
      <c r="P3011" s="97"/>
      <c r="Q3011" s="97"/>
      <c r="R3011" s="97"/>
    </row>
    <row r="3012" spans="13:18" x14ac:dyDescent="0.25">
      <c r="M3012" s="96"/>
      <c r="O3012" s="97"/>
      <c r="P3012" s="97"/>
      <c r="Q3012" s="97"/>
      <c r="R3012" s="97"/>
    </row>
    <row r="3013" spans="13:18" x14ac:dyDescent="0.25">
      <c r="M3013" s="96"/>
      <c r="O3013" s="97"/>
      <c r="P3013" s="97"/>
      <c r="Q3013" s="97"/>
      <c r="R3013" s="97"/>
    </row>
    <row r="3014" spans="13:18" x14ac:dyDescent="0.25">
      <c r="M3014" s="96"/>
      <c r="O3014" s="97"/>
      <c r="P3014" s="97"/>
      <c r="Q3014" s="97"/>
      <c r="R3014" s="97"/>
    </row>
    <row r="3015" spans="13:18" x14ac:dyDescent="0.25">
      <c r="M3015" s="96"/>
      <c r="O3015" s="97"/>
      <c r="P3015" s="97"/>
      <c r="Q3015" s="97"/>
      <c r="R3015" s="97"/>
    </row>
    <row r="3016" spans="13:18" x14ac:dyDescent="0.25">
      <c r="M3016" s="96"/>
      <c r="O3016" s="97"/>
      <c r="P3016" s="97"/>
      <c r="Q3016" s="97"/>
      <c r="R3016" s="97"/>
    </row>
    <row r="3017" spans="13:18" x14ac:dyDescent="0.25">
      <c r="M3017" s="96"/>
      <c r="O3017" s="97"/>
      <c r="P3017" s="97"/>
      <c r="Q3017" s="97"/>
      <c r="R3017" s="97"/>
    </row>
    <row r="3018" spans="13:18" x14ac:dyDescent="0.25">
      <c r="M3018" s="96"/>
      <c r="O3018" s="97"/>
      <c r="P3018" s="97"/>
      <c r="Q3018" s="97"/>
      <c r="R3018" s="97"/>
    </row>
    <row r="3019" spans="13:18" x14ac:dyDescent="0.25">
      <c r="M3019" s="96"/>
      <c r="O3019" s="97"/>
      <c r="P3019" s="97"/>
      <c r="Q3019" s="97"/>
      <c r="R3019" s="97"/>
    </row>
    <row r="3020" spans="13:18" x14ac:dyDescent="0.25">
      <c r="M3020" s="96"/>
      <c r="O3020" s="97"/>
      <c r="P3020" s="97"/>
      <c r="Q3020" s="97"/>
      <c r="R3020" s="97"/>
    </row>
    <row r="3021" spans="13:18" x14ac:dyDescent="0.25">
      <c r="M3021" s="96"/>
      <c r="O3021" s="97"/>
      <c r="P3021" s="97"/>
      <c r="Q3021" s="97"/>
      <c r="R3021" s="97"/>
    </row>
    <row r="3022" spans="13:18" x14ac:dyDescent="0.25">
      <c r="M3022" s="96"/>
      <c r="O3022" s="97"/>
      <c r="P3022" s="97"/>
      <c r="Q3022" s="97"/>
      <c r="R3022" s="97"/>
    </row>
    <row r="3023" spans="13:18" x14ac:dyDescent="0.25">
      <c r="M3023" s="96"/>
      <c r="O3023" s="97"/>
      <c r="P3023" s="97"/>
      <c r="Q3023" s="97"/>
      <c r="R3023" s="97"/>
    </row>
    <row r="3024" spans="13:18" x14ac:dyDescent="0.25">
      <c r="M3024" s="96"/>
      <c r="O3024" s="97"/>
      <c r="P3024" s="97"/>
      <c r="Q3024" s="97"/>
      <c r="R3024" s="97"/>
    </row>
    <row r="3025" spans="13:18" x14ac:dyDescent="0.25">
      <c r="M3025" s="96"/>
      <c r="O3025" s="97"/>
      <c r="P3025" s="97"/>
      <c r="Q3025" s="97"/>
      <c r="R3025" s="97"/>
    </row>
    <row r="3026" spans="13:18" x14ac:dyDescent="0.25">
      <c r="M3026" s="96"/>
      <c r="O3026" s="97"/>
      <c r="P3026" s="97"/>
      <c r="Q3026" s="97"/>
      <c r="R3026" s="97"/>
    </row>
    <row r="3027" spans="13:18" x14ac:dyDescent="0.25">
      <c r="M3027" s="96"/>
      <c r="O3027" s="97"/>
      <c r="P3027" s="97"/>
      <c r="Q3027" s="97"/>
      <c r="R3027" s="97"/>
    </row>
    <row r="3028" spans="13:18" x14ac:dyDescent="0.25">
      <c r="M3028" s="96"/>
      <c r="O3028" s="97"/>
      <c r="P3028" s="97"/>
      <c r="Q3028" s="97"/>
      <c r="R3028" s="97"/>
    </row>
    <row r="3029" spans="13:18" x14ac:dyDescent="0.25">
      <c r="M3029" s="96"/>
      <c r="O3029" s="97"/>
      <c r="P3029" s="97"/>
      <c r="Q3029" s="97"/>
      <c r="R3029" s="97"/>
    </row>
    <row r="3030" spans="13:18" x14ac:dyDescent="0.25">
      <c r="M3030" s="96"/>
      <c r="O3030" s="97"/>
      <c r="P3030" s="97"/>
      <c r="Q3030" s="97"/>
      <c r="R3030" s="97"/>
    </row>
    <row r="3031" spans="13:18" x14ac:dyDescent="0.25">
      <c r="M3031" s="96"/>
      <c r="O3031" s="97"/>
      <c r="P3031" s="97"/>
      <c r="Q3031" s="97"/>
      <c r="R3031" s="97"/>
    </row>
    <row r="3032" spans="13:18" x14ac:dyDescent="0.25">
      <c r="M3032" s="96"/>
      <c r="O3032" s="97"/>
      <c r="P3032" s="97"/>
      <c r="Q3032" s="97"/>
      <c r="R3032" s="97"/>
    </row>
    <row r="3033" spans="13:18" x14ac:dyDescent="0.25">
      <c r="M3033" s="96"/>
      <c r="O3033" s="97"/>
      <c r="P3033" s="97"/>
      <c r="Q3033" s="97"/>
      <c r="R3033" s="97"/>
    </row>
    <row r="3034" spans="13:18" x14ac:dyDescent="0.25">
      <c r="M3034" s="96"/>
      <c r="O3034" s="97"/>
      <c r="P3034" s="97"/>
      <c r="Q3034" s="97"/>
      <c r="R3034" s="97"/>
    </row>
    <row r="3035" spans="13:18" x14ac:dyDescent="0.25">
      <c r="M3035" s="96"/>
      <c r="O3035" s="97"/>
      <c r="P3035" s="97"/>
      <c r="Q3035" s="97"/>
      <c r="R3035" s="97"/>
    </row>
    <row r="3036" spans="13:18" x14ac:dyDescent="0.25">
      <c r="M3036" s="96"/>
      <c r="O3036" s="97"/>
      <c r="P3036" s="97"/>
      <c r="Q3036" s="97"/>
      <c r="R3036" s="97"/>
    </row>
    <row r="3037" spans="13:18" x14ac:dyDescent="0.25">
      <c r="M3037" s="96"/>
      <c r="O3037" s="97"/>
      <c r="P3037" s="97"/>
      <c r="Q3037" s="97"/>
      <c r="R3037" s="97"/>
    </row>
    <row r="3038" spans="13:18" x14ac:dyDescent="0.25">
      <c r="M3038" s="96"/>
      <c r="O3038" s="97"/>
      <c r="P3038" s="97"/>
      <c r="Q3038" s="97"/>
      <c r="R3038" s="97"/>
    </row>
    <row r="3039" spans="13:18" x14ac:dyDescent="0.25">
      <c r="M3039" s="96"/>
      <c r="O3039" s="97"/>
      <c r="P3039" s="97"/>
      <c r="Q3039" s="97"/>
      <c r="R3039" s="97"/>
    </row>
    <row r="3040" spans="13:18" x14ac:dyDescent="0.25">
      <c r="M3040" s="96"/>
      <c r="O3040" s="97"/>
      <c r="P3040" s="97"/>
      <c r="Q3040" s="97"/>
      <c r="R3040" s="97"/>
    </row>
    <row r="3041" spans="13:18" x14ac:dyDescent="0.25">
      <c r="M3041" s="96"/>
      <c r="O3041" s="97"/>
      <c r="P3041" s="97"/>
      <c r="Q3041" s="97"/>
      <c r="R3041" s="97"/>
    </row>
    <row r="3042" spans="13:18" x14ac:dyDescent="0.25">
      <c r="M3042" s="96"/>
      <c r="O3042" s="97"/>
      <c r="P3042" s="97"/>
      <c r="Q3042" s="97"/>
      <c r="R3042" s="97"/>
    </row>
    <row r="3043" spans="13:18" x14ac:dyDescent="0.25">
      <c r="M3043" s="96"/>
      <c r="O3043" s="97"/>
      <c r="P3043" s="97"/>
      <c r="Q3043" s="97"/>
      <c r="R3043" s="97"/>
    </row>
    <row r="3044" spans="13:18" x14ac:dyDescent="0.25">
      <c r="M3044" s="96"/>
      <c r="O3044" s="97"/>
      <c r="P3044" s="97"/>
      <c r="Q3044" s="97"/>
      <c r="R3044" s="97"/>
    </row>
    <row r="3045" spans="13:18" x14ac:dyDescent="0.25">
      <c r="M3045" s="96"/>
      <c r="O3045" s="97"/>
      <c r="P3045" s="97"/>
      <c r="Q3045" s="97"/>
      <c r="R3045" s="97"/>
    </row>
    <row r="3046" spans="13:18" x14ac:dyDescent="0.25">
      <c r="M3046" s="96"/>
      <c r="O3046" s="97"/>
      <c r="P3046" s="97"/>
      <c r="Q3046" s="97"/>
      <c r="R3046" s="97"/>
    </row>
    <row r="3047" spans="13:18" x14ac:dyDescent="0.25">
      <c r="M3047" s="96"/>
      <c r="O3047" s="97"/>
      <c r="P3047" s="97"/>
      <c r="Q3047" s="97"/>
      <c r="R3047" s="97"/>
    </row>
    <row r="3048" spans="13:18" x14ac:dyDescent="0.25">
      <c r="M3048" s="96"/>
      <c r="O3048" s="97"/>
      <c r="P3048" s="97"/>
      <c r="Q3048" s="97"/>
      <c r="R3048" s="97"/>
    </row>
    <row r="3049" spans="13:18" x14ac:dyDescent="0.25">
      <c r="M3049" s="96"/>
      <c r="O3049" s="97"/>
      <c r="P3049" s="97"/>
      <c r="Q3049" s="97"/>
      <c r="R3049" s="97"/>
    </row>
    <row r="3050" spans="13:18" x14ac:dyDescent="0.25">
      <c r="M3050" s="96"/>
      <c r="O3050" s="97"/>
      <c r="P3050" s="97"/>
      <c r="Q3050" s="97"/>
      <c r="R3050" s="97"/>
    </row>
    <row r="3051" spans="13:18" x14ac:dyDescent="0.25">
      <c r="M3051" s="96"/>
      <c r="O3051" s="97"/>
      <c r="P3051" s="97"/>
      <c r="Q3051" s="97"/>
      <c r="R3051" s="97"/>
    </row>
    <row r="3052" spans="13:18" x14ac:dyDescent="0.25">
      <c r="M3052" s="96"/>
      <c r="O3052" s="97"/>
      <c r="P3052" s="97"/>
      <c r="Q3052" s="97"/>
      <c r="R3052" s="97"/>
    </row>
    <row r="3053" spans="13:18" x14ac:dyDescent="0.25">
      <c r="M3053" s="96"/>
      <c r="O3053" s="97"/>
      <c r="P3053" s="97"/>
      <c r="Q3053" s="97"/>
      <c r="R3053" s="97"/>
    </row>
    <row r="3054" spans="13:18" x14ac:dyDescent="0.25">
      <c r="M3054" s="96"/>
      <c r="O3054" s="97"/>
      <c r="P3054" s="97"/>
      <c r="Q3054" s="97"/>
      <c r="R3054" s="97"/>
    </row>
    <row r="3055" spans="13:18" x14ac:dyDescent="0.25">
      <c r="M3055" s="96"/>
      <c r="O3055" s="97"/>
      <c r="P3055" s="97"/>
      <c r="Q3055" s="97"/>
      <c r="R3055" s="97"/>
    </row>
    <row r="3056" spans="13:18" x14ac:dyDescent="0.25">
      <c r="M3056" s="96"/>
      <c r="O3056" s="97"/>
      <c r="P3056" s="97"/>
      <c r="Q3056" s="97"/>
      <c r="R3056" s="97"/>
    </row>
    <row r="3057" spans="13:18" x14ac:dyDescent="0.25">
      <c r="M3057" s="96"/>
      <c r="O3057" s="97"/>
      <c r="P3057" s="97"/>
      <c r="Q3057" s="97"/>
      <c r="R3057" s="97"/>
    </row>
    <row r="3058" spans="13:18" x14ac:dyDescent="0.25">
      <c r="M3058" s="96"/>
      <c r="O3058" s="97"/>
      <c r="P3058" s="97"/>
      <c r="Q3058" s="97"/>
      <c r="R3058" s="97"/>
    </row>
    <row r="3059" spans="13:18" x14ac:dyDescent="0.25">
      <c r="M3059" s="96"/>
      <c r="O3059" s="97"/>
      <c r="P3059" s="97"/>
      <c r="Q3059" s="97"/>
      <c r="R3059" s="97"/>
    </row>
    <row r="3060" spans="13:18" x14ac:dyDescent="0.25">
      <c r="M3060" s="96"/>
      <c r="O3060" s="97"/>
      <c r="P3060" s="97"/>
      <c r="Q3060" s="97"/>
      <c r="R3060" s="97"/>
    </row>
    <row r="3061" spans="13:18" x14ac:dyDescent="0.25">
      <c r="M3061" s="96"/>
      <c r="O3061" s="97"/>
      <c r="P3061" s="97"/>
      <c r="Q3061" s="97"/>
      <c r="R3061" s="97"/>
    </row>
    <row r="3062" spans="13:18" x14ac:dyDescent="0.25">
      <c r="M3062" s="96"/>
      <c r="O3062" s="97"/>
      <c r="P3062" s="97"/>
      <c r="Q3062" s="97"/>
      <c r="R3062" s="97"/>
    </row>
    <row r="3063" spans="13:18" x14ac:dyDescent="0.25">
      <c r="M3063" s="96"/>
      <c r="O3063" s="97"/>
      <c r="P3063" s="97"/>
      <c r="Q3063" s="97"/>
      <c r="R3063" s="97"/>
    </row>
    <row r="3064" spans="13:18" x14ac:dyDescent="0.25">
      <c r="M3064" s="96"/>
      <c r="O3064" s="97"/>
      <c r="P3064" s="97"/>
      <c r="Q3064" s="97"/>
      <c r="R3064" s="97"/>
    </row>
    <row r="3065" spans="13:18" x14ac:dyDescent="0.25">
      <c r="M3065" s="96"/>
      <c r="O3065" s="97"/>
      <c r="P3065" s="97"/>
      <c r="Q3065" s="97"/>
      <c r="R3065" s="97"/>
    </row>
    <row r="3066" spans="13:18" x14ac:dyDescent="0.25">
      <c r="M3066" s="96"/>
      <c r="O3066" s="97"/>
      <c r="P3066" s="97"/>
      <c r="Q3066" s="97"/>
      <c r="R3066" s="97"/>
    </row>
    <row r="3067" spans="13:18" x14ac:dyDescent="0.25">
      <c r="M3067" s="96"/>
      <c r="O3067" s="97"/>
      <c r="P3067" s="97"/>
      <c r="Q3067" s="97"/>
      <c r="R3067" s="97"/>
    </row>
    <row r="3068" spans="13:18" x14ac:dyDescent="0.25">
      <c r="M3068" s="96"/>
      <c r="O3068" s="97"/>
      <c r="P3068" s="97"/>
      <c r="Q3068" s="97"/>
      <c r="R3068" s="97"/>
    </row>
    <row r="3069" spans="13:18" x14ac:dyDescent="0.25">
      <c r="M3069" s="96"/>
      <c r="O3069" s="97"/>
      <c r="P3069" s="97"/>
      <c r="Q3069" s="97"/>
      <c r="R3069" s="97"/>
    </row>
    <row r="3070" spans="13:18" x14ac:dyDescent="0.25">
      <c r="M3070" s="96"/>
      <c r="O3070" s="97"/>
      <c r="P3070" s="97"/>
      <c r="Q3070" s="97"/>
      <c r="R3070" s="97"/>
    </row>
    <row r="3071" spans="13:18" x14ac:dyDescent="0.25">
      <c r="M3071" s="96"/>
      <c r="O3071" s="97"/>
      <c r="P3071" s="97"/>
      <c r="Q3071" s="97"/>
      <c r="R3071" s="97"/>
    </row>
    <row r="3072" spans="13:18" x14ac:dyDescent="0.25">
      <c r="M3072" s="96"/>
      <c r="O3072" s="97"/>
      <c r="P3072" s="97"/>
      <c r="Q3072" s="97"/>
      <c r="R3072" s="97"/>
    </row>
    <row r="3073" spans="13:18" x14ac:dyDescent="0.25">
      <c r="M3073" s="96"/>
      <c r="O3073" s="97"/>
      <c r="P3073" s="97"/>
      <c r="Q3073" s="97"/>
      <c r="R3073" s="97"/>
    </row>
    <row r="3074" spans="13:18" x14ac:dyDescent="0.25">
      <c r="M3074" s="96"/>
      <c r="O3074" s="97"/>
      <c r="P3074" s="97"/>
      <c r="Q3074" s="97"/>
      <c r="R3074" s="97"/>
    </row>
    <row r="3075" spans="13:18" x14ac:dyDescent="0.25">
      <c r="M3075" s="96"/>
      <c r="O3075" s="97"/>
      <c r="P3075" s="97"/>
      <c r="Q3075" s="97"/>
      <c r="R3075" s="97"/>
    </row>
    <row r="3076" spans="13:18" x14ac:dyDescent="0.25">
      <c r="M3076" s="96"/>
      <c r="O3076" s="97"/>
      <c r="P3076" s="97"/>
      <c r="Q3076" s="97"/>
      <c r="R3076" s="97"/>
    </row>
    <row r="3077" spans="13:18" x14ac:dyDescent="0.25">
      <c r="M3077" s="96"/>
      <c r="O3077" s="97"/>
      <c r="P3077" s="97"/>
      <c r="Q3077" s="97"/>
      <c r="R3077" s="97"/>
    </row>
    <row r="3078" spans="13:18" x14ac:dyDescent="0.25">
      <c r="M3078" s="96"/>
      <c r="O3078" s="97"/>
      <c r="P3078" s="97"/>
      <c r="Q3078" s="97"/>
      <c r="R3078" s="97"/>
    </row>
    <row r="3079" spans="13:18" x14ac:dyDescent="0.25">
      <c r="M3079" s="96"/>
      <c r="O3079" s="97"/>
      <c r="P3079" s="97"/>
      <c r="Q3079" s="97"/>
      <c r="R3079" s="97"/>
    </row>
    <row r="3080" spans="13:18" x14ac:dyDescent="0.25">
      <c r="M3080" s="96"/>
      <c r="O3080" s="97"/>
      <c r="P3080" s="97"/>
      <c r="Q3080" s="97"/>
      <c r="R3080" s="97"/>
    </row>
    <row r="3081" spans="13:18" x14ac:dyDescent="0.25">
      <c r="M3081" s="96"/>
      <c r="O3081" s="97"/>
      <c r="P3081" s="97"/>
      <c r="Q3081" s="97"/>
      <c r="R3081" s="97"/>
    </row>
    <row r="3082" spans="13:18" x14ac:dyDescent="0.25">
      <c r="M3082" s="96"/>
      <c r="O3082" s="97"/>
      <c r="P3082" s="97"/>
      <c r="Q3082" s="97"/>
      <c r="R3082" s="97"/>
    </row>
    <row r="3083" spans="13:18" x14ac:dyDescent="0.25">
      <c r="M3083" s="96"/>
      <c r="O3083" s="97"/>
      <c r="P3083" s="97"/>
      <c r="Q3083" s="97"/>
      <c r="R3083" s="97"/>
    </row>
    <row r="3084" spans="13:18" x14ac:dyDescent="0.25">
      <c r="M3084" s="96"/>
      <c r="O3084" s="97"/>
      <c r="P3084" s="97"/>
      <c r="Q3084" s="97"/>
      <c r="R3084" s="97"/>
    </row>
    <row r="3085" spans="13:18" x14ac:dyDescent="0.25">
      <c r="M3085" s="96"/>
      <c r="O3085" s="97"/>
      <c r="P3085" s="97"/>
      <c r="Q3085" s="97"/>
      <c r="R3085" s="97"/>
    </row>
    <row r="3086" spans="13:18" x14ac:dyDescent="0.25">
      <c r="M3086" s="96"/>
      <c r="O3086" s="97"/>
      <c r="P3086" s="97"/>
      <c r="Q3086" s="97"/>
      <c r="R3086" s="97"/>
    </row>
    <row r="3087" spans="13:18" x14ac:dyDescent="0.25">
      <c r="M3087" s="96"/>
      <c r="O3087" s="97"/>
      <c r="P3087" s="97"/>
      <c r="Q3087" s="97"/>
      <c r="R3087" s="97"/>
    </row>
    <row r="3088" spans="13:18" x14ac:dyDescent="0.25">
      <c r="M3088" s="96"/>
      <c r="O3088" s="97"/>
      <c r="P3088" s="97"/>
      <c r="Q3088" s="97"/>
      <c r="R3088" s="97"/>
    </row>
    <row r="3089" spans="13:18" x14ac:dyDescent="0.25">
      <c r="M3089" s="96"/>
      <c r="O3089" s="97"/>
      <c r="P3089" s="97"/>
      <c r="Q3089" s="97"/>
      <c r="R3089" s="97"/>
    </row>
    <row r="3090" spans="13:18" x14ac:dyDescent="0.25">
      <c r="M3090" s="96"/>
      <c r="O3090" s="97"/>
      <c r="P3090" s="97"/>
      <c r="Q3090" s="97"/>
      <c r="R3090" s="97"/>
    </row>
    <row r="3091" spans="13:18" x14ac:dyDescent="0.25">
      <c r="M3091" s="96"/>
      <c r="O3091" s="97"/>
      <c r="P3091" s="97"/>
      <c r="Q3091" s="97"/>
      <c r="R3091" s="97"/>
    </row>
    <row r="3092" spans="13:18" x14ac:dyDescent="0.25">
      <c r="M3092" s="96"/>
      <c r="O3092" s="97"/>
      <c r="P3092" s="97"/>
      <c r="Q3092" s="97"/>
      <c r="R3092" s="97"/>
    </row>
    <row r="3093" spans="13:18" x14ac:dyDescent="0.25">
      <c r="M3093" s="96"/>
      <c r="O3093" s="97"/>
      <c r="P3093" s="97"/>
      <c r="Q3093" s="97"/>
      <c r="R3093" s="97"/>
    </row>
    <row r="3094" spans="13:18" x14ac:dyDescent="0.25">
      <c r="M3094" s="96"/>
      <c r="O3094" s="97"/>
      <c r="P3094" s="97"/>
      <c r="Q3094" s="97"/>
      <c r="R3094" s="97"/>
    </row>
    <row r="3095" spans="13:18" x14ac:dyDescent="0.25">
      <c r="M3095" s="96"/>
      <c r="O3095" s="97"/>
      <c r="P3095" s="97"/>
      <c r="Q3095" s="97"/>
      <c r="R3095" s="97"/>
    </row>
    <row r="3096" spans="13:18" x14ac:dyDescent="0.25">
      <c r="M3096" s="96"/>
      <c r="O3096" s="97"/>
      <c r="P3096" s="97"/>
      <c r="Q3096" s="97"/>
      <c r="R3096" s="97"/>
    </row>
    <row r="3097" spans="13:18" x14ac:dyDescent="0.25">
      <c r="M3097" s="96"/>
      <c r="O3097" s="97"/>
      <c r="P3097" s="97"/>
      <c r="Q3097" s="97"/>
      <c r="R3097" s="97"/>
    </row>
    <row r="3098" spans="13:18" x14ac:dyDescent="0.25">
      <c r="M3098" s="96"/>
      <c r="O3098" s="97"/>
      <c r="P3098" s="97"/>
      <c r="Q3098" s="97"/>
      <c r="R3098" s="97"/>
    </row>
    <row r="3099" spans="13:18" x14ac:dyDescent="0.25">
      <c r="M3099" s="96"/>
      <c r="O3099" s="97"/>
      <c r="P3099" s="97"/>
      <c r="Q3099" s="97"/>
      <c r="R3099" s="97"/>
    </row>
    <row r="3100" spans="13:18" x14ac:dyDescent="0.25">
      <c r="M3100" s="96"/>
      <c r="O3100" s="97"/>
      <c r="P3100" s="97"/>
      <c r="Q3100" s="97"/>
      <c r="R3100" s="97"/>
    </row>
    <row r="3101" spans="13:18" x14ac:dyDescent="0.25">
      <c r="M3101" s="96"/>
      <c r="O3101" s="97"/>
      <c r="P3101" s="97"/>
      <c r="Q3101" s="97"/>
      <c r="R3101" s="97"/>
    </row>
    <row r="3102" spans="13:18" x14ac:dyDescent="0.25">
      <c r="M3102" s="96"/>
      <c r="O3102" s="97"/>
      <c r="P3102" s="97"/>
      <c r="Q3102" s="97"/>
      <c r="R3102" s="97"/>
    </row>
    <row r="3103" spans="13:18" x14ac:dyDescent="0.25">
      <c r="M3103" s="96"/>
      <c r="O3103" s="97"/>
      <c r="P3103" s="97"/>
      <c r="Q3103" s="97"/>
      <c r="R3103" s="97"/>
    </row>
    <row r="3104" spans="13:18" x14ac:dyDescent="0.25">
      <c r="M3104" s="96"/>
      <c r="O3104" s="97"/>
      <c r="P3104" s="97"/>
      <c r="Q3104" s="97"/>
      <c r="R3104" s="97"/>
    </row>
    <row r="3105" spans="13:18" x14ac:dyDescent="0.25">
      <c r="M3105" s="96"/>
      <c r="O3105" s="97"/>
      <c r="P3105" s="97"/>
      <c r="Q3105" s="97"/>
      <c r="R3105" s="97"/>
    </row>
    <row r="3106" spans="13:18" x14ac:dyDescent="0.25">
      <c r="M3106" s="96"/>
      <c r="O3106" s="97"/>
      <c r="P3106" s="97"/>
      <c r="Q3106" s="97"/>
      <c r="R3106" s="97"/>
    </row>
    <row r="3107" spans="13:18" x14ac:dyDescent="0.25">
      <c r="M3107" s="96"/>
      <c r="O3107" s="97"/>
      <c r="P3107" s="97"/>
      <c r="Q3107" s="97"/>
      <c r="R3107" s="97"/>
    </row>
    <row r="3108" spans="13:18" x14ac:dyDescent="0.25">
      <c r="M3108" s="96"/>
      <c r="O3108" s="97"/>
      <c r="P3108" s="97"/>
      <c r="Q3108" s="97"/>
      <c r="R3108" s="97"/>
    </row>
    <row r="3109" spans="13:18" x14ac:dyDescent="0.25">
      <c r="M3109" s="96"/>
      <c r="O3109" s="97"/>
      <c r="P3109" s="97"/>
      <c r="Q3109" s="97"/>
      <c r="R3109" s="97"/>
    </row>
    <row r="3110" spans="13:18" x14ac:dyDescent="0.25">
      <c r="M3110" s="96"/>
      <c r="O3110" s="97"/>
      <c r="P3110" s="97"/>
      <c r="Q3110" s="97"/>
      <c r="R3110" s="97"/>
    </row>
    <row r="3111" spans="13:18" x14ac:dyDescent="0.25">
      <c r="M3111" s="96"/>
      <c r="O3111" s="97"/>
      <c r="P3111" s="97"/>
      <c r="Q3111" s="97"/>
      <c r="R3111" s="97"/>
    </row>
    <row r="3112" spans="13:18" x14ac:dyDescent="0.25">
      <c r="M3112" s="96"/>
      <c r="O3112" s="97"/>
      <c r="P3112" s="97"/>
      <c r="Q3112" s="97"/>
      <c r="R3112" s="97"/>
    </row>
    <row r="3113" spans="13:18" x14ac:dyDescent="0.25">
      <c r="M3113" s="96"/>
      <c r="O3113" s="97"/>
      <c r="P3113" s="97"/>
      <c r="Q3113" s="97"/>
      <c r="R3113" s="97"/>
    </row>
    <row r="3114" spans="13:18" x14ac:dyDescent="0.25">
      <c r="M3114" s="96"/>
      <c r="O3114" s="97"/>
      <c r="P3114" s="97"/>
      <c r="Q3114" s="97"/>
      <c r="R3114" s="97"/>
    </row>
    <row r="3115" spans="13:18" x14ac:dyDescent="0.25">
      <c r="M3115" s="96"/>
      <c r="O3115" s="97"/>
      <c r="P3115" s="97"/>
      <c r="Q3115" s="97"/>
      <c r="R3115" s="97"/>
    </row>
    <row r="3116" spans="13:18" x14ac:dyDescent="0.25">
      <c r="M3116" s="96"/>
      <c r="O3116" s="97"/>
      <c r="P3116" s="97"/>
      <c r="Q3116" s="97"/>
      <c r="R3116" s="97"/>
    </row>
    <row r="3117" spans="13:18" x14ac:dyDescent="0.25">
      <c r="M3117" s="96"/>
      <c r="O3117" s="97"/>
      <c r="P3117" s="97"/>
      <c r="Q3117" s="97"/>
      <c r="R3117" s="97"/>
    </row>
    <row r="3118" spans="13:18" x14ac:dyDescent="0.25">
      <c r="M3118" s="96"/>
      <c r="O3118" s="97"/>
      <c r="P3118" s="97"/>
      <c r="Q3118" s="97"/>
      <c r="R3118" s="97"/>
    </row>
    <row r="3119" spans="13:18" x14ac:dyDescent="0.25">
      <c r="M3119" s="96"/>
      <c r="O3119" s="97"/>
      <c r="P3119" s="97"/>
      <c r="Q3119" s="97"/>
      <c r="R3119" s="97"/>
    </row>
    <row r="3120" spans="13:18" x14ac:dyDescent="0.25">
      <c r="M3120" s="96"/>
      <c r="O3120" s="97"/>
      <c r="P3120" s="97"/>
      <c r="Q3120" s="97"/>
      <c r="R3120" s="97"/>
    </row>
    <row r="3121" spans="13:18" x14ac:dyDescent="0.25">
      <c r="M3121" s="96"/>
      <c r="O3121" s="97"/>
      <c r="P3121" s="97"/>
      <c r="Q3121" s="97"/>
      <c r="R3121" s="97"/>
    </row>
    <row r="3122" spans="13:18" x14ac:dyDescent="0.25">
      <c r="M3122" s="96"/>
      <c r="O3122" s="97"/>
      <c r="P3122" s="97"/>
      <c r="Q3122" s="97"/>
      <c r="R3122" s="97"/>
    </row>
    <row r="3123" spans="13:18" x14ac:dyDescent="0.25">
      <c r="M3123" s="96"/>
      <c r="O3123" s="97"/>
      <c r="P3123" s="97"/>
      <c r="Q3123" s="97"/>
      <c r="R3123" s="97"/>
    </row>
    <row r="3124" spans="13:18" x14ac:dyDescent="0.25">
      <c r="M3124" s="96"/>
      <c r="O3124" s="97"/>
      <c r="P3124" s="97"/>
      <c r="Q3124" s="97"/>
      <c r="R3124" s="97"/>
    </row>
    <row r="3125" spans="13:18" x14ac:dyDescent="0.25">
      <c r="M3125" s="96"/>
      <c r="O3125" s="97"/>
      <c r="P3125" s="97"/>
      <c r="Q3125" s="97"/>
      <c r="R3125" s="97"/>
    </row>
    <row r="3126" spans="13:18" x14ac:dyDescent="0.25">
      <c r="M3126" s="96"/>
      <c r="O3126" s="97"/>
      <c r="P3126" s="97"/>
      <c r="Q3126" s="97"/>
      <c r="R3126" s="97"/>
    </row>
    <row r="3127" spans="13:18" x14ac:dyDescent="0.25">
      <c r="M3127" s="96"/>
      <c r="O3127" s="97"/>
      <c r="P3127" s="97"/>
      <c r="Q3127" s="97"/>
      <c r="R3127" s="97"/>
    </row>
    <row r="3128" spans="13:18" x14ac:dyDescent="0.25">
      <c r="M3128" s="96"/>
      <c r="O3128" s="97"/>
      <c r="P3128" s="97"/>
      <c r="Q3128" s="97"/>
      <c r="R3128" s="97"/>
    </row>
    <row r="3129" spans="13:18" x14ac:dyDescent="0.25">
      <c r="M3129" s="96"/>
      <c r="O3129" s="97"/>
      <c r="P3129" s="97"/>
      <c r="Q3129" s="97"/>
      <c r="R3129" s="97"/>
    </row>
    <row r="3130" spans="13:18" x14ac:dyDescent="0.25">
      <c r="M3130" s="96"/>
      <c r="O3130" s="97"/>
      <c r="P3130" s="97"/>
      <c r="Q3130" s="97"/>
      <c r="R3130" s="97"/>
    </row>
    <row r="3131" spans="13:18" x14ac:dyDescent="0.25">
      <c r="M3131" s="96"/>
      <c r="O3131" s="97"/>
      <c r="P3131" s="97"/>
      <c r="Q3131" s="97"/>
      <c r="R3131" s="97"/>
    </row>
    <row r="3132" spans="13:18" x14ac:dyDescent="0.25">
      <c r="M3132" s="96"/>
      <c r="O3132" s="97"/>
      <c r="P3132" s="97"/>
      <c r="Q3132" s="97"/>
      <c r="R3132" s="97"/>
    </row>
    <row r="3133" spans="13:18" x14ac:dyDescent="0.25">
      <c r="M3133" s="96"/>
      <c r="O3133" s="97"/>
      <c r="P3133" s="97"/>
      <c r="Q3133" s="97"/>
      <c r="R3133" s="97"/>
    </row>
    <row r="3134" spans="13:18" x14ac:dyDescent="0.25">
      <c r="M3134" s="96"/>
      <c r="O3134" s="97"/>
      <c r="P3134" s="97"/>
      <c r="Q3134" s="97"/>
      <c r="R3134" s="97"/>
    </row>
    <row r="3135" spans="13:18" x14ac:dyDescent="0.25">
      <c r="M3135" s="96"/>
      <c r="O3135" s="97"/>
      <c r="P3135" s="97"/>
      <c r="Q3135" s="97"/>
      <c r="R3135" s="97"/>
    </row>
    <row r="3136" spans="13:18" x14ac:dyDescent="0.25">
      <c r="M3136" s="96"/>
      <c r="O3136" s="97"/>
      <c r="P3136" s="97"/>
      <c r="Q3136" s="97"/>
      <c r="R3136" s="97"/>
    </row>
    <row r="3137" spans="13:18" x14ac:dyDescent="0.25">
      <c r="M3137" s="96"/>
      <c r="O3137" s="97"/>
      <c r="P3137" s="97"/>
      <c r="Q3137" s="97"/>
      <c r="R3137" s="97"/>
    </row>
    <row r="3138" spans="13:18" x14ac:dyDescent="0.25">
      <c r="M3138" s="96"/>
      <c r="O3138" s="97"/>
      <c r="P3138" s="97"/>
      <c r="Q3138" s="97"/>
      <c r="R3138" s="97"/>
    </row>
    <row r="3139" spans="13:18" x14ac:dyDescent="0.25">
      <c r="M3139" s="96"/>
      <c r="O3139" s="97"/>
      <c r="P3139" s="97"/>
      <c r="Q3139" s="97"/>
      <c r="R3139" s="97"/>
    </row>
    <row r="3140" spans="13:18" x14ac:dyDescent="0.25">
      <c r="M3140" s="96"/>
      <c r="O3140" s="97"/>
      <c r="P3140" s="97"/>
      <c r="Q3140" s="97"/>
      <c r="R3140" s="97"/>
    </row>
    <row r="3141" spans="13:18" x14ac:dyDescent="0.25">
      <c r="M3141" s="96"/>
      <c r="O3141" s="97"/>
      <c r="P3141" s="97"/>
      <c r="Q3141" s="97"/>
      <c r="R3141" s="97"/>
    </row>
    <row r="3142" spans="13:18" x14ac:dyDescent="0.25">
      <c r="M3142" s="96"/>
      <c r="O3142" s="97"/>
      <c r="P3142" s="97"/>
      <c r="Q3142" s="97"/>
      <c r="R3142" s="97"/>
    </row>
    <row r="3143" spans="13:18" x14ac:dyDescent="0.25">
      <c r="M3143" s="96"/>
      <c r="O3143" s="97"/>
      <c r="P3143" s="97"/>
      <c r="Q3143" s="97"/>
      <c r="R3143" s="97"/>
    </row>
    <row r="3144" spans="13:18" x14ac:dyDescent="0.25">
      <c r="M3144" s="96"/>
      <c r="O3144" s="97"/>
      <c r="P3144" s="97"/>
      <c r="Q3144" s="97"/>
      <c r="R3144" s="97"/>
    </row>
    <row r="3145" spans="13:18" x14ac:dyDescent="0.25">
      <c r="M3145" s="96"/>
      <c r="O3145" s="97"/>
      <c r="P3145" s="97"/>
      <c r="Q3145" s="97"/>
      <c r="R3145" s="97"/>
    </row>
    <row r="3146" spans="13:18" x14ac:dyDescent="0.25">
      <c r="M3146" s="96"/>
      <c r="O3146" s="97"/>
      <c r="P3146" s="97"/>
      <c r="Q3146" s="97"/>
      <c r="R3146" s="97"/>
    </row>
    <row r="3147" spans="13:18" x14ac:dyDescent="0.25">
      <c r="M3147" s="96"/>
      <c r="O3147" s="97"/>
      <c r="P3147" s="97"/>
      <c r="Q3147" s="97"/>
      <c r="R3147" s="97"/>
    </row>
    <row r="3148" spans="13:18" x14ac:dyDescent="0.25">
      <c r="M3148" s="96"/>
      <c r="O3148" s="97"/>
      <c r="P3148" s="97"/>
      <c r="Q3148" s="97"/>
      <c r="R3148" s="97"/>
    </row>
    <row r="3149" spans="13:18" x14ac:dyDescent="0.25">
      <c r="M3149" s="96"/>
      <c r="O3149" s="97"/>
      <c r="P3149" s="97"/>
      <c r="Q3149" s="97"/>
      <c r="R3149" s="97"/>
    </row>
    <row r="3150" spans="13:18" x14ac:dyDescent="0.25">
      <c r="M3150" s="96"/>
      <c r="O3150" s="97"/>
      <c r="P3150" s="97"/>
      <c r="Q3150" s="97"/>
      <c r="R3150" s="97"/>
    </row>
    <row r="3151" spans="13:18" x14ac:dyDescent="0.25">
      <c r="M3151" s="96"/>
      <c r="O3151" s="97"/>
      <c r="P3151" s="97"/>
      <c r="Q3151" s="97"/>
      <c r="R3151" s="97"/>
    </row>
    <row r="3152" spans="13:18" x14ac:dyDescent="0.25">
      <c r="M3152" s="96"/>
      <c r="O3152" s="97"/>
      <c r="P3152" s="97"/>
      <c r="Q3152" s="97"/>
      <c r="R3152" s="97"/>
    </row>
    <row r="3153" spans="13:18" x14ac:dyDescent="0.25">
      <c r="M3153" s="96"/>
      <c r="O3153" s="97"/>
      <c r="P3153" s="97"/>
      <c r="Q3153" s="97"/>
      <c r="R3153" s="97"/>
    </row>
    <row r="3154" spans="13:18" x14ac:dyDescent="0.25">
      <c r="M3154" s="96"/>
      <c r="O3154" s="97"/>
      <c r="P3154" s="97"/>
      <c r="Q3154" s="97"/>
      <c r="R3154" s="97"/>
    </row>
    <row r="3155" spans="13:18" x14ac:dyDescent="0.25">
      <c r="M3155" s="96"/>
      <c r="O3155" s="97"/>
      <c r="P3155" s="97"/>
      <c r="Q3155" s="97"/>
      <c r="R3155" s="97"/>
    </row>
    <row r="3156" spans="13:18" x14ac:dyDescent="0.25">
      <c r="M3156" s="96"/>
      <c r="O3156" s="97"/>
      <c r="P3156" s="97"/>
      <c r="Q3156" s="97"/>
      <c r="R3156" s="97"/>
    </row>
    <row r="3157" spans="13:18" x14ac:dyDescent="0.25">
      <c r="M3157" s="96"/>
      <c r="O3157" s="97"/>
      <c r="P3157" s="97"/>
      <c r="Q3157" s="97"/>
      <c r="R3157" s="97"/>
    </row>
    <row r="3158" spans="13:18" x14ac:dyDescent="0.25">
      <c r="M3158" s="96"/>
      <c r="O3158" s="97"/>
      <c r="P3158" s="97"/>
      <c r="Q3158" s="97"/>
      <c r="R3158" s="97"/>
    </row>
    <row r="3159" spans="13:18" x14ac:dyDescent="0.25">
      <c r="M3159" s="96"/>
      <c r="O3159" s="97"/>
      <c r="P3159" s="97"/>
      <c r="Q3159" s="97"/>
      <c r="R3159" s="97"/>
    </row>
    <row r="3160" spans="13:18" x14ac:dyDescent="0.25">
      <c r="M3160" s="96"/>
      <c r="O3160" s="97"/>
      <c r="P3160" s="97"/>
      <c r="Q3160" s="97"/>
      <c r="R3160" s="97"/>
    </row>
    <row r="3161" spans="13:18" x14ac:dyDescent="0.25">
      <c r="M3161" s="96"/>
      <c r="O3161" s="97"/>
      <c r="P3161" s="97"/>
      <c r="Q3161" s="97"/>
      <c r="R3161" s="97"/>
    </row>
    <row r="3162" spans="13:18" x14ac:dyDescent="0.25">
      <c r="M3162" s="96"/>
      <c r="O3162" s="97"/>
      <c r="P3162" s="97"/>
      <c r="Q3162" s="97"/>
      <c r="R3162" s="97"/>
    </row>
    <row r="3163" spans="13:18" x14ac:dyDescent="0.25">
      <c r="M3163" s="96"/>
      <c r="O3163" s="97"/>
      <c r="P3163" s="97"/>
      <c r="Q3163" s="97"/>
      <c r="R3163" s="97"/>
    </row>
    <row r="3164" spans="13:18" x14ac:dyDescent="0.25">
      <c r="M3164" s="96"/>
      <c r="O3164" s="97"/>
      <c r="P3164" s="97"/>
      <c r="Q3164" s="97"/>
      <c r="R3164" s="97"/>
    </row>
    <row r="3165" spans="13:18" x14ac:dyDescent="0.25">
      <c r="M3165" s="96"/>
      <c r="O3165" s="97"/>
      <c r="P3165" s="97"/>
      <c r="Q3165" s="97"/>
      <c r="R3165" s="97"/>
    </row>
    <row r="3166" spans="13:18" x14ac:dyDescent="0.25">
      <c r="M3166" s="96"/>
      <c r="O3166" s="97"/>
      <c r="P3166" s="97"/>
      <c r="Q3166" s="97"/>
      <c r="R3166" s="97"/>
    </row>
    <row r="3167" spans="13:18" x14ac:dyDescent="0.25">
      <c r="M3167" s="96"/>
      <c r="O3167" s="97"/>
      <c r="P3167" s="97"/>
      <c r="Q3167" s="97"/>
      <c r="R3167" s="97"/>
    </row>
    <row r="3168" spans="13:18" x14ac:dyDescent="0.25">
      <c r="M3168" s="96"/>
      <c r="O3168" s="97"/>
      <c r="P3168" s="97"/>
      <c r="Q3168" s="97"/>
      <c r="R3168" s="97"/>
    </row>
    <row r="3169" spans="13:18" x14ac:dyDescent="0.25">
      <c r="M3169" s="96"/>
      <c r="O3169" s="97"/>
      <c r="P3169" s="97"/>
      <c r="Q3169" s="97"/>
      <c r="R3169" s="97"/>
    </row>
    <row r="3170" spans="13:18" x14ac:dyDescent="0.25">
      <c r="M3170" s="96"/>
      <c r="O3170" s="97"/>
      <c r="P3170" s="97"/>
      <c r="Q3170" s="97"/>
      <c r="R3170" s="97"/>
    </row>
    <row r="3171" spans="13:18" x14ac:dyDescent="0.25">
      <c r="M3171" s="96"/>
      <c r="O3171" s="97"/>
      <c r="P3171" s="97"/>
      <c r="Q3171" s="97"/>
      <c r="R3171" s="97"/>
    </row>
    <row r="3172" spans="13:18" x14ac:dyDescent="0.25">
      <c r="M3172" s="96"/>
      <c r="O3172" s="97"/>
      <c r="P3172" s="97"/>
      <c r="Q3172" s="97"/>
      <c r="R3172" s="97"/>
    </row>
    <row r="3173" spans="13:18" x14ac:dyDescent="0.25">
      <c r="M3173" s="96"/>
      <c r="O3173" s="97"/>
      <c r="P3173" s="97"/>
      <c r="Q3173" s="97"/>
      <c r="R3173" s="97"/>
    </row>
    <row r="3174" spans="13:18" x14ac:dyDescent="0.25">
      <c r="M3174" s="96"/>
      <c r="O3174" s="97"/>
      <c r="P3174" s="97"/>
      <c r="Q3174" s="97"/>
      <c r="R3174" s="97"/>
    </row>
    <row r="3175" spans="13:18" x14ac:dyDescent="0.25">
      <c r="M3175" s="96"/>
      <c r="O3175" s="97"/>
      <c r="P3175" s="97"/>
      <c r="Q3175" s="97"/>
      <c r="R3175" s="97"/>
    </row>
    <row r="3176" spans="13:18" x14ac:dyDescent="0.25">
      <c r="M3176" s="96"/>
      <c r="O3176" s="97"/>
      <c r="P3176" s="97"/>
      <c r="Q3176" s="97"/>
      <c r="R3176" s="97"/>
    </row>
    <row r="3177" spans="13:18" x14ac:dyDescent="0.25">
      <c r="M3177" s="96"/>
      <c r="O3177" s="97"/>
      <c r="P3177" s="97"/>
      <c r="Q3177" s="97"/>
      <c r="R3177" s="97"/>
    </row>
    <row r="3178" spans="13:18" x14ac:dyDescent="0.25">
      <c r="M3178" s="96"/>
      <c r="O3178" s="97"/>
      <c r="P3178" s="97"/>
      <c r="Q3178" s="97"/>
      <c r="R3178" s="97"/>
    </row>
    <row r="3179" spans="13:18" x14ac:dyDescent="0.25">
      <c r="M3179" s="96"/>
      <c r="O3179" s="97"/>
      <c r="P3179" s="97"/>
      <c r="Q3179" s="97"/>
      <c r="R3179" s="97"/>
    </row>
    <row r="3180" spans="13:18" x14ac:dyDescent="0.25">
      <c r="M3180" s="96"/>
      <c r="O3180" s="97"/>
      <c r="P3180" s="97"/>
      <c r="Q3180" s="97"/>
      <c r="R3180" s="97"/>
    </row>
    <row r="3181" spans="13:18" x14ac:dyDescent="0.25">
      <c r="M3181" s="96"/>
      <c r="O3181" s="97"/>
      <c r="P3181" s="97"/>
      <c r="Q3181" s="97"/>
      <c r="R3181" s="97"/>
    </row>
    <row r="3182" spans="13:18" x14ac:dyDescent="0.25">
      <c r="M3182" s="96"/>
      <c r="O3182" s="97"/>
      <c r="P3182" s="97"/>
      <c r="Q3182" s="97"/>
      <c r="R3182" s="97"/>
    </row>
    <row r="3183" spans="13:18" x14ac:dyDescent="0.25">
      <c r="M3183" s="96"/>
      <c r="O3183" s="97"/>
      <c r="P3183" s="97"/>
      <c r="Q3183" s="97"/>
      <c r="R3183" s="97"/>
    </row>
    <row r="3184" spans="13:18" x14ac:dyDescent="0.25">
      <c r="M3184" s="96"/>
      <c r="O3184" s="97"/>
      <c r="P3184" s="97"/>
      <c r="Q3184" s="97"/>
      <c r="R3184" s="97"/>
    </row>
    <row r="3185" spans="13:18" x14ac:dyDescent="0.25">
      <c r="M3185" s="96"/>
      <c r="O3185" s="97"/>
      <c r="P3185" s="97"/>
      <c r="Q3185" s="97"/>
      <c r="R3185" s="97"/>
    </row>
    <row r="3186" spans="13:18" x14ac:dyDescent="0.25">
      <c r="M3186" s="96"/>
      <c r="O3186" s="97"/>
      <c r="P3186" s="97"/>
      <c r="Q3186" s="97"/>
      <c r="R3186" s="97"/>
    </row>
    <row r="3187" spans="13:18" x14ac:dyDescent="0.25">
      <c r="M3187" s="96"/>
      <c r="O3187" s="97"/>
      <c r="P3187" s="97"/>
      <c r="Q3187" s="97"/>
      <c r="R3187" s="97"/>
    </row>
    <row r="3188" spans="13:18" x14ac:dyDescent="0.25">
      <c r="M3188" s="96"/>
      <c r="O3188" s="97"/>
      <c r="P3188" s="97"/>
      <c r="Q3188" s="97"/>
      <c r="R3188" s="97"/>
    </row>
    <row r="3189" spans="13:18" x14ac:dyDescent="0.25">
      <c r="M3189" s="96"/>
      <c r="O3189" s="97"/>
      <c r="P3189" s="97"/>
      <c r="Q3189" s="97"/>
      <c r="R3189" s="97"/>
    </row>
    <row r="3190" spans="13:18" x14ac:dyDescent="0.25">
      <c r="M3190" s="96"/>
      <c r="O3190" s="97"/>
      <c r="P3190" s="97"/>
      <c r="Q3190" s="97"/>
      <c r="R3190" s="97"/>
    </row>
    <row r="3191" spans="13:18" x14ac:dyDescent="0.25">
      <c r="M3191" s="96"/>
      <c r="O3191" s="97"/>
      <c r="P3191" s="97"/>
      <c r="Q3191" s="97"/>
      <c r="R3191" s="97"/>
    </row>
    <row r="3192" spans="13:18" x14ac:dyDescent="0.25">
      <c r="M3192" s="96"/>
      <c r="O3192" s="97"/>
      <c r="P3192" s="97"/>
      <c r="Q3192" s="97"/>
      <c r="R3192" s="97"/>
    </row>
    <row r="3193" spans="13:18" x14ac:dyDescent="0.25">
      <c r="M3193" s="96"/>
      <c r="O3193" s="97"/>
      <c r="P3193" s="97"/>
      <c r="Q3193" s="97"/>
      <c r="R3193" s="97"/>
    </row>
    <row r="3194" spans="13:18" x14ac:dyDescent="0.25">
      <c r="M3194" s="96"/>
      <c r="O3194" s="97"/>
      <c r="P3194" s="97"/>
      <c r="Q3194" s="97"/>
      <c r="R3194" s="97"/>
    </row>
    <row r="3195" spans="13:18" x14ac:dyDescent="0.25">
      <c r="M3195" s="96"/>
      <c r="O3195" s="97"/>
      <c r="P3195" s="97"/>
      <c r="Q3195" s="97"/>
      <c r="R3195" s="97"/>
    </row>
    <row r="3196" spans="13:18" x14ac:dyDescent="0.25">
      <c r="M3196" s="96"/>
      <c r="O3196" s="97"/>
      <c r="P3196" s="97"/>
      <c r="Q3196" s="97"/>
      <c r="R3196" s="97"/>
    </row>
    <row r="3197" spans="13:18" x14ac:dyDescent="0.25">
      <c r="M3197" s="96"/>
      <c r="O3197" s="97"/>
      <c r="P3197" s="97"/>
      <c r="Q3197" s="97"/>
      <c r="R3197" s="97"/>
    </row>
    <row r="3198" spans="13:18" x14ac:dyDescent="0.25">
      <c r="M3198" s="96"/>
      <c r="O3198" s="97"/>
      <c r="P3198" s="97"/>
      <c r="Q3198" s="97"/>
      <c r="R3198" s="97"/>
    </row>
    <row r="3199" spans="13:18" x14ac:dyDescent="0.25">
      <c r="M3199" s="96"/>
      <c r="O3199" s="97"/>
      <c r="P3199" s="97"/>
      <c r="Q3199" s="97"/>
      <c r="R3199" s="97"/>
    </row>
    <row r="3200" spans="13:18" x14ac:dyDescent="0.25">
      <c r="M3200" s="96"/>
      <c r="O3200" s="97"/>
      <c r="P3200" s="97"/>
      <c r="Q3200" s="97"/>
      <c r="R3200" s="97"/>
    </row>
    <row r="3201" spans="13:18" x14ac:dyDescent="0.25">
      <c r="M3201" s="96"/>
      <c r="O3201" s="97"/>
      <c r="P3201" s="97"/>
      <c r="Q3201" s="97"/>
      <c r="R3201" s="97"/>
    </row>
    <row r="3202" spans="13:18" x14ac:dyDescent="0.25">
      <c r="M3202" s="96"/>
      <c r="O3202" s="97"/>
      <c r="P3202" s="97"/>
      <c r="Q3202" s="97"/>
      <c r="R3202" s="97"/>
    </row>
    <row r="3203" spans="13:18" x14ac:dyDescent="0.25">
      <c r="M3203" s="96"/>
      <c r="O3203" s="97"/>
      <c r="P3203" s="97"/>
      <c r="Q3203" s="97"/>
      <c r="R3203" s="97"/>
    </row>
    <row r="3204" spans="13:18" x14ac:dyDescent="0.25">
      <c r="M3204" s="96"/>
      <c r="O3204" s="97"/>
      <c r="P3204" s="97"/>
      <c r="Q3204" s="97"/>
      <c r="R3204" s="97"/>
    </row>
    <row r="3205" spans="13:18" x14ac:dyDescent="0.25">
      <c r="M3205" s="96"/>
      <c r="O3205" s="97"/>
      <c r="P3205" s="97"/>
      <c r="Q3205" s="97"/>
      <c r="R3205" s="97"/>
    </row>
    <row r="3206" spans="13:18" x14ac:dyDescent="0.25">
      <c r="M3206" s="96"/>
      <c r="O3206" s="97"/>
      <c r="P3206" s="97"/>
      <c r="Q3206" s="97"/>
      <c r="R3206" s="97"/>
    </row>
    <row r="3207" spans="13:18" x14ac:dyDescent="0.25">
      <c r="M3207" s="96"/>
      <c r="O3207" s="97"/>
      <c r="P3207" s="97"/>
      <c r="Q3207" s="97"/>
      <c r="R3207" s="97"/>
    </row>
    <row r="3208" spans="13:18" x14ac:dyDescent="0.25">
      <c r="M3208" s="96"/>
      <c r="O3208" s="97"/>
      <c r="P3208" s="97"/>
      <c r="Q3208" s="97"/>
      <c r="R3208" s="97"/>
    </row>
    <row r="3209" spans="13:18" x14ac:dyDescent="0.25">
      <c r="M3209" s="96"/>
      <c r="O3209" s="97"/>
      <c r="P3209" s="97"/>
      <c r="Q3209" s="97"/>
      <c r="R3209" s="97"/>
    </row>
    <row r="3210" spans="13:18" x14ac:dyDescent="0.25">
      <c r="M3210" s="96"/>
      <c r="O3210" s="97"/>
      <c r="P3210" s="97"/>
      <c r="Q3210" s="97"/>
      <c r="R3210" s="97"/>
    </row>
    <row r="3211" spans="13:18" x14ac:dyDescent="0.25">
      <c r="M3211" s="96"/>
      <c r="O3211" s="97"/>
      <c r="P3211" s="97"/>
      <c r="Q3211" s="97"/>
      <c r="R3211" s="97"/>
    </row>
    <row r="3212" spans="13:18" x14ac:dyDescent="0.25">
      <c r="M3212" s="96"/>
      <c r="O3212" s="97"/>
      <c r="P3212" s="97"/>
      <c r="Q3212" s="97"/>
      <c r="R3212" s="97"/>
    </row>
    <row r="3213" spans="13:18" x14ac:dyDescent="0.25">
      <c r="M3213" s="96"/>
      <c r="O3213" s="97"/>
      <c r="P3213" s="97"/>
      <c r="Q3213" s="97"/>
      <c r="R3213" s="97"/>
    </row>
    <row r="3214" spans="13:18" x14ac:dyDescent="0.25">
      <c r="M3214" s="96"/>
      <c r="O3214" s="97"/>
      <c r="P3214" s="97"/>
      <c r="Q3214" s="97"/>
      <c r="R3214" s="97"/>
    </row>
    <row r="3215" spans="13:18" x14ac:dyDescent="0.25">
      <c r="M3215" s="96"/>
      <c r="O3215" s="97"/>
      <c r="P3215" s="97"/>
      <c r="Q3215" s="97"/>
      <c r="R3215" s="97"/>
    </row>
    <row r="3216" spans="13:18" x14ac:dyDescent="0.25">
      <c r="M3216" s="96"/>
      <c r="O3216" s="97"/>
      <c r="P3216" s="97"/>
      <c r="Q3216" s="97"/>
      <c r="R3216" s="97"/>
    </row>
    <row r="3217" spans="13:18" x14ac:dyDescent="0.25">
      <c r="M3217" s="96"/>
      <c r="O3217" s="97"/>
      <c r="P3217" s="97"/>
      <c r="Q3217" s="97"/>
      <c r="R3217" s="97"/>
    </row>
    <row r="3218" spans="13:18" x14ac:dyDescent="0.25">
      <c r="M3218" s="96"/>
      <c r="O3218" s="97"/>
      <c r="P3218" s="97"/>
      <c r="Q3218" s="97"/>
      <c r="R3218" s="97"/>
    </row>
    <row r="3219" spans="13:18" x14ac:dyDescent="0.25">
      <c r="M3219" s="96"/>
      <c r="O3219" s="97"/>
      <c r="P3219" s="97"/>
      <c r="Q3219" s="97"/>
      <c r="R3219" s="97"/>
    </row>
    <row r="3220" spans="13:18" x14ac:dyDescent="0.25">
      <c r="M3220" s="96"/>
      <c r="O3220" s="97"/>
      <c r="P3220" s="97"/>
      <c r="Q3220" s="97"/>
      <c r="R3220" s="97"/>
    </row>
    <row r="3221" spans="13:18" x14ac:dyDescent="0.25">
      <c r="M3221" s="96"/>
      <c r="O3221" s="97"/>
      <c r="P3221" s="97"/>
      <c r="Q3221" s="97"/>
      <c r="R3221" s="97"/>
    </row>
    <row r="3222" spans="13:18" x14ac:dyDescent="0.25">
      <c r="M3222" s="96"/>
      <c r="O3222" s="97"/>
      <c r="P3222" s="97"/>
      <c r="Q3222" s="97"/>
      <c r="R3222" s="97"/>
    </row>
    <row r="3223" spans="13:18" x14ac:dyDescent="0.25">
      <c r="M3223" s="96"/>
      <c r="O3223" s="97"/>
      <c r="P3223" s="97"/>
      <c r="Q3223" s="97"/>
      <c r="R3223" s="97"/>
    </row>
    <row r="3224" spans="13:18" x14ac:dyDescent="0.25">
      <c r="M3224" s="96"/>
      <c r="O3224" s="97"/>
      <c r="P3224" s="97"/>
      <c r="Q3224" s="97"/>
      <c r="R3224" s="97"/>
    </row>
    <row r="3225" spans="13:18" x14ac:dyDescent="0.25">
      <c r="M3225" s="96"/>
      <c r="O3225" s="97"/>
      <c r="P3225" s="97"/>
      <c r="Q3225" s="97"/>
      <c r="R3225" s="97"/>
    </row>
    <row r="3226" spans="13:18" x14ac:dyDescent="0.25">
      <c r="M3226" s="96"/>
      <c r="O3226" s="97"/>
      <c r="P3226" s="97"/>
      <c r="Q3226" s="97"/>
      <c r="R3226" s="97"/>
    </row>
    <row r="3227" spans="13:18" x14ac:dyDescent="0.25">
      <c r="M3227" s="96"/>
      <c r="O3227" s="97"/>
      <c r="P3227" s="97"/>
      <c r="Q3227" s="97"/>
      <c r="R3227" s="97"/>
    </row>
    <row r="3228" spans="13:18" x14ac:dyDescent="0.25">
      <c r="M3228" s="96"/>
      <c r="O3228" s="97"/>
      <c r="P3228" s="97"/>
      <c r="Q3228" s="97"/>
      <c r="R3228" s="97"/>
    </row>
    <row r="3229" spans="13:18" x14ac:dyDescent="0.25">
      <c r="M3229" s="96"/>
      <c r="O3229" s="97"/>
      <c r="P3229" s="97"/>
      <c r="Q3229" s="97"/>
      <c r="R3229" s="97"/>
    </row>
    <row r="3230" spans="13:18" x14ac:dyDescent="0.25">
      <c r="M3230" s="96"/>
      <c r="O3230" s="97"/>
      <c r="P3230" s="97"/>
      <c r="Q3230" s="97"/>
      <c r="R3230" s="97"/>
    </row>
    <row r="3231" spans="13:18" x14ac:dyDescent="0.25">
      <c r="M3231" s="96"/>
      <c r="O3231" s="97"/>
      <c r="P3231" s="97"/>
      <c r="Q3231" s="97"/>
      <c r="R3231" s="97"/>
    </row>
    <row r="3232" spans="13:18" x14ac:dyDescent="0.25">
      <c r="M3232" s="96"/>
      <c r="O3232" s="97"/>
      <c r="P3232" s="97"/>
      <c r="Q3232" s="97"/>
      <c r="R3232" s="97"/>
    </row>
    <row r="3233" spans="13:18" x14ac:dyDescent="0.25">
      <c r="M3233" s="96"/>
      <c r="O3233" s="97"/>
      <c r="P3233" s="97"/>
      <c r="Q3233" s="97"/>
      <c r="R3233" s="97"/>
    </row>
    <row r="3234" spans="13:18" x14ac:dyDescent="0.25">
      <c r="M3234" s="96"/>
      <c r="O3234" s="97"/>
      <c r="P3234" s="97"/>
      <c r="Q3234" s="97"/>
      <c r="R3234" s="97"/>
    </row>
    <row r="3235" spans="13:18" x14ac:dyDescent="0.25">
      <c r="M3235" s="96"/>
      <c r="O3235" s="97"/>
      <c r="P3235" s="97"/>
      <c r="Q3235" s="97"/>
      <c r="R3235" s="97"/>
    </row>
    <row r="3236" spans="13:18" x14ac:dyDescent="0.25">
      <c r="M3236" s="96"/>
      <c r="O3236" s="97"/>
      <c r="P3236" s="97"/>
      <c r="Q3236" s="97"/>
      <c r="R3236" s="97"/>
    </row>
    <row r="3237" spans="13:18" x14ac:dyDescent="0.25">
      <c r="M3237" s="96"/>
      <c r="O3237" s="97"/>
      <c r="P3237" s="97"/>
      <c r="Q3237" s="97"/>
      <c r="R3237" s="97"/>
    </row>
    <row r="3238" spans="13:18" x14ac:dyDescent="0.25">
      <c r="M3238" s="96"/>
      <c r="O3238" s="97"/>
      <c r="P3238" s="97"/>
      <c r="Q3238" s="97"/>
      <c r="R3238" s="97"/>
    </row>
    <row r="3239" spans="13:18" x14ac:dyDescent="0.25">
      <c r="M3239" s="96"/>
      <c r="O3239" s="97"/>
      <c r="P3239" s="97"/>
      <c r="Q3239" s="97"/>
      <c r="R3239" s="97"/>
    </row>
    <row r="3240" spans="13:18" x14ac:dyDescent="0.25">
      <c r="M3240" s="96"/>
      <c r="O3240" s="97"/>
      <c r="P3240" s="97"/>
      <c r="Q3240" s="97"/>
      <c r="R3240" s="97"/>
    </row>
    <row r="3241" spans="13:18" x14ac:dyDescent="0.25">
      <c r="M3241" s="96"/>
      <c r="O3241" s="97"/>
      <c r="P3241" s="97"/>
      <c r="Q3241" s="97"/>
      <c r="R3241" s="97"/>
    </row>
    <row r="3242" spans="13:18" x14ac:dyDescent="0.25">
      <c r="M3242" s="96"/>
      <c r="O3242" s="97"/>
      <c r="P3242" s="97"/>
      <c r="Q3242" s="97"/>
      <c r="R3242" s="97"/>
    </row>
    <row r="3243" spans="13:18" x14ac:dyDescent="0.25">
      <c r="M3243" s="96"/>
      <c r="O3243" s="97"/>
      <c r="P3243" s="97"/>
      <c r="Q3243" s="97"/>
      <c r="R3243" s="97"/>
    </row>
    <row r="3244" spans="13:18" x14ac:dyDescent="0.25">
      <c r="M3244" s="96"/>
      <c r="O3244" s="97"/>
      <c r="P3244" s="97"/>
      <c r="Q3244" s="97"/>
      <c r="R3244" s="97"/>
    </row>
    <row r="3245" spans="13:18" x14ac:dyDescent="0.25">
      <c r="M3245" s="96"/>
      <c r="O3245" s="97"/>
      <c r="P3245" s="97"/>
      <c r="Q3245" s="97"/>
      <c r="R3245" s="97"/>
    </row>
    <row r="3246" spans="13:18" x14ac:dyDescent="0.25">
      <c r="M3246" s="96"/>
      <c r="O3246" s="97"/>
      <c r="P3246" s="97"/>
      <c r="Q3246" s="97"/>
      <c r="R3246" s="97"/>
    </row>
    <row r="3247" spans="13:18" x14ac:dyDescent="0.25">
      <c r="M3247" s="96"/>
      <c r="O3247" s="97"/>
      <c r="P3247" s="97"/>
      <c r="Q3247" s="97"/>
      <c r="R3247" s="97"/>
    </row>
    <row r="3248" spans="13:18" x14ac:dyDescent="0.25">
      <c r="M3248" s="96"/>
      <c r="O3248" s="97"/>
      <c r="P3248" s="97"/>
      <c r="Q3248" s="97"/>
      <c r="R3248" s="97"/>
    </row>
    <row r="3249" spans="13:18" x14ac:dyDescent="0.25">
      <c r="M3249" s="96"/>
      <c r="O3249" s="97"/>
      <c r="P3249" s="97"/>
      <c r="Q3249" s="97"/>
      <c r="R3249" s="97"/>
    </row>
    <row r="3250" spans="13:18" x14ac:dyDescent="0.25">
      <c r="M3250" s="96"/>
      <c r="O3250" s="97"/>
      <c r="P3250" s="97"/>
      <c r="Q3250" s="97"/>
      <c r="R3250" s="97"/>
    </row>
    <row r="3251" spans="13:18" x14ac:dyDescent="0.25">
      <c r="M3251" s="96"/>
      <c r="O3251" s="97"/>
      <c r="P3251" s="97"/>
      <c r="Q3251" s="97"/>
      <c r="R3251" s="97"/>
    </row>
    <row r="3252" spans="13:18" x14ac:dyDescent="0.25">
      <c r="M3252" s="96"/>
      <c r="O3252" s="97"/>
      <c r="P3252" s="97"/>
      <c r="Q3252" s="97"/>
      <c r="R3252" s="97"/>
    </row>
    <row r="3253" spans="13:18" x14ac:dyDescent="0.25">
      <c r="M3253" s="96"/>
      <c r="O3253" s="97"/>
      <c r="P3253" s="97"/>
      <c r="Q3253" s="97"/>
      <c r="R3253" s="97"/>
    </row>
    <row r="3254" spans="13:18" x14ac:dyDescent="0.25">
      <c r="M3254" s="96"/>
      <c r="O3254" s="97"/>
      <c r="P3254" s="97"/>
      <c r="Q3254" s="97"/>
      <c r="R3254" s="97"/>
    </row>
    <row r="3255" spans="13:18" x14ac:dyDescent="0.25">
      <c r="M3255" s="96"/>
      <c r="O3255" s="97"/>
      <c r="P3255" s="97"/>
      <c r="Q3255" s="97"/>
      <c r="R3255" s="97"/>
    </row>
    <row r="3256" spans="13:18" x14ac:dyDescent="0.25">
      <c r="M3256" s="96"/>
      <c r="O3256" s="97"/>
      <c r="P3256" s="97"/>
      <c r="Q3256" s="97"/>
      <c r="R3256" s="97"/>
    </row>
    <row r="3257" spans="13:18" x14ac:dyDescent="0.25">
      <c r="M3257" s="96"/>
      <c r="O3257" s="97"/>
      <c r="P3257" s="97"/>
      <c r="Q3257" s="97"/>
      <c r="R3257" s="97"/>
    </row>
    <row r="3258" spans="13:18" x14ac:dyDescent="0.25">
      <c r="M3258" s="96"/>
      <c r="O3258" s="97"/>
      <c r="P3258" s="97"/>
      <c r="Q3258" s="97"/>
      <c r="R3258" s="97"/>
    </row>
    <row r="3259" spans="13:18" x14ac:dyDescent="0.25">
      <c r="M3259" s="96"/>
      <c r="O3259" s="97"/>
      <c r="P3259" s="97"/>
      <c r="Q3259" s="97"/>
      <c r="R3259" s="97"/>
    </row>
    <row r="3260" spans="13:18" x14ac:dyDescent="0.25">
      <c r="M3260" s="96"/>
      <c r="O3260" s="97"/>
      <c r="P3260" s="97"/>
      <c r="Q3260" s="97"/>
      <c r="R3260" s="97"/>
    </row>
    <row r="3261" spans="13:18" x14ac:dyDescent="0.25">
      <c r="M3261" s="96"/>
      <c r="O3261" s="97"/>
      <c r="P3261" s="97"/>
      <c r="Q3261" s="97"/>
      <c r="R3261" s="97"/>
    </row>
    <row r="3262" spans="13:18" x14ac:dyDescent="0.25">
      <c r="M3262" s="96"/>
      <c r="O3262" s="97"/>
      <c r="P3262" s="97"/>
      <c r="Q3262" s="97"/>
      <c r="R3262" s="97"/>
    </row>
    <row r="3263" spans="13:18" x14ac:dyDescent="0.25">
      <c r="M3263" s="96"/>
      <c r="O3263" s="97"/>
      <c r="P3263" s="97"/>
      <c r="Q3263" s="97"/>
      <c r="R3263" s="97"/>
    </row>
    <row r="3264" spans="13:18" x14ac:dyDescent="0.25">
      <c r="M3264" s="96"/>
      <c r="O3264" s="97"/>
      <c r="P3264" s="97"/>
      <c r="Q3264" s="97"/>
      <c r="R3264" s="97"/>
    </row>
    <row r="3265" spans="13:18" x14ac:dyDescent="0.25">
      <c r="M3265" s="96"/>
      <c r="O3265" s="97"/>
      <c r="P3265" s="97"/>
      <c r="Q3265" s="97"/>
      <c r="R3265" s="97"/>
    </row>
    <row r="3266" spans="13:18" x14ac:dyDescent="0.25">
      <c r="M3266" s="96"/>
      <c r="O3266" s="97"/>
      <c r="P3266" s="97"/>
      <c r="Q3266" s="97"/>
      <c r="R3266" s="97"/>
    </row>
    <row r="3267" spans="13:18" x14ac:dyDescent="0.25">
      <c r="M3267" s="96"/>
      <c r="O3267" s="97"/>
      <c r="P3267" s="97"/>
      <c r="Q3267" s="97"/>
      <c r="R3267" s="97"/>
    </row>
    <row r="3268" spans="13:18" x14ac:dyDescent="0.25">
      <c r="M3268" s="96"/>
      <c r="O3268" s="97"/>
      <c r="P3268" s="97"/>
      <c r="Q3268" s="97"/>
      <c r="R3268" s="97"/>
    </row>
    <row r="3269" spans="13:18" x14ac:dyDescent="0.25">
      <c r="M3269" s="96"/>
      <c r="O3269" s="97"/>
      <c r="P3269" s="97"/>
      <c r="Q3269" s="97"/>
      <c r="R3269" s="97"/>
    </row>
    <row r="3270" spans="13:18" x14ac:dyDescent="0.25">
      <c r="M3270" s="96"/>
      <c r="O3270" s="97"/>
      <c r="P3270" s="97"/>
      <c r="Q3270" s="97"/>
      <c r="R3270" s="97"/>
    </row>
    <row r="3271" spans="13:18" x14ac:dyDescent="0.25">
      <c r="M3271" s="96"/>
      <c r="O3271" s="97"/>
      <c r="P3271" s="97"/>
      <c r="Q3271" s="97"/>
      <c r="R3271" s="97"/>
    </row>
    <row r="3272" spans="13:18" x14ac:dyDescent="0.25">
      <c r="M3272" s="96"/>
      <c r="O3272" s="97"/>
      <c r="P3272" s="97"/>
      <c r="Q3272" s="97"/>
      <c r="R3272" s="97"/>
    </row>
    <row r="3273" spans="13:18" x14ac:dyDescent="0.25">
      <c r="M3273" s="96"/>
      <c r="O3273" s="97"/>
      <c r="P3273" s="97"/>
      <c r="Q3273" s="97"/>
      <c r="R3273" s="97"/>
    </row>
    <row r="3274" spans="13:18" x14ac:dyDescent="0.25">
      <c r="M3274" s="96"/>
      <c r="O3274" s="97"/>
      <c r="P3274" s="97"/>
      <c r="Q3274" s="97"/>
      <c r="R3274" s="97"/>
    </row>
    <row r="3275" spans="13:18" x14ac:dyDescent="0.25">
      <c r="M3275" s="96"/>
      <c r="O3275" s="97"/>
      <c r="P3275" s="97"/>
      <c r="Q3275" s="97"/>
      <c r="R3275" s="97"/>
    </row>
    <row r="3276" spans="13:18" x14ac:dyDescent="0.25">
      <c r="M3276" s="96"/>
      <c r="O3276" s="97"/>
      <c r="P3276" s="97"/>
      <c r="Q3276" s="97"/>
      <c r="R3276" s="97"/>
    </row>
    <row r="3277" spans="13:18" x14ac:dyDescent="0.25">
      <c r="M3277" s="96"/>
      <c r="O3277" s="97"/>
      <c r="P3277" s="97"/>
      <c r="Q3277" s="97"/>
      <c r="R3277" s="97"/>
    </row>
    <row r="3278" spans="13:18" x14ac:dyDescent="0.25">
      <c r="M3278" s="96"/>
      <c r="O3278" s="97"/>
      <c r="P3278" s="97"/>
      <c r="Q3278" s="97"/>
      <c r="R3278" s="97"/>
    </row>
    <row r="3279" spans="13:18" x14ac:dyDescent="0.25">
      <c r="M3279" s="96"/>
      <c r="O3279" s="97"/>
      <c r="P3279" s="97"/>
      <c r="Q3279" s="97"/>
      <c r="R3279" s="97"/>
    </row>
    <row r="3280" spans="13:18" x14ac:dyDescent="0.25">
      <c r="M3280" s="96"/>
      <c r="O3280" s="97"/>
      <c r="P3280" s="97"/>
      <c r="Q3280" s="97"/>
      <c r="R3280" s="97"/>
    </row>
    <row r="3281" spans="13:18" x14ac:dyDescent="0.25">
      <c r="M3281" s="96"/>
      <c r="O3281" s="97"/>
      <c r="P3281" s="97"/>
      <c r="Q3281" s="97"/>
      <c r="R3281" s="97"/>
    </row>
    <row r="3282" spans="13:18" x14ac:dyDescent="0.25">
      <c r="M3282" s="96"/>
      <c r="O3282" s="97"/>
      <c r="P3282" s="97"/>
      <c r="Q3282" s="97"/>
      <c r="R3282" s="97"/>
    </row>
    <row r="3283" spans="13:18" x14ac:dyDescent="0.25">
      <c r="M3283" s="96"/>
      <c r="O3283" s="97"/>
      <c r="P3283" s="97"/>
      <c r="Q3283" s="97"/>
      <c r="R3283" s="97"/>
    </row>
    <row r="3284" spans="13:18" x14ac:dyDescent="0.25">
      <c r="M3284" s="96"/>
      <c r="O3284" s="97"/>
      <c r="P3284" s="97"/>
      <c r="Q3284" s="97"/>
      <c r="R3284" s="97"/>
    </row>
    <row r="3285" spans="13:18" x14ac:dyDescent="0.25">
      <c r="M3285" s="96"/>
      <c r="O3285" s="97"/>
      <c r="P3285" s="97"/>
      <c r="Q3285" s="97"/>
      <c r="R3285" s="97"/>
    </row>
    <row r="3286" spans="13:18" x14ac:dyDescent="0.25">
      <c r="M3286" s="96"/>
      <c r="O3286" s="97"/>
      <c r="P3286" s="97"/>
      <c r="Q3286" s="97"/>
      <c r="R3286" s="97"/>
    </row>
    <row r="3287" spans="13:18" x14ac:dyDescent="0.25">
      <c r="M3287" s="96"/>
      <c r="O3287" s="97"/>
      <c r="P3287" s="97"/>
      <c r="Q3287" s="97"/>
      <c r="R3287" s="97"/>
    </row>
    <row r="3288" spans="13:18" x14ac:dyDescent="0.25">
      <c r="M3288" s="96"/>
      <c r="O3288" s="97"/>
      <c r="P3288" s="97"/>
      <c r="Q3288" s="97"/>
      <c r="R3288" s="97"/>
    </row>
    <row r="3289" spans="13:18" x14ac:dyDescent="0.25">
      <c r="M3289" s="96"/>
      <c r="O3289" s="97"/>
      <c r="P3289" s="97"/>
      <c r="Q3289" s="97"/>
      <c r="R3289" s="97"/>
    </row>
    <row r="3290" spans="13:18" x14ac:dyDescent="0.25">
      <c r="M3290" s="96"/>
      <c r="O3290" s="97"/>
      <c r="P3290" s="97"/>
      <c r="Q3290" s="97"/>
      <c r="R3290" s="97"/>
    </row>
    <row r="3291" spans="13:18" x14ac:dyDescent="0.25">
      <c r="M3291" s="96"/>
      <c r="O3291" s="97"/>
      <c r="P3291" s="97"/>
      <c r="Q3291" s="97"/>
      <c r="R3291" s="97"/>
    </row>
    <row r="3292" spans="13:18" x14ac:dyDescent="0.25">
      <c r="M3292" s="96"/>
      <c r="O3292" s="97"/>
      <c r="P3292" s="97"/>
      <c r="Q3292" s="97"/>
      <c r="R3292" s="97"/>
    </row>
    <row r="3293" spans="13:18" x14ac:dyDescent="0.25">
      <c r="M3293" s="96"/>
      <c r="O3293" s="97"/>
      <c r="P3293" s="97"/>
      <c r="Q3293" s="97"/>
      <c r="R3293" s="97"/>
    </row>
    <row r="3294" spans="13:18" x14ac:dyDescent="0.25">
      <c r="M3294" s="96"/>
      <c r="O3294" s="97"/>
      <c r="P3294" s="97"/>
      <c r="Q3294" s="97"/>
      <c r="R3294" s="97"/>
    </row>
    <row r="3295" spans="13:18" x14ac:dyDescent="0.25">
      <c r="M3295" s="96"/>
      <c r="O3295" s="97"/>
      <c r="P3295" s="97"/>
      <c r="Q3295" s="97"/>
      <c r="R3295" s="97"/>
    </row>
    <row r="3296" spans="13:18" x14ac:dyDescent="0.25">
      <c r="M3296" s="96"/>
      <c r="O3296" s="97"/>
      <c r="P3296" s="97"/>
      <c r="Q3296" s="97"/>
      <c r="R3296" s="97"/>
    </row>
    <row r="3297" spans="13:18" x14ac:dyDescent="0.25">
      <c r="M3297" s="96"/>
      <c r="O3297" s="97"/>
      <c r="P3297" s="97"/>
      <c r="Q3297" s="97"/>
      <c r="R3297" s="97"/>
    </row>
    <row r="3298" spans="13:18" x14ac:dyDescent="0.25">
      <c r="M3298" s="96"/>
      <c r="O3298" s="97"/>
      <c r="P3298" s="97"/>
      <c r="Q3298" s="97"/>
      <c r="R3298" s="97"/>
    </row>
    <row r="3299" spans="13:18" x14ac:dyDescent="0.25">
      <c r="M3299" s="96"/>
      <c r="O3299" s="97"/>
      <c r="P3299" s="97"/>
      <c r="Q3299" s="97"/>
      <c r="R3299" s="97"/>
    </row>
    <row r="3300" spans="13:18" x14ac:dyDescent="0.25">
      <c r="M3300" s="96"/>
      <c r="O3300" s="97"/>
      <c r="P3300" s="97"/>
      <c r="Q3300" s="97"/>
      <c r="R3300" s="97"/>
    </row>
    <row r="3301" spans="13:18" x14ac:dyDescent="0.25">
      <c r="M3301" s="96"/>
      <c r="O3301" s="97"/>
      <c r="P3301" s="97"/>
      <c r="Q3301" s="97"/>
      <c r="R3301" s="97"/>
    </row>
    <row r="3302" spans="13:18" x14ac:dyDescent="0.25">
      <c r="M3302" s="96"/>
      <c r="O3302" s="97"/>
      <c r="P3302" s="97"/>
      <c r="Q3302" s="97"/>
      <c r="R3302" s="97"/>
    </row>
    <row r="3303" spans="13:18" x14ac:dyDescent="0.25">
      <c r="M3303" s="96"/>
      <c r="O3303" s="97"/>
      <c r="P3303" s="97"/>
      <c r="Q3303" s="97"/>
      <c r="R3303" s="97"/>
    </row>
    <row r="3304" spans="13:18" x14ac:dyDescent="0.25">
      <c r="M3304" s="96"/>
      <c r="O3304" s="97"/>
      <c r="P3304" s="97"/>
      <c r="Q3304" s="97"/>
      <c r="R3304" s="97"/>
    </row>
    <row r="3305" spans="13:18" x14ac:dyDescent="0.25">
      <c r="M3305" s="96"/>
      <c r="O3305" s="97"/>
      <c r="P3305" s="97"/>
      <c r="Q3305" s="97"/>
      <c r="R3305" s="97"/>
    </row>
    <row r="3306" spans="13:18" x14ac:dyDescent="0.25">
      <c r="M3306" s="96"/>
      <c r="O3306" s="97"/>
      <c r="P3306" s="97"/>
      <c r="Q3306" s="97"/>
      <c r="R3306" s="97"/>
    </row>
    <row r="3307" spans="13:18" x14ac:dyDescent="0.25">
      <c r="M3307" s="96"/>
      <c r="O3307" s="97"/>
      <c r="P3307" s="97"/>
      <c r="Q3307" s="97"/>
      <c r="R3307" s="97"/>
    </row>
    <row r="3308" spans="13:18" x14ac:dyDescent="0.25">
      <c r="M3308" s="96"/>
      <c r="O3308" s="97"/>
      <c r="P3308" s="97"/>
      <c r="Q3308" s="97"/>
      <c r="R3308" s="97"/>
    </row>
    <row r="3309" spans="13:18" x14ac:dyDescent="0.25">
      <c r="M3309" s="96"/>
      <c r="O3309" s="97"/>
      <c r="P3309" s="97"/>
      <c r="Q3309" s="97"/>
      <c r="R3309" s="97"/>
    </row>
    <row r="3310" spans="13:18" x14ac:dyDescent="0.25">
      <c r="M3310" s="96"/>
      <c r="O3310" s="97"/>
      <c r="P3310" s="97"/>
      <c r="Q3310" s="97"/>
      <c r="R3310" s="97"/>
    </row>
    <row r="3311" spans="13:18" x14ac:dyDescent="0.25">
      <c r="M3311" s="96"/>
      <c r="O3311" s="97"/>
      <c r="P3311" s="97"/>
      <c r="Q3311" s="97"/>
      <c r="R3311" s="97"/>
    </row>
    <row r="3312" spans="13:18" x14ac:dyDescent="0.25">
      <c r="M3312" s="96"/>
      <c r="O3312" s="97"/>
      <c r="P3312" s="97"/>
      <c r="Q3312" s="97"/>
      <c r="R3312" s="97"/>
    </row>
    <row r="3313" spans="13:18" x14ac:dyDescent="0.25">
      <c r="M3313" s="96"/>
      <c r="O3313" s="97"/>
      <c r="P3313" s="97"/>
      <c r="Q3313" s="97"/>
      <c r="R3313" s="97"/>
    </row>
    <row r="3314" spans="13:18" x14ac:dyDescent="0.25">
      <c r="M3314" s="96"/>
      <c r="O3314" s="97"/>
      <c r="P3314" s="97"/>
      <c r="Q3314" s="97"/>
      <c r="R3314" s="97"/>
    </row>
    <row r="3315" spans="13:18" x14ac:dyDescent="0.25">
      <c r="M3315" s="96"/>
      <c r="O3315" s="97"/>
      <c r="P3315" s="97"/>
      <c r="Q3315" s="97"/>
      <c r="R3315" s="97"/>
    </row>
    <row r="3316" spans="13:18" x14ac:dyDescent="0.25">
      <c r="M3316" s="96"/>
      <c r="O3316" s="97"/>
      <c r="P3316" s="97"/>
      <c r="Q3316" s="97"/>
      <c r="R3316" s="97"/>
    </row>
    <row r="3317" spans="13:18" x14ac:dyDescent="0.25">
      <c r="M3317" s="96"/>
      <c r="O3317" s="97"/>
      <c r="P3317" s="97"/>
      <c r="Q3317" s="97"/>
      <c r="R3317" s="97"/>
    </row>
    <row r="3318" spans="13:18" x14ac:dyDescent="0.25">
      <c r="M3318" s="96"/>
      <c r="O3318" s="97"/>
      <c r="P3318" s="97"/>
      <c r="Q3318" s="97"/>
      <c r="R3318" s="97"/>
    </row>
    <row r="3319" spans="13:18" x14ac:dyDescent="0.25">
      <c r="M3319" s="96"/>
      <c r="O3319" s="97"/>
      <c r="P3319" s="97"/>
      <c r="Q3319" s="97"/>
      <c r="R3319" s="97"/>
    </row>
    <row r="3320" spans="13:18" x14ac:dyDescent="0.25">
      <c r="M3320" s="96"/>
      <c r="O3320" s="97"/>
      <c r="P3320" s="97"/>
      <c r="Q3320" s="97"/>
      <c r="R3320" s="97"/>
    </row>
    <row r="3321" spans="13:18" x14ac:dyDescent="0.25">
      <c r="M3321" s="96"/>
      <c r="O3321" s="97"/>
      <c r="P3321" s="97"/>
      <c r="Q3321" s="97"/>
      <c r="R3321" s="97"/>
    </row>
    <row r="3322" spans="13:18" x14ac:dyDescent="0.25">
      <c r="M3322" s="96"/>
      <c r="O3322" s="97"/>
      <c r="P3322" s="97"/>
      <c r="Q3322" s="97"/>
      <c r="R3322" s="97"/>
    </row>
    <row r="3323" spans="13:18" x14ac:dyDescent="0.25">
      <c r="M3323" s="96"/>
      <c r="O3323" s="97"/>
      <c r="P3323" s="97"/>
      <c r="Q3323" s="97"/>
      <c r="R3323" s="97"/>
    </row>
    <row r="3324" spans="13:18" x14ac:dyDescent="0.25">
      <c r="M3324" s="96"/>
      <c r="O3324" s="97"/>
      <c r="P3324" s="97"/>
      <c r="Q3324" s="97"/>
      <c r="R3324" s="97"/>
    </row>
    <row r="3325" spans="13:18" x14ac:dyDescent="0.25">
      <c r="M3325" s="96"/>
      <c r="O3325" s="97"/>
      <c r="P3325" s="97"/>
      <c r="Q3325" s="97"/>
      <c r="R3325" s="97"/>
    </row>
    <row r="3326" spans="13:18" x14ac:dyDescent="0.25">
      <c r="M3326" s="96"/>
      <c r="O3326" s="97"/>
      <c r="P3326" s="97"/>
      <c r="Q3326" s="97"/>
      <c r="R3326" s="97"/>
    </row>
    <row r="3327" spans="13:18" x14ac:dyDescent="0.25">
      <c r="M3327" s="96"/>
      <c r="O3327" s="97"/>
      <c r="P3327" s="97"/>
      <c r="Q3327" s="97"/>
      <c r="R3327" s="97"/>
    </row>
    <row r="3328" spans="13:18" x14ac:dyDescent="0.25">
      <c r="M3328" s="96"/>
      <c r="O3328" s="97"/>
      <c r="P3328" s="97"/>
      <c r="Q3328" s="97"/>
      <c r="R3328" s="97"/>
    </row>
    <row r="3329" spans="13:18" x14ac:dyDescent="0.25">
      <c r="M3329" s="96"/>
      <c r="O3329" s="97"/>
      <c r="P3329" s="97"/>
      <c r="Q3329" s="97"/>
      <c r="R3329" s="97"/>
    </row>
    <row r="3330" spans="13:18" x14ac:dyDescent="0.25">
      <c r="M3330" s="96"/>
      <c r="O3330" s="97"/>
      <c r="P3330" s="97"/>
      <c r="Q3330" s="97"/>
      <c r="R3330" s="97"/>
    </row>
    <row r="3331" spans="13:18" x14ac:dyDescent="0.25">
      <c r="M3331" s="96"/>
      <c r="O3331" s="97"/>
      <c r="P3331" s="97"/>
      <c r="Q3331" s="97"/>
      <c r="R3331" s="97"/>
    </row>
    <row r="3332" spans="13:18" x14ac:dyDescent="0.25">
      <c r="M3332" s="96"/>
      <c r="O3332" s="97"/>
      <c r="P3332" s="97"/>
      <c r="Q3332" s="97"/>
      <c r="R3332" s="97"/>
    </row>
    <row r="3333" spans="13:18" x14ac:dyDescent="0.25">
      <c r="M3333" s="96"/>
      <c r="O3333" s="97"/>
      <c r="P3333" s="97"/>
      <c r="Q3333" s="97"/>
      <c r="R3333" s="97"/>
    </row>
    <row r="3334" spans="13:18" x14ac:dyDescent="0.25">
      <c r="M3334" s="96"/>
      <c r="O3334" s="97"/>
      <c r="P3334" s="97"/>
      <c r="Q3334" s="97"/>
      <c r="R3334" s="97"/>
    </row>
    <row r="3335" spans="13:18" x14ac:dyDescent="0.25">
      <c r="M3335" s="96"/>
      <c r="O3335" s="97"/>
      <c r="P3335" s="97"/>
      <c r="Q3335" s="97"/>
      <c r="R3335" s="97"/>
    </row>
    <row r="3336" spans="13:18" x14ac:dyDescent="0.25">
      <c r="M3336" s="96"/>
      <c r="O3336" s="97"/>
      <c r="P3336" s="97"/>
      <c r="Q3336" s="97"/>
      <c r="R3336" s="97"/>
    </row>
    <row r="3337" spans="13:18" x14ac:dyDescent="0.25">
      <c r="M3337" s="96"/>
      <c r="O3337" s="97"/>
      <c r="P3337" s="97"/>
      <c r="Q3337" s="97"/>
      <c r="R3337" s="97"/>
    </row>
    <row r="3338" spans="13:18" x14ac:dyDescent="0.25">
      <c r="M3338" s="96"/>
      <c r="O3338" s="97"/>
      <c r="P3338" s="97"/>
      <c r="Q3338" s="97"/>
      <c r="R3338" s="97"/>
    </row>
    <row r="3339" spans="13:18" x14ac:dyDescent="0.25">
      <c r="M3339" s="96"/>
      <c r="O3339" s="97"/>
      <c r="P3339" s="97"/>
      <c r="Q3339" s="97"/>
      <c r="R3339" s="97"/>
    </row>
    <row r="3340" spans="13:18" x14ac:dyDescent="0.25">
      <c r="M3340" s="96"/>
      <c r="O3340" s="97"/>
      <c r="P3340" s="97"/>
      <c r="Q3340" s="97"/>
      <c r="R3340" s="97"/>
    </row>
    <row r="3341" spans="13:18" x14ac:dyDescent="0.25">
      <c r="M3341" s="96"/>
      <c r="O3341" s="97"/>
      <c r="P3341" s="97"/>
      <c r="Q3341" s="97"/>
      <c r="R3341" s="97"/>
    </row>
    <row r="3342" spans="13:18" x14ac:dyDescent="0.25">
      <c r="M3342" s="96"/>
      <c r="O3342" s="97"/>
      <c r="P3342" s="97"/>
      <c r="Q3342" s="97"/>
      <c r="R3342" s="97"/>
    </row>
    <row r="3343" spans="13:18" x14ac:dyDescent="0.25">
      <c r="M3343" s="96"/>
      <c r="O3343" s="97"/>
      <c r="P3343" s="97"/>
      <c r="Q3343" s="97"/>
      <c r="R3343" s="97"/>
    </row>
    <row r="3344" spans="13:18" x14ac:dyDescent="0.25">
      <c r="M3344" s="96"/>
      <c r="O3344" s="97"/>
      <c r="P3344" s="97"/>
      <c r="Q3344" s="97"/>
      <c r="R3344" s="97"/>
    </row>
    <row r="3345" spans="13:18" x14ac:dyDescent="0.25">
      <c r="M3345" s="96"/>
      <c r="O3345" s="97"/>
      <c r="P3345" s="97"/>
      <c r="Q3345" s="97"/>
      <c r="R3345" s="97"/>
    </row>
    <row r="3346" spans="13:18" x14ac:dyDescent="0.25">
      <c r="M3346" s="96"/>
      <c r="O3346" s="97"/>
      <c r="P3346" s="97"/>
      <c r="Q3346" s="97"/>
      <c r="R3346" s="97"/>
    </row>
    <row r="3347" spans="13:18" x14ac:dyDescent="0.25">
      <c r="M3347" s="96"/>
      <c r="O3347" s="97"/>
      <c r="P3347" s="97"/>
      <c r="Q3347" s="97"/>
      <c r="R3347" s="97"/>
    </row>
    <row r="3348" spans="13:18" x14ac:dyDescent="0.25">
      <c r="M3348" s="96"/>
      <c r="O3348" s="97"/>
      <c r="P3348" s="97"/>
      <c r="Q3348" s="97"/>
      <c r="R3348" s="97"/>
    </row>
    <row r="3349" spans="13:18" x14ac:dyDescent="0.25">
      <c r="M3349" s="96"/>
      <c r="O3349" s="97"/>
      <c r="P3349" s="97"/>
      <c r="Q3349" s="97"/>
      <c r="R3349" s="97"/>
    </row>
    <row r="3350" spans="13:18" x14ac:dyDescent="0.25">
      <c r="M3350" s="96"/>
      <c r="O3350" s="97"/>
      <c r="P3350" s="97"/>
      <c r="Q3350" s="97"/>
      <c r="R3350" s="97"/>
    </row>
    <row r="3351" spans="13:18" x14ac:dyDescent="0.25">
      <c r="M3351" s="96"/>
      <c r="O3351" s="97"/>
      <c r="P3351" s="97"/>
      <c r="Q3351" s="97"/>
      <c r="R3351" s="97"/>
    </row>
    <row r="3352" spans="13:18" x14ac:dyDescent="0.25">
      <c r="M3352" s="96"/>
      <c r="O3352" s="97"/>
      <c r="P3352" s="97"/>
      <c r="Q3352" s="97"/>
      <c r="R3352" s="97"/>
    </row>
    <row r="3353" spans="13:18" x14ac:dyDescent="0.25">
      <c r="M3353" s="96"/>
      <c r="O3353" s="97"/>
      <c r="P3353" s="97"/>
      <c r="Q3353" s="97"/>
      <c r="R3353" s="97"/>
    </row>
    <row r="3354" spans="13:18" x14ac:dyDescent="0.25">
      <c r="M3354" s="96"/>
      <c r="O3354" s="97"/>
      <c r="P3354" s="97"/>
      <c r="Q3354" s="97"/>
      <c r="R3354" s="97"/>
    </row>
    <row r="3355" spans="13:18" x14ac:dyDescent="0.25">
      <c r="M3355" s="96"/>
      <c r="O3355" s="97"/>
      <c r="P3355" s="97"/>
      <c r="Q3355" s="97"/>
      <c r="R3355" s="97"/>
    </row>
    <row r="3356" spans="13:18" x14ac:dyDescent="0.25">
      <c r="M3356" s="96"/>
      <c r="O3356" s="97"/>
      <c r="P3356" s="97"/>
      <c r="Q3356" s="97"/>
      <c r="R3356" s="97"/>
    </row>
    <row r="3357" spans="13:18" x14ac:dyDescent="0.25">
      <c r="M3357" s="96"/>
      <c r="O3357" s="97"/>
      <c r="P3357" s="97"/>
      <c r="Q3357" s="97"/>
      <c r="R3357" s="97"/>
    </row>
    <row r="3358" spans="13:18" x14ac:dyDescent="0.25">
      <c r="M3358" s="96"/>
      <c r="O3358" s="97"/>
      <c r="P3358" s="97"/>
      <c r="Q3358" s="97"/>
      <c r="R3358" s="97"/>
    </row>
    <row r="3359" spans="13:18" x14ac:dyDescent="0.25">
      <c r="M3359" s="96"/>
      <c r="O3359" s="97"/>
      <c r="P3359" s="97"/>
      <c r="Q3359" s="97"/>
      <c r="R3359" s="97"/>
    </row>
    <row r="3360" spans="13:18" x14ac:dyDescent="0.25">
      <c r="M3360" s="96"/>
      <c r="O3360" s="97"/>
      <c r="P3360" s="97"/>
      <c r="Q3360" s="97"/>
      <c r="R3360" s="97"/>
    </row>
    <row r="3361" spans="13:18" x14ac:dyDescent="0.25">
      <c r="M3361" s="96"/>
      <c r="O3361" s="97"/>
      <c r="P3361" s="97"/>
      <c r="Q3361" s="97"/>
      <c r="R3361" s="97"/>
    </row>
    <row r="3362" spans="13:18" x14ac:dyDescent="0.25">
      <c r="M3362" s="96"/>
      <c r="O3362" s="97"/>
      <c r="P3362" s="97"/>
      <c r="Q3362" s="97"/>
      <c r="R3362" s="97"/>
    </row>
    <row r="3363" spans="13:18" x14ac:dyDescent="0.25">
      <c r="M3363" s="96"/>
      <c r="O3363" s="97"/>
      <c r="P3363" s="97"/>
      <c r="Q3363" s="97"/>
      <c r="R3363" s="97"/>
    </row>
    <row r="3364" spans="13:18" x14ac:dyDescent="0.25">
      <c r="M3364" s="96"/>
      <c r="O3364" s="97"/>
      <c r="P3364" s="97"/>
      <c r="Q3364" s="97"/>
      <c r="R3364" s="97"/>
    </row>
    <row r="3365" spans="13:18" x14ac:dyDescent="0.25">
      <c r="M3365" s="96"/>
      <c r="O3365" s="97"/>
      <c r="P3365" s="97"/>
      <c r="Q3365" s="97"/>
      <c r="R3365" s="97"/>
    </row>
    <row r="3366" spans="13:18" x14ac:dyDescent="0.25">
      <c r="M3366" s="96"/>
      <c r="O3366" s="97"/>
      <c r="P3366" s="97"/>
      <c r="Q3366" s="97"/>
      <c r="R3366" s="97"/>
    </row>
    <row r="3367" spans="13:18" x14ac:dyDescent="0.25">
      <c r="M3367" s="96"/>
      <c r="O3367" s="97"/>
      <c r="P3367" s="97"/>
      <c r="Q3367" s="97"/>
      <c r="R3367" s="97"/>
    </row>
    <row r="3368" spans="13:18" x14ac:dyDescent="0.25">
      <c r="M3368" s="96"/>
      <c r="O3368" s="97"/>
      <c r="P3368" s="97"/>
      <c r="Q3368" s="97"/>
      <c r="R3368" s="97"/>
    </row>
    <row r="3369" spans="13:18" x14ac:dyDescent="0.25">
      <c r="M3369" s="96"/>
      <c r="O3369" s="97"/>
      <c r="P3369" s="97"/>
      <c r="Q3369" s="97"/>
      <c r="R3369" s="97"/>
    </row>
    <row r="3370" spans="13:18" x14ac:dyDescent="0.25">
      <c r="M3370" s="96"/>
      <c r="O3370" s="97"/>
      <c r="P3370" s="97"/>
      <c r="Q3370" s="97"/>
      <c r="R3370" s="97"/>
    </row>
    <row r="3371" spans="13:18" x14ac:dyDescent="0.25">
      <c r="M3371" s="96"/>
      <c r="O3371" s="97"/>
      <c r="P3371" s="97"/>
      <c r="Q3371" s="97"/>
      <c r="R3371" s="97"/>
    </row>
    <row r="3372" spans="13:18" x14ac:dyDescent="0.25">
      <c r="M3372" s="96"/>
      <c r="O3372" s="97"/>
      <c r="P3372" s="97"/>
      <c r="Q3372" s="97"/>
      <c r="R3372" s="97"/>
    </row>
    <row r="3373" spans="13:18" x14ac:dyDescent="0.25">
      <c r="M3373" s="96"/>
      <c r="O3373" s="97"/>
      <c r="P3373" s="97"/>
      <c r="Q3373" s="97"/>
      <c r="R3373" s="97"/>
    </row>
    <row r="3374" spans="13:18" x14ac:dyDescent="0.25">
      <c r="M3374" s="96"/>
      <c r="O3374" s="97"/>
      <c r="P3374" s="97"/>
      <c r="Q3374" s="97"/>
      <c r="R3374" s="97"/>
    </row>
    <row r="3375" spans="13:18" x14ac:dyDescent="0.25">
      <c r="M3375" s="96"/>
      <c r="O3375" s="97"/>
      <c r="P3375" s="97"/>
      <c r="Q3375" s="97"/>
      <c r="R3375" s="97"/>
    </row>
    <row r="3376" spans="13:18" x14ac:dyDescent="0.25">
      <c r="M3376" s="96"/>
      <c r="O3376" s="97"/>
      <c r="P3376" s="97"/>
      <c r="Q3376" s="97"/>
      <c r="R3376" s="97"/>
    </row>
    <row r="3377" spans="13:18" x14ac:dyDescent="0.25">
      <c r="M3377" s="96"/>
      <c r="O3377" s="97"/>
      <c r="P3377" s="97"/>
      <c r="Q3377" s="97"/>
      <c r="R3377" s="97"/>
    </row>
    <row r="3378" spans="13:18" x14ac:dyDescent="0.25">
      <c r="M3378" s="96"/>
      <c r="O3378" s="97"/>
      <c r="P3378" s="97"/>
      <c r="Q3378" s="97"/>
      <c r="R3378" s="97"/>
    </row>
    <row r="3379" spans="13:18" x14ac:dyDescent="0.25">
      <c r="M3379" s="96"/>
      <c r="O3379" s="97"/>
      <c r="P3379" s="97"/>
      <c r="Q3379" s="97"/>
      <c r="R3379" s="97"/>
    </row>
    <row r="3380" spans="13:18" x14ac:dyDescent="0.25">
      <c r="M3380" s="96"/>
      <c r="O3380" s="97"/>
      <c r="P3380" s="97"/>
      <c r="Q3380" s="97"/>
      <c r="R3380" s="97"/>
    </row>
    <row r="3381" spans="13:18" x14ac:dyDescent="0.25">
      <c r="M3381" s="96"/>
      <c r="O3381" s="97"/>
      <c r="P3381" s="97"/>
      <c r="Q3381" s="97"/>
      <c r="R3381" s="97"/>
    </row>
    <row r="3382" spans="13:18" x14ac:dyDescent="0.25">
      <c r="M3382" s="96"/>
      <c r="O3382" s="97"/>
      <c r="P3382" s="97"/>
      <c r="Q3382" s="97"/>
      <c r="R3382" s="97"/>
    </row>
    <row r="3383" spans="13:18" x14ac:dyDescent="0.25">
      <c r="M3383" s="96"/>
      <c r="O3383" s="97"/>
      <c r="P3383" s="97"/>
      <c r="Q3383" s="97"/>
      <c r="R3383" s="97"/>
    </row>
    <row r="3384" spans="13:18" x14ac:dyDescent="0.25">
      <c r="M3384" s="96"/>
      <c r="O3384" s="97"/>
      <c r="P3384" s="97"/>
      <c r="Q3384" s="97"/>
      <c r="R3384" s="97"/>
    </row>
    <row r="3385" spans="13:18" x14ac:dyDescent="0.25">
      <c r="M3385" s="96"/>
      <c r="O3385" s="97"/>
      <c r="P3385" s="97"/>
      <c r="Q3385" s="97"/>
      <c r="R3385" s="97"/>
    </row>
    <row r="3386" spans="13:18" x14ac:dyDescent="0.25">
      <c r="M3386" s="96"/>
      <c r="O3386" s="97"/>
      <c r="P3386" s="97"/>
      <c r="Q3386" s="97"/>
      <c r="R3386" s="97"/>
    </row>
    <row r="3387" spans="13:18" x14ac:dyDescent="0.25">
      <c r="M3387" s="96"/>
      <c r="O3387" s="97"/>
      <c r="P3387" s="97"/>
      <c r="Q3387" s="97"/>
      <c r="R3387" s="97"/>
    </row>
    <row r="3388" spans="13:18" x14ac:dyDescent="0.25">
      <c r="M3388" s="96"/>
      <c r="O3388" s="97"/>
      <c r="P3388" s="97"/>
      <c r="Q3388" s="97"/>
      <c r="R3388" s="97"/>
    </row>
    <row r="3389" spans="13:18" x14ac:dyDescent="0.25">
      <c r="M3389" s="96"/>
      <c r="O3389" s="97"/>
      <c r="P3389" s="97"/>
      <c r="Q3389" s="97"/>
      <c r="R3389" s="97"/>
    </row>
    <row r="3390" spans="13:18" x14ac:dyDescent="0.25">
      <c r="M3390" s="96"/>
      <c r="O3390" s="97"/>
      <c r="P3390" s="97"/>
      <c r="Q3390" s="97"/>
      <c r="R3390" s="97"/>
    </row>
    <row r="3391" spans="13:18" x14ac:dyDescent="0.25">
      <c r="M3391" s="96"/>
      <c r="O3391" s="97"/>
      <c r="P3391" s="97"/>
      <c r="Q3391" s="97"/>
      <c r="R3391" s="97"/>
    </row>
    <row r="3392" spans="13:18" x14ac:dyDescent="0.25">
      <c r="M3392" s="96"/>
      <c r="O3392" s="97"/>
      <c r="P3392" s="97"/>
      <c r="Q3392" s="97"/>
      <c r="R3392" s="97"/>
    </row>
    <row r="3393" spans="13:18" x14ac:dyDescent="0.25">
      <c r="M3393" s="96"/>
      <c r="O3393" s="97"/>
      <c r="P3393" s="97"/>
      <c r="Q3393" s="97"/>
      <c r="R3393" s="97"/>
    </row>
    <row r="3394" spans="13:18" x14ac:dyDescent="0.25">
      <c r="M3394" s="96"/>
      <c r="O3394" s="97"/>
      <c r="P3394" s="97"/>
      <c r="Q3394" s="97"/>
      <c r="R3394" s="97"/>
    </row>
    <row r="3395" spans="13:18" x14ac:dyDescent="0.25">
      <c r="M3395" s="96"/>
      <c r="O3395" s="97"/>
      <c r="P3395" s="97"/>
      <c r="Q3395" s="97"/>
      <c r="R3395" s="97"/>
    </row>
    <row r="3396" spans="13:18" x14ac:dyDescent="0.25">
      <c r="M3396" s="96"/>
      <c r="O3396" s="97"/>
      <c r="P3396" s="97"/>
      <c r="Q3396" s="97"/>
      <c r="R3396" s="97"/>
    </row>
    <row r="3397" spans="13:18" x14ac:dyDescent="0.25">
      <c r="M3397" s="96"/>
      <c r="O3397" s="97"/>
      <c r="P3397" s="97"/>
      <c r="Q3397" s="97"/>
      <c r="R3397" s="97"/>
    </row>
    <row r="3398" spans="13:18" x14ac:dyDescent="0.25">
      <c r="M3398" s="96"/>
      <c r="O3398" s="97"/>
      <c r="P3398" s="97"/>
      <c r="Q3398" s="97"/>
      <c r="R3398" s="97"/>
    </row>
    <row r="3399" spans="13:18" x14ac:dyDescent="0.25">
      <c r="M3399" s="96"/>
      <c r="O3399" s="97"/>
      <c r="P3399" s="97"/>
      <c r="Q3399" s="97"/>
      <c r="R3399" s="97"/>
    </row>
    <row r="3400" spans="13:18" x14ac:dyDescent="0.25">
      <c r="M3400" s="96"/>
      <c r="O3400" s="97"/>
      <c r="P3400" s="97"/>
      <c r="Q3400" s="97"/>
      <c r="R3400" s="97"/>
    </row>
    <row r="3401" spans="13:18" x14ac:dyDescent="0.25">
      <c r="M3401" s="96"/>
      <c r="O3401" s="97"/>
      <c r="P3401" s="97"/>
      <c r="Q3401" s="97"/>
      <c r="R3401" s="97"/>
    </row>
    <row r="3402" spans="13:18" x14ac:dyDescent="0.25">
      <c r="M3402" s="96"/>
      <c r="O3402" s="97"/>
      <c r="P3402" s="97"/>
      <c r="Q3402" s="97"/>
      <c r="R3402" s="97"/>
    </row>
    <row r="3403" spans="13:18" x14ac:dyDescent="0.25">
      <c r="M3403" s="96"/>
      <c r="O3403" s="97"/>
      <c r="P3403" s="97"/>
      <c r="Q3403" s="97"/>
      <c r="R3403" s="97"/>
    </row>
    <row r="3404" spans="13:18" x14ac:dyDescent="0.25">
      <c r="M3404" s="96"/>
      <c r="O3404" s="97"/>
      <c r="P3404" s="97"/>
      <c r="Q3404" s="97"/>
      <c r="R3404" s="97"/>
    </row>
    <row r="3405" spans="13:18" x14ac:dyDescent="0.25">
      <c r="M3405" s="96"/>
      <c r="O3405" s="97"/>
      <c r="P3405" s="97"/>
      <c r="Q3405" s="97"/>
      <c r="R3405" s="97"/>
    </row>
    <row r="3406" spans="13:18" x14ac:dyDescent="0.25">
      <c r="M3406" s="96"/>
      <c r="O3406" s="97"/>
      <c r="P3406" s="97"/>
      <c r="Q3406" s="97"/>
      <c r="R3406" s="97"/>
    </row>
    <row r="3407" spans="13:18" x14ac:dyDescent="0.25">
      <c r="M3407" s="96"/>
      <c r="O3407" s="97"/>
      <c r="P3407" s="97"/>
      <c r="Q3407" s="97"/>
      <c r="R3407" s="97"/>
    </row>
    <row r="3408" spans="13:18" x14ac:dyDescent="0.25">
      <c r="M3408" s="96"/>
      <c r="O3408" s="97"/>
      <c r="P3408" s="97"/>
      <c r="Q3408" s="97"/>
      <c r="R3408" s="97"/>
    </row>
    <row r="3409" spans="13:18" x14ac:dyDescent="0.25">
      <c r="M3409" s="96"/>
      <c r="O3409" s="97"/>
      <c r="P3409" s="97"/>
      <c r="Q3409" s="97"/>
      <c r="R3409" s="97"/>
    </row>
    <row r="3410" spans="13:18" x14ac:dyDescent="0.25">
      <c r="M3410" s="96"/>
      <c r="O3410" s="97"/>
      <c r="P3410" s="97"/>
      <c r="Q3410" s="97"/>
      <c r="R3410" s="97"/>
    </row>
    <row r="3411" spans="13:18" x14ac:dyDescent="0.25">
      <c r="M3411" s="96"/>
      <c r="O3411" s="97"/>
      <c r="P3411" s="97"/>
      <c r="Q3411" s="97"/>
      <c r="R3411" s="97"/>
    </row>
    <row r="3412" spans="13:18" x14ac:dyDescent="0.25">
      <c r="M3412" s="96"/>
      <c r="O3412" s="97"/>
      <c r="P3412" s="97"/>
      <c r="Q3412" s="97"/>
      <c r="R3412" s="97"/>
    </row>
    <row r="3413" spans="13:18" x14ac:dyDescent="0.25">
      <c r="M3413" s="96"/>
      <c r="O3413" s="97"/>
      <c r="P3413" s="97"/>
      <c r="Q3413" s="97"/>
      <c r="R3413" s="97"/>
    </row>
    <row r="3414" spans="13:18" x14ac:dyDescent="0.25">
      <c r="M3414" s="96"/>
      <c r="O3414" s="97"/>
      <c r="P3414" s="97"/>
      <c r="Q3414" s="97"/>
      <c r="R3414" s="97"/>
    </row>
    <row r="3415" spans="13:18" x14ac:dyDescent="0.25">
      <c r="M3415" s="96"/>
      <c r="O3415" s="97"/>
      <c r="P3415" s="97"/>
      <c r="Q3415" s="97"/>
      <c r="R3415" s="97"/>
    </row>
    <row r="3416" spans="13:18" x14ac:dyDescent="0.25">
      <c r="M3416" s="96"/>
      <c r="O3416" s="97"/>
      <c r="P3416" s="97"/>
      <c r="Q3416" s="97"/>
      <c r="R3416" s="97"/>
    </row>
    <row r="3417" spans="13:18" x14ac:dyDescent="0.25">
      <c r="M3417" s="96"/>
      <c r="O3417" s="97"/>
      <c r="P3417" s="97"/>
      <c r="Q3417" s="97"/>
      <c r="R3417" s="97"/>
    </row>
    <row r="3418" spans="13:18" x14ac:dyDescent="0.25">
      <c r="M3418" s="96"/>
      <c r="O3418" s="97"/>
      <c r="P3418" s="97"/>
      <c r="Q3418" s="97"/>
      <c r="R3418" s="97"/>
    </row>
    <row r="3419" spans="13:18" x14ac:dyDescent="0.25">
      <c r="M3419" s="96"/>
      <c r="O3419" s="97"/>
      <c r="P3419" s="97"/>
      <c r="Q3419" s="97"/>
      <c r="R3419" s="97"/>
    </row>
    <row r="3420" spans="13:18" x14ac:dyDescent="0.25">
      <c r="M3420" s="96"/>
      <c r="O3420" s="97"/>
      <c r="P3420" s="97"/>
      <c r="Q3420" s="97"/>
      <c r="R3420" s="97"/>
    </row>
    <row r="3421" spans="13:18" x14ac:dyDescent="0.25">
      <c r="M3421" s="96"/>
      <c r="O3421" s="97"/>
      <c r="P3421" s="97"/>
      <c r="Q3421" s="97"/>
      <c r="R3421" s="97"/>
    </row>
    <row r="3422" spans="13:18" x14ac:dyDescent="0.25">
      <c r="M3422" s="96"/>
      <c r="O3422" s="97"/>
      <c r="P3422" s="97"/>
      <c r="Q3422" s="97"/>
      <c r="R3422" s="97"/>
    </row>
    <row r="3423" spans="13:18" x14ac:dyDescent="0.25">
      <c r="M3423" s="96"/>
      <c r="O3423" s="97"/>
      <c r="P3423" s="97"/>
      <c r="Q3423" s="97"/>
      <c r="R3423" s="97"/>
    </row>
    <row r="3424" spans="13:18" x14ac:dyDescent="0.25">
      <c r="M3424" s="96"/>
      <c r="O3424" s="97"/>
      <c r="P3424" s="97"/>
      <c r="Q3424" s="97"/>
      <c r="R3424" s="97"/>
    </row>
    <row r="3425" spans="13:18" x14ac:dyDescent="0.25">
      <c r="M3425" s="96"/>
      <c r="O3425" s="97"/>
      <c r="P3425" s="97"/>
      <c r="Q3425" s="97"/>
      <c r="R3425" s="97"/>
    </row>
    <row r="3426" spans="13:18" x14ac:dyDescent="0.25">
      <c r="M3426" s="96"/>
      <c r="O3426" s="97"/>
      <c r="P3426" s="97"/>
      <c r="Q3426" s="97"/>
      <c r="R3426" s="97"/>
    </row>
    <row r="3427" spans="13:18" x14ac:dyDescent="0.25">
      <c r="M3427" s="96"/>
      <c r="O3427" s="97"/>
      <c r="P3427" s="97"/>
      <c r="Q3427" s="97"/>
      <c r="R3427" s="97"/>
    </row>
    <row r="3428" spans="13:18" x14ac:dyDescent="0.25">
      <c r="M3428" s="96"/>
      <c r="O3428" s="97"/>
      <c r="P3428" s="97"/>
      <c r="Q3428" s="97"/>
      <c r="R3428" s="97"/>
    </row>
    <row r="3429" spans="13:18" x14ac:dyDescent="0.25">
      <c r="M3429" s="96"/>
      <c r="O3429" s="97"/>
      <c r="P3429" s="97"/>
      <c r="Q3429" s="97"/>
      <c r="R3429" s="97"/>
    </row>
    <row r="3430" spans="13:18" x14ac:dyDescent="0.25">
      <c r="M3430" s="96"/>
      <c r="O3430" s="97"/>
      <c r="P3430" s="97"/>
      <c r="Q3430" s="97"/>
      <c r="R3430" s="97"/>
    </row>
    <row r="3431" spans="13:18" x14ac:dyDescent="0.25">
      <c r="M3431" s="96"/>
      <c r="O3431" s="97"/>
      <c r="P3431" s="97"/>
      <c r="Q3431" s="97"/>
      <c r="R3431" s="97"/>
    </row>
    <row r="3432" spans="13:18" x14ac:dyDescent="0.25">
      <c r="M3432" s="96"/>
      <c r="O3432" s="97"/>
      <c r="P3432" s="97"/>
      <c r="Q3432" s="97"/>
      <c r="R3432" s="97"/>
    </row>
    <row r="3433" spans="13:18" x14ac:dyDescent="0.25">
      <c r="M3433" s="96"/>
      <c r="O3433" s="97"/>
      <c r="P3433" s="97"/>
      <c r="Q3433" s="97"/>
      <c r="R3433" s="97"/>
    </row>
    <row r="3434" spans="13:18" x14ac:dyDescent="0.25">
      <c r="M3434" s="96"/>
      <c r="O3434" s="97"/>
      <c r="P3434" s="97"/>
      <c r="Q3434" s="97"/>
      <c r="R3434" s="97"/>
    </row>
    <row r="3435" spans="13:18" x14ac:dyDescent="0.25">
      <c r="M3435" s="96"/>
      <c r="O3435" s="97"/>
      <c r="P3435" s="97"/>
      <c r="Q3435" s="97"/>
      <c r="R3435" s="97"/>
    </row>
    <row r="3436" spans="13:18" x14ac:dyDescent="0.25">
      <c r="M3436" s="96"/>
      <c r="O3436" s="97"/>
      <c r="P3436" s="97"/>
      <c r="Q3436" s="97"/>
      <c r="R3436" s="97"/>
    </row>
    <row r="3437" spans="13:18" x14ac:dyDescent="0.25">
      <c r="M3437" s="96"/>
      <c r="O3437" s="97"/>
      <c r="P3437" s="97"/>
      <c r="Q3437" s="97"/>
      <c r="R3437" s="97"/>
    </row>
    <row r="3438" spans="13:18" x14ac:dyDescent="0.25">
      <c r="M3438" s="96"/>
      <c r="O3438" s="97"/>
      <c r="P3438" s="97"/>
      <c r="Q3438" s="97"/>
      <c r="R3438" s="97"/>
    </row>
    <row r="3439" spans="13:18" x14ac:dyDescent="0.25">
      <c r="M3439" s="96"/>
      <c r="O3439" s="97"/>
      <c r="P3439" s="97"/>
      <c r="Q3439" s="97"/>
      <c r="R3439" s="97"/>
    </row>
    <row r="3440" spans="13:18" x14ac:dyDescent="0.25">
      <c r="M3440" s="96"/>
      <c r="O3440" s="97"/>
      <c r="P3440" s="97"/>
      <c r="Q3440" s="97"/>
      <c r="R3440" s="97"/>
    </row>
    <row r="3441" spans="13:18" x14ac:dyDescent="0.25">
      <c r="M3441" s="96"/>
      <c r="O3441" s="97"/>
      <c r="P3441" s="97"/>
      <c r="Q3441" s="97"/>
      <c r="R3441" s="97"/>
    </row>
    <row r="3442" spans="13:18" x14ac:dyDescent="0.25">
      <c r="M3442" s="96"/>
      <c r="O3442" s="97"/>
      <c r="P3442" s="97"/>
      <c r="Q3442" s="97"/>
      <c r="R3442" s="97"/>
    </row>
    <row r="3443" spans="13:18" x14ac:dyDescent="0.25">
      <c r="M3443" s="96"/>
      <c r="O3443" s="97"/>
      <c r="P3443" s="97"/>
      <c r="Q3443" s="97"/>
      <c r="R3443" s="97"/>
    </row>
    <row r="3444" spans="13:18" x14ac:dyDescent="0.25">
      <c r="M3444" s="96"/>
      <c r="O3444" s="97"/>
      <c r="P3444" s="97"/>
      <c r="Q3444" s="97"/>
      <c r="R3444" s="97"/>
    </row>
    <row r="3445" spans="13:18" x14ac:dyDescent="0.25">
      <c r="M3445" s="96"/>
      <c r="O3445" s="97"/>
      <c r="P3445" s="97"/>
      <c r="Q3445" s="97"/>
      <c r="R3445" s="97"/>
    </row>
    <row r="3446" spans="13:18" x14ac:dyDescent="0.25">
      <c r="M3446" s="96"/>
      <c r="O3446" s="97"/>
      <c r="P3446" s="97"/>
      <c r="Q3446" s="97"/>
      <c r="R3446" s="97"/>
    </row>
    <row r="3447" spans="13:18" x14ac:dyDescent="0.25">
      <c r="M3447" s="96"/>
      <c r="O3447" s="97"/>
      <c r="P3447" s="97"/>
      <c r="Q3447" s="97"/>
      <c r="R3447" s="97"/>
    </row>
    <row r="3448" spans="13:18" x14ac:dyDescent="0.25">
      <c r="M3448" s="96"/>
      <c r="O3448" s="97"/>
      <c r="P3448" s="97"/>
      <c r="Q3448" s="97"/>
      <c r="R3448" s="97"/>
    </row>
    <row r="3449" spans="13:18" x14ac:dyDescent="0.25">
      <c r="M3449" s="96"/>
      <c r="O3449" s="97"/>
      <c r="P3449" s="97"/>
      <c r="Q3449" s="97"/>
      <c r="R3449" s="97"/>
    </row>
    <row r="3450" spans="13:18" x14ac:dyDescent="0.25">
      <c r="M3450" s="96"/>
      <c r="O3450" s="97"/>
      <c r="P3450" s="97"/>
      <c r="Q3450" s="97"/>
      <c r="R3450" s="97"/>
    </row>
    <row r="3451" spans="13:18" x14ac:dyDescent="0.25">
      <c r="M3451" s="96"/>
      <c r="O3451" s="97"/>
      <c r="P3451" s="97"/>
      <c r="Q3451" s="97"/>
      <c r="R3451" s="97"/>
    </row>
    <row r="3452" spans="13:18" x14ac:dyDescent="0.25">
      <c r="M3452" s="96"/>
      <c r="O3452" s="97"/>
      <c r="P3452" s="97"/>
      <c r="Q3452" s="97"/>
      <c r="R3452" s="97"/>
    </row>
    <row r="3453" spans="13:18" x14ac:dyDescent="0.25">
      <c r="M3453" s="96"/>
      <c r="O3453" s="97"/>
      <c r="P3453" s="97"/>
      <c r="Q3453" s="97"/>
      <c r="R3453" s="97"/>
    </row>
    <row r="3454" spans="13:18" x14ac:dyDescent="0.25">
      <c r="M3454" s="96"/>
      <c r="O3454" s="97"/>
      <c r="P3454" s="97"/>
      <c r="Q3454" s="97"/>
      <c r="R3454" s="97"/>
    </row>
    <row r="3455" spans="13:18" x14ac:dyDescent="0.25">
      <c r="M3455" s="96"/>
      <c r="O3455" s="97"/>
      <c r="P3455" s="97"/>
      <c r="Q3455" s="97"/>
      <c r="R3455" s="97"/>
    </row>
    <row r="3456" spans="13:18" x14ac:dyDescent="0.25">
      <c r="M3456" s="96"/>
      <c r="O3456" s="97"/>
      <c r="P3456" s="97"/>
      <c r="Q3456" s="97"/>
      <c r="R3456" s="97"/>
    </row>
    <row r="3457" spans="13:18" x14ac:dyDescent="0.25">
      <c r="M3457" s="96"/>
      <c r="O3457" s="97"/>
      <c r="P3457" s="97"/>
      <c r="Q3457" s="97"/>
      <c r="R3457" s="97"/>
    </row>
    <row r="3458" spans="13:18" x14ac:dyDescent="0.25">
      <c r="M3458" s="96"/>
      <c r="O3458" s="97"/>
      <c r="P3458" s="97"/>
      <c r="Q3458" s="97"/>
      <c r="R3458" s="97"/>
    </row>
    <row r="3459" spans="13:18" x14ac:dyDescent="0.25">
      <c r="M3459" s="96"/>
      <c r="O3459" s="97"/>
      <c r="P3459" s="97"/>
      <c r="Q3459" s="97"/>
      <c r="R3459" s="97"/>
    </row>
    <row r="3460" spans="13:18" x14ac:dyDescent="0.25">
      <c r="M3460" s="96"/>
      <c r="O3460" s="97"/>
      <c r="P3460" s="97"/>
      <c r="Q3460" s="97"/>
      <c r="R3460" s="97"/>
    </row>
    <row r="3461" spans="13:18" x14ac:dyDescent="0.25">
      <c r="M3461" s="96"/>
      <c r="O3461" s="97"/>
      <c r="P3461" s="97"/>
      <c r="Q3461" s="97"/>
      <c r="R3461" s="97"/>
    </row>
    <row r="3462" spans="13:18" x14ac:dyDescent="0.25">
      <c r="M3462" s="96"/>
      <c r="O3462" s="97"/>
      <c r="P3462" s="97"/>
      <c r="Q3462" s="97"/>
      <c r="R3462" s="97"/>
    </row>
    <row r="3463" spans="13:18" x14ac:dyDescent="0.25">
      <c r="M3463" s="96"/>
      <c r="O3463" s="97"/>
      <c r="P3463" s="97"/>
      <c r="Q3463" s="97"/>
      <c r="R3463" s="97"/>
    </row>
    <row r="3464" spans="13:18" x14ac:dyDescent="0.25">
      <c r="M3464" s="96"/>
      <c r="O3464" s="97"/>
      <c r="P3464" s="97"/>
      <c r="Q3464" s="97"/>
      <c r="R3464" s="97"/>
    </row>
    <row r="3465" spans="13:18" x14ac:dyDescent="0.25">
      <c r="M3465" s="96"/>
      <c r="O3465" s="97"/>
      <c r="P3465" s="97"/>
      <c r="Q3465" s="97"/>
      <c r="R3465" s="97"/>
    </row>
    <row r="3466" spans="13:18" x14ac:dyDescent="0.25">
      <c r="M3466" s="96"/>
      <c r="O3466" s="97"/>
      <c r="P3466" s="97"/>
      <c r="Q3466" s="97"/>
      <c r="R3466" s="97"/>
    </row>
    <row r="3467" spans="13:18" x14ac:dyDescent="0.25">
      <c r="M3467" s="96"/>
      <c r="O3467" s="97"/>
      <c r="P3467" s="97"/>
      <c r="Q3467" s="97"/>
      <c r="R3467" s="97"/>
    </row>
    <row r="3468" spans="13:18" x14ac:dyDescent="0.25">
      <c r="M3468" s="96"/>
      <c r="O3468" s="97"/>
      <c r="P3468" s="97"/>
      <c r="Q3468" s="97"/>
      <c r="R3468" s="97"/>
    </row>
    <row r="3469" spans="13:18" x14ac:dyDescent="0.25">
      <c r="M3469" s="96"/>
      <c r="O3469" s="97"/>
      <c r="P3469" s="97"/>
      <c r="Q3469" s="97"/>
      <c r="R3469" s="97"/>
    </row>
    <row r="3470" spans="13:18" x14ac:dyDescent="0.25">
      <c r="M3470" s="96"/>
      <c r="O3470" s="97"/>
      <c r="P3470" s="97"/>
      <c r="Q3470" s="97"/>
      <c r="R3470" s="97"/>
    </row>
    <row r="3471" spans="13:18" x14ac:dyDescent="0.25">
      <c r="M3471" s="96"/>
      <c r="O3471" s="97"/>
      <c r="P3471" s="97"/>
      <c r="Q3471" s="97"/>
      <c r="R3471" s="97"/>
    </row>
    <row r="3472" spans="13:18" x14ac:dyDescent="0.25">
      <c r="M3472" s="96"/>
      <c r="O3472" s="97"/>
      <c r="P3472" s="97"/>
      <c r="Q3472" s="97"/>
      <c r="R3472" s="97"/>
    </row>
    <row r="3473" spans="13:18" x14ac:dyDescent="0.25">
      <c r="M3473" s="96"/>
      <c r="O3473" s="97"/>
      <c r="P3473" s="97"/>
      <c r="Q3473" s="97"/>
      <c r="R3473" s="97"/>
    </row>
    <row r="3474" spans="13:18" x14ac:dyDescent="0.25">
      <c r="M3474" s="96"/>
      <c r="O3474" s="97"/>
      <c r="P3474" s="97"/>
      <c r="Q3474" s="97"/>
      <c r="R3474" s="97"/>
    </row>
    <row r="3475" spans="13:18" x14ac:dyDescent="0.25">
      <c r="M3475" s="96"/>
      <c r="O3475" s="97"/>
      <c r="P3475" s="97"/>
      <c r="Q3475" s="97"/>
      <c r="R3475" s="97"/>
    </row>
    <row r="3476" spans="13:18" x14ac:dyDescent="0.25">
      <c r="M3476" s="96"/>
      <c r="O3476" s="97"/>
      <c r="P3476" s="97"/>
      <c r="Q3476" s="97"/>
      <c r="R3476" s="97"/>
    </row>
    <row r="3477" spans="13:18" x14ac:dyDescent="0.25">
      <c r="M3477" s="96"/>
      <c r="O3477" s="97"/>
      <c r="P3477" s="97"/>
      <c r="Q3477" s="97"/>
      <c r="R3477" s="97"/>
    </row>
    <row r="3478" spans="13:18" x14ac:dyDescent="0.25">
      <c r="M3478" s="96"/>
      <c r="O3478" s="97"/>
      <c r="P3478" s="97"/>
      <c r="Q3478" s="97"/>
      <c r="R3478" s="97"/>
    </row>
    <row r="3479" spans="13:18" x14ac:dyDescent="0.25">
      <c r="M3479" s="96"/>
      <c r="O3479" s="97"/>
      <c r="P3479" s="97"/>
      <c r="Q3479" s="97"/>
      <c r="R3479" s="97"/>
    </row>
    <row r="3480" spans="13:18" x14ac:dyDescent="0.25">
      <c r="M3480" s="96"/>
      <c r="O3480" s="97"/>
      <c r="P3480" s="97"/>
      <c r="Q3480" s="97"/>
      <c r="R3480" s="97"/>
    </row>
    <row r="3481" spans="13:18" x14ac:dyDescent="0.25">
      <c r="M3481" s="96"/>
      <c r="O3481" s="97"/>
      <c r="P3481" s="97"/>
      <c r="Q3481" s="97"/>
      <c r="R3481" s="97"/>
    </row>
    <row r="3482" spans="13:18" x14ac:dyDescent="0.25">
      <c r="M3482" s="96"/>
      <c r="O3482" s="97"/>
      <c r="P3482" s="97"/>
      <c r="Q3482" s="97"/>
      <c r="R3482" s="97"/>
    </row>
    <row r="3483" spans="13:18" x14ac:dyDescent="0.25">
      <c r="M3483" s="96"/>
      <c r="O3483" s="97"/>
      <c r="P3483" s="97"/>
      <c r="Q3483" s="97"/>
      <c r="R3483" s="97"/>
    </row>
    <row r="3484" spans="13:18" x14ac:dyDescent="0.25">
      <c r="M3484" s="96"/>
      <c r="O3484" s="97"/>
      <c r="P3484" s="97"/>
      <c r="Q3484" s="97"/>
      <c r="R3484" s="97"/>
    </row>
    <row r="3485" spans="13:18" x14ac:dyDescent="0.25">
      <c r="M3485" s="96"/>
      <c r="O3485" s="97"/>
      <c r="P3485" s="97"/>
      <c r="Q3485" s="97"/>
      <c r="R3485" s="97"/>
    </row>
    <row r="3486" spans="13:18" x14ac:dyDescent="0.25">
      <c r="M3486" s="96"/>
      <c r="O3486" s="97"/>
      <c r="P3486" s="97"/>
      <c r="Q3486" s="97"/>
      <c r="R3486" s="97"/>
    </row>
    <row r="3487" spans="13:18" x14ac:dyDescent="0.25">
      <c r="M3487" s="96"/>
      <c r="O3487" s="97"/>
      <c r="P3487" s="97"/>
      <c r="Q3487" s="97"/>
      <c r="R3487" s="97"/>
    </row>
    <row r="3488" spans="13:18" x14ac:dyDescent="0.25">
      <c r="M3488" s="96"/>
      <c r="O3488" s="97"/>
      <c r="P3488" s="97"/>
      <c r="Q3488" s="97"/>
      <c r="R3488" s="97"/>
    </row>
    <row r="3489" spans="13:18" x14ac:dyDescent="0.25">
      <c r="M3489" s="96"/>
      <c r="O3489" s="97"/>
      <c r="P3489" s="97"/>
      <c r="Q3489" s="97"/>
      <c r="R3489" s="97"/>
    </row>
    <row r="3490" spans="13:18" x14ac:dyDescent="0.25">
      <c r="M3490" s="96"/>
      <c r="O3490" s="97"/>
      <c r="P3490" s="97"/>
      <c r="Q3490" s="97"/>
      <c r="R3490" s="97"/>
    </row>
    <row r="3491" spans="13:18" x14ac:dyDescent="0.25">
      <c r="M3491" s="96"/>
      <c r="O3491" s="97"/>
      <c r="P3491" s="97"/>
      <c r="Q3491" s="97"/>
      <c r="R3491" s="97"/>
    </row>
    <row r="3492" spans="13:18" x14ac:dyDescent="0.25">
      <c r="M3492" s="96"/>
      <c r="O3492" s="97"/>
      <c r="P3492" s="97"/>
      <c r="Q3492" s="97"/>
      <c r="R3492" s="97"/>
    </row>
    <row r="3493" spans="13:18" x14ac:dyDescent="0.25">
      <c r="M3493" s="96"/>
      <c r="O3493" s="97"/>
      <c r="P3493" s="97"/>
      <c r="Q3493" s="97"/>
      <c r="R3493" s="97"/>
    </row>
    <row r="3494" spans="13:18" x14ac:dyDescent="0.25">
      <c r="M3494" s="96"/>
      <c r="O3494" s="97"/>
      <c r="P3494" s="97"/>
      <c r="Q3494" s="97"/>
      <c r="R3494" s="97"/>
    </row>
    <row r="3495" spans="13:18" x14ac:dyDescent="0.25">
      <c r="M3495" s="96"/>
      <c r="O3495" s="97"/>
      <c r="P3495" s="97"/>
      <c r="Q3495" s="97"/>
      <c r="R3495" s="97"/>
    </row>
    <row r="3496" spans="13:18" x14ac:dyDescent="0.25">
      <c r="M3496" s="96"/>
      <c r="O3496" s="97"/>
      <c r="P3496" s="97"/>
      <c r="Q3496" s="97"/>
      <c r="R3496" s="97"/>
    </row>
    <row r="3497" spans="13:18" x14ac:dyDescent="0.25">
      <c r="M3497" s="96"/>
      <c r="O3497" s="97"/>
      <c r="P3497" s="97"/>
      <c r="Q3497" s="97"/>
      <c r="R3497" s="97"/>
    </row>
    <row r="3498" spans="13:18" x14ac:dyDescent="0.25">
      <c r="M3498" s="96"/>
      <c r="O3498" s="97"/>
      <c r="P3498" s="97"/>
      <c r="Q3498" s="97"/>
      <c r="R3498" s="97"/>
    </row>
    <row r="3499" spans="13:18" x14ac:dyDescent="0.25">
      <c r="M3499" s="96"/>
      <c r="O3499" s="97"/>
      <c r="P3499" s="97"/>
      <c r="Q3499" s="97"/>
      <c r="R3499" s="97"/>
    </row>
    <row r="3500" spans="13:18" x14ac:dyDescent="0.25">
      <c r="M3500" s="96"/>
      <c r="O3500" s="97"/>
      <c r="P3500" s="97"/>
      <c r="Q3500" s="97"/>
      <c r="R3500" s="97"/>
    </row>
    <row r="3501" spans="13:18" x14ac:dyDescent="0.25">
      <c r="M3501" s="96"/>
      <c r="O3501" s="97"/>
      <c r="P3501" s="97"/>
      <c r="Q3501" s="97"/>
      <c r="R3501" s="97"/>
    </row>
    <row r="3502" spans="13:18" x14ac:dyDescent="0.25">
      <c r="M3502" s="96"/>
      <c r="O3502" s="97"/>
      <c r="P3502" s="97"/>
      <c r="Q3502" s="97"/>
      <c r="R3502" s="97"/>
    </row>
    <row r="3503" spans="13:18" x14ac:dyDescent="0.25">
      <c r="M3503" s="96"/>
      <c r="O3503" s="97"/>
      <c r="P3503" s="97"/>
      <c r="Q3503" s="97"/>
      <c r="R3503" s="97"/>
    </row>
    <row r="3504" spans="13:18" x14ac:dyDescent="0.25">
      <c r="M3504" s="96"/>
      <c r="O3504" s="97"/>
      <c r="P3504" s="97"/>
      <c r="Q3504" s="97"/>
      <c r="R3504" s="97"/>
    </row>
    <row r="3505" spans="13:18" x14ac:dyDescent="0.25">
      <c r="M3505" s="96"/>
      <c r="O3505" s="97"/>
      <c r="P3505" s="97"/>
      <c r="Q3505" s="97"/>
      <c r="R3505" s="97"/>
    </row>
    <row r="3506" spans="13:18" x14ac:dyDescent="0.25">
      <c r="M3506" s="96"/>
      <c r="O3506" s="97"/>
      <c r="P3506" s="97"/>
      <c r="Q3506" s="97"/>
      <c r="R3506" s="97"/>
    </row>
    <row r="3507" spans="13:18" x14ac:dyDescent="0.25">
      <c r="M3507" s="96"/>
      <c r="O3507" s="97"/>
      <c r="P3507" s="97"/>
      <c r="Q3507" s="97"/>
      <c r="R3507" s="97"/>
    </row>
    <row r="3508" spans="13:18" x14ac:dyDescent="0.25">
      <c r="M3508" s="96"/>
      <c r="O3508" s="97"/>
      <c r="P3508" s="97"/>
      <c r="Q3508" s="97"/>
      <c r="R3508" s="97"/>
    </row>
    <row r="3509" spans="13:18" x14ac:dyDescent="0.25">
      <c r="M3509" s="96"/>
      <c r="O3509" s="97"/>
      <c r="P3509" s="97"/>
      <c r="Q3509" s="97"/>
      <c r="R3509" s="97"/>
    </row>
    <row r="3510" spans="13:18" x14ac:dyDescent="0.25">
      <c r="M3510" s="96"/>
      <c r="O3510" s="97"/>
      <c r="P3510" s="97"/>
      <c r="Q3510" s="97"/>
      <c r="R3510" s="97"/>
    </row>
    <row r="3511" spans="13:18" x14ac:dyDescent="0.25">
      <c r="M3511" s="96"/>
      <c r="O3511" s="97"/>
      <c r="P3511" s="97"/>
      <c r="Q3511" s="97"/>
      <c r="R3511" s="97"/>
    </row>
    <row r="3512" spans="13:18" x14ac:dyDescent="0.25">
      <c r="M3512" s="96"/>
      <c r="O3512" s="97"/>
      <c r="P3512" s="97"/>
      <c r="Q3512" s="97"/>
      <c r="R3512" s="97"/>
    </row>
    <row r="3513" spans="13:18" x14ac:dyDescent="0.25">
      <c r="M3513" s="96"/>
      <c r="O3513" s="97"/>
      <c r="P3513" s="97"/>
      <c r="Q3513" s="97"/>
      <c r="R3513" s="97"/>
    </row>
    <row r="3514" spans="13:18" x14ac:dyDescent="0.25">
      <c r="M3514" s="96"/>
      <c r="O3514" s="97"/>
      <c r="P3514" s="97"/>
      <c r="Q3514" s="97"/>
      <c r="R3514" s="97"/>
    </row>
    <row r="3515" spans="13:18" x14ac:dyDescent="0.25">
      <c r="M3515" s="96"/>
      <c r="O3515" s="97"/>
      <c r="P3515" s="97"/>
      <c r="Q3515" s="97"/>
      <c r="R3515" s="97"/>
    </row>
    <row r="3516" spans="13:18" x14ac:dyDescent="0.25">
      <c r="M3516" s="96"/>
      <c r="O3516" s="97"/>
      <c r="P3516" s="97"/>
      <c r="Q3516" s="97"/>
      <c r="R3516" s="97"/>
    </row>
    <row r="3517" spans="13:18" x14ac:dyDescent="0.25">
      <c r="M3517" s="96"/>
      <c r="O3517" s="97"/>
      <c r="P3517" s="97"/>
      <c r="Q3517" s="97"/>
      <c r="R3517" s="97"/>
    </row>
    <row r="3518" spans="13:18" x14ac:dyDescent="0.25">
      <c r="M3518" s="96"/>
      <c r="O3518" s="97"/>
      <c r="P3518" s="97"/>
      <c r="Q3518" s="97"/>
      <c r="R3518" s="97"/>
    </row>
    <row r="3519" spans="13:18" x14ac:dyDescent="0.25">
      <c r="M3519" s="96"/>
      <c r="O3519" s="97"/>
      <c r="P3519" s="97"/>
      <c r="Q3519" s="97"/>
      <c r="R3519" s="97"/>
    </row>
    <row r="3520" spans="13:18" x14ac:dyDescent="0.25">
      <c r="M3520" s="96"/>
      <c r="O3520" s="97"/>
      <c r="P3520" s="97"/>
      <c r="Q3520" s="97"/>
      <c r="R3520" s="97"/>
    </row>
    <row r="3521" spans="13:18" x14ac:dyDescent="0.25">
      <c r="M3521" s="96"/>
      <c r="O3521" s="97"/>
      <c r="P3521" s="97"/>
      <c r="Q3521" s="97"/>
      <c r="R3521" s="97"/>
    </row>
    <row r="3522" spans="13:18" x14ac:dyDescent="0.25">
      <c r="M3522" s="96"/>
      <c r="O3522" s="97"/>
      <c r="P3522" s="97"/>
      <c r="Q3522" s="97"/>
      <c r="R3522" s="97"/>
    </row>
    <row r="3523" spans="13:18" x14ac:dyDescent="0.25">
      <c r="M3523" s="96"/>
      <c r="O3523" s="97"/>
      <c r="P3523" s="97"/>
      <c r="Q3523" s="97"/>
      <c r="R3523" s="97"/>
    </row>
    <row r="3524" spans="13:18" x14ac:dyDescent="0.25">
      <c r="M3524" s="96"/>
      <c r="O3524" s="97"/>
      <c r="P3524" s="97"/>
      <c r="Q3524" s="97"/>
      <c r="R3524" s="97"/>
    </row>
    <row r="3525" spans="13:18" x14ac:dyDescent="0.25">
      <c r="M3525" s="96"/>
      <c r="O3525" s="97"/>
      <c r="P3525" s="97"/>
      <c r="Q3525" s="97"/>
      <c r="R3525" s="97"/>
    </row>
    <row r="3526" spans="13:18" x14ac:dyDescent="0.25">
      <c r="M3526" s="96"/>
      <c r="O3526" s="97"/>
      <c r="P3526" s="97"/>
      <c r="Q3526" s="97"/>
      <c r="R3526" s="97"/>
    </row>
    <row r="3527" spans="13:18" x14ac:dyDescent="0.25">
      <c r="M3527" s="96"/>
      <c r="O3527" s="97"/>
      <c r="P3527" s="97"/>
      <c r="Q3527" s="97"/>
      <c r="R3527" s="97"/>
    </row>
    <row r="3528" spans="13:18" x14ac:dyDescent="0.25">
      <c r="M3528" s="96"/>
      <c r="O3528" s="97"/>
      <c r="P3528" s="97"/>
      <c r="Q3528" s="97"/>
      <c r="R3528" s="97"/>
    </row>
    <row r="3529" spans="13:18" x14ac:dyDescent="0.25">
      <c r="M3529" s="96"/>
      <c r="O3529" s="97"/>
      <c r="P3529" s="97"/>
      <c r="Q3529" s="97"/>
      <c r="R3529" s="97"/>
    </row>
    <row r="3530" spans="13:18" x14ac:dyDescent="0.25">
      <c r="M3530" s="96"/>
      <c r="O3530" s="97"/>
      <c r="P3530" s="97"/>
      <c r="Q3530" s="97"/>
      <c r="R3530" s="97"/>
    </row>
    <row r="3531" spans="13:18" x14ac:dyDescent="0.25">
      <c r="M3531" s="96"/>
      <c r="O3531" s="97"/>
      <c r="P3531" s="97"/>
      <c r="Q3531" s="97"/>
      <c r="R3531" s="97"/>
    </row>
    <row r="3532" spans="13:18" x14ac:dyDescent="0.25">
      <c r="M3532" s="96"/>
      <c r="O3532" s="97"/>
      <c r="P3532" s="97"/>
      <c r="Q3532" s="97"/>
      <c r="R3532" s="97"/>
    </row>
    <row r="3533" spans="13:18" x14ac:dyDescent="0.25">
      <c r="M3533" s="96"/>
      <c r="O3533" s="97"/>
      <c r="P3533" s="97"/>
      <c r="Q3533" s="97"/>
      <c r="R3533" s="97"/>
    </row>
    <row r="3534" spans="13:18" x14ac:dyDescent="0.25">
      <c r="M3534" s="96"/>
      <c r="O3534" s="97"/>
      <c r="P3534" s="97"/>
      <c r="Q3534" s="97"/>
      <c r="R3534" s="97"/>
    </row>
    <row r="3535" spans="13:18" x14ac:dyDescent="0.25">
      <c r="M3535" s="96"/>
      <c r="O3535" s="97"/>
      <c r="P3535" s="97"/>
      <c r="Q3535" s="97"/>
      <c r="R3535" s="97"/>
    </row>
    <row r="3536" spans="13:18" x14ac:dyDescent="0.25">
      <c r="M3536" s="96"/>
      <c r="O3536" s="97"/>
      <c r="P3536" s="97"/>
      <c r="Q3536" s="97"/>
      <c r="R3536" s="97"/>
    </row>
    <row r="3537" spans="13:18" x14ac:dyDescent="0.25">
      <c r="M3537" s="96"/>
      <c r="O3537" s="97"/>
      <c r="P3537" s="97"/>
      <c r="Q3537" s="97"/>
      <c r="R3537" s="97"/>
    </row>
    <row r="3538" spans="13:18" x14ac:dyDescent="0.25">
      <c r="M3538" s="96"/>
      <c r="O3538" s="97"/>
      <c r="P3538" s="97"/>
      <c r="Q3538" s="97"/>
      <c r="R3538" s="97"/>
    </row>
    <row r="3539" spans="13:18" x14ac:dyDescent="0.25">
      <c r="M3539" s="96"/>
      <c r="O3539" s="97"/>
      <c r="P3539" s="97"/>
      <c r="Q3539" s="97"/>
      <c r="R3539" s="97"/>
    </row>
    <row r="3540" spans="13:18" x14ac:dyDescent="0.25">
      <c r="M3540" s="96"/>
      <c r="O3540" s="97"/>
      <c r="P3540" s="97"/>
      <c r="Q3540" s="97"/>
      <c r="R3540" s="97"/>
    </row>
    <row r="3541" spans="13:18" x14ac:dyDescent="0.25">
      <c r="M3541" s="96"/>
      <c r="O3541" s="97"/>
      <c r="P3541" s="97"/>
      <c r="Q3541" s="97"/>
      <c r="R3541" s="97"/>
    </row>
    <row r="3542" spans="13:18" x14ac:dyDescent="0.25">
      <c r="M3542" s="96"/>
      <c r="O3542" s="97"/>
      <c r="P3542" s="97"/>
      <c r="Q3542" s="97"/>
      <c r="R3542" s="97"/>
    </row>
    <row r="3543" spans="13:18" x14ac:dyDescent="0.25">
      <c r="M3543" s="96"/>
      <c r="O3543" s="97"/>
      <c r="P3543" s="97"/>
      <c r="Q3543" s="97"/>
      <c r="R3543" s="97"/>
    </row>
    <row r="3544" spans="13:18" x14ac:dyDescent="0.25">
      <c r="M3544" s="96"/>
      <c r="O3544" s="97"/>
      <c r="P3544" s="97"/>
      <c r="Q3544" s="97"/>
      <c r="R3544" s="97"/>
    </row>
    <row r="3545" spans="13:18" x14ac:dyDescent="0.25">
      <c r="M3545" s="96"/>
      <c r="O3545" s="97"/>
      <c r="P3545" s="97"/>
      <c r="Q3545" s="97"/>
      <c r="R3545" s="97"/>
    </row>
    <row r="3546" spans="13:18" x14ac:dyDescent="0.25">
      <c r="M3546" s="96"/>
      <c r="O3546" s="97"/>
      <c r="P3546" s="97"/>
      <c r="Q3546" s="97"/>
      <c r="R3546" s="97"/>
    </row>
    <row r="3547" spans="13:18" x14ac:dyDescent="0.25">
      <c r="M3547" s="96"/>
      <c r="O3547" s="97"/>
      <c r="P3547" s="97"/>
      <c r="Q3547" s="97"/>
      <c r="R3547" s="97"/>
    </row>
    <row r="3548" spans="13:18" x14ac:dyDescent="0.25">
      <c r="M3548" s="96"/>
      <c r="O3548" s="97"/>
      <c r="P3548" s="97"/>
      <c r="Q3548" s="97"/>
      <c r="R3548" s="97"/>
    </row>
    <row r="3549" spans="13:18" x14ac:dyDescent="0.25">
      <c r="M3549" s="96"/>
      <c r="O3549" s="97"/>
      <c r="P3549" s="97"/>
      <c r="Q3549" s="97"/>
      <c r="R3549" s="97"/>
    </row>
    <row r="3550" spans="13:18" x14ac:dyDescent="0.25">
      <c r="M3550" s="96"/>
      <c r="O3550" s="97"/>
      <c r="P3550" s="97"/>
      <c r="Q3550" s="97"/>
      <c r="R3550" s="97"/>
    </row>
    <row r="3551" spans="13:18" x14ac:dyDescent="0.25">
      <c r="M3551" s="96"/>
      <c r="O3551" s="97"/>
      <c r="P3551" s="97"/>
      <c r="Q3551" s="97"/>
      <c r="R3551" s="97"/>
    </row>
    <row r="3552" spans="13:18" x14ac:dyDescent="0.25">
      <c r="M3552" s="96"/>
      <c r="O3552" s="97"/>
      <c r="P3552" s="97"/>
      <c r="Q3552" s="97"/>
      <c r="R3552" s="97"/>
    </row>
    <row r="3553" spans="13:18" x14ac:dyDescent="0.25">
      <c r="M3553" s="96"/>
      <c r="O3553" s="97"/>
      <c r="P3553" s="97"/>
      <c r="Q3553" s="97"/>
      <c r="R3553" s="97"/>
    </row>
    <row r="3554" spans="13:18" x14ac:dyDescent="0.25">
      <c r="M3554" s="96"/>
      <c r="O3554" s="97"/>
      <c r="P3554" s="97"/>
      <c r="Q3554" s="97"/>
      <c r="R3554" s="97"/>
    </row>
    <row r="3555" spans="13:18" x14ac:dyDescent="0.25">
      <c r="M3555" s="96"/>
      <c r="O3555" s="97"/>
      <c r="P3555" s="97"/>
      <c r="Q3555" s="97"/>
      <c r="R3555" s="97"/>
    </row>
    <row r="3556" spans="13:18" x14ac:dyDescent="0.25">
      <c r="M3556" s="96"/>
      <c r="O3556" s="97"/>
      <c r="P3556" s="97"/>
      <c r="Q3556" s="97"/>
      <c r="R3556" s="97"/>
    </row>
    <row r="3557" spans="13:18" x14ac:dyDescent="0.25">
      <c r="M3557" s="96"/>
      <c r="O3557" s="97"/>
      <c r="P3557" s="97"/>
      <c r="Q3557" s="97"/>
      <c r="R3557" s="97"/>
    </row>
    <row r="3558" spans="13:18" x14ac:dyDescent="0.25">
      <c r="M3558" s="96"/>
      <c r="O3558" s="97"/>
      <c r="P3558" s="97"/>
      <c r="Q3558" s="97"/>
      <c r="R3558" s="97"/>
    </row>
    <row r="3559" spans="13:18" x14ac:dyDescent="0.25">
      <c r="M3559" s="96"/>
      <c r="O3559" s="97"/>
      <c r="P3559" s="97"/>
      <c r="Q3559" s="97"/>
      <c r="R3559" s="97"/>
    </row>
    <row r="3560" spans="13:18" x14ac:dyDescent="0.25">
      <c r="M3560" s="96"/>
      <c r="O3560" s="97"/>
      <c r="P3560" s="97"/>
      <c r="Q3560" s="97"/>
      <c r="R3560" s="97"/>
    </row>
    <row r="3561" spans="13:18" x14ac:dyDescent="0.25">
      <c r="M3561" s="96"/>
      <c r="O3561" s="97"/>
      <c r="P3561" s="97"/>
      <c r="Q3561" s="97"/>
      <c r="R3561" s="97"/>
    </row>
    <row r="3562" spans="13:18" x14ac:dyDescent="0.25">
      <c r="M3562" s="96"/>
      <c r="O3562" s="97"/>
      <c r="P3562" s="97"/>
      <c r="Q3562" s="97"/>
      <c r="R3562" s="97"/>
    </row>
    <row r="3563" spans="13:18" x14ac:dyDescent="0.25">
      <c r="M3563" s="96"/>
      <c r="O3563" s="97"/>
      <c r="P3563" s="97"/>
      <c r="Q3563" s="97"/>
      <c r="R3563" s="97"/>
    </row>
    <row r="3564" spans="13:18" x14ac:dyDescent="0.25">
      <c r="M3564" s="96"/>
      <c r="O3564" s="97"/>
      <c r="P3564" s="97"/>
      <c r="Q3564" s="97"/>
      <c r="R3564" s="97"/>
    </row>
    <row r="3565" spans="13:18" x14ac:dyDescent="0.25">
      <c r="M3565" s="96"/>
      <c r="O3565" s="97"/>
      <c r="P3565" s="97"/>
      <c r="Q3565" s="97"/>
      <c r="R3565" s="97"/>
    </row>
    <row r="3566" spans="13:18" x14ac:dyDescent="0.25">
      <c r="M3566" s="96"/>
      <c r="O3566" s="97"/>
      <c r="P3566" s="97"/>
      <c r="Q3566" s="97"/>
      <c r="R3566" s="97"/>
    </row>
    <row r="3567" spans="13:18" x14ac:dyDescent="0.25">
      <c r="M3567" s="96"/>
      <c r="O3567" s="97"/>
      <c r="P3567" s="97"/>
      <c r="Q3567" s="97"/>
      <c r="R3567" s="97"/>
    </row>
    <row r="3568" spans="13:18" x14ac:dyDescent="0.25">
      <c r="M3568" s="96"/>
      <c r="O3568" s="97"/>
      <c r="P3568" s="97"/>
      <c r="Q3568" s="97"/>
      <c r="R3568" s="97"/>
    </row>
    <row r="3569" spans="13:18" x14ac:dyDescent="0.25">
      <c r="M3569" s="96"/>
      <c r="O3569" s="97"/>
      <c r="P3569" s="97"/>
      <c r="Q3569" s="97"/>
      <c r="R3569" s="97"/>
    </row>
    <row r="3570" spans="13:18" x14ac:dyDescent="0.25">
      <c r="M3570" s="96"/>
      <c r="O3570" s="97"/>
      <c r="P3570" s="97"/>
      <c r="Q3570" s="97"/>
      <c r="R3570" s="97"/>
    </row>
    <row r="3571" spans="13:18" x14ac:dyDescent="0.25">
      <c r="M3571" s="96"/>
      <c r="O3571" s="97"/>
      <c r="P3571" s="97"/>
      <c r="Q3571" s="97"/>
      <c r="R3571" s="97"/>
    </row>
    <row r="3572" spans="13:18" x14ac:dyDescent="0.25">
      <c r="M3572" s="96"/>
      <c r="O3572" s="97"/>
      <c r="P3572" s="97"/>
      <c r="Q3572" s="97"/>
      <c r="R3572" s="97"/>
    </row>
    <row r="3573" spans="13:18" x14ac:dyDescent="0.25">
      <c r="M3573" s="96"/>
      <c r="O3573" s="97"/>
      <c r="P3573" s="97"/>
      <c r="Q3573" s="97"/>
      <c r="R3573" s="97"/>
    </row>
    <row r="3574" spans="13:18" x14ac:dyDescent="0.25">
      <c r="M3574" s="96"/>
      <c r="O3574" s="97"/>
      <c r="P3574" s="97"/>
      <c r="Q3574" s="97"/>
      <c r="R3574" s="97"/>
    </row>
    <row r="3575" spans="13:18" x14ac:dyDescent="0.25">
      <c r="M3575" s="96"/>
      <c r="O3575" s="97"/>
      <c r="P3575" s="97"/>
      <c r="Q3575" s="97"/>
      <c r="R3575" s="97"/>
    </row>
    <row r="3576" spans="13:18" x14ac:dyDescent="0.25">
      <c r="M3576" s="96"/>
      <c r="O3576" s="97"/>
      <c r="P3576" s="97"/>
      <c r="Q3576" s="97"/>
      <c r="R3576" s="97"/>
    </row>
    <row r="3577" spans="13:18" x14ac:dyDescent="0.25">
      <c r="M3577" s="96"/>
      <c r="O3577" s="97"/>
      <c r="P3577" s="97"/>
      <c r="Q3577" s="97"/>
      <c r="R3577" s="97"/>
    </row>
    <row r="3578" spans="13:18" x14ac:dyDescent="0.25">
      <c r="M3578" s="96"/>
      <c r="O3578" s="97"/>
      <c r="P3578" s="97"/>
      <c r="Q3578" s="97"/>
      <c r="R3578" s="97"/>
    </row>
    <row r="3579" spans="13:18" x14ac:dyDescent="0.25">
      <c r="M3579" s="96"/>
      <c r="O3579" s="97"/>
      <c r="P3579" s="97"/>
      <c r="Q3579" s="97"/>
      <c r="R3579" s="97"/>
    </row>
    <row r="3580" spans="13:18" x14ac:dyDescent="0.25">
      <c r="M3580" s="96"/>
      <c r="O3580" s="97"/>
      <c r="P3580" s="97"/>
      <c r="Q3580" s="97"/>
      <c r="R3580" s="97"/>
    </row>
    <row r="3581" spans="13:18" x14ac:dyDescent="0.25">
      <c r="M3581" s="96"/>
      <c r="O3581" s="97"/>
      <c r="P3581" s="97"/>
      <c r="Q3581" s="97"/>
      <c r="R3581" s="97"/>
    </row>
    <row r="3582" spans="13:18" x14ac:dyDescent="0.25">
      <c r="M3582" s="96"/>
      <c r="O3582" s="97"/>
      <c r="P3582" s="97"/>
      <c r="Q3582" s="97"/>
      <c r="R3582" s="97"/>
    </row>
    <row r="3583" spans="13:18" x14ac:dyDescent="0.25">
      <c r="M3583" s="96"/>
      <c r="O3583" s="97"/>
      <c r="P3583" s="97"/>
      <c r="Q3583" s="97"/>
      <c r="R3583" s="97"/>
    </row>
    <row r="3584" spans="13:18" x14ac:dyDescent="0.25">
      <c r="M3584" s="96"/>
      <c r="O3584" s="97"/>
      <c r="P3584" s="97"/>
      <c r="Q3584" s="97"/>
      <c r="R3584" s="97"/>
    </row>
    <row r="3585" spans="13:18" x14ac:dyDescent="0.25">
      <c r="M3585" s="96"/>
      <c r="O3585" s="97"/>
      <c r="P3585" s="97"/>
      <c r="Q3585" s="97"/>
      <c r="R3585" s="97"/>
    </row>
    <row r="3586" spans="13:18" x14ac:dyDescent="0.25">
      <c r="M3586" s="96"/>
      <c r="O3586" s="97"/>
      <c r="P3586" s="97"/>
      <c r="Q3586" s="97"/>
      <c r="R3586" s="97"/>
    </row>
    <row r="3587" spans="13:18" x14ac:dyDescent="0.25">
      <c r="M3587" s="96"/>
      <c r="O3587" s="97"/>
      <c r="P3587" s="97"/>
      <c r="Q3587" s="97"/>
      <c r="R3587" s="97"/>
    </row>
    <row r="3588" spans="13:18" x14ac:dyDescent="0.25">
      <c r="M3588" s="96"/>
      <c r="O3588" s="97"/>
      <c r="P3588" s="97"/>
      <c r="Q3588" s="97"/>
      <c r="R3588" s="97"/>
    </row>
    <row r="3589" spans="13:18" x14ac:dyDescent="0.25">
      <c r="M3589" s="96"/>
      <c r="O3589" s="97"/>
      <c r="P3589" s="97"/>
      <c r="Q3589" s="97"/>
      <c r="R3589" s="97"/>
    </row>
    <row r="3590" spans="13:18" x14ac:dyDescent="0.25">
      <c r="M3590" s="96"/>
      <c r="O3590" s="97"/>
      <c r="P3590" s="97"/>
      <c r="Q3590" s="97"/>
      <c r="R3590" s="97"/>
    </row>
    <row r="3591" spans="13:18" x14ac:dyDescent="0.25">
      <c r="M3591" s="96"/>
      <c r="O3591" s="97"/>
      <c r="P3591" s="97"/>
      <c r="Q3591" s="97"/>
      <c r="R3591" s="97"/>
    </row>
    <row r="3592" spans="13:18" x14ac:dyDescent="0.25">
      <c r="M3592" s="96"/>
      <c r="O3592" s="97"/>
      <c r="P3592" s="97"/>
      <c r="Q3592" s="97"/>
      <c r="R3592" s="97"/>
    </row>
    <row r="3593" spans="13:18" x14ac:dyDescent="0.25">
      <c r="M3593" s="96"/>
      <c r="O3593" s="97"/>
      <c r="P3593" s="97"/>
      <c r="Q3593" s="97"/>
      <c r="R3593" s="97"/>
    </row>
    <row r="3594" spans="13:18" x14ac:dyDescent="0.25">
      <c r="M3594" s="96"/>
      <c r="O3594" s="97"/>
      <c r="P3594" s="97"/>
      <c r="Q3594" s="97"/>
      <c r="R3594" s="97"/>
    </row>
    <row r="3595" spans="13:18" x14ac:dyDescent="0.25">
      <c r="M3595" s="96"/>
      <c r="O3595" s="97"/>
      <c r="P3595" s="97"/>
      <c r="Q3595" s="97"/>
      <c r="R3595" s="97"/>
    </row>
    <row r="3596" spans="13:18" x14ac:dyDescent="0.25">
      <c r="M3596" s="96"/>
      <c r="O3596" s="97"/>
      <c r="P3596" s="97"/>
      <c r="Q3596" s="97"/>
      <c r="R3596" s="97"/>
    </row>
    <row r="3597" spans="13:18" x14ac:dyDescent="0.25">
      <c r="M3597" s="96"/>
      <c r="O3597" s="97"/>
      <c r="P3597" s="97"/>
      <c r="Q3597" s="97"/>
      <c r="R3597" s="97"/>
    </row>
    <row r="3598" spans="13:18" x14ac:dyDescent="0.25">
      <c r="M3598" s="96"/>
      <c r="O3598" s="97"/>
      <c r="P3598" s="97"/>
      <c r="Q3598" s="97"/>
      <c r="R3598" s="97"/>
    </row>
    <row r="3599" spans="13:18" x14ac:dyDescent="0.25">
      <c r="M3599" s="96"/>
      <c r="O3599" s="97"/>
      <c r="P3599" s="97"/>
      <c r="Q3599" s="97"/>
      <c r="R3599" s="97"/>
    </row>
    <row r="3600" spans="13:18" x14ac:dyDescent="0.25">
      <c r="M3600" s="96"/>
      <c r="O3600" s="97"/>
      <c r="P3600" s="97"/>
      <c r="Q3600" s="97"/>
      <c r="R3600" s="97"/>
    </row>
    <row r="3601" spans="13:18" x14ac:dyDescent="0.25">
      <c r="M3601" s="96"/>
      <c r="O3601" s="97"/>
      <c r="P3601" s="97"/>
      <c r="Q3601" s="97"/>
      <c r="R3601" s="97"/>
    </row>
    <row r="3602" spans="13:18" x14ac:dyDescent="0.25">
      <c r="M3602" s="96"/>
      <c r="O3602" s="97"/>
      <c r="P3602" s="97"/>
      <c r="Q3602" s="97"/>
      <c r="R3602" s="97"/>
    </row>
    <row r="3603" spans="13:18" x14ac:dyDescent="0.25">
      <c r="M3603" s="96"/>
      <c r="O3603" s="97"/>
      <c r="P3603" s="97"/>
      <c r="Q3603" s="97"/>
      <c r="R3603" s="97"/>
    </row>
    <row r="3604" spans="13:18" x14ac:dyDescent="0.25">
      <c r="M3604" s="96"/>
      <c r="O3604" s="97"/>
      <c r="P3604" s="97"/>
      <c r="Q3604" s="97"/>
      <c r="R3604" s="97"/>
    </row>
    <row r="3605" spans="13:18" x14ac:dyDescent="0.25">
      <c r="M3605" s="96"/>
      <c r="O3605" s="97"/>
      <c r="P3605" s="97"/>
      <c r="Q3605" s="97"/>
      <c r="R3605" s="97"/>
    </row>
    <row r="3606" spans="13:18" x14ac:dyDescent="0.25">
      <c r="M3606" s="96"/>
      <c r="O3606" s="97"/>
      <c r="P3606" s="97"/>
      <c r="Q3606" s="97"/>
      <c r="R3606" s="97"/>
    </row>
    <row r="3607" spans="13:18" x14ac:dyDescent="0.25">
      <c r="M3607" s="96"/>
      <c r="O3607" s="97"/>
      <c r="P3607" s="97"/>
      <c r="Q3607" s="97"/>
      <c r="R3607" s="97"/>
    </row>
    <row r="3608" spans="13:18" x14ac:dyDescent="0.25">
      <c r="M3608" s="96"/>
      <c r="O3608" s="97"/>
      <c r="P3608" s="97"/>
      <c r="Q3608" s="97"/>
      <c r="R3608" s="97"/>
    </row>
    <row r="3609" spans="13:18" x14ac:dyDescent="0.25">
      <c r="M3609" s="96"/>
      <c r="O3609" s="97"/>
      <c r="P3609" s="97"/>
      <c r="Q3609" s="97"/>
      <c r="R3609" s="97"/>
    </row>
    <row r="3610" spans="13:18" x14ac:dyDescent="0.25">
      <c r="M3610" s="96"/>
      <c r="O3610" s="97"/>
      <c r="P3610" s="97"/>
      <c r="Q3610" s="97"/>
      <c r="R3610" s="97"/>
    </row>
    <row r="3611" spans="13:18" x14ac:dyDescent="0.25">
      <c r="M3611" s="96"/>
      <c r="O3611" s="97"/>
      <c r="P3611" s="97"/>
      <c r="Q3611" s="97"/>
      <c r="R3611" s="97"/>
    </row>
    <row r="3612" spans="13:18" x14ac:dyDescent="0.25">
      <c r="M3612" s="96"/>
      <c r="O3612" s="97"/>
      <c r="P3612" s="97"/>
      <c r="Q3612" s="97"/>
      <c r="R3612" s="97"/>
    </row>
    <row r="3613" spans="13:18" x14ac:dyDescent="0.25">
      <c r="M3613" s="96"/>
      <c r="O3613" s="97"/>
      <c r="P3613" s="97"/>
      <c r="Q3613" s="97"/>
      <c r="R3613" s="97"/>
    </row>
    <row r="3614" spans="13:18" x14ac:dyDescent="0.25">
      <c r="M3614" s="96"/>
      <c r="O3614" s="97"/>
      <c r="P3614" s="97"/>
      <c r="Q3614" s="97"/>
      <c r="R3614" s="97"/>
    </row>
    <row r="3615" spans="13:18" x14ac:dyDescent="0.25">
      <c r="M3615" s="96"/>
      <c r="O3615" s="97"/>
      <c r="P3615" s="97"/>
      <c r="Q3615" s="97"/>
      <c r="R3615" s="97"/>
    </row>
    <row r="3616" spans="13:18" x14ac:dyDescent="0.25">
      <c r="M3616" s="96"/>
      <c r="O3616" s="97"/>
      <c r="P3616" s="97"/>
      <c r="Q3616" s="97"/>
      <c r="R3616" s="97"/>
    </row>
    <row r="3617" spans="13:18" x14ac:dyDescent="0.25">
      <c r="M3617" s="96"/>
      <c r="O3617" s="97"/>
      <c r="P3617" s="97"/>
      <c r="Q3617" s="97"/>
      <c r="R3617" s="97"/>
    </row>
    <row r="3618" spans="13:18" x14ac:dyDescent="0.25">
      <c r="M3618" s="96"/>
      <c r="O3618" s="97"/>
      <c r="P3618" s="97"/>
      <c r="Q3618" s="97"/>
      <c r="R3618" s="97"/>
    </row>
    <row r="3619" spans="13:18" x14ac:dyDescent="0.25">
      <c r="M3619" s="96"/>
      <c r="O3619" s="97"/>
      <c r="P3619" s="97"/>
      <c r="Q3619" s="97"/>
      <c r="R3619" s="97"/>
    </row>
    <row r="3620" spans="13:18" x14ac:dyDescent="0.25">
      <c r="M3620" s="96"/>
      <c r="O3620" s="97"/>
      <c r="P3620" s="97"/>
      <c r="Q3620" s="97"/>
      <c r="R3620" s="97"/>
    </row>
    <row r="3621" spans="13:18" x14ac:dyDescent="0.25">
      <c r="M3621" s="96"/>
      <c r="O3621" s="97"/>
      <c r="P3621" s="97"/>
      <c r="Q3621" s="97"/>
      <c r="R3621" s="97"/>
    </row>
    <row r="3622" spans="13:18" x14ac:dyDescent="0.25">
      <c r="M3622" s="96"/>
      <c r="O3622" s="97"/>
      <c r="P3622" s="97"/>
      <c r="Q3622" s="97"/>
      <c r="R3622" s="97"/>
    </row>
    <row r="3623" spans="13:18" x14ac:dyDescent="0.25">
      <c r="M3623" s="96"/>
      <c r="O3623" s="97"/>
      <c r="P3623" s="97"/>
      <c r="Q3623" s="97"/>
      <c r="R3623" s="97"/>
    </row>
    <row r="3624" spans="13:18" x14ac:dyDescent="0.25">
      <c r="M3624" s="96"/>
      <c r="O3624" s="97"/>
      <c r="P3624" s="97"/>
      <c r="Q3624" s="97"/>
      <c r="R3624" s="97"/>
    </row>
    <row r="3625" spans="13:18" x14ac:dyDescent="0.25">
      <c r="M3625" s="96"/>
      <c r="O3625" s="97"/>
      <c r="P3625" s="97"/>
      <c r="Q3625" s="97"/>
      <c r="R3625" s="97"/>
    </row>
    <row r="3626" spans="13:18" x14ac:dyDescent="0.25">
      <c r="M3626" s="96"/>
      <c r="O3626" s="97"/>
      <c r="P3626" s="97"/>
      <c r="Q3626" s="97"/>
      <c r="R3626" s="97"/>
    </row>
    <row r="3627" spans="13:18" x14ac:dyDescent="0.25">
      <c r="M3627" s="96"/>
      <c r="O3627" s="97"/>
      <c r="P3627" s="97"/>
      <c r="Q3627" s="97"/>
      <c r="R3627" s="97"/>
    </row>
    <row r="3628" spans="13:18" x14ac:dyDescent="0.25">
      <c r="M3628" s="96"/>
      <c r="O3628" s="97"/>
      <c r="P3628" s="97"/>
      <c r="Q3628" s="97"/>
      <c r="R3628" s="97"/>
    </row>
  </sheetData>
  <conditionalFormatting sqref="AE2:AF1048576">
    <cfRule type="cellIs" dxfId="38" priority="36" operator="greaterThan">
      <formula>0</formula>
    </cfRule>
    <cfRule type="containsText" dxfId="37" priority="37" operator="containsText" text="0">
      <formula>NOT(ISERROR(SEARCH("0",AE2)))</formula>
    </cfRule>
  </conditionalFormatting>
  <conditionalFormatting sqref="Y2:AD1048576">
    <cfRule type="containsText" dxfId="36" priority="17" operator="containsText" text="please fill out">
      <formula>NOT(ISERROR(SEARCH("please fill out",Y2)))</formula>
    </cfRule>
  </conditionalFormatting>
  <conditionalFormatting sqref="O1:R1048576">
    <cfRule type="containsText" dxfId="35" priority="14" operator="containsText" text="fillme">
      <formula>NOT(ISERROR(SEARCH("fillme",O1)))</formula>
    </cfRule>
  </conditionalFormatting>
  <conditionalFormatting sqref="AG2:AG1048576">
    <cfRule type="cellIs" dxfId="34" priority="10" operator="greaterThan">
      <formula>0</formula>
    </cfRule>
    <cfRule type="containsText" dxfId="33" priority="11" operator="containsText" text="0">
      <formula>NOT(ISERROR(SEARCH("0",AG2)))</formula>
    </cfRule>
  </conditionalFormatting>
  <conditionalFormatting sqref="AH2:AH1048576">
    <cfRule type="cellIs" dxfId="32" priority="8" operator="greaterThan">
      <formula>0</formula>
    </cfRule>
    <cfRule type="containsText" dxfId="31" priority="9" operator="containsText" text="0">
      <formula>NOT(ISERROR(SEARCH("0",AH2)))</formula>
    </cfRule>
  </conditionalFormatting>
  <conditionalFormatting sqref="M2:M1048576">
    <cfRule type="containsText" dxfId="30" priority="7" operator="containsText" text="fillme">
      <formula>NOT(ISERROR(SEARCH("fillme",M2)))</formula>
    </cfRule>
  </conditionalFormatting>
  <conditionalFormatting sqref="D1:D1048576">
    <cfRule type="duplicateValues" dxfId="29" priority="6"/>
  </conditionalFormatting>
  <conditionalFormatting sqref="E1:E1048576">
    <cfRule type="containsText" dxfId="28" priority="5" operator="containsText" text="fillme">
      <formula>NOT(ISERROR(SEARCH("fillme",E1)))</formula>
    </cfRule>
  </conditionalFormatting>
  <conditionalFormatting sqref="F2:F1048576">
    <cfRule type="containsText" dxfId="27" priority="4" operator="containsText" text="fillme">
      <formula>NOT(ISERROR(SEARCH("fillme",F2)))</formula>
    </cfRule>
  </conditionalFormatting>
  <conditionalFormatting sqref="F1">
    <cfRule type="containsText" dxfId="26" priority="3" operator="containsText" text="fillme">
      <formula>NOT(ISERROR(SEARCH("fillme",F1)))</formula>
    </cfRule>
  </conditionalFormatting>
  <conditionalFormatting sqref="AI2:AI1048576">
    <cfRule type="cellIs" dxfId="25" priority="1" operator="greaterThan">
      <formula>0</formula>
    </cfRule>
    <cfRule type="containsText" dxfId="24" priority="2" operator="containsText" text="0">
      <formula>NOT(ISERROR(SEARCH("0",AI2)))</formula>
    </cfRule>
  </conditionalFormatting>
  <dataValidations disablePrompts="1" count="1">
    <dataValidation type="list" allowBlank="1" showInputMessage="1" showErrorMessage="1" sqref="Y3629:AD1048576 M3629:M1048576 N504:X1048576 K504:L1048576" xr:uid="{00000000-0002-0000-0C00-000000000000}">
      <formula1>#REF!</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2:H8"/>
  <sheetViews>
    <sheetView workbookViewId="0"/>
  </sheetViews>
  <sheetFormatPr defaultColWidth="18.5703125" defaultRowHeight="15" x14ac:dyDescent="0.25"/>
  <cols>
    <col min="1" max="3" width="18.5703125" style="17"/>
    <col min="4" max="4" width="23.140625" style="17" bestFit="1" customWidth="1"/>
    <col min="5" max="16384" width="18.5703125" style="17"/>
  </cols>
  <sheetData>
    <row r="2" spans="1:8" x14ac:dyDescent="0.25">
      <c r="A2" s="68" t="s">
        <v>2401</v>
      </c>
    </row>
    <row r="3" spans="1:8" ht="30" x14ac:dyDescent="0.25">
      <c r="A3" s="67" t="str">
        <f>monthly_gwh_mw!V1</f>
        <v>Test: Correct data type for resource</v>
      </c>
      <c r="B3" s="67" t="str">
        <f>monthly_gwh_mw!W1</f>
        <v>Test: Correct data type for Year</v>
      </c>
      <c r="C3" s="67" t="str">
        <f>monthly_gwh_mw!X1</f>
        <v>Test: Correct data type for Month</v>
      </c>
      <c r="D3" s="67" t="str">
        <f>monthly_gwh_mw!Y1</f>
        <v>TEST: No blanks in energy and capacity data</v>
      </c>
      <c r="E3" s="67" t="str">
        <f>monthly_gwh_mw!Z1</f>
        <v>TEST: No missing data</v>
      </c>
      <c r="F3" s="67" t="str">
        <f>monthly_gwh_mw!AA1</f>
        <v>Test: Correct data type for max_mw</v>
      </c>
      <c r="G3" s="67" t="str">
        <f>monthly_gwh_mw!AB1</f>
        <v>TEST: NQC provided only once</v>
      </c>
      <c r="H3" s="67" t="str">
        <f>monthly_gwh_mw!AC1</f>
        <v>TEST: Working ELCC type</v>
      </c>
    </row>
    <row r="4" spans="1:8" x14ac:dyDescent="0.25">
      <c r="A4" s="14">
        <f>COUNTIFS(monthly_gwh_mw!V:V,0)</f>
        <v>1</v>
      </c>
      <c r="B4" s="14">
        <f>COUNTIFS(monthly_gwh_mw!W:W,0)</f>
        <v>0</v>
      </c>
      <c r="C4" s="14">
        <f>COUNTIFS(monthly_gwh_mw!X:X,0)</f>
        <v>0</v>
      </c>
      <c r="D4" s="14">
        <f>COUNTIFS(monthly_gwh_mw!Y:Y,0)</f>
        <v>26</v>
      </c>
      <c r="E4" s="14">
        <f>COUNTIFS(monthly_gwh_mw!Z:Z,0)</f>
        <v>8</v>
      </c>
      <c r="F4" s="14">
        <f>COUNTIFS(monthly_gwh_mw!AA:AA,0)</f>
        <v>8</v>
      </c>
      <c r="G4" s="14">
        <f>COUNTIFS(monthly_gwh_mw!AB:AB,0)</f>
        <v>0</v>
      </c>
      <c r="H4" s="14">
        <f>COUNTIFS(monthly_gwh_mw!AC:AC,0)</f>
        <v>4</v>
      </c>
    </row>
    <row r="6" spans="1:8" x14ac:dyDescent="0.25">
      <c r="A6" s="68" t="s">
        <v>2403</v>
      </c>
    </row>
    <row r="7" spans="1:8" ht="45" x14ac:dyDescent="0.25">
      <c r="A7" s="67" t="str">
        <f>unique_contracts!AE1</f>
        <v>Test: Correct data type for lse_owned</v>
      </c>
      <c r="B7" s="67" t="str">
        <f>unique_contracts!AF1</f>
        <v>Test: Correct data type for cam</v>
      </c>
      <c r="C7" s="67" t="str">
        <f>unique_contracts!AG1</f>
        <v>Test:All data provided for hybrid</v>
      </c>
      <c r="D7" s="67" t="str">
        <f>unique_contracts!AH1</f>
        <v>TEST: All data provided for contract</v>
      </c>
      <c r="E7" s="67" t="str">
        <f>unique_contracts!AI1</f>
        <v>TEST: No fillmes</v>
      </c>
    </row>
    <row r="8" spans="1:8" x14ac:dyDescent="0.25">
      <c r="A8" s="14">
        <f>COUNTIFS(unique_contracts!AE:AE,0)</f>
        <v>0</v>
      </c>
      <c r="B8" s="14">
        <f>COUNTIFS(unique_contracts!AF:AF,0)</f>
        <v>0</v>
      </c>
      <c r="C8" s="14">
        <f>COUNTIFS(unique_contracts!AG:AG,0)</f>
        <v>0</v>
      </c>
      <c r="D8" s="14">
        <f>COUNTIFS(unique_contracts!AH:AH,0)</f>
        <v>46</v>
      </c>
      <c r="E8" s="14">
        <f>COUNTIFS(unique_contracts!AI:AI,0)</f>
        <v>13</v>
      </c>
    </row>
  </sheetData>
  <conditionalFormatting sqref="A4:G4 A8:D8 F8:G8">
    <cfRule type="cellIs" dxfId="23" priority="7" operator="greaterThan">
      <formula>0</formula>
    </cfRule>
  </conditionalFormatting>
  <conditionalFormatting sqref="A4:G4 A8:C8">
    <cfRule type="cellIs" dxfId="22" priority="6" operator="equal">
      <formula>0</formula>
    </cfRule>
  </conditionalFormatting>
  <conditionalFormatting sqref="H4">
    <cfRule type="cellIs" dxfId="21" priority="5" operator="greaterThan">
      <formula>0</formula>
    </cfRule>
  </conditionalFormatting>
  <conditionalFormatting sqref="H4">
    <cfRule type="cellIs" dxfId="20" priority="4" operator="equal">
      <formula>0</formula>
    </cfRule>
  </conditionalFormatting>
  <conditionalFormatting sqref="D8">
    <cfRule type="cellIs" dxfId="19" priority="3" operator="equal">
      <formula>0</formula>
    </cfRule>
  </conditionalFormatting>
  <conditionalFormatting sqref="E8">
    <cfRule type="cellIs" dxfId="18" priority="2" operator="greaterThan">
      <formula>0</formula>
    </cfRule>
  </conditionalFormatting>
  <conditionalFormatting sqref="E8">
    <cfRule type="cellIs" dxfId="17" priority="1" operator="equal">
      <formula>0</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F8"/>
  <sheetViews>
    <sheetView zoomScaleNormal="100" workbookViewId="0"/>
  </sheetViews>
  <sheetFormatPr defaultRowHeight="15" x14ac:dyDescent="0.25"/>
  <cols>
    <col min="1" max="1" width="34.28515625" bestFit="1" customWidth="1"/>
    <col min="2" max="2" width="33.140625" bestFit="1" customWidth="1"/>
    <col min="3" max="3" width="34.5703125" bestFit="1" customWidth="1"/>
    <col min="4" max="4" width="51.5703125" bestFit="1" customWidth="1"/>
    <col min="5" max="5" width="34.5703125" bestFit="1" customWidth="1"/>
    <col min="6" max="6" width="21.28515625" bestFit="1" customWidth="1"/>
    <col min="7" max="7" width="17.7109375" bestFit="1" customWidth="1"/>
  </cols>
  <sheetData>
    <row r="1" spans="1:6" s="13" customFormat="1" ht="25.5" customHeight="1" x14ac:dyDescent="0.25">
      <c r="A1" s="68" t="s">
        <v>2401</v>
      </c>
    </row>
    <row r="2" spans="1:6" ht="21.75" customHeight="1" x14ac:dyDescent="0.25">
      <c r="A2" s="46" t="str">
        <f>monthly_gwh_mw!J1</f>
        <v>notes</v>
      </c>
      <c r="B2" s="46" t="str">
        <f>monthly_gwh_mw!K1</f>
        <v>max_mw</v>
      </c>
      <c r="C2" s="46" t="str">
        <f>monthly_gwh_mw!L1</f>
        <v>resource_type</v>
      </c>
      <c r="D2" s="46" t="str">
        <f>monthly_gwh_mw!M1</f>
        <v>elcc_type</v>
      </c>
      <c r="E2" s="46" t="str">
        <f>monthly_gwh_mw!N1</f>
        <v>currently_online</v>
      </c>
    </row>
    <row r="3" spans="1:6" x14ac:dyDescent="0.25">
      <c r="A3" s="14">
        <f>COUNTIFS(monthly_gwh_mw!J:J,"*fillme*")</f>
        <v>3</v>
      </c>
      <c r="B3" s="14">
        <f>COUNTIFS(monthly_gwh_mw!K:K,"*fillme*")</f>
        <v>8</v>
      </c>
      <c r="C3" s="14">
        <f>COUNTIFS(monthly_gwh_mw!L:L,"*fillme*")</f>
        <v>1</v>
      </c>
      <c r="D3" s="14">
        <f>COUNTIFS(monthly_gwh_mw!M:M,"*fillme*")</f>
        <v>1</v>
      </c>
      <c r="E3" s="14">
        <f>COUNTIFS(monthly_gwh_mw!N:N,"*fillme*")</f>
        <v>6</v>
      </c>
    </row>
    <row r="6" spans="1:6" x14ac:dyDescent="0.25">
      <c r="A6" s="68" t="s">
        <v>2403</v>
      </c>
    </row>
    <row r="7" spans="1:6" ht="32.25" customHeight="1" x14ac:dyDescent="0.25">
      <c r="A7" s="46" t="str">
        <f>unique_contracts!F1</f>
        <v>online_date_for_new_resources</v>
      </c>
      <c r="B7" s="46" t="str">
        <f>unique_contracts!M1</f>
        <v>is_incremental</v>
      </c>
      <c r="C7" s="46" t="str">
        <f>unique_contracts!O1</f>
        <v>viability_cod_reasonableness</v>
      </c>
      <c r="D7" s="46" t="str">
        <f>unique_contracts!P1</f>
        <v>viability_technical_feasibility</v>
      </c>
      <c r="E7" s="46" t="str">
        <f>unique_contracts!Q1</f>
        <v>viability_resource_sufficiency</v>
      </c>
      <c r="F7" s="46" t="str">
        <f>unique_contracts!R1</f>
        <v>viability_financing</v>
      </c>
    </row>
    <row r="8" spans="1:6" x14ac:dyDescent="0.25">
      <c r="A8" s="14">
        <f>COUNTIFS(unique_contracts!F:F,"*fillme*")</f>
        <v>13</v>
      </c>
      <c r="B8" s="14">
        <f>COUNTIFS(unique_contracts!M:M,"*fillme*")</f>
        <v>1</v>
      </c>
      <c r="C8" s="14">
        <f>COUNTIFS(unique_contracts!O:O,"*fillme*")</f>
        <v>13</v>
      </c>
      <c r="D8" s="14">
        <f>COUNTIFS(unique_contracts!P:P,"*fillme*")</f>
        <v>13</v>
      </c>
      <c r="E8" s="14">
        <f>COUNTIFS(unique_contracts!Q:Q,"*fillme*")</f>
        <v>13</v>
      </c>
      <c r="F8" s="14">
        <f>COUNTIFS(unique_contracts!R:R,"*fillme*")</f>
        <v>13</v>
      </c>
    </row>
  </sheetData>
  <conditionalFormatting sqref="A2:E2 A7 C7:F7">
    <cfRule type="containsText" dxfId="16" priority="11" operator="containsText" text="fillme">
      <formula>NOT(ISERROR(SEARCH("fillme",A2)))</formula>
    </cfRule>
  </conditionalFormatting>
  <conditionalFormatting sqref="A3:E3">
    <cfRule type="cellIs" dxfId="15" priority="10" operator="greaterThan">
      <formula>0</formula>
    </cfRule>
  </conditionalFormatting>
  <conditionalFormatting sqref="A3:E3">
    <cfRule type="cellIs" dxfId="14" priority="9" operator="equal">
      <formula>0</formula>
    </cfRule>
  </conditionalFormatting>
  <conditionalFormatting sqref="C8:F8">
    <cfRule type="cellIs" dxfId="13" priority="7" operator="greaterThan">
      <formula>0</formula>
    </cfRule>
  </conditionalFormatting>
  <conditionalFormatting sqref="C8:F8">
    <cfRule type="cellIs" dxfId="12" priority="6" operator="equal">
      <formula>0</formula>
    </cfRule>
  </conditionalFormatting>
  <conditionalFormatting sqref="A8">
    <cfRule type="cellIs" dxfId="11" priority="5" operator="greaterThan">
      <formula>0</formula>
    </cfRule>
  </conditionalFormatting>
  <conditionalFormatting sqref="A8">
    <cfRule type="cellIs" dxfId="10" priority="4" operator="equal">
      <formula>0</formula>
    </cfRule>
  </conditionalFormatting>
  <conditionalFormatting sqref="B7">
    <cfRule type="containsText" dxfId="9" priority="3" operator="containsText" text="fillme">
      <formula>NOT(ISERROR(SEARCH("fillme",B7)))</formula>
    </cfRule>
  </conditionalFormatting>
  <conditionalFormatting sqref="B8">
    <cfRule type="cellIs" dxfId="8" priority="2" operator="greaterThan">
      <formula>0</formula>
    </cfRule>
  </conditionalFormatting>
  <conditionalFormatting sqref="B8">
    <cfRule type="cellIs" dxfId="7" priority="1" operator="equal">
      <formula>0</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R24"/>
  <sheetViews>
    <sheetView zoomScale="70" zoomScaleNormal="70" workbookViewId="0"/>
  </sheetViews>
  <sheetFormatPr defaultRowHeight="15" x14ac:dyDescent="0.25"/>
  <cols>
    <col min="1" max="1" width="9.140625" style="1"/>
    <col min="2" max="2" width="99.42578125" style="1" bestFit="1" customWidth="1"/>
    <col min="3" max="3" width="9.140625" style="1"/>
    <col min="4" max="4" width="10.140625" style="1" customWidth="1"/>
    <col min="5" max="16" width="9.140625" style="1"/>
    <col min="19" max="16384" width="9.140625" style="1"/>
  </cols>
  <sheetData>
    <row r="1" spans="1:18" x14ac:dyDescent="0.25">
      <c r="A1" s="3" t="s">
        <v>2220</v>
      </c>
      <c r="B1" s="1">
        <f>INDEX(month_map!A:A,MATCH(A1,month_map!B:B,0))</f>
        <v>8</v>
      </c>
    </row>
    <row r="2" spans="1:18" x14ac:dyDescent="0.25">
      <c r="A2" s="3">
        <v>2021</v>
      </c>
    </row>
    <row r="3" spans="1:18" x14ac:dyDescent="0.25">
      <c r="A3" s="1" t="str">
        <f>A1&amp;" "&amp;A2</f>
        <v>August 2021</v>
      </c>
    </row>
    <row r="4" spans="1:18" x14ac:dyDescent="0.25">
      <c r="B4" s="4" t="str">
        <f>"Capacity Accounting (MW) for month of "&amp;A1</f>
        <v>Capacity Accounting (MW) for month of August</v>
      </c>
      <c r="C4" s="52">
        <v>2020</v>
      </c>
      <c r="D4" s="52">
        <f t="shared" ref="D4:M4" si="0">C4+1</f>
        <v>2021</v>
      </c>
      <c r="E4" s="52">
        <f t="shared" si="0"/>
        <v>2022</v>
      </c>
      <c r="F4" s="52">
        <f t="shared" si="0"/>
        <v>2023</v>
      </c>
      <c r="G4" s="52">
        <f t="shared" si="0"/>
        <v>2024</v>
      </c>
      <c r="H4" s="52">
        <f t="shared" si="0"/>
        <v>2025</v>
      </c>
      <c r="I4" s="52">
        <f t="shared" si="0"/>
        <v>2026</v>
      </c>
      <c r="J4" s="52">
        <f t="shared" si="0"/>
        <v>2027</v>
      </c>
      <c r="K4" s="52">
        <f t="shared" si="0"/>
        <v>2028</v>
      </c>
      <c r="L4" s="52">
        <f t="shared" si="0"/>
        <v>2029</v>
      </c>
      <c r="M4" s="52">
        <f t="shared" si="0"/>
        <v>2030</v>
      </c>
      <c r="O4" s="1" t="s">
        <v>4492</v>
      </c>
    </row>
    <row r="5" spans="1:18" x14ac:dyDescent="0.25">
      <c r="A5" s="15"/>
      <c r="B5" s="78" t="s">
        <v>3260</v>
      </c>
      <c r="C5" s="69">
        <f>SUMIFS(monthly_gwh_mw!$O:$O,monthly_gwh_mw!$D:$D,C4,monthly_gwh_mw!$E:$E,$B$1)</f>
        <v>0</v>
      </c>
      <c r="D5" s="69">
        <f>SUMIFS(monthly_gwh_mw!$O:$O,monthly_gwh_mw!$D:$D,D4,monthly_gwh_mw!$E:$E,$B$1)</f>
        <v>1138.0999999999999</v>
      </c>
      <c r="E5" s="69">
        <f>SUMIFS(monthly_gwh_mw!$O:$O,monthly_gwh_mw!$D:$D,E4,monthly_gwh_mw!$E:$E,$B$1)</f>
        <v>35.4</v>
      </c>
      <c r="F5" s="69">
        <f>SUMIFS(monthly_gwh_mw!$O:$O,monthly_gwh_mw!$D:$D,F4,monthly_gwh_mw!$E:$E,$B$1)</f>
        <v>0</v>
      </c>
      <c r="G5" s="69">
        <f>SUMIFS(monthly_gwh_mw!$O:$O,monthly_gwh_mw!$D:$D,G4,monthly_gwh_mw!$E:$E,$B$1)</f>
        <v>0</v>
      </c>
      <c r="H5" s="69">
        <f>SUMIFS(monthly_gwh_mw!$O:$O,monthly_gwh_mw!$D:$D,H4,monthly_gwh_mw!$E:$E,$B$1)</f>
        <v>0</v>
      </c>
      <c r="I5" s="69">
        <f>SUMIFS(monthly_gwh_mw!$O:$O,monthly_gwh_mw!$D:$D,I4,monthly_gwh_mw!$E:$E,$B$1)</f>
        <v>0</v>
      </c>
      <c r="J5" s="69">
        <f>SUMIFS(monthly_gwh_mw!$O:$O,monthly_gwh_mw!$D:$D,J4,monthly_gwh_mw!$E:$E,$B$1)</f>
        <v>0</v>
      </c>
      <c r="K5" s="69">
        <f>SUMIFS(monthly_gwh_mw!$O:$O,monthly_gwh_mw!$D:$D,K4,monthly_gwh_mw!$E:$E,$B$1)</f>
        <v>0</v>
      </c>
      <c r="L5" s="69">
        <f>SUMIFS(monthly_gwh_mw!$O:$O,monthly_gwh_mw!$D:$D,L4,monthly_gwh_mw!$E:$E,$B$1)</f>
        <v>0</v>
      </c>
      <c r="M5" s="69">
        <f>SUMIFS(monthly_gwh_mw!$O:$O,monthly_gwh_mw!$D:$D,M4,monthly_gwh_mw!$E:$E,$B$1)</f>
        <v>0</v>
      </c>
      <c r="O5" s="1" t="b">
        <f>ABS(SUMIFS(monthly_gwh_mw!O:O,monthly_gwh_mw!E:E,B1)-SUM(C5:M5))&lt;1</f>
        <v>1</v>
      </c>
    </row>
    <row r="8" spans="1:18" x14ac:dyDescent="0.25">
      <c r="B8" s="4" t="s">
        <v>2278</v>
      </c>
      <c r="C8" s="52">
        <v>2020</v>
      </c>
      <c r="D8" s="52">
        <f t="shared" ref="D8:M8" si="1">C8+1</f>
        <v>2021</v>
      </c>
      <c r="E8" s="52">
        <f t="shared" si="1"/>
        <v>2022</v>
      </c>
      <c r="F8" s="52">
        <f t="shared" si="1"/>
        <v>2023</v>
      </c>
      <c r="G8" s="52">
        <f t="shared" si="1"/>
        <v>2024</v>
      </c>
      <c r="H8" s="52">
        <f t="shared" si="1"/>
        <v>2025</v>
      </c>
      <c r="I8" s="52">
        <f t="shared" si="1"/>
        <v>2026</v>
      </c>
      <c r="J8" s="52">
        <f t="shared" si="1"/>
        <v>2027</v>
      </c>
      <c r="K8" s="52">
        <f t="shared" si="1"/>
        <v>2028</v>
      </c>
      <c r="L8" s="52">
        <f t="shared" si="1"/>
        <v>2029</v>
      </c>
      <c r="M8" s="52">
        <f t="shared" si="1"/>
        <v>2030</v>
      </c>
      <c r="O8" s="92" t="s">
        <v>4493</v>
      </c>
    </row>
    <row r="9" spans="1:18" x14ac:dyDescent="0.25">
      <c r="B9" s="69" t="s">
        <v>10</v>
      </c>
      <c r="C9" s="69">
        <f>SUMIFS(monthly_gwh_mw!$F:$F,monthly_gwh_mw!$I:$I,$B9,monthly_gwh_mw!$D:$D,C$8)</f>
        <v>0</v>
      </c>
      <c r="D9" s="69">
        <f>SUMIFS(monthly_gwh_mw!$F:$F,monthly_gwh_mw!$I:$I,$B9,monthly_gwh_mw!$D:$D,D$8)</f>
        <v>2584.6800000000007</v>
      </c>
      <c r="E9" s="69">
        <f>SUMIFS(monthly_gwh_mw!$F:$F,monthly_gwh_mw!$I:$I,$B9,monthly_gwh_mw!$D:$D,E$8)</f>
        <v>506.48</v>
      </c>
      <c r="F9" s="69">
        <f>SUMIFS(monthly_gwh_mw!$F:$F,monthly_gwh_mw!$I:$I,$B9,monthly_gwh_mw!$D:$D,F$8)</f>
        <v>0</v>
      </c>
      <c r="G9" s="69">
        <f>SUMIFS(monthly_gwh_mw!$F:$F,monthly_gwh_mw!$I:$I,$B9,monthly_gwh_mw!$D:$D,G$8)</f>
        <v>0</v>
      </c>
      <c r="H9" s="69">
        <f>SUMIFS(monthly_gwh_mw!$F:$F,monthly_gwh_mw!$I:$I,$B9,monthly_gwh_mw!$D:$D,H$8)</f>
        <v>0</v>
      </c>
      <c r="I9" s="69">
        <f>SUMIFS(monthly_gwh_mw!$F:$F,monthly_gwh_mw!$I:$I,$B9,monthly_gwh_mw!$D:$D,I$8)</f>
        <v>0</v>
      </c>
      <c r="J9" s="69">
        <f>SUMIFS(monthly_gwh_mw!$F:$F,monthly_gwh_mw!$I:$I,$B9,monthly_gwh_mw!$D:$D,J$8)</f>
        <v>0</v>
      </c>
      <c r="K9" s="69">
        <f>SUMIFS(monthly_gwh_mw!$F:$F,monthly_gwh_mw!$I:$I,$B9,monthly_gwh_mw!$D:$D,K$8)</f>
        <v>0</v>
      </c>
      <c r="L9" s="69">
        <f>SUMIFS(monthly_gwh_mw!$F:$F,monthly_gwh_mw!$I:$I,$B9,monthly_gwh_mw!$D:$D,L$8)</f>
        <v>0</v>
      </c>
      <c r="M9" s="69">
        <f>SUMIFS(monthly_gwh_mw!$F:$F,monthly_gwh_mw!$I:$I,$B9,monthly_gwh_mw!$D:$D,M$8)</f>
        <v>0</v>
      </c>
      <c r="O9" s="1" t="b">
        <f>ABS(SUM(C9:M13)-SUM(monthly_gwh_mw!F:F))&lt;1</f>
        <v>1</v>
      </c>
    </row>
    <row r="10" spans="1:18" x14ac:dyDescent="0.25">
      <c r="B10" s="69" t="s">
        <v>11</v>
      </c>
      <c r="C10" s="69">
        <f>SUMIFS(monthly_gwh_mw!$F:$F,monthly_gwh_mw!$I:$I,$B10,monthly_gwh_mw!$D:$D,C$8)</f>
        <v>0</v>
      </c>
      <c r="D10" s="69">
        <f>SUMIFS(monthly_gwh_mw!$F:$F,monthly_gwh_mw!$I:$I,$B10,monthly_gwh_mw!$D:$D,D$8)</f>
        <v>78.84</v>
      </c>
      <c r="E10" s="69">
        <f>SUMIFS(monthly_gwh_mw!$F:$F,monthly_gwh_mw!$I:$I,$B10,monthly_gwh_mw!$D:$D,E$8)</f>
        <v>0</v>
      </c>
      <c r="F10" s="69">
        <f>SUMIFS(monthly_gwh_mw!$F:$F,monthly_gwh_mw!$I:$I,$B10,monthly_gwh_mw!$D:$D,F$8)</f>
        <v>0</v>
      </c>
      <c r="G10" s="69">
        <f>SUMIFS(monthly_gwh_mw!$F:$F,monthly_gwh_mw!$I:$I,$B10,monthly_gwh_mw!$D:$D,G$8)</f>
        <v>0</v>
      </c>
      <c r="H10" s="69">
        <f>SUMIFS(monthly_gwh_mw!$F:$F,monthly_gwh_mw!$I:$I,$B10,monthly_gwh_mw!$D:$D,H$8)</f>
        <v>0</v>
      </c>
      <c r="I10" s="69">
        <f>SUMIFS(monthly_gwh_mw!$F:$F,monthly_gwh_mw!$I:$I,$B10,monthly_gwh_mw!$D:$D,I$8)</f>
        <v>0</v>
      </c>
      <c r="J10" s="69">
        <f>SUMIFS(monthly_gwh_mw!$F:$F,monthly_gwh_mw!$I:$I,$B10,monthly_gwh_mw!$D:$D,J$8)</f>
        <v>0</v>
      </c>
      <c r="K10" s="69">
        <f>SUMIFS(monthly_gwh_mw!$F:$F,monthly_gwh_mw!$I:$I,$B10,monthly_gwh_mw!$D:$D,K$8)</f>
        <v>0</v>
      </c>
      <c r="L10" s="69">
        <f>SUMIFS(monthly_gwh_mw!$F:$F,monthly_gwh_mw!$I:$I,$B10,monthly_gwh_mw!$D:$D,L$8)</f>
        <v>0</v>
      </c>
      <c r="M10" s="69">
        <f>SUMIFS(monthly_gwh_mw!$F:$F,monthly_gwh_mw!$I:$I,$B10,monthly_gwh_mw!$D:$D,M$8)</f>
        <v>0</v>
      </c>
    </row>
    <row r="11" spans="1:18" x14ac:dyDescent="0.25">
      <c r="B11" s="69" t="s">
        <v>12</v>
      </c>
      <c r="C11" s="69">
        <f>SUMIFS(monthly_gwh_mw!$F:$F,monthly_gwh_mw!$I:$I,$B11,monthly_gwh_mw!$D:$D,C$8)</f>
        <v>0</v>
      </c>
      <c r="D11" s="69">
        <f>SUMIFS(monthly_gwh_mw!$F:$F,monthly_gwh_mw!$I:$I,$B11,monthly_gwh_mw!$D:$D,D$8)</f>
        <v>400</v>
      </c>
      <c r="E11" s="69">
        <f>SUMIFS(monthly_gwh_mw!$F:$F,monthly_gwh_mw!$I:$I,$B11,monthly_gwh_mw!$D:$D,E$8)</f>
        <v>0</v>
      </c>
      <c r="F11" s="69">
        <f>SUMIFS(monthly_gwh_mw!$F:$F,monthly_gwh_mw!$I:$I,$B11,monthly_gwh_mw!$D:$D,F$8)</f>
        <v>0</v>
      </c>
      <c r="G11" s="69">
        <f>SUMIFS(monthly_gwh_mw!$F:$F,monthly_gwh_mw!$I:$I,$B11,monthly_gwh_mw!$D:$D,G$8)</f>
        <v>0</v>
      </c>
      <c r="H11" s="69">
        <f>SUMIFS(monthly_gwh_mw!$F:$F,monthly_gwh_mw!$I:$I,$B11,monthly_gwh_mw!$D:$D,H$8)</f>
        <v>0</v>
      </c>
      <c r="I11" s="69">
        <f>SUMIFS(monthly_gwh_mw!$F:$F,monthly_gwh_mw!$I:$I,$B11,monthly_gwh_mw!$D:$D,I$8)</f>
        <v>0</v>
      </c>
      <c r="J11" s="69">
        <f>SUMIFS(monthly_gwh_mw!$F:$F,monthly_gwh_mw!$I:$I,$B11,monthly_gwh_mw!$D:$D,J$8)</f>
        <v>0</v>
      </c>
      <c r="K11" s="69">
        <f>SUMIFS(monthly_gwh_mw!$F:$F,monthly_gwh_mw!$I:$I,$B11,monthly_gwh_mw!$D:$D,K$8)</f>
        <v>0</v>
      </c>
      <c r="L11" s="69">
        <f>SUMIFS(monthly_gwh_mw!$F:$F,monthly_gwh_mw!$I:$I,$B11,monthly_gwh_mw!$D:$D,L$8)</f>
        <v>0</v>
      </c>
      <c r="M11" s="69">
        <f>SUMIFS(monthly_gwh_mw!$F:$F,monthly_gwh_mw!$I:$I,$B11,monthly_gwh_mw!$D:$D,M$8)</f>
        <v>78.84</v>
      </c>
    </row>
    <row r="12" spans="1:18" x14ac:dyDescent="0.25">
      <c r="B12" s="69" t="s">
        <v>3291</v>
      </c>
      <c r="C12" s="69">
        <f>SUMIFS(monthly_gwh_mw!$F:$F,monthly_gwh_mw!$I:$I,$B12,monthly_gwh_mw!$D:$D,C$8)</f>
        <v>0</v>
      </c>
      <c r="D12" s="69">
        <f>SUMIFS(monthly_gwh_mw!$F:$F,monthly_gwh_mw!$I:$I,$B12,monthly_gwh_mw!$D:$D,D$8)</f>
        <v>4644.88</v>
      </c>
      <c r="E12" s="69">
        <f>SUMIFS(monthly_gwh_mw!$F:$F,monthly_gwh_mw!$I:$I,$B12,monthly_gwh_mw!$D:$D,E$8)</f>
        <v>0</v>
      </c>
      <c r="F12" s="69">
        <f>SUMIFS(monthly_gwh_mw!$F:$F,monthly_gwh_mw!$I:$I,$B12,monthly_gwh_mw!$D:$D,F$8)</f>
        <v>0</v>
      </c>
      <c r="G12" s="69">
        <f>SUMIFS(monthly_gwh_mw!$F:$F,monthly_gwh_mw!$I:$I,$B12,monthly_gwh_mw!$D:$D,G$8)</f>
        <v>0</v>
      </c>
      <c r="H12" s="69">
        <f>SUMIFS(monthly_gwh_mw!$F:$F,monthly_gwh_mw!$I:$I,$B12,monthly_gwh_mw!$D:$D,H$8)</f>
        <v>0</v>
      </c>
      <c r="I12" s="69">
        <f>SUMIFS(monthly_gwh_mw!$F:$F,monthly_gwh_mw!$I:$I,$B12,monthly_gwh_mw!$D:$D,I$8)</f>
        <v>0</v>
      </c>
      <c r="J12" s="69">
        <f>SUMIFS(monthly_gwh_mw!$F:$F,monthly_gwh_mw!$I:$I,$B12,monthly_gwh_mw!$D:$D,J$8)</f>
        <v>0</v>
      </c>
      <c r="K12" s="69">
        <f>SUMIFS(monthly_gwh_mw!$F:$F,monthly_gwh_mw!$I:$I,$B12,monthly_gwh_mw!$D:$D,K$8)</f>
        <v>0</v>
      </c>
      <c r="L12" s="69">
        <f>SUMIFS(monthly_gwh_mw!$F:$F,monthly_gwh_mw!$I:$I,$B12,monthly_gwh_mw!$D:$D,L$8)</f>
        <v>0</v>
      </c>
      <c r="M12" s="69">
        <f>SUMIFS(monthly_gwh_mw!$F:$F,monthly_gwh_mw!$I:$I,$B12,monthly_gwh_mw!$D:$D,M$8)</f>
        <v>0</v>
      </c>
      <c r="Q12" s="13"/>
      <c r="R12" s="13"/>
    </row>
    <row r="13" spans="1:18" x14ac:dyDescent="0.25">
      <c r="B13" s="69" t="s">
        <v>3292</v>
      </c>
      <c r="C13" s="69">
        <f>SUMIFS(monthly_gwh_mw!$F:$F,monthly_gwh_mw!$I:$I,$B13,monthly_gwh_mw!$D:$D,C$8)</f>
        <v>0</v>
      </c>
      <c r="D13" s="69">
        <f>SUMIFS(monthly_gwh_mw!$F:$F,monthly_gwh_mw!$I:$I,$B13,monthly_gwh_mw!$D:$D,D$8)</f>
        <v>444</v>
      </c>
      <c r="E13" s="69">
        <f>SUMIFS(monthly_gwh_mw!$F:$F,monthly_gwh_mw!$I:$I,$B13,monthly_gwh_mw!$D:$D,E$8)</f>
        <v>0</v>
      </c>
      <c r="F13" s="69">
        <f>SUMIFS(monthly_gwh_mw!$F:$F,monthly_gwh_mw!$I:$I,$B13,monthly_gwh_mw!$D:$D,F$8)</f>
        <v>0</v>
      </c>
      <c r="G13" s="69">
        <f>SUMIFS(monthly_gwh_mw!$F:$F,monthly_gwh_mw!$I:$I,$B13,monthly_gwh_mw!$D:$D,G$8)</f>
        <v>0</v>
      </c>
      <c r="H13" s="69">
        <f>SUMIFS(monthly_gwh_mw!$F:$F,monthly_gwh_mw!$I:$I,$B13,monthly_gwh_mw!$D:$D,H$8)</f>
        <v>0</v>
      </c>
      <c r="I13" s="69">
        <f>SUMIFS(monthly_gwh_mw!$F:$F,monthly_gwh_mw!$I:$I,$B13,monthly_gwh_mw!$D:$D,I$8)</f>
        <v>0</v>
      </c>
      <c r="J13" s="69">
        <f>SUMIFS(monthly_gwh_mw!$F:$F,monthly_gwh_mw!$I:$I,$B13,monthly_gwh_mw!$D:$D,J$8)</f>
        <v>0</v>
      </c>
      <c r="K13" s="69">
        <f>SUMIFS(monthly_gwh_mw!$F:$F,monthly_gwh_mw!$I:$I,$B13,monthly_gwh_mw!$D:$D,K$8)</f>
        <v>0</v>
      </c>
      <c r="L13" s="69">
        <f>SUMIFS(monthly_gwh_mw!$F:$F,monthly_gwh_mw!$I:$I,$B13,monthly_gwh_mw!$D:$D,L$8)</f>
        <v>0</v>
      </c>
      <c r="M13" s="69">
        <f>SUMIFS(monthly_gwh_mw!$F:$F,monthly_gwh_mw!$I:$I,$B13,monthly_gwh_mw!$D:$D,M$8)</f>
        <v>0</v>
      </c>
    </row>
    <row r="14" spans="1:18" x14ac:dyDescent="0.25">
      <c r="B14" s="29"/>
    </row>
    <row r="15" spans="1:18" x14ac:dyDescent="0.25">
      <c r="B15" s="3" t="s">
        <v>4534</v>
      </c>
      <c r="C15" s="114">
        <f>A2</f>
        <v>2021</v>
      </c>
    </row>
    <row r="16" spans="1:18" x14ac:dyDescent="0.25">
      <c r="B16" s="3" t="s">
        <v>4536</v>
      </c>
      <c r="C16" s="3">
        <f>SUM(unique_contracts!AL:AL)</f>
        <v>354.1</v>
      </c>
      <c r="O16" s="92" t="s">
        <v>4493</v>
      </c>
    </row>
    <row r="17" spans="2:18" x14ac:dyDescent="0.25">
      <c r="B17" s="3" t="s">
        <v>4544</v>
      </c>
      <c r="C17" s="3">
        <f>SUM(unique_contracts!AM:AM)</f>
        <v>54</v>
      </c>
      <c r="O17" s="1" t="b">
        <f>ABS(SUMPRODUCT(unique_contracts!AK:AK,unique_contracts!M:M)+SUM(unique_contracts!AQ:AQ)-C20)&lt;2</f>
        <v>1</v>
      </c>
      <c r="Q17" s="13"/>
      <c r="R17" s="13"/>
    </row>
    <row r="18" spans="2:18" x14ac:dyDescent="0.25">
      <c r="B18" s="3" t="s">
        <v>4537</v>
      </c>
      <c r="C18" s="3">
        <f>SUM(unique_contracts!AN:AN)</f>
        <v>50</v>
      </c>
    </row>
    <row r="19" spans="2:18" x14ac:dyDescent="0.25">
      <c r="B19" s="3" t="s">
        <v>4538</v>
      </c>
      <c r="C19" s="3">
        <f>SUM(unique_contracts!AQ:AQ)</f>
        <v>100</v>
      </c>
    </row>
    <row r="20" spans="2:18" x14ac:dyDescent="0.25">
      <c r="B20" s="3" t="s">
        <v>4539</v>
      </c>
      <c r="C20" s="3">
        <f>SUM(C16:C19)</f>
        <v>558.1</v>
      </c>
    </row>
    <row r="21" spans="2:18" x14ac:dyDescent="0.25">
      <c r="B21" s="29"/>
    </row>
    <row r="22" spans="2:18" x14ac:dyDescent="0.25">
      <c r="B22" s="28"/>
    </row>
    <row r="23" spans="2:18" x14ac:dyDescent="0.25">
      <c r="B23" s="29"/>
    </row>
    <row r="24" spans="2:18" x14ac:dyDescent="0.25">
      <c r="B24" s="27"/>
    </row>
  </sheetData>
  <conditionalFormatting sqref="O9">
    <cfRule type="cellIs" dxfId="6" priority="5" operator="equal">
      <formula>FALSE</formula>
    </cfRule>
    <cfRule type="cellIs" dxfId="5" priority="6" operator="equal">
      <formula>TRUE</formula>
    </cfRule>
  </conditionalFormatting>
  <conditionalFormatting sqref="O5">
    <cfRule type="cellIs" dxfId="4" priority="3" operator="equal">
      <formula>FALSE</formula>
    </cfRule>
    <cfRule type="cellIs" dxfId="3" priority="4" operator="equal">
      <formula>TRUE</formula>
    </cfRule>
  </conditionalFormatting>
  <conditionalFormatting sqref="O17">
    <cfRule type="cellIs" dxfId="2" priority="1" operator="equal">
      <formula>FALSE</formula>
    </cfRule>
    <cfRule type="cellIs" dxfId="1" priority="2" operator="equal">
      <formula>TRUE</formula>
    </cfRule>
  </conditionalFormatting>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month_map!$B$1:$B$12</xm:f>
          </x14:formula1>
          <xm:sqref>A1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J4012"/>
  <sheetViews>
    <sheetView zoomScale="70" zoomScaleNormal="7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5"/>
  <cols>
    <col min="1" max="1" width="13.42578125" style="1" bestFit="1" customWidth="1"/>
    <col min="2" max="2" width="86.42578125" style="89" bestFit="1" customWidth="1"/>
    <col min="3" max="3" width="95.28515625" style="1" bestFit="1" customWidth="1"/>
    <col min="4" max="4" width="14.85546875" style="1" bestFit="1" customWidth="1"/>
    <col min="5" max="5" width="30.5703125" style="1" bestFit="1" customWidth="1"/>
    <col min="6" max="6" width="20.5703125" style="1" bestFit="1" customWidth="1"/>
    <col min="7" max="7" width="48.140625" style="1" customWidth="1"/>
    <col min="8" max="8" width="12" style="1" bestFit="1" customWidth="1"/>
    <col min="9" max="9" width="15" bestFit="1" customWidth="1"/>
    <col min="10" max="10" width="16.7109375" style="85" bestFit="1" customWidth="1"/>
  </cols>
  <sheetData>
    <row r="1" spans="1:10" x14ac:dyDescent="0.25">
      <c r="A1" s="1" t="s">
        <v>3315</v>
      </c>
      <c r="B1" s="89" t="s">
        <v>2200</v>
      </c>
      <c r="C1" s="1" t="s">
        <v>14</v>
      </c>
      <c r="D1" s="1" t="s">
        <v>15</v>
      </c>
      <c r="E1" s="1" t="s">
        <v>16</v>
      </c>
      <c r="F1" s="1" t="s">
        <v>2157</v>
      </c>
      <c r="G1" s="1" t="s">
        <v>2425</v>
      </c>
      <c r="H1" s="1" t="s">
        <v>3316</v>
      </c>
      <c r="I1" s="1" t="s">
        <v>4441</v>
      </c>
      <c r="J1" s="81" t="s">
        <v>4478</v>
      </c>
    </row>
    <row r="2" spans="1:10" x14ac:dyDescent="0.25">
      <c r="A2" s="1" t="s">
        <v>4385</v>
      </c>
      <c r="B2" s="89" t="s">
        <v>1719</v>
      </c>
      <c r="C2" s="1">
        <v>0</v>
      </c>
      <c r="D2" s="1">
        <v>4.6399999999999997</v>
      </c>
      <c r="E2" s="1">
        <v>0</v>
      </c>
      <c r="F2" s="1" t="s">
        <v>2291</v>
      </c>
      <c r="G2" s="1" t="s">
        <v>2442</v>
      </c>
      <c r="H2" s="1">
        <v>1</v>
      </c>
      <c r="I2">
        <f t="shared" ref="I2:I65" si="0">NOT(H2)*1</f>
        <v>0</v>
      </c>
      <c r="J2" s="85">
        <v>1</v>
      </c>
    </row>
    <row r="3" spans="1:10" x14ac:dyDescent="0.25">
      <c r="A3" s="1" t="s">
        <v>4385</v>
      </c>
      <c r="B3" s="89" t="s">
        <v>1332</v>
      </c>
      <c r="C3" s="1">
        <v>0</v>
      </c>
      <c r="D3" s="1">
        <v>3</v>
      </c>
      <c r="E3" s="1">
        <v>0</v>
      </c>
      <c r="F3" s="1" t="s">
        <v>2291</v>
      </c>
      <c r="G3" s="1" t="s">
        <v>2442</v>
      </c>
      <c r="H3" s="1">
        <v>0</v>
      </c>
      <c r="I3" s="13">
        <f t="shared" si="0"/>
        <v>1</v>
      </c>
      <c r="J3" s="85">
        <v>1</v>
      </c>
    </row>
    <row r="4" spans="1:10" x14ac:dyDescent="0.25">
      <c r="A4" s="1" t="s">
        <v>4385</v>
      </c>
      <c r="B4" s="89" t="s">
        <v>1365</v>
      </c>
      <c r="C4" s="1">
        <v>0</v>
      </c>
      <c r="D4" s="1">
        <v>2</v>
      </c>
      <c r="E4" s="1">
        <v>0</v>
      </c>
      <c r="F4" s="1" t="s">
        <v>2291</v>
      </c>
      <c r="G4" s="1" t="s">
        <v>2442</v>
      </c>
      <c r="H4" s="1">
        <v>0</v>
      </c>
      <c r="I4" s="13">
        <f t="shared" si="0"/>
        <v>1</v>
      </c>
      <c r="J4" s="85">
        <v>1</v>
      </c>
    </row>
    <row r="5" spans="1:10" x14ac:dyDescent="0.25">
      <c r="A5" s="1" t="s">
        <v>4385</v>
      </c>
      <c r="B5" s="89" t="s">
        <v>1381</v>
      </c>
      <c r="C5" s="1">
        <v>0</v>
      </c>
      <c r="D5" s="1">
        <v>0.8</v>
      </c>
      <c r="E5" s="1">
        <v>0</v>
      </c>
      <c r="F5" s="1" t="s">
        <v>2291</v>
      </c>
      <c r="G5" s="1" t="s">
        <v>2442</v>
      </c>
      <c r="H5" s="1">
        <v>0</v>
      </c>
      <c r="I5" s="13">
        <f t="shared" si="0"/>
        <v>1</v>
      </c>
      <c r="J5" s="85">
        <v>1</v>
      </c>
    </row>
    <row r="6" spans="1:10" x14ac:dyDescent="0.25">
      <c r="A6" s="1" t="s">
        <v>4385</v>
      </c>
      <c r="B6" s="89" t="s">
        <v>4429</v>
      </c>
      <c r="C6" s="1" t="s">
        <v>4430</v>
      </c>
      <c r="D6" s="1">
        <v>2.8</v>
      </c>
      <c r="E6" s="1">
        <v>0</v>
      </c>
      <c r="F6" s="1" t="s">
        <v>2291</v>
      </c>
      <c r="G6" s="1" t="s">
        <v>2442</v>
      </c>
      <c r="H6" s="1">
        <v>1</v>
      </c>
      <c r="I6" s="13">
        <f t="shared" si="0"/>
        <v>0</v>
      </c>
      <c r="J6" s="85">
        <v>1</v>
      </c>
    </row>
    <row r="7" spans="1:10" x14ac:dyDescent="0.25">
      <c r="A7" s="1" t="s">
        <v>4385</v>
      </c>
      <c r="B7" s="89" t="s">
        <v>4431</v>
      </c>
      <c r="C7" s="1" t="s">
        <v>4432</v>
      </c>
      <c r="D7" s="1">
        <v>1.3</v>
      </c>
      <c r="E7" s="1" t="s">
        <v>25</v>
      </c>
      <c r="F7" s="1" t="s">
        <v>2291</v>
      </c>
      <c r="G7" s="1" t="s">
        <v>2442</v>
      </c>
      <c r="H7" s="1">
        <v>1</v>
      </c>
      <c r="I7" s="13">
        <f t="shared" si="0"/>
        <v>0</v>
      </c>
      <c r="J7" s="85">
        <v>1</v>
      </c>
    </row>
    <row r="8" spans="1:10" x14ac:dyDescent="0.25">
      <c r="A8" s="1" t="s">
        <v>4385</v>
      </c>
      <c r="B8" s="89" t="s">
        <v>4433</v>
      </c>
      <c r="C8" s="1" t="s">
        <v>4434</v>
      </c>
      <c r="D8" s="1">
        <v>1.1000000000000001</v>
      </c>
      <c r="E8" s="1" t="s">
        <v>25</v>
      </c>
      <c r="F8" s="1" t="s">
        <v>2291</v>
      </c>
      <c r="G8" s="1" t="s">
        <v>2442</v>
      </c>
      <c r="H8" s="1">
        <v>1</v>
      </c>
      <c r="I8" s="13">
        <f t="shared" si="0"/>
        <v>0</v>
      </c>
      <c r="J8" s="85">
        <v>1</v>
      </c>
    </row>
    <row r="9" spans="1:10" x14ac:dyDescent="0.25">
      <c r="A9" s="1" t="s">
        <v>4385</v>
      </c>
      <c r="B9" s="89" t="s">
        <v>4435</v>
      </c>
      <c r="C9" s="1" t="s">
        <v>4436</v>
      </c>
      <c r="D9" s="1">
        <v>1</v>
      </c>
      <c r="E9" s="1" t="s">
        <v>569</v>
      </c>
      <c r="F9" s="1" t="s">
        <v>2291</v>
      </c>
      <c r="G9" s="1" t="s">
        <v>2442</v>
      </c>
      <c r="H9" s="1">
        <v>1</v>
      </c>
      <c r="I9" s="13">
        <f t="shared" si="0"/>
        <v>0</v>
      </c>
      <c r="J9" s="85">
        <v>1</v>
      </c>
    </row>
    <row r="10" spans="1:10" x14ac:dyDescent="0.25">
      <c r="A10" s="1" t="s">
        <v>4385</v>
      </c>
      <c r="B10" s="89" t="s">
        <v>4437</v>
      </c>
      <c r="C10" s="1" t="s">
        <v>4438</v>
      </c>
      <c r="D10" s="1">
        <v>0.85</v>
      </c>
      <c r="E10" s="1">
        <v>0</v>
      </c>
      <c r="F10" s="1" t="s">
        <v>2291</v>
      </c>
      <c r="G10" s="1" t="s">
        <v>2442</v>
      </c>
      <c r="H10" s="1">
        <v>1</v>
      </c>
      <c r="I10" s="13">
        <f t="shared" si="0"/>
        <v>0</v>
      </c>
      <c r="J10" s="85">
        <v>1</v>
      </c>
    </row>
    <row r="11" spans="1:10" x14ac:dyDescent="0.25">
      <c r="A11" s="1" t="s">
        <v>3317</v>
      </c>
      <c r="B11" s="89" t="s">
        <v>1517</v>
      </c>
      <c r="C11" s="1" t="s">
        <v>3476</v>
      </c>
      <c r="D11" s="1">
        <v>58</v>
      </c>
      <c r="E11" s="1" t="s">
        <v>33</v>
      </c>
      <c r="F11" s="1" t="s">
        <v>2291</v>
      </c>
      <c r="G11" s="1" t="s">
        <v>2442</v>
      </c>
      <c r="H11" s="1">
        <v>1</v>
      </c>
      <c r="I11" s="13">
        <f t="shared" si="0"/>
        <v>0</v>
      </c>
      <c r="J11" s="85">
        <v>1</v>
      </c>
    </row>
    <row r="12" spans="1:10" x14ac:dyDescent="0.25">
      <c r="A12" s="1" t="s">
        <v>3317</v>
      </c>
      <c r="B12" s="89" t="s">
        <v>1712</v>
      </c>
      <c r="C12" s="1" t="s">
        <v>1713</v>
      </c>
      <c r="D12" s="1">
        <v>54.9</v>
      </c>
      <c r="E12" s="1" t="s">
        <v>33</v>
      </c>
      <c r="F12" s="1" t="s">
        <v>2291</v>
      </c>
      <c r="G12" s="1" t="s">
        <v>2442</v>
      </c>
      <c r="H12" s="1">
        <v>1</v>
      </c>
      <c r="I12" s="13">
        <f t="shared" si="0"/>
        <v>0</v>
      </c>
      <c r="J12" s="85">
        <v>1</v>
      </c>
    </row>
    <row r="13" spans="1:10" x14ac:dyDescent="0.25">
      <c r="A13" s="1" t="s">
        <v>3317</v>
      </c>
      <c r="B13" s="89" t="s">
        <v>1680</v>
      </c>
      <c r="C13" s="1" t="s">
        <v>3484</v>
      </c>
      <c r="D13" s="1">
        <v>50</v>
      </c>
      <c r="E13" s="1" t="s">
        <v>33</v>
      </c>
      <c r="F13" s="1" t="s">
        <v>2291</v>
      </c>
      <c r="G13" s="1" t="s">
        <v>2442</v>
      </c>
      <c r="H13" s="1">
        <v>1</v>
      </c>
      <c r="I13" s="13">
        <f t="shared" si="0"/>
        <v>0</v>
      </c>
      <c r="J13" s="85">
        <v>1</v>
      </c>
    </row>
    <row r="14" spans="1:10" x14ac:dyDescent="0.25">
      <c r="A14" s="1" t="s">
        <v>3317</v>
      </c>
      <c r="B14" s="89" t="s">
        <v>1294</v>
      </c>
      <c r="C14" s="1" t="s">
        <v>3496</v>
      </c>
      <c r="D14" s="1">
        <v>49</v>
      </c>
      <c r="E14" s="1" t="s">
        <v>33</v>
      </c>
      <c r="F14" s="1" t="s">
        <v>2291</v>
      </c>
      <c r="G14" s="1" t="s">
        <v>2442</v>
      </c>
      <c r="H14" s="1">
        <v>1</v>
      </c>
      <c r="I14" s="13">
        <f t="shared" si="0"/>
        <v>0</v>
      </c>
      <c r="J14" s="85">
        <v>1</v>
      </c>
    </row>
    <row r="15" spans="1:10" x14ac:dyDescent="0.25">
      <c r="A15" s="1" t="s">
        <v>3317</v>
      </c>
      <c r="B15" s="89" t="s">
        <v>596</v>
      </c>
      <c r="C15" s="1" t="s">
        <v>3508</v>
      </c>
      <c r="D15" s="1">
        <v>45</v>
      </c>
      <c r="E15" s="1" t="s">
        <v>33</v>
      </c>
      <c r="F15" s="1" t="s">
        <v>2291</v>
      </c>
      <c r="G15" s="1" t="s">
        <v>2442</v>
      </c>
      <c r="H15" s="1">
        <v>1</v>
      </c>
      <c r="I15" s="13">
        <f t="shared" si="0"/>
        <v>0</v>
      </c>
      <c r="J15" s="85">
        <v>1</v>
      </c>
    </row>
    <row r="16" spans="1:10" x14ac:dyDescent="0.25">
      <c r="A16" s="1" t="s">
        <v>3317</v>
      </c>
      <c r="B16" s="89" t="s">
        <v>1930</v>
      </c>
      <c r="C16" s="1" t="s">
        <v>3528</v>
      </c>
      <c r="D16" s="1">
        <v>38.400000000000006</v>
      </c>
      <c r="E16" s="1" t="s">
        <v>33</v>
      </c>
      <c r="F16" s="1" t="s">
        <v>2291</v>
      </c>
      <c r="G16" s="1" t="s">
        <v>2442</v>
      </c>
      <c r="H16" s="1">
        <v>1</v>
      </c>
      <c r="I16" s="13">
        <f t="shared" si="0"/>
        <v>0</v>
      </c>
      <c r="J16" s="85">
        <v>1</v>
      </c>
    </row>
    <row r="17" spans="1:10" x14ac:dyDescent="0.25">
      <c r="A17" s="1" t="s">
        <v>3317</v>
      </c>
      <c r="B17" s="89" t="s">
        <v>1243</v>
      </c>
      <c r="C17" s="1" t="s">
        <v>3540</v>
      </c>
      <c r="D17" s="1">
        <v>32.799999999999997</v>
      </c>
      <c r="E17" s="1" t="s">
        <v>33</v>
      </c>
      <c r="F17" s="1" t="s">
        <v>2291</v>
      </c>
      <c r="G17" s="1" t="s">
        <v>2442</v>
      </c>
      <c r="H17" s="1">
        <v>1</v>
      </c>
      <c r="I17" s="13">
        <f t="shared" si="0"/>
        <v>0</v>
      </c>
      <c r="J17" s="85">
        <v>1</v>
      </c>
    </row>
    <row r="18" spans="1:10" x14ac:dyDescent="0.25">
      <c r="A18" s="1" t="s">
        <v>3317</v>
      </c>
      <c r="B18" s="89" t="s">
        <v>3541</v>
      </c>
      <c r="C18" s="1" t="s">
        <v>3541</v>
      </c>
      <c r="D18" s="1">
        <v>32</v>
      </c>
      <c r="E18" s="1" t="s">
        <v>33</v>
      </c>
      <c r="F18" s="1" t="s">
        <v>2291</v>
      </c>
      <c r="G18" s="1" t="s">
        <v>2442</v>
      </c>
      <c r="H18" s="1">
        <v>1</v>
      </c>
      <c r="I18" s="13">
        <f t="shared" si="0"/>
        <v>0</v>
      </c>
      <c r="J18" s="85">
        <v>1</v>
      </c>
    </row>
    <row r="19" spans="1:10" x14ac:dyDescent="0.25">
      <c r="A19" s="1" t="s">
        <v>3317</v>
      </c>
      <c r="B19" s="89" t="s">
        <v>519</v>
      </c>
      <c r="C19" s="1" t="s">
        <v>3542</v>
      </c>
      <c r="D19" s="1">
        <v>31</v>
      </c>
      <c r="E19" s="1" t="s">
        <v>33</v>
      </c>
      <c r="F19" s="1" t="s">
        <v>2291</v>
      </c>
      <c r="G19" s="1" t="s">
        <v>2442</v>
      </c>
      <c r="H19" s="1">
        <v>1</v>
      </c>
      <c r="I19" s="13">
        <f t="shared" si="0"/>
        <v>0</v>
      </c>
      <c r="J19" s="85">
        <v>1</v>
      </c>
    </row>
    <row r="20" spans="1:10" x14ac:dyDescent="0.25">
      <c r="A20" s="1" t="s">
        <v>3317</v>
      </c>
      <c r="B20" s="89" t="s">
        <v>1672</v>
      </c>
      <c r="C20" s="1" t="s">
        <v>1673</v>
      </c>
      <c r="D20" s="1">
        <v>29.07</v>
      </c>
      <c r="E20" s="1" t="s">
        <v>33</v>
      </c>
      <c r="F20" s="1" t="s">
        <v>2291</v>
      </c>
      <c r="G20" s="1" t="s">
        <v>2442</v>
      </c>
      <c r="H20" s="1">
        <v>1</v>
      </c>
      <c r="I20" s="13">
        <f t="shared" si="0"/>
        <v>0</v>
      </c>
      <c r="J20" s="85">
        <v>1</v>
      </c>
    </row>
    <row r="21" spans="1:10" x14ac:dyDescent="0.25">
      <c r="A21" s="1" t="s">
        <v>3317</v>
      </c>
      <c r="B21" s="89" t="s">
        <v>1281</v>
      </c>
      <c r="C21" s="1" t="s">
        <v>3553</v>
      </c>
      <c r="D21" s="1">
        <v>28.8</v>
      </c>
      <c r="E21" s="1" t="s">
        <v>33</v>
      </c>
      <c r="F21" s="1" t="s">
        <v>2291</v>
      </c>
      <c r="G21" s="1" t="s">
        <v>2442</v>
      </c>
      <c r="H21" s="1">
        <v>1</v>
      </c>
      <c r="I21" s="13">
        <f t="shared" si="0"/>
        <v>0</v>
      </c>
      <c r="J21" s="85">
        <v>1</v>
      </c>
    </row>
    <row r="22" spans="1:10" x14ac:dyDescent="0.25">
      <c r="A22" s="1" t="s">
        <v>3317</v>
      </c>
      <c r="B22" s="89" t="s">
        <v>1581</v>
      </c>
      <c r="C22" s="1" t="s">
        <v>1582</v>
      </c>
      <c r="D22" s="1">
        <v>26.5</v>
      </c>
      <c r="E22" s="1" t="s">
        <v>33</v>
      </c>
      <c r="F22" s="1" t="s">
        <v>2291</v>
      </c>
      <c r="G22" s="1" t="s">
        <v>2442</v>
      </c>
      <c r="H22" s="1">
        <v>1</v>
      </c>
      <c r="I22" s="13">
        <f t="shared" si="0"/>
        <v>0</v>
      </c>
      <c r="J22" s="85">
        <v>1</v>
      </c>
    </row>
    <row r="23" spans="1:10" x14ac:dyDescent="0.25">
      <c r="A23" s="1" t="s">
        <v>3317</v>
      </c>
      <c r="B23" s="89" t="s">
        <v>3562</v>
      </c>
      <c r="C23" s="1" t="s">
        <v>3562</v>
      </c>
      <c r="D23" s="1">
        <v>26</v>
      </c>
      <c r="E23" s="1" t="s">
        <v>33</v>
      </c>
      <c r="F23" s="1" t="s">
        <v>2291</v>
      </c>
      <c r="G23" s="1" t="s">
        <v>2442</v>
      </c>
      <c r="H23" s="1">
        <v>1</v>
      </c>
      <c r="I23" s="13">
        <f t="shared" si="0"/>
        <v>0</v>
      </c>
      <c r="J23" s="85">
        <v>1</v>
      </c>
    </row>
    <row r="24" spans="1:10" x14ac:dyDescent="0.25">
      <c r="A24" s="1" t="s">
        <v>3317</v>
      </c>
      <c r="B24" s="89" t="s">
        <v>474</v>
      </c>
      <c r="C24" s="1" t="s">
        <v>3564</v>
      </c>
      <c r="D24" s="1">
        <v>25.5</v>
      </c>
      <c r="E24" s="1" t="s">
        <v>33</v>
      </c>
      <c r="F24" s="1" t="s">
        <v>2291</v>
      </c>
      <c r="G24" s="1" t="s">
        <v>2442</v>
      </c>
      <c r="H24" s="1">
        <v>1</v>
      </c>
      <c r="I24" s="13">
        <f t="shared" si="0"/>
        <v>0</v>
      </c>
      <c r="J24" s="85">
        <v>1</v>
      </c>
    </row>
    <row r="25" spans="1:10" x14ac:dyDescent="0.25">
      <c r="A25" s="1" t="s">
        <v>3317</v>
      </c>
      <c r="B25" s="89" t="s">
        <v>1109</v>
      </c>
      <c r="C25" s="1" t="s">
        <v>3566</v>
      </c>
      <c r="D25" s="1">
        <v>25</v>
      </c>
      <c r="E25" s="1" t="s">
        <v>33</v>
      </c>
      <c r="F25" s="1" t="s">
        <v>2291</v>
      </c>
      <c r="G25" s="1" t="s">
        <v>2442</v>
      </c>
      <c r="H25" s="1">
        <v>1</v>
      </c>
      <c r="I25" s="13">
        <f t="shared" si="0"/>
        <v>0</v>
      </c>
      <c r="J25" s="85">
        <v>1</v>
      </c>
    </row>
    <row r="26" spans="1:10" x14ac:dyDescent="0.25">
      <c r="A26" s="1" t="s">
        <v>3317</v>
      </c>
      <c r="B26" s="89" t="s">
        <v>1583</v>
      </c>
      <c r="C26" s="1" t="s">
        <v>1584</v>
      </c>
      <c r="D26" s="1">
        <v>25</v>
      </c>
      <c r="E26" s="1" t="s">
        <v>33</v>
      </c>
      <c r="F26" s="1" t="s">
        <v>2291</v>
      </c>
      <c r="G26" s="1" t="s">
        <v>2442</v>
      </c>
      <c r="H26" s="1">
        <v>1</v>
      </c>
      <c r="I26" s="13">
        <f t="shared" si="0"/>
        <v>0</v>
      </c>
      <c r="J26" s="85">
        <v>1</v>
      </c>
    </row>
    <row r="27" spans="1:10" x14ac:dyDescent="0.25">
      <c r="A27" s="1" t="s">
        <v>3317</v>
      </c>
      <c r="B27" s="89" t="s">
        <v>1530</v>
      </c>
      <c r="C27" s="1" t="s">
        <v>3573</v>
      </c>
      <c r="D27" s="1">
        <v>24</v>
      </c>
      <c r="E27" s="1" t="s">
        <v>33</v>
      </c>
      <c r="F27" s="1" t="s">
        <v>2291</v>
      </c>
      <c r="G27" s="1" t="s">
        <v>2442</v>
      </c>
      <c r="H27" s="1">
        <v>1</v>
      </c>
      <c r="I27" s="13">
        <f t="shared" si="0"/>
        <v>0</v>
      </c>
      <c r="J27" s="85">
        <v>1</v>
      </c>
    </row>
    <row r="28" spans="1:10" x14ac:dyDescent="0.25">
      <c r="A28" s="1" t="s">
        <v>3317</v>
      </c>
      <c r="B28" s="89" t="s">
        <v>1580</v>
      </c>
      <c r="C28" s="1" t="s">
        <v>3578</v>
      </c>
      <c r="D28" s="1">
        <v>22</v>
      </c>
      <c r="E28" s="1" t="s">
        <v>33</v>
      </c>
      <c r="F28" s="1" t="s">
        <v>2291</v>
      </c>
      <c r="G28" s="1" t="s">
        <v>2442</v>
      </c>
      <c r="H28" s="1">
        <v>1</v>
      </c>
      <c r="I28" s="13">
        <f t="shared" si="0"/>
        <v>0</v>
      </c>
      <c r="J28" s="85">
        <v>1</v>
      </c>
    </row>
    <row r="29" spans="1:10" x14ac:dyDescent="0.25">
      <c r="A29" s="1" t="s">
        <v>3317</v>
      </c>
      <c r="B29" s="89" t="s">
        <v>1722</v>
      </c>
      <c r="C29" s="1" t="s">
        <v>3582</v>
      </c>
      <c r="D29" s="1">
        <v>21</v>
      </c>
      <c r="E29" s="1" t="s">
        <v>33</v>
      </c>
      <c r="F29" s="1" t="s">
        <v>2291</v>
      </c>
      <c r="G29" s="1" t="s">
        <v>2442</v>
      </c>
      <c r="H29" s="1">
        <v>1</v>
      </c>
      <c r="I29" s="13">
        <f t="shared" si="0"/>
        <v>0</v>
      </c>
      <c r="J29" s="85">
        <v>1</v>
      </c>
    </row>
    <row r="30" spans="1:10" x14ac:dyDescent="0.25">
      <c r="A30" s="1" t="s">
        <v>3317</v>
      </c>
      <c r="B30" s="89" t="s">
        <v>3650</v>
      </c>
      <c r="C30" s="1" t="s">
        <v>3651</v>
      </c>
      <c r="D30" s="1">
        <v>20</v>
      </c>
      <c r="E30" s="1" t="s">
        <v>33</v>
      </c>
      <c r="F30" s="1" t="s">
        <v>2291</v>
      </c>
      <c r="G30" s="1" t="s">
        <v>2442</v>
      </c>
      <c r="H30" s="1">
        <v>1</v>
      </c>
      <c r="I30" s="13">
        <f t="shared" si="0"/>
        <v>0</v>
      </c>
      <c r="J30" s="85">
        <v>1</v>
      </c>
    </row>
    <row r="31" spans="1:10" x14ac:dyDescent="0.25">
      <c r="A31" s="1" t="s">
        <v>3317</v>
      </c>
      <c r="B31" s="89" t="s">
        <v>1543</v>
      </c>
      <c r="C31" s="1" t="s">
        <v>3671</v>
      </c>
      <c r="D31" s="1">
        <v>18.96</v>
      </c>
      <c r="E31" s="1" t="s">
        <v>33</v>
      </c>
      <c r="F31" s="1" t="s">
        <v>2291</v>
      </c>
      <c r="G31" s="1" t="s">
        <v>2442</v>
      </c>
      <c r="H31" s="1">
        <v>1</v>
      </c>
      <c r="I31" s="13">
        <f t="shared" si="0"/>
        <v>0</v>
      </c>
      <c r="J31" s="85">
        <v>1</v>
      </c>
    </row>
    <row r="32" spans="1:10" x14ac:dyDescent="0.25">
      <c r="A32" s="1" t="s">
        <v>3317</v>
      </c>
      <c r="B32" s="89" t="s">
        <v>801</v>
      </c>
      <c r="C32" s="1" t="s">
        <v>3672</v>
      </c>
      <c r="D32" s="1">
        <v>18.75</v>
      </c>
      <c r="E32" s="1" t="s">
        <v>33</v>
      </c>
      <c r="F32" s="1" t="s">
        <v>2291</v>
      </c>
      <c r="G32" s="1" t="s">
        <v>2442</v>
      </c>
      <c r="H32" s="1">
        <v>1</v>
      </c>
      <c r="I32" s="13">
        <f t="shared" si="0"/>
        <v>0</v>
      </c>
      <c r="J32" s="85">
        <v>1</v>
      </c>
    </row>
    <row r="33" spans="1:10" x14ac:dyDescent="0.25">
      <c r="A33" s="1" t="s">
        <v>3317</v>
      </c>
      <c r="B33" s="89" t="s">
        <v>1156</v>
      </c>
      <c r="C33" s="1" t="s">
        <v>3713</v>
      </c>
      <c r="D33" s="1">
        <v>13.799999999999999</v>
      </c>
      <c r="E33" s="1" t="s">
        <v>33</v>
      </c>
      <c r="F33" s="1" t="s">
        <v>2291</v>
      </c>
      <c r="G33" s="1" t="s">
        <v>2442</v>
      </c>
      <c r="H33" s="1">
        <v>1</v>
      </c>
      <c r="I33" s="13">
        <f t="shared" si="0"/>
        <v>0</v>
      </c>
      <c r="J33" s="85">
        <v>1</v>
      </c>
    </row>
    <row r="34" spans="1:10" x14ac:dyDescent="0.25">
      <c r="A34" s="1" t="s">
        <v>3317</v>
      </c>
      <c r="B34" s="89" t="s">
        <v>3718</v>
      </c>
      <c r="C34" s="1" t="s">
        <v>3719</v>
      </c>
      <c r="D34" s="1">
        <v>13.2</v>
      </c>
      <c r="E34" s="1" t="s">
        <v>33</v>
      </c>
      <c r="F34" s="1" t="s">
        <v>2291</v>
      </c>
      <c r="G34" s="1" t="s">
        <v>2442</v>
      </c>
      <c r="H34" s="1">
        <v>1</v>
      </c>
      <c r="I34" s="13">
        <f t="shared" si="0"/>
        <v>0</v>
      </c>
      <c r="J34" s="85">
        <v>1</v>
      </c>
    </row>
    <row r="35" spans="1:10" x14ac:dyDescent="0.25">
      <c r="A35" s="1" t="s">
        <v>3317</v>
      </c>
      <c r="B35" s="89" t="s">
        <v>3725</v>
      </c>
      <c r="C35" s="1" t="s">
        <v>3726</v>
      </c>
      <c r="D35" s="1">
        <v>12</v>
      </c>
      <c r="E35" s="1" t="s">
        <v>33</v>
      </c>
      <c r="F35" s="1" t="s">
        <v>2291</v>
      </c>
      <c r="G35" s="1" t="s">
        <v>2442</v>
      </c>
      <c r="H35" s="1">
        <v>1</v>
      </c>
      <c r="I35" s="13">
        <f t="shared" si="0"/>
        <v>0</v>
      </c>
      <c r="J35" s="85">
        <v>1</v>
      </c>
    </row>
    <row r="36" spans="1:10" x14ac:dyDescent="0.25">
      <c r="A36" s="1" t="s">
        <v>3317</v>
      </c>
      <c r="B36" s="89" t="s">
        <v>3731</v>
      </c>
      <c r="C36" s="1" t="s">
        <v>3731</v>
      </c>
      <c r="D36" s="1">
        <v>12</v>
      </c>
      <c r="E36" s="1" t="s">
        <v>33</v>
      </c>
      <c r="F36" s="1" t="s">
        <v>2291</v>
      </c>
      <c r="G36" s="1" t="s">
        <v>2442</v>
      </c>
      <c r="H36" s="1">
        <v>1</v>
      </c>
      <c r="I36" s="13">
        <f t="shared" si="0"/>
        <v>0</v>
      </c>
      <c r="J36" s="85">
        <v>1</v>
      </c>
    </row>
    <row r="37" spans="1:10" x14ac:dyDescent="0.25">
      <c r="A37" s="1" t="s">
        <v>3317</v>
      </c>
      <c r="B37" s="89" t="s">
        <v>488</v>
      </c>
      <c r="C37" s="1" t="s">
        <v>489</v>
      </c>
      <c r="D37" s="1">
        <v>12</v>
      </c>
      <c r="E37" s="1" t="s">
        <v>33</v>
      </c>
      <c r="F37" s="1" t="s">
        <v>2291</v>
      </c>
      <c r="G37" s="1" t="s">
        <v>2442</v>
      </c>
      <c r="H37" s="1">
        <v>1</v>
      </c>
      <c r="I37" s="13">
        <f t="shared" si="0"/>
        <v>0</v>
      </c>
      <c r="J37" s="85">
        <v>1</v>
      </c>
    </row>
    <row r="38" spans="1:10" x14ac:dyDescent="0.25">
      <c r="A38" s="1" t="s">
        <v>3317</v>
      </c>
      <c r="B38" s="89" t="s">
        <v>578</v>
      </c>
      <c r="C38" s="1" t="s">
        <v>3746</v>
      </c>
      <c r="D38" s="1">
        <v>10.8</v>
      </c>
      <c r="E38" s="1" t="s">
        <v>33</v>
      </c>
      <c r="F38" s="1" t="s">
        <v>2291</v>
      </c>
      <c r="G38" s="1" t="s">
        <v>2442</v>
      </c>
      <c r="H38" s="1">
        <v>1</v>
      </c>
      <c r="I38" s="13">
        <f t="shared" si="0"/>
        <v>0</v>
      </c>
      <c r="J38" s="85">
        <v>1</v>
      </c>
    </row>
    <row r="39" spans="1:10" x14ac:dyDescent="0.25">
      <c r="A39" s="1" t="s">
        <v>3317</v>
      </c>
      <c r="B39" s="89" t="s">
        <v>1280</v>
      </c>
      <c r="C39" s="1" t="s">
        <v>3749</v>
      </c>
      <c r="D39" s="1">
        <v>10.62</v>
      </c>
      <c r="E39" s="1" t="s">
        <v>33</v>
      </c>
      <c r="F39" s="1" t="s">
        <v>2291</v>
      </c>
      <c r="G39" s="1" t="s">
        <v>2442</v>
      </c>
      <c r="H39" s="1">
        <v>1</v>
      </c>
      <c r="I39" s="13">
        <f t="shared" si="0"/>
        <v>0</v>
      </c>
      <c r="J39" s="85">
        <v>1</v>
      </c>
    </row>
    <row r="40" spans="1:10" x14ac:dyDescent="0.25">
      <c r="A40" s="1" t="s">
        <v>3317</v>
      </c>
      <c r="B40" s="89" t="s">
        <v>757</v>
      </c>
      <c r="C40" s="1" t="s">
        <v>3750</v>
      </c>
      <c r="D40" s="1">
        <v>10.5</v>
      </c>
      <c r="E40" s="1" t="s">
        <v>33</v>
      </c>
      <c r="F40" s="1" t="s">
        <v>2291</v>
      </c>
      <c r="G40" s="1" t="s">
        <v>2442</v>
      </c>
      <c r="H40" s="1">
        <v>1</v>
      </c>
      <c r="I40" s="13">
        <f t="shared" si="0"/>
        <v>0</v>
      </c>
      <c r="J40" s="85">
        <v>1</v>
      </c>
    </row>
    <row r="41" spans="1:10" x14ac:dyDescent="0.25">
      <c r="A41" s="1" t="s">
        <v>3317</v>
      </c>
      <c r="B41" s="89" t="s">
        <v>1301</v>
      </c>
      <c r="C41" s="1" t="s">
        <v>3780</v>
      </c>
      <c r="D41" s="1">
        <v>8</v>
      </c>
      <c r="E41" s="1" t="s">
        <v>33</v>
      </c>
      <c r="F41" s="1" t="s">
        <v>2291</v>
      </c>
      <c r="G41" s="1" t="s">
        <v>2442</v>
      </c>
      <c r="H41" s="1">
        <v>1</v>
      </c>
      <c r="I41" s="13">
        <f t="shared" si="0"/>
        <v>0</v>
      </c>
      <c r="J41" s="85">
        <v>1</v>
      </c>
    </row>
    <row r="42" spans="1:10" x14ac:dyDescent="0.25">
      <c r="A42" s="1" t="s">
        <v>3317</v>
      </c>
      <c r="B42" s="89" t="s">
        <v>1909</v>
      </c>
      <c r="C42" s="1" t="s">
        <v>3782</v>
      </c>
      <c r="D42" s="1">
        <v>8</v>
      </c>
      <c r="E42" s="1" t="s">
        <v>33</v>
      </c>
      <c r="F42" s="1" t="s">
        <v>2291</v>
      </c>
      <c r="G42" s="1" t="s">
        <v>2442</v>
      </c>
      <c r="H42" s="1">
        <v>1</v>
      </c>
      <c r="I42" s="13">
        <f t="shared" si="0"/>
        <v>0</v>
      </c>
      <c r="J42" s="85">
        <v>1</v>
      </c>
    </row>
    <row r="43" spans="1:10" x14ac:dyDescent="0.25">
      <c r="A43" s="1" t="s">
        <v>3317</v>
      </c>
      <c r="B43" s="89" t="s">
        <v>1455</v>
      </c>
      <c r="C43" s="1" t="s">
        <v>3785</v>
      </c>
      <c r="D43" s="1">
        <v>8</v>
      </c>
      <c r="E43" s="1" t="s">
        <v>33</v>
      </c>
      <c r="F43" s="1" t="s">
        <v>2291</v>
      </c>
      <c r="G43" s="1" t="s">
        <v>2442</v>
      </c>
      <c r="H43" s="1">
        <v>1</v>
      </c>
      <c r="I43" s="13">
        <f t="shared" si="0"/>
        <v>0</v>
      </c>
      <c r="J43" s="85">
        <v>1</v>
      </c>
    </row>
    <row r="44" spans="1:10" x14ac:dyDescent="0.25">
      <c r="A44" s="1" t="s">
        <v>3317</v>
      </c>
      <c r="B44" s="89" t="s">
        <v>1681</v>
      </c>
      <c r="C44" s="1" t="s">
        <v>3791</v>
      </c>
      <c r="D44" s="1">
        <v>7.1</v>
      </c>
      <c r="E44" s="1" t="s">
        <v>33</v>
      </c>
      <c r="F44" s="1" t="s">
        <v>2291</v>
      </c>
      <c r="G44" s="1" t="s">
        <v>2442</v>
      </c>
      <c r="H44" s="1">
        <v>1</v>
      </c>
      <c r="I44" s="13">
        <f t="shared" si="0"/>
        <v>0</v>
      </c>
      <c r="J44" s="85">
        <v>1</v>
      </c>
    </row>
    <row r="45" spans="1:10" x14ac:dyDescent="0.25">
      <c r="A45" s="1" t="s">
        <v>3317</v>
      </c>
      <c r="B45" s="89" t="s">
        <v>3807</v>
      </c>
      <c r="C45" s="1" t="s">
        <v>3808</v>
      </c>
      <c r="D45" s="1">
        <v>6.45</v>
      </c>
      <c r="E45" s="1" t="s">
        <v>33</v>
      </c>
      <c r="F45" s="1" t="s">
        <v>2291</v>
      </c>
      <c r="G45" s="1" t="s">
        <v>2442</v>
      </c>
      <c r="H45" s="1">
        <v>1</v>
      </c>
      <c r="I45" s="13">
        <f t="shared" si="0"/>
        <v>0</v>
      </c>
      <c r="J45" s="85">
        <v>1</v>
      </c>
    </row>
    <row r="46" spans="1:10" x14ac:dyDescent="0.25">
      <c r="A46" s="1" t="s">
        <v>3317</v>
      </c>
      <c r="B46" s="89" t="s">
        <v>635</v>
      </c>
      <c r="C46" s="1" t="s">
        <v>3813</v>
      </c>
      <c r="D46" s="1">
        <v>6.1</v>
      </c>
      <c r="E46" s="1" t="s">
        <v>33</v>
      </c>
      <c r="F46" s="1" t="s">
        <v>2291</v>
      </c>
      <c r="G46" s="1" t="s">
        <v>2442</v>
      </c>
      <c r="H46" s="1">
        <v>1</v>
      </c>
      <c r="I46" s="13">
        <f t="shared" si="0"/>
        <v>0</v>
      </c>
      <c r="J46" s="85">
        <v>1</v>
      </c>
    </row>
    <row r="47" spans="1:10" x14ac:dyDescent="0.25">
      <c r="A47" s="1" t="s">
        <v>3317</v>
      </c>
      <c r="B47" s="89" t="s">
        <v>1456</v>
      </c>
      <c r="C47" s="1" t="s">
        <v>3814</v>
      </c>
      <c r="D47" s="1">
        <v>6.1</v>
      </c>
      <c r="E47" s="1" t="s">
        <v>33</v>
      </c>
      <c r="F47" s="1" t="s">
        <v>2291</v>
      </c>
      <c r="G47" s="1" t="s">
        <v>2442</v>
      </c>
      <c r="H47" s="1">
        <v>1</v>
      </c>
      <c r="I47" s="13">
        <f t="shared" si="0"/>
        <v>0</v>
      </c>
      <c r="J47" s="85">
        <v>1</v>
      </c>
    </row>
    <row r="48" spans="1:10" x14ac:dyDescent="0.25">
      <c r="A48" s="1" t="s">
        <v>3317</v>
      </c>
      <c r="B48" s="89" t="s">
        <v>1903</v>
      </c>
      <c r="C48" s="1" t="s">
        <v>3829</v>
      </c>
      <c r="D48" s="1">
        <v>5.08</v>
      </c>
      <c r="E48" s="1" t="s">
        <v>33</v>
      </c>
      <c r="F48" s="1" t="s">
        <v>2291</v>
      </c>
      <c r="G48" s="1" t="s">
        <v>2442</v>
      </c>
      <c r="H48" s="1">
        <v>1</v>
      </c>
      <c r="I48" s="13">
        <f t="shared" si="0"/>
        <v>0</v>
      </c>
      <c r="J48" s="85">
        <v>1</v>
      </c>
    </row>
    <row r="49" spans="1:10" x14ac:dyDescent="0.25">
      <c r="A49" s="1" t="s">
        <v>3317</v>
      </c>
      <c r="B49" s="89" t="s">
        <v>1169</v>
      </c>
      <c r="C49" s="1" t="s">
        <v>3841</v>
      </c>
      <c r="D49" s="1">
        <v>5</v>
      </c>
      <c r="E49" s="1" t="s">
        <v>33</v>
      </c>
      <c r="F49" s="1" t="s">
        <v>2291</v>
      </c>
      <c r="G49" s="1" t="s">
        <v>2442</v>
      </c>
      <c r="H49" s="1">
        <v>1</v>
      </c>
      <c r="I49" s="13">
        <f t="shared" si="0"/>
        <v>0</v>
      </c>
      <c r="J49" s="85">
        <v>1</v>
      </c>
    </row>
    <row r="50" spans="1:10" x14ac:dyDescent="0.25">
      <c r="A50" s="1" t="s">
        <v>3317</v>
      </c>
      <c r="B50" s="89" t="s">
        <v>1508</v>
      </c>
      <c r="C50" s="1" t="s">
        <v>3845</v>
      </c>
      <c r="D50" s="1">
        <v>5</v>
      </c>
      <c r="E50" s="1" t="s">
        <v>33</v>
      </c>
      <c r="F50" s="1" t="s">
        <v>2291</v>
      </c>
      <c r="G50" s="1" t="s">
        <v>2442</v>
      </c>
      <c r="H50" s="1">
        <v>1</v>
      </c>
      <c r="I50" s="13">
        <f t="shared" si="0"/>
        <v>0</v>
      </c>
      <c r="J50" s="85">
        <v>1</v>
      </c>
    </row>
    <row r="51" spans="1:10" x14ac:dyDescent="0.25">
      <c r="A51" s="1" t="s">
        <v>3317</v>
      </c>
      <c r="B51" s="89" t="s">
        <v>1341</v>
      </c>
      <c r="C51" s="1" t="s">
        <v>3851</v>
      </c>
      <c r="D51" s="1">
        <v>4.9800000000000004</v>
      </c>
      <c r="E51" s="1" t="s">
        <v>33</v>
      </c>
      <c r="F51" s="1" t="s">
        <v>2291</v>
      </c>
      <c r="G51" s="1" t="s">
        <v>2442</v>
      </c>
      <c r="H51" s="1">
        <v>1</v>
      </c>
      <c r="I51" s="13">
        <f t="shared" si="0"/>
        <v>0</v>
      </c>
      <c r="J51" s="85">
        <v>1</v>
      </c>
    </row>
    <row r="52" spans="1:10" x14ac:dyDescent="0.25">
      <c r="A52" s="1" t="s">
        <v>3317</v>
      </c>
      <c r="B52" s="89" t="s">
        <v>3856</v>
      </c>
      <c r="C52" s="1" t="s">
        <v>3857</v>
      </c>
      <c r="D52" s="1">
        <v>4.8</v>
      </c>
      <c r="E52" s="1" t="s">
        <v>33</v>
      </c>
      <c r="F52" s="1" t="s">
        <v>2291</v>
      </c>
      <c r="G52" s="1" t="s">
        <v>2442</v>
      </c>
      <c r="H52" s="1">
        <v>1</v>
      </c>
      <c r="I52" s="13">
        <f t="shared" si="0"/>
        <v>0</v>
      </c>
      <c r="J52" s="85">
        <v>1</v>
      </c>
    </row>
    <row r="53" spans="1:10" x14ac:dyDescent="0.25">
      <c r="A53" s="1" t="s">
        <v>3317</v>
      </c>
      <c r="B53" s="89" t="s">
        <v>1221</v>
      </c>
      <c r="C53" s="1" t="s">
        <v>3859</v>
      </c>
      <c r="D53" s="1">
        <v>4.5999999999999996</v>
      </c>
      <c r="E53" s="1" t="s">
        <v>33</v>
      </c>
      <c r="F53" s="1" t="s">
        <v>2291</v>
      </c>
      <c r="G53" s="1" t="s">
        <v>2442</v>
      </c>
      <c r="H53" s="1">
        <v>1</v>
      </c>
      <c r="I53" s="13">
        <f t="shared" si="0"/>
        <v>0</v>
      </c>
      <c r="J53" s="85">
        <v>1</v>
      </c>
    </row>
    <row r="54" spans="1:10" x14ac:dyDescent="0.25">
      <c r="A54" s="1" t="s">
        <v>3317</v>
      </c>
      <c r="B54" s="89" t="s">
        <v>624</v>
      </c>
      <c r="C54" s="1" t="s">
        <v>3865</v>
      </c>
      <c r="D54" s="1">
        <v>4.34</v>
      </c>
      <c r="E54" s="1" t="s">
        <v>33</v>
      </c>
      <c r="F54" s="1" t="s">
        <v>2291</v>
      </c>
      <c r="G54" s="1" t="s">
        <v>2442</v>
      </c>
      <c r="H54" s="1">
        <v>1</v>
      </c>
      <c r="I54" s="13">
        <f t="shared" si="0"/>
        <v>0</v>
      </c>
      <c r="J54" s="85">
        <v>1</v>
      </c>
    </row>
    <row r="55" spans="1:10" x14ac:dyDescent="0.25">
      <c r="A55" s="1" t="s">
        <v>3317</v>
      </c>
      <c r="B55" s="89" t="s">
        <v>548</v>
      </c>
      <c r="C55" s="1" t="s">
        <v>3866</v>
      </c>
      <c r="D55" s="1">
        <v>4.34</v>
      </c>
      <c r="E55" s="1" t="s">
        <v>33</v>
      </c>
      <c r="F55" s="1" t="s">
        <v>2291</v>
      </c>
      <c r="G55" s="1" t="s">
        <v>2442</v>
      </c>
      <c r="H55" s="1">
        <v>1</v>
      </c>
      <c r="I55" s="13">
        <f t="shared" si="0"/>
        <v>0</v>
      </c>
      <c r="J55" s="85">
        <v>1</v>
      </c>
    </row>
    <row r="56" spans="1:10" x14ac:dyDescent="0.25">
      <c r="A56" s="1" t="s">
        <v>3317</v>
      </c>
      <c r="B56" s="89" t="s">
        <v>1688</v>
      </c>
      <c r="C56" s="1" t="s">
        <v>3867</v>
      </c>
      <c r="D56" s="1">
        <v>4.34</v>
      </c>
      <c r="E56" s="1" t="s">
        <v>33</v>
      </c>
      <c r="F56" s="1" t="s">
        <v>2291</v>
      </c>
      <c r="G56" s="1" t="s">
        <v>2442</v>
      </c>
      <c r="H56" s="1">
        <v>1</v>
      </c>
      <c r="I56" s="13">
        <f t="shared" si="0"/>
        <v>0</v>
      </c>
      <c r="J56" s="85">
        <v>1</v>
      </c>
    </row>
    <row r="57" spans="1:10" x14ac:dyDescent="0.25">
      <c r="A57" s="1" t="s">
        <v>3317</v>
      </c>
      <c r="B57" s="89" t="s">
        <v>3868</v>
      </c>
      <c r="C57" s="1" t="s">
        <v>3868</v>
      </c>
      <c r="D57" s="1">
        <v>4.2</v>
      </c>
      <c r="E57" s="1" t="s">
        <v>33</v>
      </c>
      <c r="F57" s="1" t="s">
        <v>2291</v>
      </c>
      <c r="G57" s="1" t="s">
        <v>2442</v>
      </c>
      <c r="H57" s="1">
        <v>1</v>
      </c>
      <c r="I57" s="13">
        <f t="shared" si="0"/>
        <v>0</v>
      </c>
      <c r="J57" s="85">
        <v>1</v>
      </c>
    </row>
    <row r="58" spans="1:10" x14ac:dyDescent="0.25">
      <c r="A58" s="1" t="s">
        <v>3317</v>
      </c>
      <c r="B58" s="89" t="s">
        <v>1400</v>
      </c>
      <c r="C58" s="1" t="s">
        <v>3877</v>
      </c>
      <c r="D58" s="1">
        <v>3.9</v>
      </c>
      <c r="E58" s="1" t="s">
        <v>33</v>
      </c>
      <c r="F58" s="1" t="s">
        <v>2291</v>
      </c>
      <c r="G58" s="1" t="s">
        <v>2442</v>
      </c>
      <c r="H58" s="1">
        <v>1</v>
      </c>
      <c r="I58" s="13">
        <f t="shared" si="0"/>
        <v>0</v>
      </c>
      <c r="J58" s="85">
        <v>1</v>
      </c>
    </row>
    <row r="59" spans="1:10" x14ac:dyDescent="0.25">
      <c r="A59" s="1" t="s">
        <v>3317</v>
      </c>
      <c r="B59" s="89" t="s">
        <v>3878</v>
      </c>
      <c r="C59" s="1" t="s">
        <v>3879</v>
      </c>
      <c r="D59" s="1">
        <v>3.8</v>
      </c>
      <c r="E59" s="1" t="s">
        <v>33</v>
      </c>
      <c r="F59" s="1" t="s">
        <v>2291</v>
      </c>
      <c r="G59" s="1" t="s">
        <v>2442</v>
      </c>
      <c r="H59" s="1">
        <v>1</v>
      </c>
      <c r="I59" s="13">
        <f t="shared" si="0"/>
        <v>0</v>
      </c>
      <c r="J59" s="85">
        <v>1</v>
      </c>
    </row>
    <row r="60" spans="1:10" x14ac:dyDescent="0.25">
      <c r="A60" s="1" t="s">
        <v>3317</v>
      </c>
      <c r="B60" s="89" t="s">
        <v>3880</v>
      </c>
      <c r="C60" s="1" t="s">
        <v>3881</v>
      </c>
      <c r="D60" s="1">
        <v>3.77</v>
      </c>
      <c r="E60" s="1" t="s">
        <v>33</v>
      </c>
      <c r="F60" s="1" t="s">
        <v>2291</v>
      </c>
      <c r="G60" s="1" t="s">
        <v>2442</v>
      </c>
      <c r="H60" s="1">
        <v>1</v>
      </c>
      <c r="I60" s="13">
        <f t="shared" si="0"/>
        <v>0</v>
      </c>
      <c r="J60" s="85">
        <v>1</v>
      </c>
    </row>
    <row r="61" spans="1:10" x14ac:dyDescent="0.25">
      <c r="A61" s="1" t="s">
        <v>3317</v>
      </c>
      <c r="B61" s="89" t="s">
        <v>1008</v>
      </c>
      <c r="C61" s="1" t="s">
        <v>3885</v>
      </c>
      <c r="D61" s="1">
        <v>3.56</v>
      </c>
      <c r="E61" s="1" t="s">
        <v>33</v>
      </c>
      <c r="F61" s="1" t="s">
        <v>2291</v>
      </c>
      <c r="G61" s="1" t="s">
        <v>2442</v>
      </c>
      <c r="H61" s="1">
        <v>1</v>
      </c>
      <c r="I61" s="13">
        <f t="shared" si="0"/>
        <v>0</v>
      </c>
      <c r="J61" s="85">
        <v>1</v>
      </c>
    </row>
    <row r="62" spans="1:10" x14ac:dyDescent="0.25">
      <c r="A62" s="1" t="s">
        <v>3317</v>
      </c>
      <c r="B62" s="89" t="s">
        <v>1691</v>
      </c>
      <c r="C62" s="1" t="s">
        <v>3886</v>
      </c>
      <c r="D62" s="1">
        <v>3.55</v>
      </c>
      <c r="E62" s="1" t="s">
        <v>33</v>
      </c>
      <c r="F62" s="1" t="s">
        <v>2291</v>
      </c>
      <c r="G62" s="1" t="s">
        <v>2442</v>
      </c>
      <c r="H62" s="1">
        <v>1</v>
      </c>
      <c r="I62" s="13">
        <f t="shared" si="0"/>
        <v>0</v>
      </c>
      <c r="J62" s="85">
        <v>1</v>
      </c>
    </row>
    <row r="63" spans="1:10" x14ac:dyDescent="0.25">
      <c r="A63" s="1" t="s">
        <v>3317</v>
      </c>
      <c r="B63" s="89" t="s">
        <v>3894</v>
      </c>
      <c r="C63" s="1" t="s">
        <v>3894</v>
      </c>
      <c r="D63" s="1">
        <v>3.36</v>
      </c>
      <c r="E63" s="1" t="s">
        <v>33</v>
      </c>
      <c r="F63" s="1" t="s">
        <v>2291</v>
      </c>
      <c r="G63" s="1" t="s">
        <v>2442</v>
      </c>
      <c r="H63" s="1">
        <v>1</v>
      </c>
      <c r="I63" s="13">
        <f t="shared" si="0"/>
        <v>0</v>
      </c>
      <c r="J63" s="85">
        <v>1</v>
      </c>
    </row>
    <row r="64" spans="1:10" x14ac:dyDescent="0.25">
      <c r="A64" s="1" t="s">
        <v>3317</v>
      </c>
      <c r="B64" s="89" t="s">
        <v>906</v>
      </c>
      <c r="C64" s="1" t="s">
        <v>3897</v>
      </c>
      <c r="D64" s="1">
        <v>3.04</v>
      </c>
      <c r="E64" s="1" t="s">
        <v>33</v>
      </c>
      <c r="F64" s="1" t="s">
        <v>2291</v>
      </c>
      <c r="G64" s="1" t="s">
        <v>2442</v>
      </c>
      <c r="H64" s="1">
        <v>1</v>
      </c>
      <c r="I64" s="13">
        <f t="shared" si="0"/>
        <v>0</v>
      </c>
      <c r="J64" s="85">
        <v>1</v>
      </c>
    </row>
    <row r="65" spans="1:10" x14ac:dyDescent="0.25">
      <c r="A65" s="1" t="s">
        <v>3317</v>
      </c>
      <c r="B65" s="89" t="s">
        <v>1275</v>
      </c>
      <c r="C65" s="1" t="s">
        <v>3908</v>
      </c>
      <c r="D65" s="1">
        <v>3</v>
      </c>
      <c r="E65" s="1" t="s">
        <v>33</v>
      </c>
      <c r="F65" s="1" t="s">
        <v>2291</v>
      </c>
      <c r="G65" s="1" t="s">
        <v>2442</v>
      </c>
      <c r="H65" s="1">
        <v>1</v>
      </c>
      <c r="I65" s="13">
        <f t="shared" si="0"/>
        <v>0</v>
      </c>
      <c r="J65" s="85">
        <v>1</v>
      </c>
    </row>
    <row r="66" spans="1:10" x14ac:dyDescent="0.25">
      <c r="A66" s="1" t="s">
        <v>3317</v>
      </c>
      <c r="B66" s="89" t="s">
        <v>900</v>
      </c>
      <c r="C66" s="1" t="s">
        <v>3916</v>
      </c>
      <c r="D66" s="1">
        <v>2.84</v>
      </c>
      <c r="E66" s="1" t="s">
        <v>33</v>
      </c>
      <c r="F66" s="1" t="s">
        <v>2291</v>
      </c>
      <c r="G66" s="1" t="s">
        <v>2442</v>
      </c>
      <c r="H66" s="1">
        <v>1</v>
      </c>
      <c r="I66" s="13">
        <f t="shared" ref="I66:I129" si="1">NOT(H66)*1</f>
        <v>0</v>
      </c>
      <c r="J66" s="85">
        <v>1</v>
      </c>
    </row>
    <row r="67" spans="1:10" x14ac:dyDescent="0.25">
      <c r="A67" s="1" t="s">
        <v>3317</v>
      </c>
      <c r="B67" s="89" t="s">
        <v>577</v>
      </c>
      <c r="C67" s="1" t="s">
        <v>3920</v>
      </c>
      <c r="D67" s="1">
        <v>2.6</v>
      </c>
      <c r="E67" s="1" t="s">
        <v>33</v>
      </c>
      <c r="F67" s="1" t="s">
        <v>2291</v>
      </c>
      <c r="G67" s="1" t="s">
        <v>2442</v>
      </c>
      <c r="H67" s="1">
        <v>1</v>
      </c>
      <c r="I67" s="13">
        <f t="shared" si="1"/>
        <v>0</v>
      </c>
      <c r="J67" s="85">
        <v>1</v>
      </c>
    </row>
    <row r="68" spans="1:10" x14ac:dyDescent="0.25">
      <c r="A68" s="1" t="s">
        <v>3317</v>
      </c>
      <c r="B68" s="89" t="s">
        <v>3921</v>
      </c>
      <c r="C68" s="1" t="s">
        <v>3922</v>
      </c>
      <c r="D68" s="1">
        <v>2.6</v>
      </c>
      <c r="E68" s="1" t="s">
        <v>33</v>
      </c>
      <c r="F68" s="1" t="s">
        <v>2291</v>
      </c>
      <c r="G68" s="1" t="s">
        <v>2442</v>
      </c>
      <c r="H68" s="1">
        <v>1</v>
      </c>
      <c r="I68" s="13">
        <f t="shared" si="1"/>
        <v>0</v>
      </c>
      <c r="J68" s="85">
        <v>1</v>
      </c>
    </row>
    <row r="69" spans="1:10" x14ac:dyDescent="0.25">
      <c r="A69" s="1" t="s">
        <v>3317</v>
      </c>
      <c r="B69" s="89" t="s">
        <v>1405</v>
      </c>
      <c r="C69" s="1" t="s">
        <v>3929</v>
      </c>
      <c r="D69" s="1">
        <v>2.5</v>
      </c>
      <c r="E69" s="1" t="s">
        <v>33</v>
      </c>
      <c r="F69" s="1" t="s">
        <v>2291</v>
      </c>
      <c r="G69" s="1" t="s">
        <v>2442</v>
      </c>
      <c r="H69" s="1">
        <v>1</v>
      </c>
      <c r="I69" s="13">
        <f t="shared" si="1"/>
        <v>0</v>
      </c>
      <c r="J69" s="85">
        <v>1</v>
      </c>
    </row>
    <row r="70" spans="1:10" x14ac:dyDescent="0.25">
      <c r="A70" s="1" t="s">
        <v>3317</v>
      </c>
      <c r="B70" s="89" t="s">
        <v>3932</v>
      </c>
      <c r="C70" s="1" t="s">
        <v>3933</v>
      </c>
      <c r="D70" s="1">
        <v>2.4900000000000002</v>
      </c>
      <c r="E70" s="1" t="s">
        <v>33</v>
      </c>
      <c r="F70" s="1" t="s">
        <v>2291</v>
      </c>
      <c r="G70" s="1" t="s">
        <v>2442</v>
      </c>
      <c r="H70" s="1">
        <v>1</v>
      </c>
      <c r="I70" s="13">
        <f t="shared" si="1"/>
        <v>0</v>
      </c>
      <c r="J70" s="85">
        <v>1</v>
      </c>
    </row>
    <row r="71" spans="1:10" x14ac:dyDescent="0.25">
      <c r="A71" s="1" t="s">
        <v>3317</v>
      </c>
      <c r="B71" s="89" t="s">
        <v>566</v>
      </c>
      <c r="C71" s="1" t="s">
        <v>3939</v>
      </c>
      <c r="D71" s="1">
        <v>2.25</v>
      </c>
      <c r="E71" s="1" t="s">
        <v>33</v>
      </c>
      <c r="F71" s="1" t="s">
        <v>2291</v>
      </c>
      <c r="G71" s="1" t="s">
        <v>2442</v>
      </c>
      <c r="H71" s="1">
        <v>1</v>
      </c>
      <c r="I71" s="13">
        <f t="shared" si="1"/>
        <v>0</v>
      </c>
      <c r="J71" s="85">
        <v>1</v>
      </c>
    </row>
    <row r="72" spans="1:10" x14ac:dyDescent="0.25">
      <c r="A72" s="1" t="s">
        <v>3317</v>
      </c>
      <c r="B72" s="89" t="s">
        <v>3940</v>
      </c>
      <c r="C72" s="1" t="s">
        <v>3940</v>
      </c>
      <c r="D72" s="1">
        <v>2.2399999999999998</v>
      </c>
      <c r="E72" s="1" t="s">
        <v>33</v>
      </c>
      <c r="F72" s="1" t="s">
        <v>2291</v>
      </c>
      <c r="G72" s="1" t="s">
        <v>2442</v>
      </c>
      <c r="H72" s="1">
        <v>1</v>
      </c>
      <c r="I72" s="13">
        <f t="shared" si="1"/>
        <v>0</v>
      </c>
      <c r="J72" s="85">
        <v>0</v>
      </c>
    </row>
    <row r="73" spans="1:10" x14ac:dyDescent="0.25">
      <c r="A73" s="1" t="s">
        <v>3317</v>
      </c>
      <c r="B73" s="89" t="s">
        <v>781</v>
      </c>
      <c r="C73" s="1" t="s">
        <v>3943</v>
      </c>
      <c r="D73" s="1">
        <v>2.16</v>
      </c>
      <c r="E73" s="1" t="s">
        <v>33</v>
      </c>
      <c r="F73" s="1" t="s">
        <v>2291</v>
      </c>
      <c r="G73" s="1" t="s">
        <v>2442</v>
      </c>
      <c r="H73" s="1">
        <v>1</v>
      </c>
      <c r="I73" s="13">
        <f t="shared" si="1"/>
        <v>0</v>
      </c>
      <c r="J73" s="85">
        <v>1</v>
      </c>
    </row>
    <row r="74" spans="1:10" x14ac:dyDescent="0.25">
      <c r="A74" s="1" t="s">
        <v>3317</v>
      </c>
      <c r="B74" s="89" t="s">
        <v>3947</v>
      </c>
      <c r="C74" s="1" t="s">
        <v>3947</v>
      </c>
      <c r="D74" s="1">
        <v>2.1</v>
      </c>
      <c r="E74" s="1" t="s">
        <v>33</v>
      </c>
      <c r="F74" s="1" t="s">
        <v>2291</v>
      </c>
      <c r="G74" s="1" t="s">
        <v>2442</v>
      </c>
      <c r="H74" s="1">
        <v>1</v>
      </c>
      <c r="I74" s="13">
        <f t="shared" si="1"/>
        <v>0</v>
      </c>
      <c r="J74" s="85">
        <v>1</v>
      </c>
    </row>
    <row r="75" spans="1:10" x14ac:dyDescent="0.25">
      <c r="A75" s="1" t="s">
        <v>3317</v>
      </c>
      <c r="B75" s="89" t="s">
        <v>1912</v>
      </c>
      <c r="C75" s="1" t="s">
        <v>3948</v>
      </c>
      <c r="D75" s="1">
        <v>2</v>
      </c>
      <c r="E75" s="1" t="s">
        <v>33</v>
      </c>
      <c r="F75" s="1" t="s">
        <v>2291</v>
      </c>
      <c r="G75" s="1" t="s">
        <v>2442</v>
      </c>
      <c r="H75" s="1">
        <v>1</v>
      </c>
      <c r="I75" s="13">
        <f t="shared" si="1"/>
        <v>0</v>
      </c>
      <c r="J75" s="85">
        <v>1</v>
      </c>
    </row>
    <row r="76" spans="1:10" x14ac:dyDescent="0.25">
      <c r="A76" s="1" t="s">
        <v>3317</v>
      </c>
      <c r="B76" s="89" t="s">
        <v>1235</v>
      </c>
      <c r="C76" s="1" t="s">
        <v>3949</v>
      </c>
      <c r="D76" s="1">
        <v>2</v>
      </c>
      <c r="E76" s="1" t="s">
        <v>33</v>
      </c>
      <c r="F76" s="1" t="s">
        <v>2291</v>
      </c>
      <c r="G76" s="1" t="s">
        <v>2442</v>
      </c>
      <c r="H76" s="1">
        <v>1</v>
      </c>
      <c r="I76" s="13">
        <f t="shared" si="1"/>
        <v>0</v>
      </c>
      <c r="J76" s="85">
        <v>1</v>
      </c>
    </row>
    <row r="77" spans="1:10" x14ac:dyDescent="0.25">
      <c r="A77" s="1" t="s">
        <v>3317</v>
      </c>
      <c r="B77" s="89" t="s">
        <v>1300</v>
      </c>
      <c r="C77" s="1" t="s">
        <v>3995</v>
      </c>
      <c r="D77" s="1">
        <v>1.6</v>
      </c>
      <c r="E77" s="1" t="s">
        <v>33</v>
      </c>
      <c r="F77" s="1" t="s">
        <v>2291</v>
      </c>
      <c r="G77" s="1" t="s">
        <v>2442</v>
      </c>
      <c r="H77" s="1">
        <v>1</v>
      </c>
      <c r="I77" s="13">
        <f t="shared" si="1"/>
        <v>0</v>
      </c>
      <c r="J77" s="85">
        <v>1</v>
      </c>
    </row>
    <row r="78" spans="1:10" x14ac:dyDescent="0.25">
      <c r="A78" s="1" t="s">
        <v>3317</v>
      </c>
      <c r="B78" s="89" t="s">
        <v>3998</v>
      </c>
      <c r="C78" s="1" t="s">
        <v>3998</v>
      </c>
      <c r="D78" s="1">
        <v>1.5</v>
      </c>
      <c r="E78" s="1" t="s">
        <v>33</v>
      </c>
      <c r="F78" s="1" t="s">
        <v>2291</v>
      </c>
      <c r="G78" s="1" t="s">
        <v>2442</v>
      </c>
      <c r="H78" s="1">
        <v>1</v>
      </c>
      <c r="I78" s="13">
        <f t="shared" si="1"/>
        <v>0</v>
      </c>
      <c r="J78" s="85">
        <v>1</v>
      </c>
    </row>
    <row r="79" spans="1:10" x14ac:dyDescent="0.25">
      <c r="A79" s="1" t="s">
        <v>3317</v>
      </c>
      <c r="B79" s="89" t="s">
        <v>1443</v>
      </c>
      <c r="C79" s="1" t="s">
        <v>3999</v>
      </c>
      <c r="D79" s="1">
        <v>1.5</v>
      </c>
      <c r="E79" s="1" t="s">
        <v>33</v>
      </c>
      <c r="F79" s="1" t="s">
        <v>2291</v>
      </c>
      <c r="G79" s="1" t="s">
        <v>2442</v>
      </c>
      <c r="H79" s="1">
        <v>1</v>
      </c>
      <c r="I79" s="13">
        <f t="shared" si="1"/>
        <v>0</v>
      </c>
      <c r="J79" s="85">
        <v>1</v>
      </c>
    </row>
    <row r="80" spans="1:10" x14ac:dyDescent="0.25">
      <c r="A80" s="1" t="s">
        <v>3317</v>
      </c>
      <c r="B80" s="89" t="s">
        <v>1451</v>
      </c>
      <c r="C80" s="1" t="s">
        <v>4022</v>
      </c>
      <c r="D80" s="1">
        <v>1.5</v>
      </c>
      <c r="E80" s="1" t="s">
        <v>33</v>
      </c>
      <c r="F80" s="1" t="s">
        <v>2291</v>
      </c>
      <c r="G80" s="1" t="s">
        <v>2442</v>
      </c>
      <c r="H80" s="1">
        <v>1</v>
      </c>
      <c r="I80" s="13">
        <f t="shared" si="1"/>
        <v>0</v>
      </c>
      <c r="J80" s="85">
        <v>1</v>
      </c>
    </row>
    <row r="81" spans="1:10" x14ac:dyDescent="0.25">
      <c r="A81" s="1" t="s">
        <v>3317</v>
      </c>
      <c r="B81" s="89" t="s">
        <v>565</v>
      </c>
      <c r="C81" s="1" t="s">
        <v>4088</v>
      </c>
      <c r="D81" s="1">
        <v>1.5</v>
      </c>
      <c r="E81" s="1" t="s">
        <v>33</v>
      </c>
      <c r="F81" s="1" t="s">
        <v>2291</v>
      </c>
      <c r="G81" s="1" t="s">
        <v>2442</v>
      </c>
      <c r="H81" s="1">
        <v>1</v>
      </c>
      <c r="I81" s="13">
        <f t="shared" si="1"/>
        <v>0</v>
      </c>
      <c r="J81" s="85">
        <v>1</v>
      </c>
    </row>
    <row r="82" spans="1:10" x14ac:dyDescent="0.25">
      <c r="A82" s="1" t="s">
        <v>3317</v>
      </c>
      <c r="B82" s="89" t="s">
        <v>1494</v>
      </c>
      <c r="C82" s="1" t="s">
        <v>1495</v>
      </c>
      <c r="D82" s="1">
        <v>1.5</v>
      </c>
      <c r="E82" s="1" t="s">
        <v>33</v>
      </c>
      <c r="F82" s="1" t="s">
        <v>2291</v>
      </c>
      <c r="G82" s="1" t="s">
        <v>2442</v>
      </c>
      <c r="H82" s="1">
        <v>1</v>
      </c>
      <c r="I82" s="13">
        <f t="shared" si="1"/>
        <v>0</v>
      </c>
      <c r="J82" s="85">
        <v>1</v>
      </c>
    </row>
    <row r="83" spans="1:10" x14ac:dyDescent="0.25">
      <c r="A83" s="1" t="s">
        <v>3317</v>
      </c>
      <c r="B83" s="89" t="s">
        <v>1271</v>
      </c>
      <c r="C83" s="1" t="s">
        <v>4089</v>
      </c>
      <c r="D83" s="1">
        <v>1.5</v>
      </c>
      <c r="E83" s="1" t="s">
        <v>33</v>
      </c>
      <c r="F83" s="1" t="s">
        <v>2291</v>
      </c>
      <c r="G83" s="1" t="s">
        <v>2442</v>
      </c>
      <c r="H83" s="1">
        <v>1</v>
      </c>
      <c r="I83" s="13">
        <f t="shared" si="1"/>
        <v>0</v>
      </c>
      <c r="J83" s="85">
        <v>1</v>
      </c>
    </row>
    <row r="84" spans="1:10" x14ac:dyDescent="0.25">
      <c r="A84" s="1" t="s">
        <v>3317</v>
      </c>
      <c r="B84" s="89" t="s">
        <v>1272</v>
      </c>
      <c r="C84" s="1" t="s">
        <v>4090</v>
      </c>
      <c r="D84" s="1">
        <v>1.5</v>
      </c>
      <c r="E84" s="1" t="s">
        <v>33</v>
      </c>
      <c r="F84" s="1" t="s">
        <v>2291</v>
      </c>
      <c r="G84" s="1" t="s">
        <v>2442</v>
      </c>
      <c r="H84" s="1">
        <v>1</v>
      </c>
      <c r="I84" s="13">
        <f t="shared" si="1"/>
        <v>0</v>
      </c>
      <c r="J84" s="85">
        <v>1</v>
      </c>
    </row>
    <row r="85" spans="1:10" x14ac:dyDescent="0.25">
      <c r="A85" s="1" t="s">
        <v>3317</v>
      </c>
      <c r="B85" s="89" t="s">
        <v>4097</v>
      </c>
      <c r="C85" s="1" t="s">
        <v>4097</v>
      </c>
      <c r="D85" s="1">
        <v>1.5</v>
      </c>
      <c r="E85" s="1" t="s">
        <v>33</v>
      </c>
      <c r="F85" s="1" t="s">
        <v>2291</v>
      </c>
      <c r="G85" s="1" t="s">
        <v>2442</v>
      </c>
      <c r="H85" s="1">
        <v>1</v>
      </c>
      <c r="I85" s="13">
        <f t="shared" si="1"/>
        <v>0</v>
      </c>
      <c r="J85" s="85">
        <v>1</v>
      </c>
    </row>
    <row r="86" spans="1:10" x14ac:dyDescent="0.25">
      <c r="A86" s="1" t="s">
        <v>3317</v>
      </c>
      <c r="B86" s="89" t="s">
        <v>1482</v>
      </c>
      <c r="C86" s="1" t="s">
        <v>4113</v>
      </c>
      <c r="D86" s="1">
        <v>1.42</v>
      </c>
      <c r="E86" s="1" t="s">
        <v>33</v>
      </c>
      <c r="F86" s="1" t="s">
        <v>2291</v>
      </c>
      <c r="G86" s="1" t="s">
        <v>2442</v>
      </c>
      <c r="H86" s="1">
        <v>1</v>
      </c>
      <c r="I86" s="13">
        <f t="shared" si="1"/>
        <v>0</v>
      </c>
      <c r="J86" s="85">
        <v>1</v>
      </c>
    </row>
    <row r="87" spans="1:10" x14ac:dyDescent="0.25">
      <c r="A87" s="1" t="s">
        <v>3317</v>
      </c>
      <c r="B87" s="89" t="s">
        <v>901</v>
      </c>
      <c r="C87" s="1" t="s">
        <v>4114</v>
      </c>
      <c r="D87" s="1">
        <v>1.42</v>
      </c>
      <c r="E87" s="1" t="s">
        <v>33</v>
      </c>
      <c r="F87" s="1" t="s">
        <v>2291</v>
      </c>
      <c r="G87" s="1" t="s">
        <v>2442</v>
      </c>
      <c r="H87" s="1">
        <v>1</v>
      </c>
      <c r="I87" s="13">
        <f t="shared" si="1"/>
        <v>0</v>
      </c>
      <c r="J87" s="85">
        <v>1</v>
      </c>
    </row>
    <row r="88" spans="1:10" x14ac:dyDescent="0.25">
      <c r="A88" s="1" t="s">
        <v>3317</v>
      </c>
      <c r="B88" s="89" t="s">
        <v>4144</v>
      </c>
      <c r="C88" s="1" t="s">
        <v>4145</v>
      </c>
      <c r="D88" s="1">
        <v>1.1000000000000001</v>
      </c>
      <c r="E88" s="1" t="s">
        <v>33</v>
      </c>
      <c r="F88" s="1" t="s">
        <v>2291</v>
      </c>
      <c r="G88" s="1" t="s">
        <v>2442</v>
      </c>
      <c r="H88" s="1">
        <v>1</v>
      </c>
      <c r="I88" s="13">
        <f t="shared" si="1"/>
        <v>0</v>
      </c>
      <c r="J88" s="85">
        <v>1</v>
      </c>
    </row>
    <row r="89" spans="1:10" x14ac:dyDescent="0.25">
      <c r="A89" s="1" t="s">
        <v>3317</v>
      </c>
      <c r="B89" s="89" t="s">
        <v>655</v>
      </c>
      <c r="C89" s="1" t="s">
        <v>4210</v>
      </c>
      <c r="D89" s="1">
        <v>0.85</v>
      </c>
      <c r="E89" s="1" t="s">
        <v>33</v>
      </c>
      <c r="F89" s="1" t="s">
        <v>2291</v>
      </c>
      <c r="G89" s="1" t="s">
        <v>2442</v>
      </c>
      <c r="H89" s="1">
        <v>1</v>
      </c>
      <c r="I89" s="13">
        <f t="shared" si="1"/>
        <v>0</v>
      </c>
      <c r="J89" s="85">
        <v>1</v>
      </c>
    </row>
    <row r="90" spans="1:10" x14ac:dyDescent="0.25">
      <c r="A90" s="1" t="s">
        <v>3317</v>
      </c>
      <c r="B90" s="89" t="s">
        <v>4218</v>
      </c>
      <c r="C90" s="1" t="s">
        <v>4218</v>
      </c>
      <c r="D90" s="1">
        <v>0.75</v>
      </c>
      <c r="E90" s="1" t="s">
        <v>33</v>
      </c>
      <c r="F90" s="1" t="s">
        <v>2291</v>
      </c>
      <c r="G90" s="1" t="s">
        <v>2442</v>
      </c>
      <c r="H90" s="1">
        <v>1</v>
      </c>
      <c r="I90" s="13">
        <f t="shared" si="1"/>
        <v>0</v>
      </c>
      <c r="J90" s="85">
        <v>1</v>
      </c>
    </row>
    <row r="91" spans="1:10" x14ac:dyDescent="0.25">
      <c r="A91" s="1" t="s">
        <v>3317</v>
      </c>
      <c r="B91" s="89" t="s">
        <v>1574</v>
      </c>
      <c r="C91" s="1" t="s">
        <v>4234</v>
      </c>
      <c r="D91" s="1">
        <v>0.6</v>
      </c>
      <c r="E91" s="1" t="s">
        <v>33</v>
      </c>
      <c r="F91" s="1" t="s">
        <v>2291</v>
      </c>
      <c r="G91" s="1" t="s">
        <v>2442</v>
      </c>
      <c r="H91" s="1">
        <v>1</v>
      </c>
      <c r="I91" s="13">
        <f t="shared" si="1"/>
        <v>0</v>
      </c>
      <c r="J91" s="85">
        <v>1</v>
      </c>
    </row>
    <row r="92" spans="1:10" x14ac:dyDescent="0.25">
      <c r="A92" s="1" t="s">
        <v>3317</v>
      </c>
      <c r="B92" s="89" t="s">
        <v>4237</v>
      </c>
      <c r="C92" s="1" t="s">
        <v>4237</v>
      </c>
      <c r="D92" s="1">
        <v>0.57999999999999996</v>
      </c>
      <c r="E92" s="1" t="s">
        <v>33</v>
      </c>
      <c r="F92" s="1" t="s">
        <v>2291</v>
      </c>
      <c r="G92" s="1" t="s">
        <v>2442</v>
      </c>
      <c r="H92" s="1">
        <v>1</v>
      </c>
      <c r="I92" s="13">
        <f t="shared" si="1"/>
        <v>0</v>
      </c>
      <c r="J92" s="85">
        <v>1</v>
      </c>
    </row>
    <row r="93" spans="1:10" x14ac:dyDescent="0.25">
      <c r="A93" s="1" t="s">
        <v>3317</v>
      </c>
      <c r="B93" s="89" t="s">
        <v>4240</v>
      </c>
      <c r="C93" s="1" t="s">
        <v>4240</v>
      </c>
      <c r="D93" s="1">
        <v>0.55000000000000004</v>
      </c>
      <c r="E93" s="1" t="s">
        <v>33</v>
      </c>
      <c r="F93" s="1" t="s">
        <v>2291</v>
      </c>
      <c r="G93" s="1" t="s">
        <v>2442</v>
      </c>
      <c r="H93" s="1">
        <v>1</v>
      </c>
      <c r="I93" s="13">
        <f t="shared" si="1"/>
        <v>0</v>
      </c>
      <c r="J93" s="85">
        <v>1</v>
      </c>
    </row>
    <row r="94" spans="1:10" x14ac:dyDescent="0.25">
      <c r="A94" s="1" t="s">
        <v>3317</v>
      </c>
      <c r="B94" s="89" t="s">
        <v>4275</v>
      </c>
      <c r="C94" s="1" t="s">
        <v>4275</v>
      </c>
      <c r="D94" s="1">
        <v>0.3</v>
      </c>
      <c r="E94" s="1" t="s">
        <v>33</v>
      </c>
      <c r="F94" s="1" t="s">
        <v>2291</v>
      </c>
      <c r="G94" s="1" t="s">
        <v>2442</v>
      </c>
      <c r="H94" s="1">
        <v>1</v>
      </c>
      <c r="I94" s="13">
        <f t="shared" si="1"/>
        <v>0</v>
      </c>
      <c r="J94" s="85">
        <v>1</v>
      </c>
    </row>
    <row r="95" spans="1:10" x14ac:dyDescent="0.25">
      <c r="A95" s="1" t="s">
        <v>3317</v>
      </c>
      <c r="B95" s="89" t="s">
        <v>4305</v>
      </c>
      <c r="C95" s="1" t="s">
        <v>4305</v>
      </c>
      <c r="D95" s="1">
        <v>0.1</v>
      </c>
      <c r="E95" s="1" t="s">
        <v>33</v>
      </c>
      <c r="F95" s="1" t="s">
        <v>2291</v>
      </c>
      <c r="G95" s="1" t="s">
        <v>2442</v>
      </c>
      <c r="H95" s="1">
        <v>1</v>
      </c>
      <c r="I95" s="13">
        <f t="shared" si="1"/>
        <v>0</v>
      </c>
      <c r="J95" s="85">
        <v>1</v>
      </c>
    </row>
    <row r="96" spans="1:10" x14ac:dyDescent="0.25">
      <c r="A96" s="1" t="s">
        <v>3317</v>
      </c>
      <c r="B96" s="89" t="s">
        <v>4311</v>
      </c>
      <c r="C96" s="1" t="s">
        <v>4311</v>
      </c>
      <c r="D96" s="1">
        <v>0.08</v>
      </c>
      <c r="E96" s="1" t="s">
        <v>33</v>
      </c>
      <c r="F96" s="1" t="s">
        <v>2291</v>
      </c>
      <c r="G96" s="1" t="s">
        <v>2442</v>
      </c>
      <c r="H96" s="1">
        <v>1</v>
      </c>
      <c r="I96" s="13">
        <f t="shared" si="1"/>
        <v>0</v>
      </c>
      <c r="J96" s="85">
        <v>1</v>
      </c>
    </row>
    <row r="97" spans="1:10" x14ac:dyDescent="0.25">
      <c r="A97" s="1" t="s">
        <v>3317</v>
      </c>
      <c r="B97" s="89" t="s">
        <v>4365</v>
      </c>
      <c r="C97" s="1" t="s">
        <v>4365</v>
      </c>
      <c r="D97" s="1">
        <v>0</v>
      </c>
      <c r="E97" s="1" t="s">
        <v>33</v>
      </c>
      <c r="F97" s="1" t="s">
        <v>2291</v>
      </c>
      <c r="G97" s="1" t="s">
        <v>2442</v>
      </c>
      <c r="H97" s="1">
        <v>1</v>
      </c>
      <c r="I97" s="13">
        <f t="shared" si="1"/>
        <v>0</v>
      </c>
      <c r="J97" s="85">
        <v>1</v>
      </c>
    </row>
    <row r="98" spans="1:10" x14ac:dyDescent="0.25">
      <c r="A98" s="1" t="s">
        <v>4385</v>
      </c>
      <c r="B98" s="89" t="s">
        <v>2079</v>
      </c>
      <c r="C98" s="1">
        <v>0</v>
      </c>
      <c r="D98" s="1" t="e">
        <v>#N/A</v>
      </c>
      <c r="E98" s="1" t="s">
        <v>2079</v>
      </c>
      <c r="F98" s="1" t="s">
        <v>2162</v>
      </c>
      <c r="G98" s="1" t="s">
        <v>2428</v>
      </c>
      <c r="H98" s="1">
        <v>1</v>
      </c>
      <c r="I98" s="13">
        <f t="shared" si="1"/>
        <v>0</v>
      </c>
      <c r="J98" s="85" t="s">
        <v>2572</v>
      </c>
    </row>
    <row r="99" spans="1:10" x14ac:dyDescent="0.25">
      <c r="A99" s="1" t="s">
        <v>4385</v>
      </c>
      <c r="B99" s="89" t="s">
        <v>2153</v>
      </c>
      <c r="C99" s="1">
        <v>0</v>
      </c>
      <c r="D99" s="1" t="e">
        <v>#N/A</v>
      </c>
      <c r="E99" s="1" t="s">
        <v>2194</v>
      </c>
      <c r="F99" s="1" t="s">
        <v>3307</v>
      </c>
      <c r="G99" s="1" t="s">
        <v>2426</v>
      </c>
      <c r="H99" s="1">
        <v>0</v>
      </c>
      <c r="I99" s="13">
        <f t="shared" si="1"/>
        <v>1</v>
      </c>
      <c r="J99" s="85">
        <v>0</v>
      </c>
    </row>
    <row r="100" spans="1:10" x14ac:dyDescent="0.25">
      <c r="A100" s="1" t="s">
        <v>4385</v>
      </c>
      <c r="B100" s="89" t="s">
        <v>2155</v>
      </c>
      <c r="C100" s="1">
        <v>0</v>
      </c>
      <c r="D100" s="1" t="e">
        <v>#N/A</v>
      </c>
      <c r="E100" s="1" t="s">
        <v>2194</v>
      </c>
      <c r="F100" s="1" t="s">
        <v>3307</v>
      </c>
      <c r="G100" s="1" t="s">
        <v>2426</v>
      </c>
      <c r="H100" s="1">
        <v>0</v>
      </c>
      <c r="I100" s="13">
        <f t="shared" si="1"/>
        <v>1</v>
      </c>
      <c r="J100" s="85">
        <v>0</v>
      </c>
    </row>
    <row r="101" spans="1:10" x14ac:dyDescent="0.25">
      <c r="A101" s="1" t="s">
        <v>4385</v>
      </c>
      <c r="B101" s="89" t="s">
        <v>2229</v>
      </c>
      <c r="C101" s="1">
        <v>0</v>
      </c>
      <c r="D101" s="1" t="e">
        <v>#N/A</v>
      </c>
      <c r="E101" s="1" t="s">
        <v>2194</v>
      </c>
      <c r="F101" s="1" t="s">
        <v>3308</v>
      </c>
      <c r="G101" s="1" t="s">
        <v>2442</v>
      </c>
      <c r="H101" s="1">
        <v>0</v>
      </c>
      <c r="I101" s="13">
        <f t="shared" si="1"/>
        <v>1</v>
      </c>
      <c r="J101" s="85">
        <v>0</v>
      </c>
    </row>
    <row r="102" spans="1:10" x14ac:dyDescent="0.25">
      <c r="A102" s="1" t="s">
        <v>4439</v>
      </c>
      <c r="B102" s="89" t="s">
        <v>2164</v>
      </c>
      <c r="D102" s="1" t="e">
        <v>#N/A</v>
      </c>
      <c r="E102" s="1" t="s">
        <v>2194</v>
      </c>
      <c r="F102" s="1" t="s">
        <v>3309</v>
      </c>
      <c r="G102" s="1" t="s">
        <v>2442</v>
      </c>
      <c r="H102" s="1">
        <v>0</v>
      </c>
      <c r="I102" s="13">
        <f t="shared" si="1"/>
        <v>1</v>
      </c>
      <c r="J102" s="85">
        <v>1</v>
      </c>
    </row>
    <row r="103" spans="1:10" x14ac:dyDescent="0.25">
      <c r="A103" s="1" t="s">
        <v>4385</v>
      </c>
      <c r="B103" s="89" t="s">
        <v>1446</v>
      </c>
      <c r="C103" s="1" t="s">
        <v>1447</v>
      </c>
      <c r="D103" s="1">
        <v>19.600000000000001</v>
      </c>
      <c r="E103" s="1" t="s">
        <v>25</v>
      </c>
      <c r="F103" s="1" t="s">
        <v>2291</v>
      </c>
      <c r="G103" s="1" t="s">
        <v>2442</v>
      </c>
      <c r="H103" s="1">
        <v>1</v>
      </c>
      <c r="I103" s="13">
        <f t="shared" si="1"/>
        <v>0</v>
      </c>
      <c r="J103" s="85">
        <v>1</v>
      </c>
    </row>
    <row r="104" spans="1:10" x14ac:dyDescent="0.25">
      <c r="A104" s="1" t="s">
        <v>4385</v>
      </c>
      <c r="B104" s="89" t="s">
        <v>1904</v>
      </c>
      <c r="C104" s="1" t="s">
        <v>1905</v>
      </c>
      <c r="D104" s="1">
        <v>8</v>
      </c>
      <c r="E104" s="1" t="s">
        <v>25</v>
      </c>
      <c r="F104" s="1" t="s">
        <v>2291</v>
      </c>
      <c r="G104" s="1" t="s">
        <v>2442</v>
      </c>
      <c r="H104" s="1">
        <v>1</v>
      </c>
      <c r="I104" s="13">
        <f t="shared" si="1"/>
        <v>0</v>
      </c>
      <c r="J104" s="85">
        <v>1</v>
      </c>
    </row>
    <row r="105" spans="1:10" x14ac:dyDescent="0.25">
      <c r="A105" s="1" t="s">
        <v>4385</v>
      </c>
      <c r="B105" s="89" t="s">
        <v>1592</v>
      </c>
      <c r="C105" s="1" t="s">
        <v>1593</v>
      </c>
      <c r="D105" s="1">
        <v>7.4</v>
      </c>
      <c r="E105" s="1" t="s">
        <v>25</v>
      </c>
      <c r="F105" s="1" t="s">
        <v>2291</v>
      </c>
      <c r="G105" s="1" t="s">
        <v>2442</v>
      </c>
      <c r="H105" s="1">
        <v>0</v>
      </c>
      <c r="I105" s="13">
        <f t="shared" si="1"/>
        <v>1</v>
      </c>
      <c r="J105" s="85">
        <v>1</v>
      </c>
    </row>
    <row r="106" spans="1:10" x14ac:dyDescent="0.25">
      <c r="A106" s="1" t="s">
        <v>4385</v>
      </c>
      <c r="B106" s="89" t="s">
        <v>1213</v>
      </c>
      <c r="C106" s="1" t="s">
        <v>1214</v>
      </c>
      <c r="D106" s="1">
        <v>6.9</v>
      </c>
      <c r="E106" s="1" t="s">
        <v>25</v>
      </c>
      <c r="F106" s="1" t="s">
        <v>2291</v>
      </c>
      <c r="G106" s="1" t="s">
        <v>2442</v>
      </c>
      <c r="H106" s="1">
        <v>1</v>
      </c>
      <c r="I106" s="13">
        <f t="shared" si="1"/>
        <v>0</v>
      </c>
      <c r="J106" s="85">
        <v>1</v>
      </c>
    </row>
    <row r="107" spans="1:10" x14ac:dyDescent="0.25">
      <c r="A107" s="1" t="s">
        <v>4385</v>
      </c>
      <c r="B107" s="89" t="s">
        <v>668</v>
      </c>
      <c r="C107" s="1" t="s">
        <v>669</v>
      </c>
      <c r="D107" s="1">
        <v>4</v>
      </c>
      <c r="E107" s="1" t="s">
        <v>25</v>
      </c>
      <c r="F107" s="1" t="s">
        <v>2291</v>
      </c>
      <c r="G107" s="1" t="s">
        <v>2442</v>
      </c>
      <c r="H107" s="1">
        <v>1</v>
      </c>
      <c r="I107" s="13">
        <f t="shared" si="1"/>
        <v>0</v>
      </c>
      <c r="J107" s="85">
        <v>1</v>
      </c>
    </row>
    <row r="108" spans="1:10" x14ac:dyDescent="0.25">
      <c r="A108" s="1" t="s">
        <v>4385</v>
      </c>
      <c r="B108" s="89" t="s">
        <v>1202</v>
      </c>
      <c r="C108" s="1" t="s">
        <v>1203</v>
      </c>
      <c r="D108" s="1">
        <v>3.9</v>
      </c>
      <c r="E108" s="1" t="s">
        <v>25</v>
      </c>
      <c r="F108" s="1" t="s">
        <v>2291</v>
      </c>
      <c r="G108" s="1" t="s">
        <v>2442</v>
      </c>
      <c r="H108" s="1">
        <v>0</v>
      </c>
      <c r="I108" s="13">
        <f t="shared" si="1"/>
        <v>1</v>
      </c>
      <c r="J108" s="85">
        <v>1</v>
      </c>
    </row>
    <row r="109" spans="1:10" x14ac:dyDescent="0.25">
      <c r="A109" s="1" t="s">
        <v>4385</v>
      </c>
      <c r="B109" s="89" t="s">
        <v>55</v>
      </c>
      <c r="C109" s="1" t="s">
        <v>55</v>
      </c>
      <c r="D109" s="1">
        <v>3</v>
      </c>
      <c r="E109" s="1" t="s">
        <v>25</v>
      </c>
      <c r="F109" s="1" t="s">
        <v>2291</v>
      </c>
      <c r="G109" s="1" t="s">
        <v>2442</v>
      </c>
      <c r="H109" s="1">
        <v>0</v>
      </c>
      <c r="I109" s="13">
        <f t="shared" si="1"/>
        <v>1</v>
      </c>
      <c r="J109" s="85">
        <v>1</v>
      </c>
    </row>
    <row r="110" spans="1:10" x14ac:dyDescent="0.25">
      <c r="A110" s="1" t="s">
        <v>4385</v>
      </c>
      <c r="B110" s="89" t="s">
        <v>67</v>
      </c>
      <c r="C110" s="1" t="s">
        <v>67</v>
      </c>
      <c r="D110" s="1">
        <v>3</v>
      </c>
      <c r="E110" s="1" t="s">
        <v>25</v>
      </c>
      <c r="F110" s="1" t="s">
        <v>2291</v>
      </c>
      <c r="G110" s="1" t="s">
        <v>2442</v>
      </c>
      <c r="H110" s="1">
        <v>0</v>
      </c>
      <c r="I110" s="13">
        <f t="shared" si="1"/>
        <v>1</v>
      </c>
      <c r="J110" s="85">
        <v>1</v>
      </c>
    </row>
    <row r="111" spans="1:10" x14ac:dyDescent="0.25">
      <c r="A111" s="1" t="s">
        <v>4385</v>
      </c>
      <c r="B111" s="89" t="s">
        <v>63</v>
      </c>
      <c r="C111" s="1" t="s">
        <v>63</v>
      </c>
      <c r="D111" s="1">
        <v>2.274</v>
      </c>
      <c r="E111" s="1" t="s">
        <v>25</v>
      </c>
      <c r="F111" s="1" t="s">
        <v>2291</v>
      </c>
      <c r="G111" s="1" t="s">
        <v>2442</v>
      </c>
      <c r="H111" s="1">
        <v>0</v>
      </c>
      <c r="I111" s="13">
        <f t="shared" si="1"/>
        <v>1</v>
      </c>
      <c r="J111" s="85">
        <v>1</v>
      </c>
    </row>
    <row r="112" spans="1:10" x14ac:dyDescent="0.25">
      <c r="A112" s="1" t="s">
        <v>4385</v>
      </c>
      <c r="B112" s="89" t="s">
        <v>31</v>
      </c>
      <c r="C112" s="1" t="s">
        <v>31</v>
      </c>
      <c r="D112" s="1">
        <v>2</v>
      </c>
      <c r="E112" s="1" t="s">
        <v>25</v>
      </c>
      <c r="F112" s="1" t="s">
        <v>2291</v>
      </c>
      <c r="G112" s="1" t="s">
        <v>2442</v>
      </c>
      <c r="H112" s="1">
        <v>0</v>
      </c>
      <c r="I112" s="13">
        <f t="shared" si="1"/>
        <v>1</v>
      </c>
      <c r="J112" s="85">
        <v>1</v>
      </c>
    </row>
    <row r="113" spans="1:10" x14ac:dyDescent="0.25">
      <c r="A113" s="1" t="s">
        <v>4385</v>
      </c>
      <c r="B113" s="89" t="s">
        <v>1367</v>
      </c>
      <c r="C113" s="1" t="s">
        <v>1368</v>
      </c>
      <c r="D113" s="1">
        <v>1.6</v>
      </c>
      <c r="E113" s="1" t="s">
        <v>25</v>
      </c>
      <c r="F113" s="1" t="s">
        <v>2291</v>
      </c>
      <c r="G113" s="1" t="s">
        <v>2442</v>
      </c>
      <c r="H113" s="1">
        <v>1</v>
      </c>
      <c r="I113" s="13">
        <f t="shared" si="1"/>
        <v>0</v>
      </c>
      <c r="J113" s="85">
        <v>1</v>
      </c>
    </row>
    <row r="114" spans="1:10" x14ac:dyDescent="0.25">
      <c r="A114" s="1" t="s">
        <v>4385</v>
      </c>
      <c r="B114" s="89" t="s">
        <v>54</v>
      </c>
      <c r="C114" s="1" t="s">
        <v>54</v>
      </c>
      <c r="D114" s="1">
        <v>1.6</v>
      </c>
      <c r="E114" s="1" t="s">
        <v>25</v>
      </c>
      <c r="F114" s="1" t="s">
        <v>2291</v>
      </c>
      <c r="G114" s="1" t="s">
        <v>2442</v>
      </c>
      <c r="H114" s="1">
        <v>0</v>
      </c>
      <c r="I114" s="13">
        <f t="shared" si="1"/>
        <v>1</v>
      </c>
      <c r="J114" s="85">
        <v>1</v>
      </c>
    </row>
    <row r="115" spans="1:10" x14ac:dyDescent="0.25">
      <c r="A115" s="1" t="s">
        <v>4385</v>
      </c>
      <c r="B115" s="89" t="s">
        <v>28</v>
      </c>
      <c r="C115" s="1" t="s">
        <v>28</v>
      </c>
      <c r="D115" s="1">
        <v>1.028</v>
      </c>
      <c r="E115" s="1" t="s">
        <v>25</v>
      </c>
      <c r="F115" s="1" t="s">
        <v>2291</v>
      </c>
      <c r="G115" s="1" t="s">
        <v>2442</v>
      </c>
      <c r="H115" s="1">
        <v>0</v>
      </c>
      <c r="I115" s="13">
        <f t="shared" si="1"/>
        <v>1</v>
      </c>
      <c r="J115" s="85">
        <v>1</v>
      </c>
    </row>
    <row r="116" spans="1:10" x14ac:dyDescent="0.25">
      <c r="A116" s="1" t="s">
        <v>4385</v>
      </c>
      <c r="B116" s="89" t="s">
        <v>29</v>
      </c>
      <c r="C116" s="1" t="s">
        <v>29</v>
      </c>
      <c r="D116" s="1">
        <v>1.028</v>
      </c>
      <c r="E116" s="1" t="s">
        <v>25</v>
      </c>
      <c r="F116" s="1" t="s">
        <v>2291</v>
      </c>
      <c r="G116" s="1" t="s">
        <v>2442</v>
      </c>
      <c r="H116" s="1">
        <v>0</v>
      </c>
      <c r="I116" s="13">
        <f t="shared" si="1"/>
        <v>1</v>
      </c>
      <c r="J116" s="85">
        <v>1</v>
      </c>
    </row>
    <row r="117" spans="1:10" x14ac:dyDescent="0.25">
      <c r="A117" s="1" t="s">
        <v>4385</v>
      </c>
      <c r="B117" s="89" t="s">
        <v>828</v>
      </c>
      <c r="C117" s="1" t="s">
        <v>829</v>
      </c>
      <c r="D117" s="1">
        <v>1</v>
      </c>
      <c r="E117" s="1" t="s">
        <v>25</v>
      </c>
      <c r="F117" s="1" t="s">
        <v>2291</v>
      </c>
      <c r="G117" s="1" t="s">
        <v>2442</v>
      </c>
      <c r="H117" s="1">
        <v>0</v>
      </c>
      <c r="I117" s="13">
        <f t="shared" si="1"/>
        <v>1</v>
      </c>
      <c r="J117" s="85">
        <v>1</v>
      </c>
    </row>
    <row r="118" spans="1:10" x14ac:dyDescent="0.25">
      <c r="A118" s="1" t="s">
        <v>4385</v>
      </c>
      <c r="B118" s="89" t="s">
        <v>1236</v>
      </c>
      <c r="C118" s="1" t="s">
        <v>1237</v>
      </c>
      <c r="D118" s="1">
        <v>1</v>
      </c>
      <c r="E118" s="1" t="s">
        <v>25</v>
      </c>
      <c r="F118" s="1" t="s">
        <v>2291</v>
      </c>
      <c r="G118" s="1" t="s">
        <v>2442</v>
      </c>
      <c r="H118" s="1">
        <v>0</v>
      </c>
      <c r="I118" s="13">
        <f t="shared" si="1"/>
        <v>1</v>
      </c>
      <c r="J118" s="85">
        <v>1</v>
      </c>
    </row>
    <row r="119" spans="1:10" x14ac:dyDescent="0.25">
      <c r="A119" s="1" t="s">
        <v>4385</v>
      </c>
      <c r="B119" s="89" t="s">
        <v>1238</v>
      </c>
      <c r="C119" s="1" t="s">
        <v>1239</v>
      </c>
      <c r="D119" s="1">
        <v>1</v>
      </c>
      <c r="E119" s="1" t="s">
        <v>25</v>
      </c>
      <c r="F119" s="1" t="s">
        <v>2291</v>
      </c>
      <c r="G119" s="1" t="s">
        <v>2442</v>
      </c>
      <c r="H119" s="1">
        <v>0</v>
      </c>
      <c r="I119" s="13">
        <f t="shared" si="1"/>
        <v>1</v>
      </c>
      <c r="J119" s="85">
        <v>1</v>
      </c>
    </row>
    <row r="120" spans="1:10" x14ac:dyDescent="0.25">
      <c r="A120" s="1" t="s">
        <v>4385</v>
      </c>
      <c r="B120" s="89" t="s">
        <v>30</v>
      </c>
      <c r="C120" s="1" t="s">
        <v>30</v>
      </c>
      <c r="D120" s="1">
        <v>1</v>
      </c>
      <c r="E120" s="1" t="s">
        <v>25</v>
      </c>
      <c r="F120" s="1" t="s">
        <v>2291</v>
      </c>
      <c r="G120" s="1" t="s">
        <v>2442</v>
      </c>
      <c r="H120" s="1">
        <v>0</v>
      </c>
      <c r="I120" s="13">
        <f t="shared" si="1"/>
        <v>1</v>
      </c>
      <c r="J120" s="85">
        <v>1</v>
      </c>
    </row>
    <row r="121" spans="1:10" x14ac:dyDescent="0.25">
      <c r="A121" s="1" t="s">
        <v>4385</v>
      </c>
      <c r="B121" s="89" t="s">
        <v>24</v>
      </c>
      <c r="C121" s="1" t="s">
        <v>24</v>
      </c>
      <c r="D121" s="1">
        <v>0.85299999999999998</v>
      </c>
      <c r="E121" s="1" t="s">
        <v>25</v>
      </c>
      <c r="F121" s="1" t="s">
        <v>2291</v>
      </c>
      <c r="G121" s="1" t="s">
        <v>2442</v>
      </c>
      <c r="H121" s="1">
        <v>0</v>
      </c>
      <c r="I121" s="13">
        <f t="shared" si="1"/>
        <v>1</v>
      </c>
      <c r="J121" s="85">
        <v>1</v>
      </c>
    </row>
    <row r="122" spans="1:10" x14ac:dyDescent="0.25">
      <c r="A122" s="1" t="s">
        <v>4385</v>
      </c>
      <c r="B122" s="89" t="s">
        <v>26</v>
      </c>
      <c r="C122" s="1" t="s">
        <v>26</v>
      </c>
      <c r="D122" s="1">
        <v>0.8</v>
      </c>
      <c r="E122" s="1" t="s">
        <v>25</v>
      </c>
      <c r="F122" s="1" t="s">
        <v>2291</v>
      </c>
      <c r="G122" s="1" t="s">
        <v>2442</v>
      </c>
      <c r="H122" s="1">
        <v>0</v>
      </c>
      <c r="I122" s="13">
        <f t="shared" si="1"/>
        <v>1</v>
      </c>
      <c r="J122" s="85">
        <v>1</v>
      </c>
    </row>
    <row r="123" spans="1:10" x14ac:dyDescent="0.25">
      <c r="A123" s="1" t="s">
        <v>4385</v>
      </c>
      <c r="B123" s="89" t="s">
        <v>27</v>
      </c>
      <c r="C123" s="1" t="s">
        <v>27</v>
      </c>
      <c r="D123" s="1">
        <v>0.8</v>
      </c>
      <c r="E123" s="1" t="s">
        <v>25</v>
      </c>
      <c r="F123" s="1" t="s">
        <v>2291</v>
      </c>
      <c r="G123" s="1" t="s">
        <v>2442</v>
      </c>
      <c r="H123" s="1">
        <v>0</v>
      </c>
      <c r="I123" s="13">
        <f t="shared" si="1"/>
        <v>1</v>
      </c>
      <c r="J123" s="85">
        <v>0</v>
      </c>
    </row>
    <row r="124" spans="1:10" x14ac:dyDescent="0.25">
      <c r="A124" s="1" t="s">
        <v>4385</v>
      </c>
      <c r="B124" s="89" t="s">
        <v>47</v>
      </c>
      <c r="C124" s="1" t="s">
        <v>47</v>
      </c>
      <c r="D124" s="1">
        <v>0.8</v>
      </c>
      <c r="E124" s="1" t="s">
        <v>25</v>
      </c>
      <c r="F124" s="1" t="s">
        <v>2291</v>
      </c>
      <c r="G124" s="1" t="s">
        <v>2442</v>
      </c>
      <c r="H124" s="1">
        <v>0</v>
      </c>
      <c r="I124" s="13">
        <f t="shared" si="1"/>
        <v>1</v>
      </c>
      <c r="J124" s="85">
        <v>1</v>
      </c>
    </row>
    <row r="125" spans="1:10" x14ac:dyDescent="0.25">
      <c r="A125" s="1" t="s">
        <v>4385</v>
      </c>
      <c r="B125" s="89" t="s">
        <v>2007</v>
      </c>
      <c r="C125" s="1" t="s">
        <v>2008</v>
      </c>
      <c r="D125" s="1">
        <v>0.8</v>
      </c>
      <c r="E125" s="1" t="s">
        <v>25</v>
      </c>
      <c r="F125" s="1" t="s">
        <v>2291</v>
      </c>
      <c r="G125" s="1" t="s">
        <v>2442</v>
      </c>
      <c r="H125" s="1">
        <v>0</v>
      </c>
      <c r="I125" s="13">
        <f t="shared" si="1"/>
        <v>1</v>
      </c>
      <c r="J125" s="85">
        <v>1</v>
      </c>
    </row>
    <row r="126" spans="1:10" x14ac:dyDescent="0.25">
      <c r="A126" s="1" t="s">
        <v>4385</v>
      </c>
      <c r="B126" s="89" t="s">
        <v>2090</v>
      </c>
      <c r="C126" s="1">
        <v>0</v>
      </c>
      <c r="D126" s="1" t="e">
        <v>#N/A</v>
      </c>
      <c r="E126" s="1" t="s">
        <v>33</v>
      </c>
      <c r="F126" s="1" t="s">
        <v>3307</v>
      </c>
      <c r="G126" s="1" t="s">
        <v>2426</v>
      </c>
      <c r="H126" s="1">
        <v>0</v>
      </c>
      <c r="I126" s="13">
        <f t="shared" si="1"/>
        <v>1</v>
      </c>
      <c r="J126" s="85">
        <v>0</v>
      </c>
    </row>
    <row r="127" spans="1:10" x14ac:dyDescent="0.25">
      <c r="A127" s="1" t="s">
        <v>4385</v>
      </c>
      <c r="B127" s="89" t="s">
        <v>2230</v>
      </c>
      <c r="C127" s="1">
        <v>0</v>
      </c>
      <c r="D127" s="1" t="e">
        <v>#N/A</v>
      </c>
      <c r="E127" s="1" t="s">
        <v>33</v>
      </c>
      <c r="F127" s="1" t="s">
        <v>3308</v>
      </c>
      <c r="G127" s="1" t="s">
        <v>2442</v>
      </c>
      <c r="H127" s="1">
        <v>0</v>
      </c>
      <c r="I127" s="13">
        <f t="shared" si="1"/>
        <v>1</v>
      </c>
      <c r="J127" s="85">
        <v>0</v>
      </c>
    </row>
    <row r="128" spans="1:10" x14ac:dyDescent="0.25">
      <c r="A128" s="1" t="s">
        <v>4385</v>
      </c>
      <c r="B128" s="89" t="s">
        <v>2231</v>
      </c>
      <c r="C128" s="1">
        <v>0</v>
      </c>
      <c r="D128" s="1" t="e">
        <v>#N/A</v>
      </c>
      <c r="E128" s="1" t="s">
        <v>33</v>
      </c>
      <c r="F128" s="1" t="s">
        <v>3308</v>
      </c>
      <c r="G128" s="1" t="s">
        <v>2442</v>
      </c>
      <c r="H128" s="1">
        <v>0</v>
      </c>
      <c r="I128" s="13">
        <f t="shared" si="1"/>
        <v>1</v>
      </c>
      <c r="J128" s="85">
        <v>0</v>
      </c>
    </row>
    <row r="129" spans="1:10" x14ac:dyDescent="0.25">
      <c r="A129" s="1" t="s">
        <v>4385</v>
      </c>
      <c r="B129" s="89" t="s">
        <v>1049</v>
      </c>
      <c r="C129" s="1" t="s">
        <v>1050</v>
      </c>
      <c r="D129" s="1">
        <v>30</v>
      </c>
      <c r="E129" s="1" t="s">
        <v>33</v>
      </c>
      <c r="F129" s="1" t="s">
        <v>2291</v>
      </c>
      <c r="G129" s="1" t="s">
        <v>2442</v>
      </c>
      <c r="H129" s="1">
        <v>1</v>
      </c>
      <c r="I129" s="13">
        <f t="shared" si="1"/>
        <v>0</v>
      </c>
      <c r="J129" s="85">
        <v>1</v>
      </c>
    </row>
    <row r="130" spans="1:10" x14ac:dyDescent="0.25">
      <c r="A130" s="1" t="s">
        <v>4385</v>
      </c>
      <c r="B130" s="89" t="s">
        <v>1521</v>
      </c>
      <c r="C130" s="1">
        <v>0</v>
      </c>
      <c r="D130" s="1">
        <v>24</v>
      </c>
      <c r="E130" s="1" t="s">
        <v>33</v>
      </c>
      <c r="F130" s="1" t="s">
        <v>2291</v>
      </c>
      <c r="G130" s="1" t="s">
        <v>2442</v>
      </c>
      <c r="H130" s="1">
        <v>1</v>
      </c>
      <c r="I130" s="13">
        <f t="shared" ref="I130:I193" si="2">NOT(H130)*1</f>
        <v>0</v>
      </c>
      <c r="J130" s="85">
        <v>1</v>
      </c>
    </row>
    <row r="131" spans="1:10" x14ac:dyDescent="0.25">
      <c r="A131" s="1" t="s">
        <v>4385</v>
      </c>
      <c r="B131" s="89" t="s">
        <v>1514</v>
      </c>
      <c r="C131" s="1">
        <v>0</v>
      </c>
      <c r="D131" s="1">
        <v>22</v>
      </c>
      <c r="E131" s="1" t="s">
        <v>33</v>
      </c>
      <c r="F131" s="1" t="s">
        <v>2291</v>
      </c>
      <c r="G131" s="1" t="s">
        <v>2442</v>
      </c>
      <c r="H131" s="1">
        <v>1</v>
      </c>
      <c r="I131" s="13">
        <f t="shared" si="2"/>
        <v>0</v>
      </c>
      <c r="J131" s="85">
        <v>1</v>
      </c>
    </row>
    <row r="132" spans="1:10" x14ac:dyDescent="0.25">
      <c r="A132" s="1" t="s">
        <v>4385</v>
      </c>
      <c r="B132" s="89" t="s">
        <v>1037</v>
      </c>
      <c r="C132" s="1" t="s">
        <v>1038</v>
      </c>
      <c r="D132" s="1">
        <v>20</v>
      </c>
      <c r="E132" s="1" t="s">
        <v>33</v>
      </c>
      <c r="F132" s="1" t="s">
        <v>2291</v>
      </c>
      <c r="G132" s="1" t="s">
        <v>2442</v>
      </c>
      <c r="H132" s="1">
        <v>1</v>
      </c>
      <c r="I132" s="13">
        <f t="shared" si="2"/>
        <v>0</v>
      </c>
      <c r="J132" s="85">
        <v>1</v>
      </c>
    </row>
    <row r="133" spans="1:10" x14ac:dyDescent="0.25">
      <c r="A133" s="1" t="s">
        <v>4385</v>
      </c>
      <c r="B133" s="89" t="s">
        <v>1516</v>
      </c>
      <c r="C133" s="1">
        <v>0</v>
      </c>
      <c r="D133" s="1">
        <v>17.2</v>
      </c>
      <c r="E133" s="1" t="s">
        <v>33</v>
      </c>
      <c r="F133" s="1" t="s">
        <v>2291</v>
      </c>
      <c r="G133" s="1" t="s">
        <v>2442</v>
      </c>
      <c r="H133" s="1">
        <v>1</v>
      </c>
      <c r="I133" s="13">
        <f t="shared" si="2"/>
        <v>0</v>
      </c>
      <c r="J133" s="85">
        <v>1</v>
      </c>
    </row>
    <row r="134" spans="1:10" x14ac:dyDescent="0.25">
      <c r="A134" s="1" t="s">
        <v>4385</v>
      </c>
      <c r="B134" s="89" t="s">
        <v>119</v>
      </c>
      <c r="C134" s="1" t="s">
        <v>120</v>
      </c>
      <c r="D134" s="1">
        <v>14.4</v>
      </c>
      <c r="E134" s="1" t="s">
        <v>33</v>
      </c>
      <c r="F134" s="1" t="s">
        <v>2291</v>
      </c>
      <c r="G134" s="1" t="s">
        <v>2442</v>
      </c>
      <c r="H134" s="1">
        <v>1</v>
      </c>
      <c r="I134" s="13">
        <f t="shared" si="2"/>
        <v>0</v>
      </c>
      <c r="J134" s="85">
        <v>1</v>
      </c>
    </row>
    <row r="135" spans="1:10" x14ac:dyDescent="0.25">
      <c r="A135" s="1" t="s">
        <v>4385</v>
      </c>
      <c r="B135" s="89" t="s">
        <v>1500</v>
      </c>
      <c r="C135" s="1">
        <v>0</v>
      </c>
      <c r="D135" s="1">
        <v>13</v>
      </c>
      <c r="E135" s="1" t="s">
        <v>33</v>
      </c>
      <c r="F135" s="1" t="s">
        <v>2291</v>
      </c>
      <c r="G135" s="1" t="s">
        <v>2442</v>
      </c>
      <c r="H135" s="1">
        <v>1</v>
      </c>
      <c r="I135" s="13">
        <f t="shared" si="2"/>
        <v>0</v>
      </c>
      <c r="J135" s="85">
        <v>1</v>
      </c>
    </row>
    <row r="136" spans="1:10" x14ac:dyDescent="0.25">
      <c r="A136" s="1" t="s">
        <v>4385</v>
      </c>
      <c r="B136" s="89" t="s">
        <v>1244</v>
      </c>
      <c r="C136" s="1" t="s">
        <v>1245</v>
      </c>
      <c r="D136" s="1">
        <v>8</v>
      </c>
      <c r="E136" s="1" t="s">
        <v>33</v>
      </c>
      <c r="F136" s="1" t="s">
        <v>2291</v>
      </c>
      <c r="G136" s="1" t="s">
        <v>2442</v>
      </c>
      <c r="H136" s="1">
        <v>1</v>
      </c>
      <c r="I136" s="13">
        <f t="shared" si="2"/>
        <v>0</v>
      </c>
      <c r="J136" s="85">
        <v>1</v>
      </c>
    </row>
    <row r="137" spans="1:10" x14ac:dyDescent="0.25">
      <c r="A137" s="1" t="s">
        <v>4385</v>
      </c>
      <c r="B137" s="89" t="s">
        <v>1246</v>
      </c>
      <c r="C137" s="1" t="s">
        <v>1246</v>
      </c>
      <c r="D137" s="1">
        <v>5.6</v>
      </c>
      <c r="E137" s="1" t="s">
        <v>33</v>
      </c>
      <c r="F137" s="1" t="s">
        <v>2291</v>
      </c>
      <c r="G137" s="1" t="s">
        <v>2442</v>
      </c>
      <c r="H137" s="1">
        <v>1</v>
      </c>
      <c r="I137" s="13">
        <f t="shared" si="2"/>
        <v>0</v>
      </c>
      <c r="J137" s="85">
        <v>1</v>
      </c>
    </row>
    <row r="138" spans="1:10" x14ac:dyDescent="0.25">
      <c r="A138" s="1" t="s">
        <v>4385</v>
      </c>
      <c r="B138" s="89" t="s">
        <v>288</v>
      </c>
      <c r="C138" s="1" t="s">
        <v>289</v>
      </c>
      <c r="D138" s="1">
        <v>3.75</v>
      </c>
      <c r="E138" s="1" t="s">
        <v>33</v>
      </c>
      <c r="F138" s="1" t="s">
        <v>2291</v>
      </c>
      <c r="G138" s="1" t="s">
        <v>2442</v>
      </c>
      <c r="H138" s="1">
        <v>1</v>
      </c>
      <c r="I138" s="13">
        <f t="shared" si="2"/>
        <v>0</v>
      </c>
      <c r="J138" s="85">
        <v>1</v>
      </c>
    </row>
    <row r="139" spans="1:10" x14ac:dyDescent="0.25">
      <c r="A139" s="1" t="s">
        <v>4385</v>
      </c>
      <c r="B139" s="89" t="s">
        <v>303</v>
      </c>
      <c r="C139" s="1" t="s">
        <v>304</v>
      </c>
      <c r="D139" s="1">
        <v>3</v>
      </c>
      <c r="E139" s="1" t="s">
        <v>33</v>
      </c>
      <c r="F139" s="1" t="s">
        <v>2291</v>
      </c>
      <c r="G139" s="1" t="s">
        <v>2442</v>
      </c>
      <c r="H139" s="1">
        <v>1</v>
      </c>
      <c r="I139" s="13">
        <f t="shared" si="2"/>
        <v>0</v>
      </c>
      <c r="J139" s="85">
        <v>1</v>
      </c>
    </row>
    <row r="140" spans="1:10" x14ac:dyDescent="0.25">
      <c r="A140" s="1" t="s">
        <v>4385</v>
      </c>
      <c r="B140" s="89" t="s">
        <v>305</v>
      </c>
      <c r="C140" s="1" t="s">
        <v>306</v>
      </c>
      <c r="D140" s="1">
        <v>3</v>
      </c>
      <c r="E140" s="1" t="s">
        <v>33</v>
      </c>
      <c r="F140" s="1" t="s">
        <v>2291</v>
      </c>
      <c r="G140" s="1" t="s">
        <v>2442</v>
      </c>
      <c r="H140" s="1">
        <v>1</v>
      </c>
      <c r="I140" s="13">
        <f t="shared" si="2"/>
        <v>0</v>
      </c>
      <c r="J140" s="85">
        <v>1</v>
      </c>
    </row>
    <row r="141" spans="1:10" x14ac:dyDescent="0.25">
      <c r="A141" s="1" t="s">
        <v>4385</v>
      </c>
      <c r="B141" s="89" t="s">
        <v>34</v>
      </c>
      <c r="C141" s="1" t="s">
        <v>34</v>
      </c>
      <c r="D141" s="1">
        <v>3</v>
      </c>
      <c r="E141" s="1" t="s">
        <v>33</v>
      </c>
      <c r="F141" s="1" t="s">
        <v>2291</v>
      </c>
      <c r="G141" s="1" t="s">
        <v>2442</v>
      </c>
      <c r="H141" s="1">
        <v>0</v>
      </c>
      <c r="I141" s="13">
        <f t="shared" si="2"/>
        <v>1</v>
      </c>
      <c r="J141" s="85">
        <v>1</v>
      </c>
    </row>
    <row r="142" spans="1:10" x14ac:dyDescent="0.25">
      <c r="A142" s="1" t="s">
        <v>4385</v>
      </c>
      <c r="B142" s="89" t="s">
        <v>35</v>
      </c>
      <c r="C142" s="1" t="s">
        <v>35</v>
      </c>
      <c r="D142" s="1">
        <v>2.88</v>
      </c>
      <c r="E142" s="1" t="s">
        <v>33</v>
      </c>
      <c r="F142" s="1" t="s">
        <v>2291</v>
      </c>
      <c r="G142" s="1" t="s">
        <v>2442</v>
      </c>
      <c r="H142" s="1">
        <v>0</v>
      </c>
      <c r="I142" s="13">
        <f t="shared" si="2"/>
        <v>1</v>
      </c>
      <c r="J142" s="85">
        <v>0</v>
      </c>
    </row>
    <row r="143" spans="1:10" x14ac:dyDescent="0.25">
      <c r="A143" s="1" t="s">
        <v>4385</v>
      </c>
      <c r="B143" s="89" t="s">
        <v>297</v>
      </c>
      <c r="C143" s="1" t="s">
        <v>298</v>
      </c>
      <c r="D143" s="1">
        <v>2.29</v>
      </c>
      <c r="E143" s="1" t="s">
        <v>33</v>
      </c>
      <c r="F143" s="1" t="s">
        <v>2291</v>
      </c>
      <c r="G143" s="1" t="s">
        <v>2442</v>
      </c>
      <c r="H143" s="1">
        <v>1</v>
      </c>
      <c r="I143" s="13">
        <f t="shared" si="2"/>
        <v>0</v>
      </c>
      <c r="J143" s="85">
        <v>1</v>
      </c>
    </row>
    <row r="144" spans="1:10" x14ac:dyDescent="0.25">
      <c r="A144" s="1" t="s">
        <v>4385</v>
      </c>
      <c r="B144" s="89" t="s">
        <v>299</v>
      </c>
      <c r="C144" s="1" t="s">
        <v>300</v>
      </c>
      <c r="D144" s="1">
        <v>2.29</v>
      </c>
      <c r="E144" s="1" t="s">
        <v>33</v>
      </c>
      <c r="F144" s="1" t="s">
        <v>2291</v>
      </c>
      <c r="G144" s="1" t="s">
        <v>2442</v>
      </c>
      <c r="H144" s="1">
        <v>1</v>
      </c>
      <c r="I144" s="13">
        <f t="shared" si="2"/>
        <v>0</v>
      </c>
      <c r="J144" s="85">
        <v>1</v>
      </c>
    </row>
    <row r="145" spans="1:10" x14ac:dyDescent="0.25">
      <c r="A145" s="1" t="s">
        <v>4385</v>
      </c>
      <c r="B145" s="89" t="s">
        <v>32</v>
      </c>
      <c r="C145" s="1" t="s">
        <v>32</v>
      </c>
      <c r="D145" s="1">
        <v>2</v>
      </c>
      <c r="E145" s="1" t="s">
        <v>33</v>
      </c>
      <c r="F145" s="1" t="s">
        <v>2291</v>
      </c>
      <c r="G145" s="1" t="s">
        <v>2442</v>
      </c>
      <c r="H145" s="1">
        <v>0</v>
      </c>
      <c r="I145" s="13">
        <f t="shared" si="2"/>
        <v>1</v>
      </c>
      <c r="J145" s="85">
        <v>1</v>
      </c>
    </row>
    <row r="146" spans="1:10" x14ac:dyDescent="0.25">
      <c r="A146" s="1" t="s">
        <v>4385</v>
      </c>
      <c r="B146" s="89" t="s">
        <v>286</v>
      </c>
      <c r="C146" s="1" t="s">
        <v>287</v>
      </c>
      <c r="D146" s="1">
        <v>1.88</v>
      </c>
      <c r="E146" s="1" t="s">
        <v>33</v>
      </c>
      <c r="F146" s="1" t="s">
        <v>2291</v>
      </c>
      <c r="G146" s="1" t="s">
        <v>2442</v>
      </c>
      <c r="H146" s="1">
        <v>1</v>
      </c>
      <c r="I146" s="13">
        <f t="shared" si="2"/>
        <v>0</v>
      </c>
      <c r="J146" s="85">
        <v>1</v>
      </c>
    </row>
    <row r="147" spans="1:10" x14ac:dyDescent="0.25">
      <c r="A147" s="1" t="s">
        <v>4385</v>
      </c>
      <c r="B147" s="89" t="s">
        <v>255</v>
      </c>
      <c r="C147" s="1" t="s">
        <v>256</v>
      </c>
      <c r="D147" s="1">
        <v>1.6</v>
      </c>
      <c r="E147" s="1" t="s">
        <v>33</v>
      </c>
      <c r="F147" s="1" t="s">
        <v>2291</v>
      </c>
      <c r="G147" s="1" t="s">
        <v>2442</v>
      </c>
      <c r="H147" s="1">
        <v>1</v>
      </c>
      <c r="I147" s="13">
        <f t="shared" si="2"/>
        <v>0</v>
      </c>
      <c r="J147" s="85">
        <v>1</v>
      </c>
    </row>
    <row r="148" spans="1:10" x14ac:dyDescent="0.25">
      <c r="A148" s="1" t="s">
        <v>4385</v>
      </c>
      <c r="B148" s="89" t="s">
        <v>665</v>
      </c>
      <c r="C148" s="1">
        <v>0</v>
      </c>
      <c r="D148" s="1">
        <v>1.6</v>
      </c>
      <c r="E148" s="1" t="s">
        <v>33</v>
      </c>
      <c r="F148" s="1" t="s">
        <v>2291</v>
      </c>
      <c r="G148" s="1" t="s">
        <v>2442</v>
      </c>
      <c r="H148" s="1">
        <v>1</v>
      </c>
      <c r="I148" s="13">
        <f t="shared" si="2"/>
        <v>0</v>
      </c>
      <c r="J148" s="85">
        <v>1</v>
      </c>
    </row>
    <row r="149" spans="1:10" x14ac:dyDescent="0.25">
      <c r="A149" s="1" t="s">
        <v>4385</v>
      </c>
      <c r="B149" s="89" t="s">
        <v>709</v>
      </c>
      <c r="C149" s="1" t="s">
        <v>710</v>
      </c>
      <c r="D149" s="1">
        <v>1.6</v>
      </c>
      <c r="E149" s="1" t="s">
        <v>33</v>
      </c>
      <c r="F149" s="1" t="s">
        <v>2291</v>
      </c>
      <c r="G149" s="1" t="s">
        <v>2442</v>
      </c>
      <c r="H149" s="1">
        <v>1</v>
      </c>
      <c r="I149" s="13">
        <f t="shared" si="2"/>
        <v>0</v>
      </c>
      <c r="J149" s="85">
        <v>1</v>
      </c>
    </row>
    <row r="150" spans="1:10" x14ac:dyDescent="0.25">
      <c r="A150" s="1" t="s">
        <v>4385</v>
      </c>
      <c r="B150" s="89" t="s">
        <v>195</v>
      </c>
      <c r="C150" s="1" t="s">
        <v>196</v>
      </c>
      <c r="D150" s="1">
        <v>1.5</v>
      </c>
      <c r="E150" s="1" t="s">
        <v>33</v>
      </c>
      <c r="F150" s="1" t="s">
        <v>2291</v>
      </c>
      <c r="G150" s="1" t="s">
        <v>2442</v>
      </c>
      <c r="H150" s="1">
        <v>1</v>
      </c>
      <c r="I150" s="13">
        <f t="shared" si="2"/>
        <v>0</v>
      </c>
      <c r="J150" s="85">
        <v>1</v>
      </c>
    </row>
    <row r="151" spans="1:10" x14ac:dyDescent="0.25">
      <c r="A151" s="1" t="s">
        <v>4385</v>
      </c>
      <c r="B151" s="89" t="s">
        <v>197</v>
      </c>
      <c r="C151" s="1" t="s">
        <v>198</v>
      </c>
      <c r="D151" s="1">
        <v>1.5</v>
      </c>
      <c r="E151" s="1" t="s">
        <v>33</v>
      </c>
      <c r="F151" s="1" t="s">
        <v>2291</v>
      </c>
      <c r="G151" s="1" t="s">
        <v>2442</v>
      </c>
      <c r="H151" s="1">
        <v>1</v>
      </c>
      <c r="I151" s="13">
        <f t="shared" si="2"/>
        <v>0</v>
      </c>
      <c r="J151" s="85">
        <v>1</v>
      </c>
    </row>
    <row r="152" spans="1:10" x14ac:dyDescent="0.25">
      <c r="A152" s="1" t="s">
        <v>4385</v>
      </c>
      <c r="B152" s="89" t="s">
        <v>199</v>
      </c>
      <c r="C152" s="1" t="s">
        <v>200</v>
      </c>
      <c r="D152" s="1">
        <v>1.5</v>
      </c>
      <c r="E152" s="1" t="s">
        <v>33</v>
      </c>
      <c r="F152" s="1" t="s">
        <v>2291</v>
      </c>
      <c r="G152" s="1" t="s">
        <v>2442</v>
      </c>
      <c r="H152" s="1">
        <v>1</v>
      </c>
      <c r="I152" s="13">
        <f t="shared" si="2"/>
        <v>0</v>
      </c>
      <c r="J152" s="85">
        <v>1</v>
      </c>
    </row>
    <row r="153" spans="1:10" x14ac:dyDescent="0.25">
      <c r="A153" s="1" t="s">
        <v>4385</v>
      </c>
      <c r="B153" s="89" t="s">
        <v>1382</v>
      </c>
      <c r="C153" s="1" t="s">
        <v>1383</v>
      </c>
      <c r="D153" s="1">
        <v>1.5</v>
      </c>
      <c r="E153" s="1" t="s">
        <v>33</v>
      </c>
      <c r="F153" s="1" t="s">
        <v>2291</v>
      </c>
      <c r="G153" s="1" t="s">
        <v>2442</v>
      </c>
      <c r="H153" s="1">
        <v>1</v>
      </c>
      <c r="I153" s="13">
        <f t="shared" si="2"/>
        <v>0</v>
      </c>
      <c r="J153" s="85">
        <v>1</v>
      </c>
    </row>
    <row r="154" spans="1:10" x14ac:dyDescent="0.25">
      <c r="A154" s="1" t="s">
        <v>4385</v>
      </c>
      <c r="B154" s="89" t="s">
        <v>543</v>
      </c>
      <c r="C154" s="1">
        <v>0</v>
      </c>
      <c r="D154" s="1">
        <v>1.4</v>
      </c>
      <c r="E154" s="1" t="s">
        <v>33</v>
      </c>
      <c r="F154" s="1" t="s">
        <v>2291</v>
      </c>
      <c r="G154" s="1" t="s">
        <v>2442</v>
      </c>
      <c r="H154" s="1">
        <v>1</v>
      </c>
      <c r="I154" s="13">
        <f t="shared" si="2"/>
        <v>0</v>
      </c>
      <c r="J154" s="85">
        <v>1</v>
      </c>
    </row>
    <row r="155" spans="1:10" x14ac:dyDescent="0.25">
      <c r="A155" s="1" t="s">
        <v>4385</v>
      </c>
      <c r="B155" s="89" t="s">
        <v>162</v>
      </c>
      <c r="C155" s="1" t="s">
        <v>163</v>
      </c>
      <c r="D155" s="1">
        <v>1.1000000000000001</v>
      </c>
      <c r="E155" s="1" t="s">
        <v>33</v>
      </c>
      <c r="F155" s="1" t="s">
        <v>2291</v>
      </c>
      <c r="G155" s="1" t="s">
        <v>2442</v>
      </c>
      <c r="H155" s="1">
        <v>1</v>
      </c>
      <c r="I155" s="13">
        <f t="shared" si="2"/>
        <v>0</v>
      </c>
      <c r="J155" s="85">
        <v>1</v>
      </c>
    </row>
    <row r="156" spans="1:10" x14ac:dyDescent="0.25">
      <c r="A156" s="1" t="s">
        <v>4385</v>
      </c>
      <c r="B156" s="89" t="s">
        <v>164</v>
      </c>
      <c r="C156" s="1" t="s">
        <v>165</v>
      </c>
      <c r="D156" s="1">
        <v>1.1000000000000001</v>
      </c>
      <c r="E156" s="1" t="s">
        <v>33</v>
      </c>
      <c r="F156" s="1" t="s">
        <v>2291</v>
      </c>
      <c r="G156" s="1" t="s">
        <v>2442</v>
      </c>
      <c r="H156" s="1">
        <v>1</v>
      </c>
      <c r="I156" s="13">
        <f t="shared" si="2"/>
        <v>0</v>
      </c>
      <c r="J156" s="85">
        <v>1</v>
      </c>
    </row>
    <row r="157" spans="1:10" x14ac:dyDescent="0.25">
      <c r="A157" s="1" t="s">
        <v>4385</v>
      </c>
      <c r="B157" s="89" t="s">
        <v>36</v>
      </c>
      <c r="C157" s="1" t="s">
        <v>36</v>
      </c>
      <c r="D157" s="1">
        <v>1</v>
      </c>
      <c r="E157" s="1" t="s">
        <v>33</v>
      </c>
      <c r="F157" s="1" t="s">
        <v>2291</v>
      </c>
      <c r="G157" s="1" t="s">
        <v>2442</v>
      </c>
      <c r="H157" s="1">
        <v>0</v>
      </c>
      <c r="I157" s="13">
        <f t="shared" si="2"/>
        <v>1</v>
      </c>
      <c r="J157" s="85">
        <v>0</v>
      </c>
    </row>
    <row r="158" spans="1:10" x14ac:dyDescent="0.25">
      <c r="A158" s="1" t="s">
        <v>4385</v>
      </c>
      <c r="B158" s="89" t="s">
        <v>664</v>
      </c>
      <c r="C158" s="1">
        <v>0</v>
      </c>
      <c r="D158" s="1">
        <v>0.8</v>
      </c>
      <c r="E158" s="1" t="s">
        <v>33</v>
      </c>
      <c r="F158" s="1" t="s">
        <v>2291</v>
      </c>
      <c r="G158" s="1" t="s">
        <v>2442</v>
      </c>
      <c r="H158" s="1">
        <v>0</v>
      </c>
      <c r="I158" s="13">
        <f t="shared" si="2"/>
        <v>1</v>
      </c>
      <c r="J158" s="85">
        <v>1</v>
      </c>
    </row>
    <row r="159" spans="1:10" x14ac:dyDescent="0.25">
      <c r="A159" s="1" t="s">
        <v>4385</v>
      </c>
      <c r="B159" s="89" t="s">
        <v>115</v>
      </c>
      <c r="C159" s="1" t="s">
        <v>116</v>
      </c>
      <c r="D159" s="1">
        <v>0.75</v>
      </c>
      <c r="E159" s="1" t="s">
        <v>33</v>
      </c>
      <c r="F159" s="1" t="s">
        <v>2291</v>
      </c>
      <c r="G159" s="1" t="s">
        <v>2442</v>
      </c>
      <c r="H159" s="1">
        <v>1</v>
      </c>
      <c r="I159" s="13">
        <f t="shared" si="2"/>
        <v>0</v>
      </c>
      <c r="J159" s="85">
        <v>1</v>
      </c>
    </row>
    <row r="160" spans="1:10" x14ac:dyDescent="0.25">
      <c r="A160" s="1" t="s">
        <v>4385</v>
      </c>
      <c r="B160" s="89" t="s">
        <v>117</v>
      </c>
      <c r="C160" s="1" t="s">
        <v>118</v>
      </c>
      <c r="D160" s="1">
        <v>0.75</v>
      </c>
      <c r="E160" s="1" t="s">
        <v>33</v>
      </c>
      <c r="F160" s="1" t="s">
        <v>2291</v>
      </c>
      <c r="G160" s="1" t="s">
        <v>2442</v>
      </c>
      <c r="H160" s="1">
        <v>1</v>
      </c>
      <c r="I160" s="13">
        <f t="shared" si="2"/>
        <v>0</v>
      </c>
      <c r="J160" s="85">
        <v>1</v>
      </c>
    </row>
    <row r="161" spans="1:10" x14ac:dyDescent="0.25">
      <c r="A161" s="1" t="s">
        <v>4385</v>
      </c>
      <c r="B161" s="89" t="s">
        <v>295</v>
      </c>
      <c r="C161" s="1" t="s">
        <v>296</v>
      </c>
      <c r="D161" s="1">
        <v>0.46</v>
      </c>
      <c r="E161" s="1" t="s">
        <v>33</v>
      </c>
      <c r="F161" s="1" t="s">
        <v>2291</v>
      </c>
      <c r="G161" s="1" t="s">
        <v>2442</v>
      </c>
      <c r="H161" s="1">
        <v>1</v>
      </c>
      <c r="I161" s="13">
        <f t="shared" si="2"/>
        <v>0</v>
      </c>
      <c r="J161" s="85">
        <v>1</v>
      </c>
    </row>
    <row r="162" spans="1:10" x14ac:dyDescent="0.25">
      <c r="A162" s="1" t="s">
        <v>4385</v>
      </c>
      <c r="B162" s="89" t="s">
        <v>242</v>
      </c>
      <c r="C162" s="1" t="s">
        <v>243</v>
      </c>
      <c r="D162" s="1">
        <v>0.2</v>
      </c>
      <c r="E162" s="1" t="s">
        <v>33</v>
      </c>
      <c r="F162" s="1" t="s">
        <v>2291</v>
      </c>
      <c r="G162" s="1" t="s">
        <v>2442</v>
      </c>
      <c r="H162" s="1">
        <v>1</v>
      </c>
      <c r="I162" s="13">
        <f t="shared" si="2"/>
        <v>0</v>
      </c>
      <c r="J162" s="85">
        <v>1</v>
      </c>
    </row>
    <row r="163" spans="1:10" x14ac:dyDescent="0.25">
      <c r="A163" s="1" t="s">
        <v>4385</v>
      </c>
      <c r="B163" s="89" t="s">
        <v>244</v>
      </c>
      <c r="C163" s="1" t="s">
        <v>245</v>
      </c>
      <c r="D163" s="1">
        <v>0.2</v>
      </c>
      <c r="E163" s="1" t="s">
        <v>33</v>
      </c>
      <c r="F163" s="1" t="s">
        <v>2291</v>
      </c>
      <c r="G163" s="1" t="s">
        <v>2442</v>
      </c>
      <c r="H163" s="1">
        <v>1</v>
      </c>
      <c r="I163" s="13">
        <f t="shared" si="2"/>
        <v>0</v>
      </c>
      <c r="J163" s="85">
        <v>1</v>
      </c>
    </row>
    <row r="164" spans="1:10" x14ac:dyDescent="0.25">
      <c r="A164" s="1" t="s">
        <v>4439</v>
      </c>
      <c r="B164" s="89" t="s">
        <v>2165</v>
      </c>
      <c r="D164" s="1" t="e">
        <v>#N/A</v>
      </c>
      <c r="E164" s="1" t="s">
        <v>33</v>
      </c>
      <c r="F164" s="1" t="s">
        <v>3309</v>
      </c>
      <c r="G164" s="1" t="s">
        <v>2442</v>
      </c>
      <c r="H164" s="1">
        <v>0</v>
      </c>
      <c r="I164" s="13">
        <f t="shared" si="2"/>
        <v>1</v>
      </c>
      <c r="J164" s="85">
        <v>1</v>
      </c>
    </row>
    <row r="165" spans="1:10" x14ac:dyDescent="0.25">
      <c r="A165" s="1" t="s">
        <v>4439</v>
      </c>
      <c r="B165" s="89" t="s">
        <v>2166</v>
      </c>
      <c r="D165" s="1" t="e">
        <v>#N/A</v>
      </c>
      <c r="E165" s="1" t="s">
        <v>33</v>
      </c>
      <c r="F165" s="1" t="s">
        <v>3309</v>
      </c>
      <c r="G165" s="1" t="s">
        <v>2442</v>
      </c>
      <c r="H165" s="1">
        <v>0</v>
      </c>
      <c r="I165" s="13">
        <f t="shared" si="2"/>
        <v>1</v>
      </c>
      <c r="J165" s="85">
        <v>1</v>
      </c>
    </row>
    <row r="166" spans="1:10" x14ac:dyDescent="0.25">
      <c r="A166" s="1" t="s">
        <v>3317</v>
      </c>
      <c r="B166" s="89" t="s">
        <v>936</v>
      </c>
      <c r="C166" s="1" t="s">
        <v>937</v>
      </c>
      <c r="D166" s="1">
        <v>830</v>
      </c>
      <c r="E166" s="1" t="s">
        <v>6</v>
      </c>
      <c r="F166" s="1" t="s">
        <v>2291</v>
      </c>
      <c r="G166" s="1" t="s">
        <v>2442</v>
      </c>
      <c r="H166" s="1">
        <v>1</v>
      </c>
      <c r="I166" s="13">
        <f t="shared" si="2"/>
        <v>0</v>
      </c>
      <c r="J166" s="85">
        <v>1</v>
      </c>
    </row>
    <row r="167" spans="1:10" x14ac:dyDescent="0.25">
      <c r="A167" s="1" t="s">
        <v>3317</v>
      </c>
      <c r="B167" s="89" t="s">
        <v>692</v>
      </c>
      <c r="C167" s="1" t="s">
        <v>693</v>
      </c>
      <c r="D167" s="1">
        <v>813</v>
      </c>
      <c r="E167" s="1" t="s">
        <v>6</v>
      </c>
      <c r="F167" s="1" t="s">
        <v>2291</v>
      </c>
      <c r="G167" s="1" t="s">
        <v>2442</v>
      </c>
      <c r="H167" s="1">
        <v>1</v>
      </c>
      <c r="I167" s="13">
        <f t="shared" si="2"/>
        <v>0</v>
      </c>
      <c r="J167" s="85">
        <v>1</v>
      </c>
    </row>
    <row r="168" spans="1:10" x14ac:dyDescent="0.25">
      <c r="A168" s="1" t="s">
        <v>3317</v>
      </c>
      <c r="B168" s="89" t="s">
        <v>1051</v>
      </c>
      <c r="C168" s="1" t="s">
        <v>1052</v>
      </c>
      <c r="D168" s="1">
        <v>765</v>
      </c>
      <c r="E168" s="1" t="s">
        <v>6</v>
      </c>
      <c r="F168" s="1" t="s">
        <v>2291</v>
      </c>
      <c r="G168" s="1" t="s">
        <v>2442</v>
      </c>
      <c r="H168" s="1">
        <v>1</v>
      </c>
      <c r="I168" s="13">
        <f t="shared" si="2"/>
        <v>0</v>
      </c>
      <c r="J168" s="85">
        <v>1</v>
      </c>
    </row>
    <row r="169" spans="1:10" x14ac:dyDescent="0.25">
      <c r="A169" s="1" t="s">
        <v>3317</v>
      </c>
      <c r="B169" s="89" t="s">
        <v>1885</v>
      </c>
      <c r="C169" s="1" t="s">
        <v>3318</v>
      </c>
      <c r="D169" s="1">
        <v>644</v>
      </c>
      <c r="E169" s="1" t="s">
        <v>6</v>
      </c>
      <c r="F169" s="1" t="s">
        <v>2291</v>
      </c>
      <c r="G169" s="1" t="s">
        <v>2442</v>
      </c>
      <c r="H169" s="1">
        <v>1</v>
      </c>
      <c r="I169" s="13">
        <f t="shared" si="2"/>
        <v>0</v>
      </c>
      <c r="J169" s="85">
        <v>0</v>
      </c>
    </row>
    <row r="170" spans="1:10" x14ac:dyDescent="0.25">
      <c r="A170" s="1" t="s">
        <v>3317</v>
      </c>
      <c r="B170" s="89" t="s">
        <v>604</v>
      </c>
      <c r="C170" s="1" t="s">
        <v>605</v>
      </c>
      <c r="D170" s="1">
        <v>641</v>
      </c>
      <c r="E170" s="1" t="s">
        <v>6</v>
      </c>
      <c r="F170" s="1" t="s">
        <v>2291</v>
      </c>
      <c r="G170" s="1" t="s">
        <v>2442</v>
      </c>
      <c r="H170" s="1">
        <v>1</v>
      </c>
      <c r="I170" s="13">
        <f t="shared" si="2"/>
        <v>0</v>
      </c>
      <c r="J170" s="85">
        <v>1</v>
      </c>
    </row>
    <row r="171" spans="1:10" x14ac:dyDescent="0.25">
      <c r="A171" s="1" t="s">
        <v>3317</v>
      </c>
      <c r="B171" s="89" t="s">
        <v>1884</v>
      </c>
      <c r="C171" s="1" t="s">
        <v>3319</v>
      </c>
      <c r="D171" s="1">
        <v>640</v>
      </c>
      <c r="E171" s="1" t="s">
        <v>6</v>
      </c>
      <c r="F171" s="1" t="s">
        <v>2291</v>
      </c>
      <c r="G171" s="1" t="s">
        <v>2442</v>
      </c>
      <c r="H171" s="1">
        <v>1</v>
      </c>
      <c r="I171" s="13">
        <f t="shared" si="2"/>
        <v>0</v>
      </c>
      <c r="J171" s="85">
        <v>0</v>
      </c>
    </row>
    <row r="172" spans="1:10" x14ac:dyDescent="0.25">
      <c r="A172" s="1" t="s">
        <v>3317</v>
      </c>
      <c r="B172" s="89" t="s">
        <v>1276</v>
      </c>
      <c r="C172" s="1" t="s">
        <v>1277</v>
      </c>
      <c r="D172" s="1">
        <v>603.6</v>
      </c>
      <c r="E172" s="1" t="s">
        <v>6</v>
      </c>
      <c r="F172" s="1" t="s">
        <v>2291</v>
      </c>
      <c r="G172" s="1" t="s">
        <v>2442</v>
      </c>
      <c r="H172" s="1">
        <v>1</v>
      </c>
      <c r="I172" s="13">
        <f t="shared" si="2"/>
        <v>0</v>
      </c>
      <c r="J172" s="85">
        <v>1</v>
      </c>
    </row>
    <row r="173" spans="1:10" x14ac:dyDescent="0.25">
      <c r="A173" s="1" t="s">
        <v>3317</v>
      </c>
      <c r="B173" s="89" t="s">
        <v>1558</v>
      </c>
      <c r="C173" s="1" t="s">
        <v>1559</v>
      </c>
      <c r="D173" s="1">
        <v>596</v>
      </c>
      <c r="E173" s="1" t="s">
        <v>6</v>
      </c>
      <c r="F173" s="1" t="s">
        <v>2291</v>
      </c>
      <c r="G173" s="1" t="s">
        <v>2442</v>
      </c>
      <c r="H173" s="1">
        <v>1</v>
      </c>
      <c r="I173" s="13">
        <f t="shared" si="2"/>
        <v>0</v>
      </c>
      <c r="J173" s="85">
        <v>1</v>
      </c>
    </row>
    <row r="174" spans="1:10" x14ac:dyDescent="0.25">
      <c r="A174" s="1" t="s">
        <v>3317</v>
      </c>
      <c r="B174" s="89" t="s">
        <v>1878</v>
      </c>
      <c r="C174" s="1" t="s">
        <v>3320</v>
      </c>
      <c r="D174" s="1">
        <v>593.16</v>
      </c>
      <c r="E174" s="1" t="s">
        <v>6</v>
      </c>
      <c r="F174" s="1" t="s">
        <v>2291</v>
      </c>
      <c r="G174" s="1" t="s">
        <v>2442</v>
      </c>
      <c r="H174" s="1">
        <v>1</v>
      </c>
      <c r="I174" s="13">
        <f t="shared" si="2"/>
        <v>0</v>
      </c>
      <c r="J174" s="85">
        <v>1</v>
      </c>
    </row>
    <row r="175" spans="1:10" x14ac:dyDescent="0.25">
      <c r="A175" s="1" t="s">
        <v>3317</v>
      </c>
      <c r="B175" s="89" t="s">
        <v>1541</v>
      </c>
      <c r="C175" s="1" t="s">
        <v>1542</v>
      </c>
      <c r="D175" s="1">
        <v>586.02</v>
      </c>
      <c r="E175" s="1" t="s">
        <v>6</v>
      </c>
      <c r="F175" s="1" t="s">
        <v>2291</v>
      </c>
      <c r="G175" s="1" t="s">
        <v>2442</v>
      </c>
      <c r="H175" s="1">
        <v>1</v>
      </c>
      <c r="I175" s="13">
        <f t="shared" si="2"/>
        <v>0</v>
      </c>
      <c r="J175" s="85">
        <v>1</v>
      </c>
    </row>
    <row r="176" spans="1:10" x14ac:dyDescent="0.25">
      <c r="A176" s="1" t="s">
        <v>3317</v>
      </c>
      <c r="B176" s="89" t="s">
        <v>856</v>
      </c>
      <c r="C176" s="1" t="s">
        <v>857</v>
      </c>
      <c r="D176" s="1">
        <v>585</v>
      </c>
      <c r="E176" s="1" t="s">
        <v>6</v>
      </c>
      <c r="F176" s="1" t="s">
        <v>2291</v>
      </c>
      <c r="G176" s="1" t="s">
        <v>2442</v>
      </c>
      <c r="H176" s="1">
        <v>1</v>
      </c>
      <c r="I176" s="13">
        <f t="shared" si="2"/>
        <v>0</v>
      </c>
      <c r="J176" s="85">
        <v>1</v>
      </c>
    </row>
    <row r="177" spans="1:10" x14ac:dyDescent="0.25">
      <c r="A177" s="1" t="s">
        <v>3317</v>
      </c>
      <c r="B177" s="89" t="s">
        <v>1076</v>
      </c>
      <c r="C177" s="1" t="s">
        <v>1077</v>
      </c>
      <c r="D177" s="1">
        <v>580</v>
      </c>
      <c r="E177" s="1" t="s">
        <v>6</v>
      </c>
      <c r="F177" s="1" t="s">
        <v>2291</v>
      </c>
      <c r="G177" s="1" t="s">
        <v>2442</v>
      </c>
      <c r="H177" s="1">
        <v>1</v>
      </c>
      <c r="I177" s="13">
        <f t="shared" si="2"/>
        <v>0</v>
      </c>
      <c r="J177" s="85">
        <v>1</v>
      </c>
    </row>
    <row r="178" spans="1:10" x14ac:dyDescent="0.25">
      <c r="A178" s="1" t="s">
        <v>3317</v>
      </c>
      <c r="B178" s="89" t="s">
        <v>1292</v>
      </c>
      <c r="C178" s="1" t="s">
        <v>1293</v>
      </c>
      <c r="D178" s="1">
        <v>575</v>
      </c>
      <c r="E178" s="1" t="s">
        <v>6</v>
      </c>
      <c r="F178" s="1" t="s">
        <v>2291</v>
      </c>
      <c r="G178" s="1" t="s">
        <v>2442</v>
      </c>
      <c r="H178" s="1">
        <v>1</v>
      </c>
      <c r="I178" s="13">
        <f t="shared" si="2"/>
        <v>0</v>
      </c>
      <c r="J178" s="85">
        <v>1</v>
      </c>
    </row>
    <row r="179" spans="1:10" x14ac:dyDescent="0.25">
      <c r="A179" s="1" t="s">
        <v>3317</v>
      </c>
      <c r="B179" s="89" t="s">
        <v>1457</v>
      </c>
      <c r="C179" s="1" t="s">
        <v>3321</v>
      </c>
      <c r="D179" s="1">
        <v>555</v>
      </c>
      <c r="E179" s="1" t="s">
        <v>6</v>
      </c>
      <c r="F179" s="1" t="s">
        <v>2291</v>
      </c>
      <c r="G179" s="1" t="s">
        <v>2442</v>
      </c>
      <c r="H179" s="1">
        <v>1</v>
      </c>
      <c r="I179" s="13">
        <f t="shared" si="2"/>
        <v>0</v>
      </c>
      <c r="J179" s="85">
        <v>1</v>
      </c>
    </row>
    <row r="180" spans="1:10" x14ac:dyDescent="0.25">
      <c r="A180" s="1" t="s">
        <v>3317</v>
      </c>
      <c r="B180" s="89" t="s">
        <v>1458</v>
      </c>
      <c r="C180" s="1" t="s">
        <v>3322</v>
      </c>
      <c r="D180" s="1">
        <v>555</v>
      </c>
      <c r="E180" s="1" t="s">
        <v>6</v>
      </c>
      <c r="F180" s="1" t="s">
        <v>2291</v>
      </c>
      <c r="G180" s="1" t="s">
        <v>2442</v>
      </c>
      <c r="H180" s="1">
        <v>1</v>
      </c>
      <c r="I180" s="13">
        <f t="shared" si="2"/>
        <v>0</v>
      </c>
      <c r="J180" s="85">
        <v>1</v>
      </c>
    </row>
    <row r="181" spans="1:10" x14ac:dyDescent="0.25">
      <c r="A181" s="1" t="s">
        <v>3317</v>
      </c>
      <c r="B181" s="89" t="s">
        <v>1158</v>
      </c>
      <c r="C181" s="1" t="s">
        <v>1159</v>
      </c>
      <c r="D181" s="1">
        <v>510</v>
      </c>
      <c r="E181" s="1" t="s">
        <v>6</v>
      </c>
      <c r="F181" s="1" t="s">
        <v>2291</v>
      </c>
      <c r="G181" s="1" t="s">
        <v>2442</v>
      </c>
      <c r="H181" s="1">
        <v>1</v>
      </c>
      <c r="I181" s="13">
        <f t="shared" si="2"/>
        <v>0</v>
      </c>
      <c r="J181" s="85">
        <v>1</v>
      </c>
    </row>
    <row r="182" spans="1:10" x14ac:dyDescent="0.25">
      <c r="A182" s="1" t="s">
        <v>3317</v>
      </c>
      <c r="B182" s="89" t="s">
        <v>1160</v>
      </c>
      <c r="C182" s="1" t="s">
        <v>1161</v>
      </c>
      <c r="D182" s="1">
        <v>510</v>
      </c>
      <c r="E182" s="1" t="s">
        <v>6</v>
      </c>
      <c r="F182" s="1" t="s">
        <v>2291</v>
      </c>
      <c r="G182" s="1" t="s">
        <v>2442</v>
      </c>
      <c r="H182" s="1">
        <v>1</v>
      </c>
      <c r="I182" s="13">
        <f t="shared" si="2"/>
        <v>0</v>
      </c>
      <c r="J182" s="85">
        <v>1</v>
      </c>
    </row>
    <row r="183" spans="1:10" x14ac:dyDescent="0.25">
      <c r="A183" s="1" t="s">
        <v>3317</v>
      </c>
      <c r="B183" s="89" t="s">
        <v>1162</v>
      </c>
      <c r="C183" s="1" t="s">
        <v>1163</v>
      </c>
      <c r="D183" s="1">
        <v>419.25</v>
      </c>
      <c r="E183" s="1" t="s">
        <v>6</v>
      </c>
      <c r="F183" s="1" t="s">
        <v>2291</v>
      </c>
      <c r="G183" s="1" t="s">
        <v>2442</v>
      </c>
      <c r="H183" s="1">
        <v>1</v>
      </c>
      <c r="I183" s="13">
        <f t="shared" si="2"/>
        <v>0</v>
      </c>
      <c r="J183" s="85">
        <v>1</v>
      </c>
    </row>
    <row r="184" spans="1:10" x14ac:dyDescent="0.25">
      <c r="A184" s="1" t="s">
        <v>3317</v>
      </c>
      <c r="B184" s="89" t="s">
        <v>2028</v>
      </c>
      <c r="C184" s="1" t="s">
        <v>3329</v>
      </c>
      <c r="D184" s="1">
        <v>380</v>
      </c>
      <c r="E184" s="1" t="s">
        <v>6</v>
      </c>
      <c r="F184" s="1" t="s">
        <v>2291</v>
      </c>
      <c r="G184" s="1" t="s">
        <v>2442</v>
      </c>
      <c r="H184" s="1">
        <v>1</v>
      </c>
      <c r="I184" s="13">
        <f t="shared" si="2"/>
        <v>0</v>
      </c>
      <c r="J184" s="85">
        <v>1</v>
      </c>
    </row>
    <row r="185" spans="1:10" x14ac:dyDescent="0.25">
      <c r="A185" s="1" t="s">
        <v>3317</v>
      </c>
      <c r="B185" s="89" t="s">
        <v>1083</v>
      </c>
      <c r="C185" s="1" t="s">
        <v>1084</v>
      </c>
      <c r="D185" s="1">
        <v>302.58</v>
      </c>
      <c r="E185" s="1" t="s">
        <v>6</v>
      </c>
      <c r="F185" s="1" t="s">
        <v>2291</v>
      </c>
      <c r="G185" s="1" t="s">
        <v>2442</v>
      </c>
      <c r="H185" s="1">
        <v>1</v>
      </c>
      <c r="I185" s="13">
        <f t="shared" si="2"/>
        <v>0</v>
      </c>
      <c r="J185" s="85">
        <v>1</v>
      </c>
    </row>
    <row r="186" spans="1:10" x14ac:dyDescent="0.25">
      <c r="A186" s="1" t="s">
        <v>3317</v>
      </c>
      <c r="B186" s="89" t="s">
        <v>760</v>
      </c>
      <c r="C186" s="1" t="s">
        <v>761</v>
      </c>
      <c r="D186" s="1">
        <v>263.68</v>
      </c>
      <c r="E186" s="1" t="s">
        <v>6</v>
      </c>
      <c r="F186" s="1" t="s">
        <v>2291</v>
      </c>
      <c r="G186" s="1" t="s">
        <v>2442</v>
      </c>
      <c r="H186" s="1">
        <v>1</v>
      </c>
      <c r="I186" s="13">
        <f t="shared" si="2"/>
        <v>0</v>
      </c>
      <c r="J186" s="85">
        <v>1</v>
      </c>
    </row>
    <row r="187" spans="1:10" x14ac:dyDescent="0.25">
      <c r="A187" s="1" t="s">
        <v>3317</v>
      </c>
      <c r="B187" s="89" t="s">
        <v>1041</v>
      </c>
      <c r="C187" s="1" t="s">
        <v>1042</v>
      </c>
      <c r="D187" s="1">
        <v>260.2</v>
      </c>
      <c r="E187" s="1" t="s">
        <v>6</v>
      </c>
      <c r="F187" s="1" t="s">
        <v>2291</v>
      </c>
      <c r="G187" s="1" t="s">
        <v>2442</v>
      </c>
      <c r="H187" s="1">
        <v>1</v>
      </c>
      <c r="I187" s="13">
        <f t="shared" si="2"/>
        <v>0</v>
      </c>
      <c r="J187" s="85">
        <v>1</v>
      </c>
    </row>
    <row r="188" spans="1:10" x14ac:dyDescent="0.25">
      <c r="A188" s="1" t="s">
        <v>3317</v>
      </c>
      <c r="B188" s="89" t="s">
        <v>1039</v>
      </c>
      <c r="C188" s="1" t="s">
        <v>1040</v>
      </c>
      <c r="D188" s="1">
        <v>259.8</v>
      </c>
      <c r="E188" s="1" t="s">
        <v>6</v>
      </c>
      <c r="F188" s="1" t="s">
        <v>2291</v>
      </c>
      <c r="G188" s="1" t="s">
        <v>2442</v>
      </c>
      <c r="H188" s="1">
        <v>1</v>
      </c>
      <c r="I188" s="13">
        <f t="shared" si="2"/>
        <v>0</v>
      </c>
      <c r="J188" s="85">
        <v>1</v>
      </c>
    </row>
    <row r="189" spans="1:10" x14ac:dyDescent="0.25">
      <c r="A189" s="1" t="s">
        <v>3317</v>
      </c>
      <c r="B189" s="89" t="s">
        <v>1950</v>
      </c>
      <c r="C189" s="1" t="s">
        <v>3345</v>
      </c>
      <c r="D189" s="1">
        <v>256.14999999999998</v>
      </c>
      <c r="E189" s="1" t="s">
        <v>6</v>
      </c>
      <c r="F189" s="1" t="s">
        <v>2291</v>
      </c>
      <c r="G189" s="1" t="s">
        <v>2442</v>
      </c>
      <c r="H189" s="1">
        <v>1</v>
      </c>
      <c r="I189" s="13">
        <f t="shared" si="2"/>
        <v>0</v>
      </c>
      <c r="J189" s="85">
        <v>1</v>
      </c>
    </row>
    <row r="190" spans="1:10" x14ac:dyDescent="0.25">
      <c r="A190" s="1" t="s">
        <v>3317</v>
      </c>
      <c r="B190" s="89" t="s">
        <v>1951</v>
      </c>
      <c r="C190" s="1" t="s">
        <v>3346</v>
      </c>
      <c r="D190" s="1">
        <v>253.29</v>
      </c>
      <c r="E190" s="1" t="s">
        <v>6</v>
      </c>
      <c r="F190" s="1" t="s">
        <v>2291</v>
      </c>
      <c r="G190" s="1" t="s">
        <v>2442</v>
      </c>
      <c r="H190" s="1">
        <v>1</v>
      </c>
      <c r="I190" s="13">
        <f t="shared" si="2"/>
        <v>0</v>
      </c>
      <c r="J190" s="85">
        <v>1</v>
      </c>
    </row>
    <row r="191" spans="1:10" x14ac:dyDescent="0.25">
      <c r="A191" s="1" t="s">
        <v>3317</v>
      </c>
      <c r="B191" s="89" t="s">
        <v>2036</v>
      </c>
      <c r="C191" s="1" t="s">
        <v>3402</v>
      </c>
      <c r="D191" s="1">
        <v>120</v>
      </c>
      <c r="E191" s="1" t="s">
        <v>6</v>
      </c>
      <c r="F191" s="1" t="s">
        <v>2291</v>
      </c>
      <c r="G191" s="1" t="s">
        <v>2442</v>
      </c>
      <c r="H191" s="1">
        <v>1</v>
      </c>
      <c r="I191" s="13">
        <f t="shared" si="2"/>
        <v>0</v>
      </c>
      <c r="J191" s="85">
        <v>1</v>
      </c>
    </row>
    <row r="192" spans="1:10" x14ac:dyDescent="0.25">
      <c r="A192" s="1" t="s">
        <v>3317</v>
      </c>
      <c r="B192" s="89" t="s">
        <v>2016</v>
      </c>
      <c r="C192" s="1" t="s">
        <v>3502</v>
      </c>
      <c r="D192" s="1">
        <v>48</v>
      </c>
      <c r="E192" s="1" t="s">
        <v>6</v>
      </c>
      <c r="F192" s="1" t="s">
        <v>2291</v>
      </c>
      <c r="G192" s="1" t="s">
        <v>2442</v>
      </c>
      <c r="H192" s="1">
        <v>1</v>
      </c>
      <c r="I192" s="13">
        <f t="shared" si="2"/>
        <v>0</v>
      </c>
      <c r="J192" s="85">
        <v>1</v>
      </c>
    </row>
    <row r="193" spans="1:10" x14ac:dyDescent="0.25">
      <c r="A193" s="1" t="s">
        <v>3317</v>
      </c>
      <c r="B193" s="89" t="s">
        <v>1879</v>
      </c>
      <c r="C193" s="1" t="s">
        <v>1880</v>
      </c>
      <c r="D193" s="1">
        <v>28.56</v>
      </c>
      <c r="E193" s="1" t="s">
        <v>6</v>
      </c>
      <c r="F193" s="1" t="s">
        <v>2291</v>
      </c>
      <c r="G193" s="1" t="s">
        <v>2442</v>
      </c>
      <c r="H193" s="1">
        <v>1</v>
      </c>
      <c r="I193" s="13">
        <f t="shared" si="2"/>
        <v>0</v>
      </c>
      <c r="J193" s="85">
        <v>1</v>
      </c>
    </row>
    <row r="194" spans="1:10" x14ac:dyDescent="0.25">
      <c r="A194" s="1" t="s">
        <v>3317</v>
      </c>
      <c r="B194" s="89" t="s">
        <v>3319</v>
      </c>
      <c r="C194" s="1">
        <v>0</v>
      </c>
      <c r="D194" s="1">
        <v>640</v>
      </c>
      <c r="E194" s="1" t="s">
        <v>6</v>
      </c>
      <c r="F194" s="1" t="s">
        <v>2291</v>
      </c>
      <c r="G194" s="1" t="s">
        <v>2442</v>
      </c>
      <c r="H194" s="1">
        <v>1</v>
      </c>
      <c r="I194" s="13">
        <f t="shared" ref="I194:I257" si="3">NOT(H194)*1</f>
        <v>0</v>
      </c>
      <c r="J194" s="85">
        <v>0</v>
      </c>
    </row>
    <row r="195" spans="1:10" x14ac:dyDescent="0.25">
      <c r="A195" s="1" t="s">
        <v>3317</v>
      </c>
      <c r="B195" s="89" t="s">
        <v>3318</v>
      </c>
      <c r="C195" s="1">
        <v>0</v>
      </c>
      <c r="D195" s="1">
        <v>644</v>
      </c>
      <c r="E195" s="1" t="s">
        <v>6</v>
      </c>
      <c r="F195" s="1" t="s">
        <v>2291</v>
      </c>
      <c r="G195" s="1" t="s">
        <v>2442</v>
      </c>
      <c r="H195" s="1">
        <v>1</v>
      </c>
      <c r="I195" s="13">
        <f t="shared" si="3"/>
        <v>0</v>
      </c>
      <c r="J195" s="85">
        <v>0</v>
      </c>
    </row>
    <row r="196" spans="1:10" x14ac:dyDescent="0.25">
      <c r="A196" s="1" t="s">
        <v>3317</v>
      </c>
      <c r="B196" s="89" t="s">
        <v>3344</v>
      </c>
      <c r="C196" s="1">
        <v>0</v>
      </c>
      <c r="D196" s="1">
        <v>262</v>
      </c>
      <c r="E196" s="1" t="s">
        <v>6</v>
      </c>
      <c r="F196" s="1" t="s">
        <v>2291</v>
      </c>
      <c r="G196" s="1" t="s">
        <v>2442</v>
      </c>
      <c r="H196" s="1">
        <v>1</v>
      </c>
      <c r="I196" s="13">
        <f t="shared" si="3"/>
        <v>0</v>
      </c>
      <c r="J196" s="85">
        <v>0</v>
      </c>
    </row>
    <row r="197" spans="1:10" x14ac:dyDescent="0.25">
      <c r="A197" s="1" t="s">
        <v>3317</v>
      </c>
      <c r="B197" s="89" t="s">
        <v>4382</v>
      </c>
      <c r="C197" s="1">
        <v>0</v>
      </c>
      <c r="D197" s="1">
        <v>640</v>
      </c>
      <c r="E197" s="1" t="s">
        <v>6</v>
      </c>
      <c r="F197" s="1" t="s">
        <v>2291</v>
      </c>
      <c r="G197" s="1" t="s">
        <v>2442</v>
      </c>
      <c r="H197" s="1">
        <v>1</v>
      </c>
      <c r="I197" s="13">
        <f t="shared" si="3"/>
        <v>0</v>
      </c>
      <c r="J197" s="85">
        <v>0</v>
      </c>
    </row>
    <row r="198" spans="1:10" x14ac:dyDescent="0.25">
      <c r="A198" s="1" t="s">
        <v>3317</v>
      </c>
      <c r="B198" s="89" t="s">
        <v>4384</v>
      </c>
      <c r="C198" s="1">
        <v>0</v>
      </c>
      <c r="D198" s="1">
        <v>644</v>
      </c>
      <c r="E198" s="1" t="s">
        <v>6</v>
      </c>
      <c r="F198" s="1" t="s">
        <v>2291</v>
      </c>
      <c r="G198" s="1" t="s">
        <v>2442</v>
      </c>
      <c r="H198" s="1">
        <v>1</v>
      </c>
      <c r="I198" s="13">
        <f t="shared" si="3"/>
        <v>0</v>
      </c>
      <c r="J198" s="85">
        <v>0</v>
      </c>
    </row>
    <row r="199" spans="1:10" x14ac:dyDescent="0.25">
      <c r="A199" s="1" t="s">
        <v>4385</v>
      </c>
      <c r="B199" s="89" t="s">
        <v>2232</v>
      </c>
      <c r="C199" s="1">
        <v>0</v>
      </c>
      <c r="D199" s="1" t="e">
        <v>#N/A</v>
      </c>
      <c r="E199" s="1" t="s">
        <v>6</v>
      </c>
      <c r="F199" s="1" t="s">
        <v>3308</v>
      </c>
      <c r="G199" s="1" t="s">
        <v>2442</v>
      </c>
      <c r="H199" s="1">
        <v>0</v>
      </c>
      <c r="I199" s="13">
        <f t="shared" si="3"/>
        <v>1</v>
      </c>
      <c r="J199" s="85">
        <v>0</v>
      </c>
    </row>
    <row r="200" spans="1:10" x14ac:dyDescent="0.25">
      <c r="A200" s="1" t="s">
        <v>4385</v>
      </c>
      <c r="B200" s="89" t="s">
        <v>974</v>
      </c>
      <c r="C200" s="1" t="s">
        <v>975</v>
      </c>
      <c r="D200" s="1">
        <v>376.2</v>
      </c>
      <c r="E200" s="1" t="s">
        <v>6</v>
      </c>
      <c r="F200" s="1" t="s">
        <v>2291</v>
      </c>
      <c r="G200" s="1" t="s">
        <v>2442</v>
      </c>
      <c r="H200" s="1">
        <v>0</v>
      </c>
      <c r="I200" s="13">
        <f t="shared" si="3"/>
        <v>1</v>
      </c>
      <c r="J200" s="85">
        <v>1</v>
      </c>
    </row>
    <row r="201" spans="1:10" x14ac:dyDescent="0.25">
      <c r="A201" s="1" t="s">
        <v>4385</v>
      </c>
      <c r="B201" s="89" t="s">
        <v>4388</v>
      </c>
      <c r="C201" s="1" t="s">
        <v>4389</v>
      </c>
      <c r="D201" s="1">
        <v>680</v>
      </c>
      <c r="E201" s="1" t="s">
        <v>6</v>
      </c>
      <c r="F201" s="1" t="s">
        <v>2291</v>
      </c>
      <c r="G201" s="1" t="s">
        <v>2442</v>
      </c>
      <c r="H201" s="1">
        <v>1</v>
      </c>
      <c r="I201" s="13">
        <f t="shared" si="3"/>
        <v>0</v>
      </c>
      <c r="J201" s="85">
        <v>1</v>
      </c>
    </row>
    <row r="202" spans="1:10" x14ac:dyDescent="0.25">
      <c r="A202" s="1" t="s">
        <v>4385</v>
      </c>
      <c r="B202" s="89" t="s">
        <v>4390</v>
      </c>
      <c r="C202" s="1" t="s">
        <v>4391</v>
      </c>
      <c r="D202" s="1">
        <v>669</v>
      </c>
      <c r="E202" s="1" t="s">
        <v>6</v>
      </c>
      <c r="F202" s="1" t="s">
        <v>2291</v>
      </c>
      <c r="G202" s="1" t="s">
        <v>2442</v>
      </c>
      <c r="H202" s="1">
        <v>1</v>
      </c>
      <c r="I202" s="13">
        <f t="shared" si="3"/>
        <v>0</v>
      </c>
      <c r="J202" s="85">
        <v>1</v>
      </c>
    </row>
    <row r="203" spans="1:10" x14ac:dyDescent="0.25">
      <c r="A203" s="1" t="s">
        <v>4385</v>
      </c>
      <c r="B203" s="89" t="s">
        <v>4419</v>
      </c>
      <c r="C203" s="1" t="s">
        <v>4420</v>
      </c>
      <c r="D203" s="1">
        <v>18</v>
      </c>
      <c r="E203" s="1" t="s">
        <v>6</v>
      </c>
      <c r="F203" s="1" t="s">
        <v>2291</v>
      </c>
      <c r="G203" s="1" t="s">
        <v>2442</v>
      </c>
      <c r="H203" s="1">
        <v>1</v>
      </c>
      <c r="I203" s="13">
        <f t="shared" si="3"/>
        <v>0</v>
      </c>
      <c r="J203" s="85">
        <v>1</v>
      </c>
    </row>
    <row r="204" spans="1:10" x14ac:dyDescent="0.25">
      <c r="A204" s="1" t="s">
        <v>4385</v>
      </c>
      <c r="B204" s="89" t="s">
        <v>4421</v>
      </c>
      <c r="C204" s="1" t="s">
        <v>4422</v>
      </c>
      <c r="D204" s="1">
        <v>10</v>
      </c>
      <c r="E204" s="1" t="s">
        <v>6</v>
      </c>
      <c r="F204" s="1" t="s">
        <v>2291</v>
      </c>
      <c r="G204" s="1" t="s">
        <v>2442</v>
      </c>
      <c r="H204" s="1">
        <v>1</v>
      </c>
      <c r="I204" s="13">
        <f t="shared" si="3"/>
        <v>0</v>
      </c>
      <c r="J204" s="85">
        <v>1</v>
      </c>
    </row>
    <row r="205" spans="1:10" x14ac:dyDescent="0.25">
      <c r="A205" s="1" t="s">
        <v>4439</v>
      </c>
      <c r="B205" s="89" t="s">
        <v>2167</v>
      </c>
      <c r="D205" s="1" t="e">
        <v>#N/A</v>
      </c>
      <c r="E205" s="1" t="s">
        <v>6</v>
      </c>
      <c r="F205" s="1" t="s">
        <v>3309</v>
      </c>
      <c r="G205" s="1" t="s">
        <v>2442</v>
      </c>
      <c r="H205" s="1">
        <v>0</v>
      </c>
      <c r="I205" s="13">
        <f t="shared" si="3"/>
        <v>1</v>
      </c>
      <c r="J205" s="85">
        <v>1</v>
      </c>
    </row>
    <row r="206" spans="1:10" x14ac:dyDescent="0.25">
      <c r="A206" s="1" t="s">
        <v>3317</v>
      </c>
      <c r="B206" s="89" t="s">
        <v>1424</v>
      </c>
      <c r="C206" s="1" t="s">
        <v>1425</v>
      </c>
      <c r="D206" s="1">
        <v>613.22</v>
      </c>
      <c r="E206" s="1" t="s">
        <v>388</v>
      </c>
      <c r="F206" s="1" t="s">
        <v>2291</v>
      </c>
      <c r="G206" s="1" t="s">
        <v>2442</v>
      </c>
      <c r="H206" s="1">
        <v>1</v>
      </c>
      <c r="I206" s="13">
        <f t="shared" si="3"/>
        <v>0</v>
      </c>
      <c r="J206" s="85">
        <v>1</v>
      </c>
    </row>
    <row r="207" spans="1:10" x14ac:dyDescent="0.25">
      <c r="A207" s="1" t="s">
        <v>3317</v>
      </c>
      <c r="B207" s="89" t="s">
        <v>510</v>
      </c>
      <c r="C207" s="1" t="s">
        <v>511</v>
      </c>
      <c r="D207" s="1">
        <v>493.63</v>
      </c>
      <c r="E207" s="1" t="s">
        <v>388</v>
      </c>
      <c r="F207" s="1" t="s">
        <v>2291</v>
      </c>
      <c r="G207" s="1" t="s">
        <v>2442</v>
      </c>
      <c r="H207" s="1">
        <v>1</v>
      </c>
      <c r="I207" s="13">
        <f t="shared" si="3"/>
        <v>0</v>
      </c>
      <c r="J207" s="85">
        <v>1</v>
      </c>
    </row>
    <row r="208" spans="1:10" x14ac:dyDescent="0.25">
      <c r="A208" s="1" t="s">
        <v>3317</v>
      </c>
      <c r="B208" s="89" t="s">
        <v>1047</v>
      </c>
      <c r="C208" s="1" t="s">
        <v>1048</v>
      </c>
      <c r="D208" s="1">
        <v>322</v>
      </c>
      <c r="E208" s="1" t="s">
        <v>388</v>
      </c>
      <c r="F208" s="1" t="s">
        <v>2291</v>
      </c>
      <c r="G208" s="1" t="s">
        <v>2442</v>
      </c>
      <c r="H208" s="1">
        <v>1</v>
      </c>
      <c r="I208" s="13">
        <f t="shared" si="3"/>
        <v>0</v>
      </c>
      <c r="J208" s="85">
        <v>1</v>
      </c>
    </row>
    <row r="209" spans="1:10" x14ac:dyDescent="0.25">
      <c r="A209" s="1" t="s">
        <v>3317</v>
      </c>
      <c r="B209" s="89" t="s">
        <v>1881</v>
      </c>
      <c r="C209" s="1" t="s">
        <v>3331</v>
      </c>
      <c r="D209" s="1">
        <v>314.33999999999997</v>
      </c>
      <c r="E209" s="1" t="s">
        <v>388</v>
      </c>
      <c r="F209" s="1" t="s">
        <v>2291</v>
      </c>
      <c r="G209" s="1" t="s">
        <v>2442</v>
      </c>
      <c r="H209" s="1">
        <v>1</v>
      </c>
      <c r="I209" s="13">
        <f t="shared" si="3"/>
        <v>0</v>
      </c>
      <c r="J209" s="85">
        <v>1</v>
      </c>
    </row>
    <row r="210" spans="1:10" x14ac:dyDescent="0.25">
      <c r="A210" s="1" t="s">
        <v>3317</v>
      </c>
      <c r="B210" s="89" t="s">
        <v>1053</v>
      </c>
      <c r="C210" s="1" t="s">
        <v>1054</v>
      </c>
      <c r="D210" s="1">
        <v>304</v>
      </c>
      <c r="E210" s="1" t="s">
        <v>388</v>
      </c>
      <c r="F210" s="1" t="s">
        <v>2291</v>
      </c>
      <c r="G210" s="1" t="s">
        <v>2442</v>
      </c>
      <c r="H210" s="1">
        <v>1</v>
      </c>
      <c r="I210" s="13">
        <f t="shared" si="3"/>
        <v>0</v>
      </c>
      <c r="J210" s="85">
        <v>1</v>
      </c>
    </row>
    <row r="211" spans="1:10" x14ac:dyDescent="0.25">
      <c r="A211" s="1" t="s">
        <v>3317</v>
      </c>
      <c r="B211" s="89" t="s">
        <v>758</v>
      </c>
      <c r="C211" s="1" t="s">
        <v>759</v>
      </c>
      <c r="D211" s="1">
        <v>263</v>
      </c>
      <c r="E211" s="1" t="s">
        <v>388</v>
      </c>
      <c r="F211" s="1" t="s">
        <v>2291</v>
      </c>
      <c r="G211" s="1" t="s">
        <v>2442</v>
      </c>
      <c r="H211" s="1">
        <v>1</v>
      </c>
      <c r="I211" s="13">
        <f t="shared" si="3"/>
        <v>0</v>
      </c>
      <c r="J211" s="85">
        <v>1</v>
      </c>
    </row>
    <row r="212" spans="1:10" x14ac:dyDescent="0.25">
      <c r="A212" s="1" t="s">
        <v>3317</v>
      </c>
      <c r="B212" s="89" t="s">
        <v>735</v>
      </c>
      <c r="C212" s="1" t="s">
        <v>736</v>
      </c>
      <c r="D212" s="1">
        <v>143.5</v>
      </c>
      <c r="E212" s="1" t="s">
        <v>388</v>
      </c>
      <c r="F212" s="1" t="s">
        <v>2291</v>
      </c>
      <c r="G212" s="1" t="s">
        <v>2442</v>
      </c>
      <c r="H212" s="1">
        <v>1</v>
      </c>
      <c r="I212" s="13">
        <f t="shared" si="3"/>
        <v>0</v>
      </c>
      <c r="J212" s="85">
        <v>1</v>
      </c>
    </row>
    <row r="213" spans="1:10" x14ac:dyDescent="0.25">
      <c r="A213" s="1" t="s">
        <v>3317</v>
      </c>
      <c r="B213" s="89" t="s">
        <v>1626</v>
      </c>
      <c r="C213" s="1" t="s">
        <v>1627</v>
      </c>
      <c r="D213" s="1">
        <v>134</v>
      </c>
      <c r="E213" s="1" t="s">
        <v>388</v>
      </c>
      <c r="F213" s="1" t="s">
        <v>2291</v>
      </c>
      <c r="G213" s="1" t="s">
        <v>2442</v>
      </c>
      <c r="H213" s="1">
        <v>1</v>
      </c>
      <c r="I213" s="13">
        <f t="shared" si="3"/>
        <v>0</v>
      </c>
      <c r="J213" s="85">
        <v>1</v>
      </c>
    </row>
    <row r="214" spans="1:10" x14ac:dyDescent="0.25">
      <c r="A214" s="1" t="s">
        <v>3317</v>
      </c>
      <c r="B214" s="89" t="s">
        <v>2015</v>
      </c>
      <c r="C214" s="1" t="s">
        <v>3426</v>
      </c>
      <c r="D214" s="1">
        <v>100</v>
      </c>
      <c r="E214" s="1" t="s">
        <v>388</v>
      </c>
      <c r="F214" s="1" t="s">
        <v>2291</v>
      </c>
      <c r="G214" s="1" t="s">
        <v>2442</v>
      </c>
      <c r="H214" s="1">
        <v>1</v>
      </c>
      <c r="I214" s="13">
        <f t="shared" si="3"/>
        <v>0</v>
      </c>
      <c r="J214" s="85">
        <v>1</v>
      </c>
    </row>
    <row r="215" spans="1:10" x14ac:dyDescent="0.25">
      <c r="A215" s="1" t="s">
        <v>3317</v>
      </c>
      <c r="B215" s="89" t="s">
        <v>386</v>
      </c>
      <c r="C215" s="1" t="s">
        <v>387</v>
      </c>
      <c r="D215" s="1">
        <v>50.6</v>
      </c>
      <c r="E215" s="1" t="s">
        <v>388</v>
      </c>
      <c r="F215" s="1" t="s">
        <v>2291</v>
      </c>
      <c r="G215" s="1" t="s">
        <v>2442</v>
      </c>
      <c r="H215" s="1">
        <v>1</v>
      </c>
      <c r="I215" s="13">
        <f t="shared" si="3"/>
        <v>0</v>
      </c>
      <c r="J215" s="85">
        <v>1</v>
      </c>
    </row>
    <row r="216" spans="1:10" x14ac:dyDescent="0.25">
      <c r="A216" s="1" t="s">
        <v>3317</v>
      </c>
      <c r="B216" s="89" t="s">
        <v>622</v>
      </c>
      <c r="C216" s="1" t="s">
        <v>623</v>
      </c>
      <c r="D216" s="1">
        <v>28</v>
      </c>
      <c r="E216" s="1" t="s">
        <v>388</v>
      </c>
      <c r="F216" s="1" t="s">
        <v>2291</v>
      </c>
      <c r="G216" s="1" t="s">
        <v>2442</v>
      </c>
      <c r="H216" s="1">
        <v>1</v>
      </c>
      <c r="I216" s="13">
        <f t="shared" si="3"/>
        <v>0</v>
      </c>
      <c r="J216" s="85">
        <v>1</v>
      </c>
    </row>
    <row r="217" spans="1:10" x14ac:dyDescent="0.25">
      <c r="A217" s="1" t="s">
        <v>3317</v>
      </c>
      <c r="B217" s="89" t="s">
        <v>4347</v>
      </c>
      <c r="C217" s="1" t="s">
        <v>4348</v>
      </c>
      <c r="D217" s="1">
        <v>0</v>
      </c>
      <c r="E217" s="1" t="s">
        <v>388</v>
      </c>
      <c r="F217" s="1" t="s">
        <v>2291</v>
      </c>
      <c r="G217" s="1" t="s">
        <v>2442</v>
      </c>
      <c r="H217" s="1">
        <v>1</v>
      </c>
      <c r="I217" s="13">
        <f t="shared" si="3"/>
        <v>0</v>
      </c>
      <c r="J217" s="85">
        <v>1</v>
      </c>
    </row>
    <row r="218" spans="1:10" x14ac:dyDescent="0.25">
      <c r="A218" s="1" t="s">
        <v>3317</v>
      </c>
      <c r="B218" s="89" t="s">
        <v>2012</v>
      </c>
      <c r="C218" s="1" t="s">
        <v>3325</v>
      </c>
      <c r="D218" s="1">
        <v>416.6</v>
      </c>
      <c r="E218" s="1" t="s">
        <v>563</v>
      </c>
      <c r="F218" s="1" t="s">
        <v>2291</v>
      </c>
      <c r="G218" s="1" t="s">
        <v>2442</v>
      </c>
      <c r="H218" s="1">
        <v>1</v>
      </c>
      <c r="I218" s="13">
        <f t="shared" si="3"/>
        <v>0</v>
      </c>
      <c r="J218" s="85">
        <v>1</v>
      </c>
    </row>
    <row r="219" spans="1:10" x14ac:dyDescent="0.25">
      <c r="A219" s="1" t="s">
        <v>3317</v>
      </c>
      <c r="B219" s="89" t="s">
        <v>2013</v>
      </c>
      <c r="C219" s="1" t="s">
        <v>2014</v>
      </c>
      <c r="D219" s="1">
        <v>240</v>
      </c>
      <c r="E219" s="1" t="s">
        <v>563</v>
      </c>
      <c r="F219" s="1" t="s">
        <v>2291</v>
      </c>
      <c r="G219" s="1" t="s">
        <v>2442</v>
      </c>
      <c r="H219" s="1">
        <v>1</v>
      </c>
      <c r="I219" s="13">
        <f t="shared" si="3"/>
        <v>0</v>
      </c>
      <c r="J219" s="85">
        <v>1</v>
      </c>
    </row>
    <row r="220" spans="1:10" x14ac:dyDescent="0.25">
      <c r="A220" s="1" t="s">
        <v>3317</v>
      </c>
      <c r="B220" s="89" t="s">
        <v>562</v>
      </c>
      <c r="C220" s="1" t="s">
        <v>3400</v>
      </c>
      <c r="D220" s="1">
        <v>124.87</v>
      </c>
      <c r="E220" s="1" t="s">
        <v>563</v>
      </c>
      <c r="F220" s="1" t="s">
        <v>2291</v>
      </c>
      <c r="G220" s="1" t="s">
        <v>2442</v>
      </c>
      <c r="H220" s="1">
        <v>1</v>
      </c>
      <c r="I220" s="13">
        <f t="shared" si="3"/>
        <v>0</v>
      </c>
      <c r="J220" s="85">
        <v>1</v>
      </c>
    </row>
    <row r="221" spans="1:10" x14ac:dyDescent="0.25">
      <c r="A221" s="1" t="s">
        <v>3317</v>
      </c>
      <c r="B221" s="89" t="s">
        <v>1956</v>
      </c>
      <c r="C221" s="1" t="s">
        <v>1957</v>
      </c>
      <c r="D221" s="1">
        <v>120</v>
      </c>
      <c r="E221" s="1" t="s">
        <v>563</v>
      </c>
      <c r="F221" s="1" t="s">
        <v>2291</v>
      </c>
      <c r="G221" s="1" t="s">
        <v>2442</v>
      </c>
      <c r="H221" s="1">
        <v>1</v>
      </c>
      <c r="I221" s="13">
        <f t="shared" si="3"/>
        <v>0</v>
      </c>
      <c r="J221" s="85">
        <v>1</v>
      </c>
    </row>
    <row r="222" spans="1:10" x14ac:dyDescent="0.25">
      <c r="A222" s="1" t="s">
        <v>3317</v>
      </c>
      <c r="B222" s="89" t="s">
        <v>2037</v>
      </c>
      <c r="C222" s="1" t="s">
        <v>3404</v>
      </c>
      <c r="D222" s="1">
        <v>114.8</v>
      </c>
      <c r="E222" s="1" t="s">
        <v>563</v>
      </c>
      <c r="F222" s="1" t="s">
        <v>2291</v>
      </c>
      <c r="G222" s="1" t="s">
        <v>2442</v>
      </c>
      <c r="H222" s="1">
        <v>1</v>
      </c>
      <c r="I222" s="13">
        <f t="shared" si="3"/>
        <v>0</v>
      </c>
      <c r="J222" s="85">
        <v>1</v>
      </c>
    </row>
    <row r="223" spans="1:10" x14ac:dyDescent="0.25">
      <c r="A223" s="1" t="s">
        <v>3317</v>
      </c>
      <c r="B223" s="89" t="s">
        <v>2009</v>
      </c>
      <c r="C223" s="1" t="s">
        <v>2010</v>
      </c>
      <c r="D223" s="1">
        <v>80</v>
      </c>
      <c r="E223" s="1" t="s">
        <v>563</v>
      </c>
      <c r="F223" s="1" t="s">
        <v>2291</v>
      </c>
      <c r="G223" s="1" t="s">
        <v>2442</v>
      </c>
      <c r="H223" s="1">
        <v>1</v>
      </c>
      <c r="I223" s="13">
        <f t="shared" si="3"/>
        <v>0</v>
      </c>
      <c r="J223" s="85">
        <v>1</v>
      </c>
    </row>
    <row r="224" spans="1:10" x14ac:dyDescent="0.25">
      <c r="A224" s="1" t="s">
        <v>3317</v>
      </c>
      <c r="B224" s="89" t="s">
        <v>1547</v>
      </c>
      <c r="C224" s="1" t="s">
        <v>3455</v>
      </c>
      <c r="D224" s="1">
        <v>80</v>
      </c>
      <c r="E224" s="1" t="s">
        <v>563</v>
      </c>
      <c r="F224" s="1" t="s">
        <v>2291</v>
      </c>
      <c r="G224" s="1" t="s">
        <v>2442</v>
      </c>
      <c r="H224" s="1">
        <v>1</v>
      </c>
      <c r="I224" s="13">
        <f t="shared" si="3"/>
        <v>0</v>
      </c>
      <c r="J224" s="85">
        <v>1</v>
      </c>
    </row>
    <row r="225" spans="1:10" x14ac:dyDescent="0.25">
      <c r="A225" s="1" t="s">
        <v>3317</v>
      </c>
      <c r="B225" s="89" t="s">
        <v>1531</v>
      </c>
      <c r="C225" s="1" t="s">
        <v>3471</v>
      </c>
      <c r="D225" s="1">
        <v>62.5</v>
      </c>
      <c r="E225" s="1" t="s">
        <v>563</v>
      </c>
      <c r="F225" s="1" t="s">
        <v>2291</v>
      </c>
      <c r="G225" s="1" t="s">
        <v>2442</v>
      </c>
      <c r="H225" s="1">
        <v>1</v>
      </c>
      <c r="I225" s="13">
        <f t="shared" si="3"/>
        <v>0</v>
      </c>
      <c r="J225" s="85">
        <v>1</v>
      </c>
    </row>
    <row r="226" spans="1:10" x14ac:dyDescent="0.25">
      <c r="A226" s="1" t="s">
        <v>3317</v>
      </c>
      <c r="B226" s="89" t="s">
        <v>2030</v>
      </c>
      <c r="C226" s="1" t="s">
        <v>3479</v>
      </c>
      <c r="D226" s="1">
        <v>55.2</v>
      </c>
      <c r="E226" s="1" t="s">
        <v>563</v>
      </c>
      <c r="F226" s="1" t="s">
        <v>2291</v>
      </c>
      <c r="G226" s="1" t="s">
        <v>2442</v>
      </c>
      <c r="H226" s="1">
        <v>1</v>
      </c>
      <c r="I226" s="13">
        <f t="shared" si="3"/>
        <v>0</v>
      </c>
      <c r="J226" s="85">
        <v>1</v>
      </c>
    </row>
    <row r="227" spans="1:10" x14ac:dyDescent="0.25">
      <c r="A227" s="1" t="s">
        <v>3317</v>
      </c>
      <c r="B227" s="89" t="s">
        <v>2031</v>
      </c>
      <c r="C227" s="1" t="s">
        <v>2032</v>
      </c>
      <c r="D227" s="1">
        <v>52.4</v>
      </c>
      <c r="E227" s="1" t="s">
        <v>563</v>
      </c>
      <c r="F227" s="1" t="s">
        <v>2291</v>
      </c>
      <c r="G227" s="1" t="s">
        <v>2442</v>
      </c>
      <c r="H227" s="1">
        <v>1</v>
      </c>
      <c r="I227" s="13">
        <f t="shared" si="3"/>
        <v>0</v>
      </c>
      <c r="J227" s="85">
        <v>1</v>
      </c>
    </row>
    <row r="228" spans="1:10" x14ac:dyDescent="0.25">
      <c r="A228" s="1" t="s">
        <v>3317</v>
      </c>
      <c r="B228" s="89" t="s">
        <v>1714</v>
      </c>
      <c r="C228" s="1" t="s">
        <v>1715</v>
      </c>
      <c r="D228" s="1">
        <v>49.97</v>
      </c>
      <c r="E228" s="1" t="s">
        <v>563</v>
      </c>
      <c r="F228" s="1" t="s">
        <v>2291</v>
      </c>
      <c r="G228" s="1" t="s">
        <v>2442</v>
      </c>
      <c r="H228" s="1">
        <v>1</v>
      </c>
      <c r="I228" s="13">
        <f t="shared" si="3"/>
        <v>0</v>
      </c>
      <c r="J228" s="85">
        <v>1</v>
      </c>
    </row>
    <row r="229" spans="1:10" x14ac:dyDescent="0.25">
      <c r="A229" s="1" t="s">
        <v>3317</v>
      </c>
      <c r="B229" s="89" t="s">
        <v>779</v>
      </c>
      <c r="C229" s="1" t="s">
        <v>780</v>
      </c>
      <c r="D229" s="1">
        <v>49.9</v>
      </c>
      <c r="E229" s="1" t="s">
        <v>563</v>
      </c>
      <c r="F229" s="1" t="s">
        <v>2291</v>
      </c>
      <c r="G229" s="1" t="s">
        <v>2442</v>
      </c>
      <c r="H229" s="1">
        <v>1</v>
      </c>
      <c r="I229" s="13">
        <f t="shared" si="3"/>
        <v>0</v>
      </c>
      <c r="J229" s="85">
        <v>1</v>
      </c>
    </row>
    <row r="230" spans="1:10" x14ac:dyDescent="0.25">
      <c r="A230" s="1" t="s">
        <v>3317</v>
      </c>
      <c r="B230" s="89" t="s">
        <v>2038</v>
      </c>
      <c r="C230" s="1" t="s">
        <v>2039</v>
      </c>
      <c r="D230" s="1">
        <v>49.85</v>
      </c>
      <c r="E230" s="1" t="s">
        <v>563</v>
      </c>
      <c r="F230" s="1" t="s">
        <v>2291</v>
      </c>
      <c r="G230" s="1" t="s">
        <v>2442</v>
      </c>
      <c r="H230" s="1">
        <v>1</v>
      </c>
      <c r="I230" s="13">
        <f t="shared" si="3"/>
        <v>0</v>
      </c>
      <c r="J230" s="85">
        <v>1</v>
      </c>
    </row>
    <row r="231" spans="1:10" x14ac:dyDescent="0.25">
      <c r="A231" s="1" t="s">
        <v>3317</v>
      </c>
      <c r="B231" s="89" t="s">
        <v>1924</v>
      </c>
      <c r="C231" s="1" t="s">
        <v>1925</v>
      </c>
      <c r="D231" s="1">
        <v>49.5</v>
      </c>
      <c r="E231" s="1" t="s">
        <v>563</v>
      </c>
      <c r="F231" s="1" t="s">
        <v>2291</v>
      </c>
      <c r="G231" s="1" t="s">
        <v>2442</v>
      </c>
      <c r="H231" s="1">
        <v>1</v>
      </c>
      <c r="I231" s="13">
        <f t="shared" si="3"/>
        <v>0</v>
      </c>
      <c r="J231" s="85">
        <v>1</v>
      </c>
    </row>
    <row r="232" spans="1:10" x14ac:dyDescent="0.25">
      <c r="A232" s="1" t="s">
        <v>3317</v>
      </c>
      <c r="B232" s="89" t="s">
        <v>1505</v>
      </c>
      <c r="C232" s="1" t="s">
        <v>1506</v>
      </c>
      <c r="D232" s="1">
        <v>49.5</v>
      </c>
      <c r="E232" s="1" t="s">
        <v>563</v>
      </c>
      <c r="F232" s="1" t="s">
        <v>2291</v>
      </c>
      <c r="G232" s="1" t="s">
        <v>2442</v>
      </c>
      <c r="H232" s="1">
        <v>1</v>
      </c>
      <c r="I232" s="13">
        <f t="shared" si="3"/>
        <v>0</v>
      </c>
      <c r="J232" s="85">
        <v>1</v>
      </c>
    </row>
    <row r="233" spans="1:10" x14ac:dyDescent="0.25">
      <c r="A233" s="1" t="s">
        <v>3317</v>
      </c>
      <c r="B233" s="89" t="s">
        <v>1917</v>
      </c>
      <c r="C233" s="1" t="s">
        <v>1918</v>
      </c>
      <c r="D233" s="1">
        <v>48.8</v>
      </c>
      <c r="E233" s="1" t="s">
        <v>563</v>
      </c>
      <c r="F233" s="1" t="s">
        <v>2291</v>
      </c>
      <c r="G233" s="1" t="s">
        <v>2442</v>
      </c>
      <c r="H233" s="1">
        <v>1</v>
      </c>
      <c r="I233" s="13">
        <f t="shared" si="3"/>
        <v>0</v>
      </c>
      <c r="J233" s="85">
        <v>1</v>
      </c>
    </row>
    <row r="234" spans="1:10" x14ac:dyDescent="0.25">
      <c r="A234" s="1" t="s">
        <v>3317</v>
      </c>
      <c r="B234" s="89" t="s">
        <v>1503</v>
      </c>
      <c r="C234" s="1" t="s">
        <v>1504</v>
      </c>
      <c r="D234" s="1">
        <v>48.5</v>
      </c>
      <c r="E234" s="1" t="s">
        <v>563</v>
      </c>
      <c r="F234" s="1" t="s">
        <v>2291</v>
      </c>
      <c r="G234" s="1" t="s">
        <v>2442</v>
      </c>
      <c r="H234" s="1">
        <v>1</v>
      </c>
      <c r="I234" s="13">
        <f t="shared" si="3"/>
        <v>0</v>
      </c>
      <c r="J234" s="85">
        <v>1</v>
      </c>
    </row>
    <row r="235" spans="1:10" x14ac:dyDescent="0.25">
      <c r="A235" s="1" t="s">
        <v>3317</v>
      </c>
      <c r="B235" s="89" t="s">
        <v>1480</v>
      </c>
      <c r="C235" s="1" t="s">
        <v>3499</v>
      </c>
      <c r="D235" s="1">
        <v>48.3</v>
      </c>
      <c r="E235" s="1" t="s">
        <v>563</v>
      </c>
      <c r="F235" s="1" t="s">
        <v>2291</v>
      </c>
      <c r="G235" s="1" t="s">
        <v>2442</v>
      </c>
      <c r="H235" s="1">
        <v>1</v>
      </c>
      <c r="I235" s="13">
        <f t="shared" si="3"/>
        <v>0</v>
      </c>
      <c r="J235" s="85">
        <v>1</v>
      </c>
    </row>
    <row r="236" spans="1:10" x14ac:dyDescent="0.25">
      <c r="A236" s="1" t="s">
        <v>3317</v>
      </c>
      <c r="B236" s="89" t="s">
        <v>2034</v>
      </c>
      <c r="C236" s="1" t="s">
        <v>2035</v>
      </c>
      <c r="D236" s="1">
        <v>48.2</v>
      </c>
      <c r="E236" s="1" t="s">
        <v>563</v>
      </c>
      <c r="F236" s="1" t="s">
        <v>2291</v>
      </c>
      <c r="G236" s="1" t="s">
        <v>2442</v>
      </c>
      <c r="H236" s="1">
        <v>1</v>
      </c>
      <c r="I236" s="13">
        <f t="shared" si="3"/>
        <v>0</v>
      </c>
      <c r="J236" s="85">
        <v>1</v>
      </c>
    </row>
    <row r="237" spans="1:10" x14ac:dyDescent="0.25">
      <c r="A237" s="1" t="s">
        <v>3317</v>
      </c>
      <c r="B237" s="89" t="s">
        <v>954</v>
      </c>
      <c r="C237" s="1" t="s">
        <v>3500</v>
      </c>
      <c r="D237" s="1">
        <v>48.2</v>
      </c>
      <c r="E237" s="1" t="s">
        <v>563</v>
      </c>
      <c r="F237" s="1" t="s">
        <v>2291</v>
      </c>
      <c r="G237" s="1" t="s">
        <v>2442</v>
      </c>
      <c r="H237" s="1">
        <v>1</v>
      </c>
      <c r="I237" s="13">
        <f t="shared" si="3"/>
        <v>0</v>
      </c>
      <c r="J237" s="85">
        <v>1</v>
      </c>
    </row>
    <row r="238" spans="1:10" x14ac:dyDescent="0.25">
      <c r="A238" s="1" t="s">
        <v>3317</v>
      </c>
      <c r="B238" s="89" t="s">
        <v>2017</v>
      </c>
      <c r="C238" s="1" t="s">
        <v>3506</v>
      </c>
      <c r="D238" s="1">
        <v>46.64</v>
      </c>
      <c r="E238" s="1" t="s">
        <v>563</v>
      </c>
      <c r="F238" s="1" t="s">
        <v>2291</v>
      </c>
      <c r="G238" s="1" t="s">
        <v>2442</v>
      </c>
      <c r="H238" s="1">
        <v>1</v>
      </c>
      <c r="I238" s="13">
        <f t="shared" si="3"/>
        <v>0</v>
      </c>
      <c r="J238" s="85">
        <v>1</v>
      </c>
    </row>
    <row r="239" spans="1:10" x14ac:dyDescent="0.25">
      <c r="A239" s="1" t="s">
        <v>3317</v>
      </c>
      <c r="B239" s="89" t="s">
        <v>2018</v>
      </c>
      <c r="C239" s="1" t="s">
        <v>3526</v>
      </c>
      <c r="D239" s="1">
        <v>39</v>
      </c>
      <c r="E239" s="1" t="s">
        <v>563</v>
      </c>
      <c r="F239" s="1" t="s">
        <v>2291</v>
      </c>
      <c r="G239" s="1" t="s">
        <v>2442</v>
      </c>
      <c r="H239" s="1">
        <v>1</v>
      </c>
      <c r="I239" s="13">
        <f t="shared" si="3"/>
        <v>0</v>
      </c>
      <c r="J239" s="85">
        <v>1</v>
      </c>
    </row>
    <row r="240" spans="1:10" x14ac:dyDescent="0.25">
      <c r="A240" s="1" t="s">
        <v>3317</v>
      </c>
      <c r="B240" s="89" t="s">
        <v>1585</v>
      </c>
      <c r="C240" s="1" t="s">
        <v>3529</v>
      </c>
      <c r="D240" s="1">
        <v>38</v>
      </c>
      <c r="E240" s="1" t="s">
        <v>563</v>
      </c>
      <c r="F240" s="1" t="s">
        <v>2291</v>
      </c>
      <c r="G240" s="1" t="s">
        <v>2442</v>
      </c>
      <c r="H240" s="1">
        <v>1</v>
      </c>
      <c r="I240" s="13">
        <f t="shared" si="3"/>
        <v>0</v>
      </c>
      <c r="J240" s="85">
        <v>1</v>
      </c>
    </row>
    <row r="241" spans="1:10" x14ac:dyDescent="0.25">
      <c r="A241" s="1" t="s">
        <v>3317</v>
      </c>
      <c r="B241" s="89" t="s">
        <v>1873</v>
      </c>
      <c r="C241" s="1" t="s">
        <v>3530</v>
      </c>
      <c r="D241" s="1">
        <v>37.590000000000003</v>
      </c>
      <c r="E241" s="1" t="s">
        <v>563</v>
      </c>
      <c r="F241" s="1" t="s">
        <v>2291</v>
      </c>
      <c r="G241" s="1" t="s">
        <v>2442</v>
      </c>
      <c r="H241" s="1">
        <v>1</v>
      </c>
      <c r="I241" s="13">
        <f t="shared" si="3"/>
        <v>0</v>
      </c>
      <c r="J241" s="85">
        <v>1</v>
      </c>
    </row>
    <row r="242" spans="1:10" x14ac:dyDescent="0.25">
      <c r="A242" s="1" t="s">
        <v>3317</v>
      </c>
      <c r="B242" s="89" t="s">
        <v>2029</v>
      </c>
      <c r="C242" s="1" t="s">
        <v>3535</v>
      </c>
      <c r="D242" s="1">
        <v>34.5</v>
      </c>
      <c r="E242" s="1" t="s">
        <v>563</v>
      </c>
      <c r="F242" s="1" t="s">
        <v>2291</v>
      </c>
      <c r="G242" s="1" t="s">
        <v>2442</v>
      </c>
      <c r="H242" s="1">
        <v>1</v>
      </c>
      <c r="I242" s="13">
        <f t="shared" si="3"/>
        <v>0</v>
      </c>
      <c r="J242" s="85">
        <v>1</v>
      </c>
    </row>
    <row r="243" spans="1:10" x14ac:dyDescent="0.25">
      <c r="A243" s="1" t="s">
        <v>3317</v>
      </c>
      <c r="B243" s="89" t="s">
        <v>1945</v>
      </c>
      <c r="C243" s="1" t="s">
        <v>1946</v>
      </c>
      <c r="D243" s="1">
        <v>34.47</v>
      </c>
      <c r="E243" s="1" t="s">
        <v>563</v>
      </c>
      <c r="F243" s="1" t="s">
        <v>2291</v>
      </c>
      <c r="G243" s="1" t="s">
        <v>2442</v>
      </c>
      <c r="H243" s="1">
        <v>1</v>
      </c>
      <c r="I243" s="13">
        <f t="shared" si="3"/>
        <v>0</v>
      </c>
      <c r="J243" s="85">
        <v>1</v>
      </c>
    </row>
    <row r="244" spans="1:10" x14ac:dyDescent="0.25">
      <c r="A244" s="1" t="s">
        <v>3317</v>
      </c>
      <c r="B244" s="89" t="s">
        <v>796</v>
      </c>
      <c r="C244" s="1" t="s">
        <v>3537</v>
      </c>
      <c r="D244" s="1">
        <v>33.6</v>
      </c>
      <c r="E244" s="1" t="s">
        <v>563</v>
      </c>
      <c r="F244" s="1" t="s">
        <v>2291</v>
      </c>
      <c r="G244" s="1" t="s">
        <v>2442</v>
      </c>
      <c r="H244" s="1">
        <v>1</v>
      </c>
      <c r="I244" s="13">
        <f t="shared" si="3"/>
        <v>0</v>
      </c>
      <c r="J244" s="85">
        <v>1</v>
      </c>
    </row>
    <row r="245" spans="1:10" x14ac:dyDescent="0.25">
      <c r="A245" s="1" t="s">
        <v>3317</v>
      </c>
      <c r="B245" s="89" t="s">
        <v>943</v>
      </c>
      <c r="C245" s="1" t="s">
        <v>3544</v>
      </c>
      <c r="D245" s="1">
        <v>30</v>
      </c>
      <c r="E245" s="1" t="s">
        <v>563</v>
      </c>
      <c r="F245" s="1" t="s">
        <v>2291</v>
      </c>
      <c r="G245" s="1" t="s">
        <v>2442</v>
      </c>
      <c r="H245" s="1">
        <v>1</v>
      </c>
      <c r="I245" s="13">
        <f t="shared" si="3"/>
        <v>0</v>
      </c>
      <c r="J245" s="85">
        <v>1</v>
      </c>
    </row>
    <row r="246" spans="1:10" x14ac:dyDescent="0.25">
      <c r="A246" s="1" t="s">
        <v>3317</v>
      </c>
      <c r="B246" s="89" t="s">
        <v>1938</v>
      </c>
      <c r="C246" s="1" t="s">
        <v>3556</v>
      </c>
      <c r="D246" s="1">
        <v>27.8</v>
      </c>
      <c r="E246" s="1" t="s">
        <v>563</v>
      </c>
      <c r="F246" s="1" t="s">
        <v>2291</v>
      </c>
      <c r="G246" s="1" t="s">
        <v>2442</v>
      </c>
      <c r="H246" s="1">
        <v>1</v>
      </c>
      <c r="I246" s="13">
        <f t="shared" si="3"/>
        <v>0</v>
      </c>
      <c r="J246" s="85">
        <v>1</v>
      </c>
    </row>
    <row r="247" spans="1:10" x14ac:dyDescent="0.25">
      <c r="A247" s="1" t="s">
        <v>3317</v>
      </c>
      <c r="B247" s="89" t="s">
        <v>2033</v>
      </c>
      <c r="C247" s="1" t="s">
        <v>3559</v>
      </c>
      <c r="D247" s="1">
        <v>26.35</v>
      </c>
      <c r="E247" s="1" t="s">
        <v>563</v>
      </c>
      <c r="F247" s="1" t="s">
        <v>2291</v>
      </c>
      <c r="G247" s="1" t="s">
        <v>2442</v>
      </c>
      <c r="H247" s="1">
        <v>1</v>
      </c>
      <c r="I247" s="13">
        <f t="shared" si="3"/>
        <v>0</v>
      </c>
      <c r="J247" s="85">
        <v>1</v>
      </c>
    </row>
    <row r="248" spans="1:10" x14ac:dyDescent="0.25">
      <c r="A248" s="1" t="s">
        <v>3317</v>
      </c>
      <c r="B248" s="89" t="s">
        <v>1966</v>
      </c>
      <c r="C248" s="1" t="s">
        <v>3560</v>
      </c>
      <c r="D248" s="1">
        <v>26</v>
      </c>
      <c r="E248" s="1" t="s">
        <v>563</v>
      </c>
      <c r="F248" s="1" t="s">
        <v>2291</v>
      </c>
      <c r="G248" s="1" t="s">
        <v>2442</v>
      </c>
      <c r="H248" s="1">
        <v>1</v>
      </c>
      <c r="I248" s="13">
        <f t="shared" si="3"/>
        <v>0</v>
      </c>
      <c r="J248" s="85">
        <v>1</v>
      </c>
    </row>
    <row r="249" spans="1:10" x14ac:dyDescent="0.25">
      <c r="A249" s="1" t="s">
        <v>3317</v>
      </c>
      <c r="B249" s="89" t="s">
        <v>1871</v>
      </c>
      <c r="C249" s="1" t="s">
        <v>1872</v>
      </c>
      <c r="D249" s="1">
        <v>25</v>
      </c>
      <c r="E249" s="1" t="s">
        <v>563</v>
      </c>
      <c r="F249" s="1" t="s">
        <v>2291</v>
      </c>
      <c r="G249" s="1" t="s">
        <v>2442</v>
      </c>
      <c r="H249" s="1">
        <v>1</v>
      </c>
      <c r="I249" s="13">
        <f t="shared" si="3"/>
        <v>0</v>
      </c>
      <c r="J249" s="85">
        <v>1</v>
      </c>
    </row>
    <row r="250" spans="1:10" x14ac:dyDescent="0.25">
      <c r="A250" s="1" t="s">
        <v>3317</v>
      </c>
      <c r="B250" s="89" t="s">
        <v>1855</v>
      </c>
      <c r="C250" s="1" t="s">
        <v>1856</v>
      </c>
      <c r="D250" s="1">
        <v>24.3</v>
      </c>
      <c r="E250" s="1" t="s">
        <v>563</v>
      </c>
      <c r="F250" s="1" t="s">
        <v>2291</v>
      </c>
      <c r="G250" s="1" t="s">
        <v>2442</v>
      </c>
      <c r="H250" s="1">
        <v>1</v>
      </c>
      <c r="I250" s="13">
        <f t="shared" si="3"/>
        <v>0</v>
      </c>
      <c r="J250" s="85">
        <v>1</v>
      </c>
    </row>
    <row r="251" spans="1:10" x14ac:dyDescent="0.25">
      <c r="A251" s="1" t="s">
        <v>3317</v>
      </c>
      <c r="B251" s="89" t="s">
        <v>1369</v>
      </c>
      <c r="C251" s="1" t="s">
        <v>1370</v>
      </c>
      <c r="D251" s="1">
        <v>22.3</v>
      </c>
      <c r="E251" s="1" t="s">
        <v>563</v>
      </c>
      <c r="F251" s="1" t="s">
        <v>2291</v>
      </c>
      <c r="G251" s="1" t="s">
        <v>2442</v>
      </c>
      <c r="H251" s="1">
        <v>1</v>
      </c>
      <c r="I251" s="13">
        <f t="shared" si="3"/>
        <v>0</v>
      </c>
      <c r="J251" s="85">
        <v>1</v>
      </c>
    </row>
    <row r="252" spans="1:10" x14ac:dyDescent="0.25">
      <c r="A252" s="1" t="s">
        <v>3317</v>
      </c>
      <c r="B252" s="89" t="s">
        <v>1915</v>
      </c>
      <c r="C252" s="1" t="s">
        <v>1916</v>
      </c>
      <c r="D252" s="1">
        <v>20</v>
      </c>
      <c r="E252" s="1" t="s">
        <v>563</v>
      </c>
      <c r="F252" s="1" t="s">
        <v>2291</v>
      </c>
      <c r="G252" s="1" t="s">
        <v>2442</v>
      </c>
      <c r="H252" s="1">
        <v>1</v>
      </c>
      <c r="I252" s="13">
        <f t="shared" si="3"/>
        <v>0</v>
      </c>
      <c r="J252" s="85">
        <v>1</v>
      </c>
    </row>
    <row r="253" spans="1:10" x14ac:dyDescent="0.25">
      <c r="A253" s="1" t="s">
        <v>3317</v>
      </c>
      <c r="B253" s="89" t="s">
        <v>2027</v>
      </c>
      <c r="C253" s="1" t="s">
        <v>3665</v>
      </c>
      <c r="D253" s="1">
        <v>19</v>
      </c>
      <c r="E253" s="1" t="s">
        <v>563</v>
      </c>
      <c r="F253" s="1" t="s">
        <v>2291</v>
      </c>
      <c r="G253" s="1" t="s">
        <v>2442</v>
      </c>
      <c r="H253" s="1">
        <v>1</v>
      </c>
      <c r="I253" s="13">
        <f t="shared" si="3"/>
        <v>0</v>
      </c>
      <c r="J253" s="85">
        <v>1</v>
      </c>
    </row>
    <row r="254" spans="1:10" x14ac:dyDescent="0.25">
      <c r="A254" s="1" t="s">
        <v>3317</v>
      </c>
      <c r="B254" s="89" t="s">
        <v>1876</v>
      </c>
      <c r="C254" s="1" t="s">
        <v>1877</v>
      </c>
      <c r="D254" s="1">
        <v>19</v>
      </c>
      <c r="E254" s="1" t="s">
        <v>563</v>
      </c>
      <c r="F254" s="1" t="s">
        <v>2291</v>
      </c>
      <c r="G254" s="1" t="s">
        <v>2442</v>
      </c>
      <c r="H254" s="1">
        <v>1</v>
      </c>
      <c r="I254" s="13">
        <f t="shared" si="3"/>
        <v>0</v>
      </c>
      <c r="J254" s="85">
        <v>1</v>
      </c>
    </row>
    <row r="255" spans="1:10" x14ac:dyDescent="0.25">
      <c r="A255" s="1" t="s">
        <v>3317</v>
      </c>
      <c r="B255" s="89" t="s">
        <v>1551</v>
      </c>
      <c r="C255" s="1" t="s">
        <v>3683</v>
      </c>
      <c r="D255" s="1">
        <v>17</v>
      </c>
      <c r="E255" s="1" t="s">
        <v>563</v>
      </c>
      <c r="F255" s="1" t="s">
        <v>2291</v>
      </c>
      <c r="G255" s="1" t="s">
        <v>2442</v>
      </c>
      <c r="H255" s="1">
        <v>1</v>
      </c>
      <c r="I255" s="13">
        <f t="shared" si="3"/>
        <v>0</v>
      </c>
      <c r="J255" s="85">
        <v>1</v>
      </c>
    </row>
    <row r="256" spans="1:10" x14ac:dyDescent="0.25">
      <c r="A256" s="1" t="s">
        <v>3317</v>
      </c>
      <c r="B256" s="89" t="s">
        <v>1851</v>
      </c>
      <c r="C256" s="1" t="s">
        <v>1852</v>
      </c>
      <c r="D256" s="1">
        <v>16.5</v>
      </c>
      <c r="E256" s="1" t="s">
        <v>563</v>
      </c>
      <c r="F256" s="1" t="s">
        <v>2291</v>
      </c>
      <c r="G256" s="1" t="s">
        <v>2442</v>
      </c>
      <c r="H256" s="1">
        <v>1</v>
      </c>
      <c r="I256" s="13">
        <f t="shared" si="3"/>
        <v>0</v>
      </c>
      <c r="J256" s="85">
        <v>1</v>
      </c>
    </row>
    <row r="257" spans="1:10" x14ac:dyDescent="0.25">
      <c r="A257" s="1" t="s">
        <v>3317</v>
      </c>
      <c r="B257" s="89" t="s">
        <v>1907</v>
      </c>
      <c r="C257" s="1" t="s">
        <v>1908</v>
      </c>
      <c r="D257" s="1">
        <v>11.5</v>
      </c>
      <c r="E257" s="1" t="s">
        <v>563</v>
      </c>
      <c r="F257" s="1" t="s">
        <v>2291</v>
      </c>
      <c r="G257" s="1" t="s">
        <v>2442</v>
      </c>
      <c r="H257" s="1">
        <v>1</v>
      </c>
      <c r="I257" s="13">
        <f t="shared" si="3"/>
        <v>0</v>
      </c>
      <c r="J257" s="85">
        <v>1</v>
      </c>
    </row>
    <row r="258" spans="1:10" x14ac:dyDescent="0.25">
      <c r="A258" s="1" t="s">
        <v>3317</v>
      </c>
      <c r="B258" s="89" t="s">
        <v>1578</v>
      </c>
      <c r="C258" s="1" t="s">
        <v>3741</v>
      </c>
      <c r="D258" s="1">
        <v>11.2</v>
      </c>
      <c r="E258" s="1" t="s">
        <v>563</v>
      </c>
      <c r="F258" s="1" t="s">
        <v>2291</v>
      </c>
      <c r="G258" s="1" t="s">
        <v>2442</v>
      </c>
      <c r="H258" s="1">
        <v>1</v>
      </c>
      <c r="I258" s="13">
        <f t="shared" ref="I258:I321" si="4">NOT(H258)*1</f>
        <v>0</v>
      </c>
      <c r="J258" s="85">
        <v>1</v>
      </c>
    </row>
    <row r="259" spans="1:10" x14ac:dyDescent="0.25">
      <c r="A259" s="1" t="s">
        <v>3317</v>
      </c>
      <c r="B259" s="89" t="s">
        <v>2023</v>
      </c>
      <c r="C259" s="1" t="s">
        <v>2024</v>
      </c>
      <c r="D259" s="1">
        <v>10.6</v>
      </c>
      <c r="E259" s="1" t="s">
        <v>563</v>
      </c>
      <c r="F259" s="1" t="s">
        <v>2291</v>
      </c>
      <c r="G259" s="1" t="s">
        <v>2442</v>
      </c>
      <c r="H259" s="1">
        <v>1</v>
      </c>
      <c r="I259" s="13">
        <f t="shared" si="4"/>
        <v>0</v>
      </c>
      <c r="J259" s="85">
        <v>1</v>
      </c>
    </row>
    <row r="260" spans="1:10" x14ac:dyDescent="0.25">
      <c r="A260" s="1" t="s">
        <v>3317</v>
      </c>
      <c r="B260" s="89" t="s">
        <v>1859</v>
      </c>
      <c r="C260" s="1" t="s">
        <v>1860</v>
      </c>
      <c r="D260" s="1">
        <v>9.9</v>
      </c>
      <c r="E260" s="1" t="s">
        <v>563</v>
      </c>
      <c r="F260" s="1" t="s">
        <v>2291</v>
      </c>
      <c r="G260" s="1" t="s">
        <v>2442</v>
      </c>
      <c r="H260" s="1">
        <v>1</v>
      </c>
      <c r="I260" s="13">
        <f t="shared" si="4"/>
        <v>0</v>
      </c>
      <c r="J260" s="85">
        <v>1</v>
      </c>
    </row>
    <row r="261" spans="1:10" x14ac:dyDescent="0.25">
      <c r="A261" s="1" t="s">
        <v>3317</v>
      </c>
      <c r="B261" s="89" t="s">
        <v>1853</v>
      </c>
      <c r="C261" s="1" t="s">
        <v>1854</v>
      </c>
      <c r="D261" s="1">
        <v>8.5</v>
      </c>
      <c r="E261" s="1" t="s">
        <v>563</v>
      </c>
      <c r="F261" s="1" t="s">
        <v>2291</v>
      </c>
      <c r="G261" s="1" t="s">
        <v>2442</v>
      </c>
      <c r="H261" s="1">
        <v>1</v>
      </c>
      <c r="I261" s="13">
        <f t="shared" si="4"/>
        <v>0</v>
      </c>
      <c r="J261" s="85">
        <v>1</v>
      </c>
    </row>
    <row r="262" spans="1:10" x14ac:dyDescent="0.25">
      <c r="A262" s="1" t="s">
        <v>3317</v>
      </c>
      <c r="B262" s="89" t="s">
        <v>1941</v>
      </c>
      <c r="C262" s="1" t="s">
        <v>1942</v>
      </c>
      <c r="D262" s="1">
        <v>6.9</v>
      </c>
      <c r="E262" s="1" t="s">
        <v>563</v>
      </c>
      <c r="F262" s="1" t="s">
        <v>2291</v>
      </c>
      <c r="G262" s="1" t="s">
        <v>2442</v>
      </c>
      <c r="H262" s="1">
        <v>1</v>
      </c>
      <c r="I262" s="13">
        <f t="shared" si="4"/>
        <v>0</v>
      </c>
      <c r="J262" s="85">
        <v>1</v>
      </c>
    </row>
    <row r="263" spans="1:10" x14ac:dyDescent="0.25">
      <c r="A263" s="1" t="s">
        <v>3317</v>
      </c>
      <c r="B263" s="89" t="s">
        <v>1921</v>
      </c>
      <c r="C263" s="1" t="s">
        <v>1922</v>
      </c>
      <c r="D263" s="1">
        <v>6.2</v>
      </c>
      <c r="E263" s="1" t="s">
        <v>563</v>
      </c>
      <c r="F263" s="1" t="s">
        <v>2291</v>
      </c>
      <c r="G263" s="1" t="s">
        <v>2442</v>
      </c>
      <c r="H263" s="1">
        <v>1</v>
      </c>
      <c r="I263" s="13">
        <f t="shared" si="4"/>
        <v>0</v>
      </c>
      <c r="J263" s="85">
        <v>1</v>
      </c>
    </row>
    <row r="264" spans="1:10" x14ac:dyDescent="0.25">
      <c r="A264" s="1" t="s">
        <v>3317</v>
      </c>
      <c r="B264" s="89" t="s">
        <v>814</v>
      </c>
      <c r="C264" s="1" t="s">
        <v>3816</v>
      </c>
      <c r="D264" s="1">
        <v>6</v>
      </c>
      <c r="E264" s="1" t="s">
        <v>563</v>
      </c>
      <c r="F264" s="1" t="s">
        <v>2291</v>
      </c>
      <c r="G264" s="1" t="s">
        <v>2442</v>
      </c>
      <c r="H264" s="1">
        <v>1</v>
      </c>
      <c r="I264" s="13">
        <f t="shared" si="4"/>
        <v>0</v>
      </c>
      <c r="J264" s="85">
        <v>1</v>
      </c>
    </row>
    <row r="265" spans="1:10" x14ac:dyDescent="0.25">
      <c r="A265" s="1" t="s">
        <v>3317</v>
      </c>
      <c r="B265" s="89" t="s">
        <v>1943</v>
      </c>
      <c r="C265" s="1" t="s">
        <v>1944</v>
      </c>
      <c r="D265" s="1">
        <v>4.5999999999999996</v>
      </c>
      <c r="E265" s="1" t="s">
        <v>563</v>
      </c>
      <c r="F265" s="1" t="s">
        <v>2291</v>
      </c>
      <c r="G265" s="1" t="s">
        <v>2442</v>
      </c>
      <c r="H265" s="1">
        <v>1</v>
      </c>
      <c r="I265" s="13">
        <f t="shared" si="4"/>
        <v>0</v>
      </c>
      <c r="J265" s="85">
        <v>1</v>
      </c>
    </row>
    <row r="266" spans="1:10" x14ac:dyDescent="0.25">
      <c r="A266" s="1" t="s">
        <v>3317</v>
      </c>
      <c r="B266" s="89" t="s">
        <v>1910</v>
      </c>
      <c r="C266" s="1" t="s">
        <v>1911</v>
      </c>
      <c r="D266" s="1">
        <v>1.25</v>
      </c>
      <c r="E266" s="1" t="s">
        <v>563</v>
      </c>
      <c r="F266" s="1" t="s">
        <v>2291</v>
      </c>
      <c r="G266" s="1" t="s">
        <v>2442</v>
      </c>
      <c r="H266" s="1">
        <v>1</v>
      </c>
      <c r="I266" s="13">
        <f t="shared" si="4"/>
        <v>0</v>
      </c>
      <c r="J266" s="85">
        <v>1</v>
      </c>
    </row>
    <row r="267" spans="1:10" x14ac:dyDescent="0.25">
      <c r="A267" s="1" t="s">
        <v>3317</v>
      </c>
      <c r="B267" s="89" t="s">
        <v>1931</v>
      </c>
      <c r="C267" s="1" t="s">
        <v>1932</v>
      </c>
      <c r="D267" s="1">
        <v>1</v>
      </c>
      <c r="E267" s="1" t="s">
        <v>563</v>
      </c>
      <c r="F267" s="1" t="s">
        <v>2291</v>
      </c>
      <c r="G267" s="1" t="s">
        <v>2442</v>
      </c>
      <c r="H267" s="1">
        <v>1</v>
      </c>
      <c r="I267" s="13">
        <f t="shared" si="4"/>
        <v>0</v>
      </c>
      <c r="J267" s="85">
        <v>1</v>
      </c>
    </row>
    <row r="268" spans="1:10" x14ac:dyDescent="0.25">
      <c r="A268" s="1" t="s">
        <v>3317</v>
      </c>
      <c r="B268" s="89" t="s">
        <v>905</v>
      </c>
      <c r="C268" s="1" t="s">
        <v>4333</v>
      </c>
      <c r="D268" s="1">
        <v>0</v>
      </c>
      <c r="E268" s="1" t="s">
        <v>563</v>
      </c>
      <c r="F268" s="1" t="s">
        <v>2291</v>
      </c>
      <c r="G268" s="1" t="s">
        <v>2442</v>
      </c>
      <c r="H268" s="1">
        <v>1</v>
      </c>
      <c r="I268" s="13">
        <f t="shared" si="4"/>
        <v>0</v>
      </c>
      <c r="J268" s="85">
        <v>1</v>
      </c>
    </row>
    <row r="269" spans="1:10" x14ac:dyDescent="0.25">
      <c r="A269" s="1" t="s">
        <v>3317</v>
      </c>
      <c r="B269" s="89" t="s">
        <v>4336</v>
      </c>
      <c r="C269" s="1" t="s">
        <v>4337</v>
      </c>
      <c r="D269" s="1">
        <v>0</v>
      </c>
      <c r="E269" s="1" t="s">
        <v>563</v>
      </c>
      <c r="F269" s="1" t="s">
        <v>2291</v>
      </c>
      <c r="G269" s="1" t="s">
        <v>2442</v>
      </c>
      <c r="H269" s="1">
        <v>1</v>
      </c>
      <c r="I269" s="13">
        <f t="shared" si="4"/>
        <v>0</v>
      </c>
      <c r="J269" s="85">
        <v>1</v>
      </c>
    </row>
    <row r="270" spans="1:10" x14ac:dyDescent="0.25">
      <c r="A270" s="1" t="s">
        <v>3317</v>
      </c>
      <c r="B270" s="89" t="s">
        <v>4340</v>
      </c>
      <c r="C270" s="1" t="s">
        <v>4341</v>
      </c>
      <c r="D270" s="1">
        <v>0</v>
      </c>
      <c r="E270" s="1" t="s">
        <v>563</v>
      </c>
      <c r="F270" s="1" t="s">
        <v>2291</v>
      </c>
      <c r="G270" s="1" t="s">
        <v>2442</v>
      </c>
      <c r="H270" s="1">
        <v>1</v>
      </c>
      <c r="I270" s="13">
        <f t="shared" si="4"/>
        <v>0</v>
      </c>
      <c r="J270" s="85">
        <v>1</v>
      </c>
    </row>
    <row r="271" spans="1:10" x14ac:dyDescent="0.25">
      <c r="A271" s="1" t="s">
        <v>3317</v>
      </c>
      <c r="B271" s="89" t="s">
        <v>1965</v>
      </c>
      <c r="C271" s="1" t="s">
        <v>4342</v>
      </c>
      <c r="D271" s="1">
        <v>0</v>
      </c>
      <c r="E271" s="1" t="s">
        <v>563</v>
      </c>
      <c r="F271" s="1" t="s">
        <v>2291</v>
      </c>
      <c r="G271" s="1" t="s">
        <v>2442</v>
      </c>
      <c r="H271" s="1">
        <v>1</v>
      </c>
      <c r="I271" s="13">
        <f t="shared" si="4"/>
        <v>0</v>
      </c>
      <c r="J271" s="85">
        <v>1</v>
      </c>
    </row>
    <row r="272" spans="1:10" x14ac:dyDescent="0.25">
      <c r="A272" s="1" t="s">
        <v>3317</v>
      </c>
      <c r="B272" s="89" t="s">
        <v>4351</v>
      </c>
      <c r="C272" s="1" t="s">
        <v>4352</v>
      </c>
      <c r="D272" s="1">
        <v>0</v>
      </c>
      <c r="E272" s="1" t="s">
        <v>563</v>
      </c>
      <c r="F272" s="1" t="s">
        <v>2291</v>
      </c>
      <c r="G272" s="1" t="s">
        <v>2442</v>
      </c>
      <c r="H272" s="1">
        <v>1</v>
      </c>
      <c r="I272" s="13">
        <f t="shared" si="4"/>
        <v>0</v>
      </c>
      <c r="J272" s="85">
        <v>1</v>
      </c>
    </row>
    <row r="273" spans="1:10" x14ac:dyDescent="0.25">
      <c r="A273" s="1" t="s">
        <v>3317</v>
      </c>
      <c r="B273" s="89" t="s">
        <v>4353</v>
      </c>
      <c r="C273" s="1" t="s">
        <v>4354</v>
      </c>
      <c r="D273" s="1">
        <v>0</v>
      </c>
      <c r="E273" s="1" t="s">
        <v>563</v>
      </c>
      <c r="F273" s="1" t="s">
        <v>2291</v>
      </c>
      <c r="G273" s="1" t="s">
        <v>2442</v>
      </c>
      <c r="H273" s="1">
        <v>1</v>
      </c>
      <c r="I273" s="13">
        <f t="shared" si="4"/>
        <v>0</v>
      </c>
      <c r="J273" s="85">
        <v>1</v>
      </c>
    </row>
    <row r="274" spans="1:10" x14ac:dyDescent="0.25">
      <c r="A274" s="1" t="s">
        <v>3317</v>
      </c>
      <c r="B274" s="89" t="s">
        <v>2044</v>
      </c>
      <c r="C274" s="1" t="s">
        <v>4357</v>
      </c>
      <c r="D274" s="1">
        <v>0</v>
      </c>
      <c r="E274" s="1" t="s">
        <v>563</v>
      </c>
      <c r="F274" s="1" t="s">
        <v>2291</v>
      </c>
      <c r="G274" s="1" t="s">
        <v>2442</v>
      </c>
      <c r="H274" s="1">
        <v>1</v>
      </c>
      <c r="I274" s="13">
        <f t="shared" si="4"/>
        <v>0</v>
      </c>
      <c r="J274" s="85">
        <v>1</v>
      </c>
    </row>
    <row r="275" spans="1:10" x14ac:dyDescent="0.25">
      <c r="A275" s="1" t="s">
        <v>3317</v>
      </c>
      <c r="B275" s="89" t="s">
        <v>1936</v>
      </c>
      <c r="C275" s="1" t="s">
        <v>1937</v>
      </c>
      <c r="D275" s="1">
        <v>0</v>
      </c>
      <c r="E275" s="1" t="s">
        <v>563</v>
      </c>
      <c r="F275" s="1" t="s">
        <v>2291</v>
      </c>
      <c r="G275" s="1" t="s">
        <v>2442</v>
      </c>
      <c r="H275" s="1">
        <v>1</v>
      </c>
      <c r="I275" s="13">
        <f t="shared" si="4"/>
        <v>0</v>
      </c>
      <c r="J275" s="85">
        <v>1</v>
      </c>
    </row>
    <row r="276" spans="1:10" x14ac:dyDescent="0.25">
      <c r="A276" s="1" t="s">
        <v>3317</v>
      </c>
      <c r="B276" s="89" t="s">
        <v>4358</v>
      </c>
      <c r="C276" s="1" t="s">
        <v>4359</v>
      </c>
      <c r="D276" s="1">
        <v>0</v>
      </c>
      <c r="E276" s="1" t="s">
        <v>563</v>
      </c>
      <c r="F276" s="1" t="s">
        <v>2291</v>
      </c>
      <c r="G276" s="1" t="s">
        <v>2442</v>
      </c>
      <c r="H276" s="1">
        <v>1</v>
      </c>
      <c r="I276" s="13">
        <f t="shared" si="4"/>
        <v>0</v>
      </c>
      <c r="J276" s="85">
        <v>1</v>
      </c>
    </row>
    <row r="277" spans="1:10" x14ac:dyDescent="0.25">
      <c r="A277" s="1" t="s">
        <v>3317</v>
      </c>
      <c r="B277" s="89" t="s">
        <v>2045</v>
      </c>
      <c r="C277" s="1" t="s">
        <v>4360</v>
      </c>
      <c r="D277" s="1">
        <v>0</v>
      </c>
      <c r="E277" s="1" t="s">
        <v>563</v>
      </c>
      <c r="F277" s="1" t="s">
        <v>2291</v>
      </c>
      <c r="G277" s="1" t="s">
        <v>2442</v>
      </c>
      <c r="H277" s="1">
        <v>1</v>
      </c>
      <c r="I277" s="13">
        <f t="shared" si="4"/>
        <v>0</v>
      </c>
      <c r="J277" s="85">
        <v>1</v>
      </c>
    </row>
    <row r="278" spans="1:10" x14ac:dyDescent="0.25">
      <c r="A278" s="1" t="s">
        <v>4385</v>
      </c>
      <c r="B278" s="89" t="s">
        <v>2234</v>
      </c>
      <c r="C278" s="1">
        <v>0</v>
      </c>
      <c r="D278" s="1" t="e">
        <v>#N/A</v>
      </c>
      <c r="E278" s="1" t="s">
        <v>563</v>
      </c>
      <c r="F278" s="1" t="s">
        <v>3308</v>
      </c>
      <c r="G278" s="1" t="s">
        <v>2442</v>
      </c>
      <c r="H278" s="1">
        <v>0</v>
      </c>
      <c r="I278" s="13">
        <f t="shared" si="4"/>
        <v>1</v>
      </c>
      <c r="J278" s="85">
        <v>0</v>
      </c>
    </row>
    <row r="279" spans="1:10" x14ac:dyDescent="0.25">
      <c r="A279" s="1" t="s">
        <v>4385</v>
      </c>
      <c r="B279" s="89" t="s">
        <v>948</v>
      </c>
      <c r="C279" s="1">
        <v>0</v>
      </c>
      <c r="D279" s="1">
        <v>34</v>
      </c>
      <c r="E279" s="1" t="s">
        <v>563</v>
      </c>
      <c r="F279" s="1" t="s">
        <v>2291</v>
      </c>
      <c r="G279" s="1" t="s">
        <v>2442</v>
      </c>
      <c r="H279" s="1">
        <v>1</v>
      </c>
      <c r="I279" s="13">
        <f t="shared" si="4"/>
        <v>0</v>
      </c>
      <c r="J279" s="85">
        <v>1</v>
      </c>
    </row>
    <row r="280" spans="1:10" x14ac:dyDescent="0.25">
      <c r="A280" s="1" t="s">
        <v>4385</v>
      </c>
      <c r="B280" s="89" t="s">
        <v>1897</v>
      </c>
      <c r="C280" s="1" t="s">
        <v>1898</v>
      </c>
      <c r="D280" s="1">
        <v>27.5</v>
      </c>
      <c r="E280" s="1" t="s">
        <v>563</v>
      </c>
      <c r="F280" s="1" t="s">
        <v>2291</v>
      </c>
      <c r="G280" s="1" t="s">
        <v>2442</v>
      </c>
      <c r="H280" s="1">
        <v>1</v>
      </c>
      <c r="I280" s="13">
        <f t="shared" si="4"/>
        <v>0</v>
      </c>
      <c r="J280" s="85">
        <v>1</v>
      </c>
    </row>
    <row r="281" spans="1:10" x14ac:dyDescent="0.25">
      <c r="A281" s="1" t="s">
        <v>4385</v>
      </c>
      <c r="B281" s="89" t="s">
        <v>1520</v>
      </c>
      <c r="C281" s="1">
        <v>0</v>
      </c>
      <c r="D281" s="1">
        <v>7.5</v>
      </c>
      <c r="E281" s="1" t="s">
        <v>563</v>
      </c>
      <c r="F281" s="1" t="s">
        <v>2291</v>
      </c>
      <c r="G281" s="1" t="s">
        <v>2442</v>
      </c>
      <c r="H281" s="1">
        <v>1</v>
      </c>
      <c r="I281" s="13">
        <f t="shared" si="4"/>
        <v>0</v>
      </c>
      <c r="J281" s="85">
        <v>1</v>
      </c>
    </row>
    <row r="282" spans="1:10" x14ac:dyDescent="0.25">
      <c r="A282" s="1" t="s">
        <v>4385</v>
      </c>
      <c r="B282" s="89" t="s">
        <v>1901</v>
      </c>
      <c r="C282" s="1" t="s">
        <v>1902</v>
      </c>
      <c r="D282" s="1">
        <v>6</v>
      </c>
      <c r="E282" s="1" t="s">
        <v>563</v>
      </c>
      <c r="F282" s="1" t="s">
        <v>2291</v>
      </c>
      <c r="G282" s="1" t="s">
        <v>2442</v>
      </c>
      <c r="H282" s="1">
        <v>1</v>
      </c>
      <c r="I282" s="13">
        <f t="shared" si="4"/>
        <v>0</v>
      </c>
      <c r="J282" s="85">
        <v>1</v>
      </c>
    </row>
    <row r="283" spans="1:10" x14ac:dyDescent="0.25">
      <c r="A283" s="1" t="s">
        <v>4385</v>
      </c>
      <c r="B283" s="89" t="s">
        <v>1892</v>
      </c>
      <c r="C283" s="1" t="s">
        <v>1893</v>
      </c>
      <c r="D283" s="1">
        <v>4.12</v>
      </c>
      <c r="E283" s="1" t="s">
        <v>563</v>
      </c>
      <c r="F283" s="1" t="s">
        <v>2291</v>
      </c>
      <c r="G283" s="1" t="s">
        <v>2442</v>
      </c>
      <c r="H283" s="1">
        <v>1</v>
      </c>
      <c r="I283" s="13">
        <f t="shared" si="4"/>
        <v>0</v>
      </c>
      <c r="J283" s="85">
        <v>1</v>
      </c>
    </row>
    <row r="284" spans="1:10" x14ac:dyDescent="0.25">
      <c r="A284" s="1" t="s">
        <v>4385</v>
      </c>
      <c r="B284" s="89" t="s">
        <v>1899</v>
      </c>
      <c r="C284" s="1" t="s">
        <v>1900</v>
      </c>
      <c r="D284" s="1">
        <v>4.05</v>
      </c>
      <c r="E284" s="1" t="s">
        <v>563</v>
      </c>
      <c r="F284" s="1" t="s">
        <v>2291</v>
      </c>
      <c r="G284" s="1" t="s">
        <v>2442</v>
      </c>
      <c r="H284" s="1">
        <v>1</v>
      </c>
      <c r="I284" s="13">
        <f t="shared" si="4"/>
        <v>0</v>
      </c>
      <c r="J284" s="85">
        <v>1</v>
      </c>
    </row>
    <row r="285" spans="1:10" x14ac:dyDescent="0.25">
      <c r="A285" s="1" t="s">
        <v>4385</v>
      </c>
      <c r="B285" s="89" t="s">
        <v>1913</v>
      </c>
      <c r="C285" s="1" t="s">
        <v>1914</v>
      </c>
      <c r="D285" s="1">
        <v>4</v>
      </c>
      <c r="E285" s="1" t="s">
        <v>563</v>
      </c>
      <c r="F285" s="1" t="s">
        <v>2291</v>
      </c>
      <c r="G285" s="1" t="s">
        <v>2442</v>
      </c>
      <c r="H285" s="1">
        <v>1</v>
      </c>
      <c r="I285" s="13">
        <f t="shared" si="4"/>
        <v>0</v>
      </c>
      <c r="J285" s="85">
        <v>1</v>
      </c>
    </row>
    <row r="286" spans="1:10" x14ac:dyDescent="0.25">
      <c r="A286" s="1" t="s">
        <v>4385</v>
      </c>
      <c r="B286" s="89" t="s">
        <v>1947</v>
      </c>
      <c r="C286" s="1" t="s">
        <v>1948</v>
      </c>
      <c r="D286" s="1">
        <v>1.4</v>
      </c>
      <c r="E286" s="1" t="s">
        <v>563</v>
      </c>
      <c r="F286" s="1" t="s">
        <v>2291</v>
      </c>
      <c r="G286" s="1" t="s">
        <v>2442</v>
      </c>
      <c r="H286" s="1">
        <v>1</v>
      </c>
      <c r="I286" s="13">
        <f t="shared" si="4"/>
        <v>0</v>
      </c>
      <c r="J286" s="85">
        <v>1</v>
      </c>
    </row>
    <row r="287" spans="1:10" x14ac:dyDescent="0.25">
      <c r="A287" s="1" t="s">
        <v>4385</v>
      </c>
      <c r="B287" s="89" t="s">
        <v>1894</v>
      </c>
      <c r="C287" s="1" t="s">
        <v>1895</v>
      </c>
      <c r="D287" s="1">
        <v>1.1000000000000001</v>
      </c>
      <c r="E287" s="1" t="s">
        <v>563</v>
      </c>
      <c r="F287" s="1" t="s">
        <v>2291</v>
      </c>
      <c r="G287" s="1" t="s">
        <v>2442</v>
      </c>
      <c r="H287" s="1">
        <v>1</v>
      </c>
      <c r="I287" s="13">
        <f t="shared" si="4"/>
        <v>0</v>
      </c>
      <c r="J287" s="85">
        <v>1</v>
      </c>
    </row>
    <row r="288" spans="1:10" x14ac:dyDescent="0.25">
      <c r="A288" s="1" t="s">
        <v>4385</v>
      </c>
      <c r="B288" s="89" t="s">
        <v>1865</v>
      </c>
      <c r="C288" s="1" t="s">
        <v>1866</v>
      </c>
      <c r="D288" s="1">
        <v>1</v>
      </c>
      <c r="E288" s="1" t="s">
        <v>563</v>
      </c>
      <c r="F288" s="1" t="s">
        <v>2291</v>
      </c>
      <c r="G288" s="1" t="s">
        <v>2442</v>
      </c>
      <c r="H288" s="1">
        <v>1</v>
      </c>
      <c r="I288" s="13">
        <f t="shared" si="4"/>
        <v>0</v>
      </c>
      <c r="J288" s="85">
        <v>1</v>
      </c>
    </row>
    <row r="289" spans="1:10" x14ac:dyDescent="0.25">
      <c r="A289" s="1" t="s">
        <v>4385</v>
      </c>
      <c r="B289" s="89" t="s">
        <v>1891</v>
      </c>
      <c r="C289" s="1" t="s">
        <v>1891</v>
      </c>
      <c r="D289" s="1">
        <v>1</v>
      </c>
      <c r="E289" s="1" t="s">
        <v>563</v>
      </c>
      <c r="F289" s="1" t="s">
        <v>2291</v>
      </c>
      <c r="G289" s="1" t="s">
        <v>2442</v>
      </c>
      <c r="H289" s="1">
        <v>1</v>
      </c>
      <c r="I289" s="13">
        <f t="shared" si="4"/>
        <v>0</v>
      </c>
      <c r="J289" s="85">
        <v>1</v>
      </c>
    </row>
    <row r="290" spans="1:10" x14ac:dyDescent="0.25">
      <c r="A290" s="1" t="s">
        <v>4385</v>
      </c>
      <c r="B290" s="89" t="s">
        <v>1896</v>
      </c>
      <c r="C290" s="1" t="s">
        <v>1896</v>
      </c>
      <c r="D290" s="1">
        <v>1</v>
      </c>
      <c r="E290" s="1" t="s">
        <v>563</v>
      </c>
      <c r="F290" s="1" t="s">
        <v>2291</v>
      </c>
      <c r="G290" s="1" t="s">
        <v>2442</v>
      </c>
      <c r="H290" s="1">
        <v>1</v>
      </c>
      <c r="I290" s="13">
        <f t="shared" si="4"/>
        <v>0</v>
      </c>
      <c r="J290" s="85">
        <v>1</v>
      </c>
    </row>
    <row r="291" spans="1:10" x14ac:dyDescent="0.25">
      <c r="A291" s="1" t="s">
        <v>4385</v>
      </c>
      <c r="B291" s="89" t="s">
        <v>1889</v>
      </c>
      <c r="C291" s="1" t="s">
        <v>1890</v>
      </c>
      <c r="D291" s="1">
        <v>0.99</v>
      </c>
      <c r="E291" s="1" t="s">
        <v>563</v>
      </c>
      <c r="F291" s="1" t="s">
        <v>2291</v>
      </c>
      <c r="G291" s="1" t="s">
        <v>2442</v>
      </c>
      <c r="H291" s="1">
        <v>1</v>
      </c>
      <c r="I291" s="13">
        <f t="shared" si="4"/>
        <v>0</v>
      </c>
      <c r="J291" s="85">
        <v>1</v>
      </c>
    </row>
    <row r="292" spans="1:10" x14ac:dyDescent="0.25">
      <c r="A292" s="1" t="s">
        <v>4385</v>
      </c>
      <c r="B292" s="89" t="s">
        <v>1861</v>
      </c>
      <c r="C292" s="1" t="s">
        <v>1862</v>
      </c>
      <c r="D292" s="1">
        <v>0.5</v>
      </c>
      <c r="E292" s="1" t="s">
        <v>563</v>
      </c>
      <c r="F292" s="1" t="s">
        <v>2291</v>
      </c>
      <c r="G292" s="1" t="s">
        <v>2442</v>
      </c>
      <c r="H292" s="1">
        <v>1</v>
      </c>
      <c r="I292" s="13">
        <f t="shared" si="4"/>
        <v>0</v>
      </c>
      <c r="J292" s="85">
        <v>1</v>
      </c>
    </row>
    <row r="293" spans="1:10" x14ac:dyDescent="0.25">
      <c r="A293" s="1" t="s">
        <v>4385</v>
      </c>
      <c r="B293" s="89" t="s">
        <v>1926</v>
      </c>
      <c r="C293" s="1" t="s">
        <v>1927</v>
      </c>
      <c r="D293" s="1">
        <v>0.35</v>
      </c>
      <c r="E293" s="1" t="s">
        <v>563</v>
      </c>
      <c r="F293" s="1" t="s">
        <v>2291</v>
      </c>
      <c r="G293" s="1" t="s">
        <v>2442</v>
      </c>
      <c r="H293" s="1">
        <v>1</v>
      </c>
      <c r="I293" s="13">
        <f t="shared" si="4"/>
        <v>0</v>
      </c>
      <c r="J293" s="85">
        <v>1</v>
      </c>
    </row>
    <row r="294" spans="1:10" x14ac:dyDescent="0.25">
      <c r="A294" s="1" t="s">
        <v>4385</v>
      </c>
      <c r="B294" s="89" t="s">
        <v>1863</v>
      </c>
      <c r="C294" s="1" t="s">
        <v>1864</v>
      </c>
      <c r="D294" s="1">
        <v>0.3</v>
      </c>
      <c r="E294" s="1" t="s">
        <v>563</v>
      </c>
      <c r="F294" s="1" t="s">
        <v>2291</v>
      </c>
      <c r="G294" s="1" t="s">
        <v>2442</v>
      </c>
      <c r="H294" s="1">
        <v>1</v>
      </c>
      <c r="I294" s="13">
        <f t="shared" si="4"/>
        <v>0</v>
      </c>
      <c r="J294" s="85">
        <v>1</v>
      </c>
    </row>
    <row r="295" spans="1:10" x14ac:dyDescent="0.25">
      <c r="A295" s="1" t="s">
        <v>4439</v>
      </c>
      <c r="B295" s="89" t="s">
        <v>2169</v>
      </c>
      <c r="D295" s="1" t="e">
        <v>#N/A</v>
      </c>
      <c r="E295" s="1" t="s">
        <v>563</v>
      </c>
      <c r="F295" s="1" t="s">
        <v>3309</v>
      </c>
      <c r="G295" s="1" t="s">
        <v>2442</v>
      </c>
      <c r="H295" s="1">
        <v>0</v>
      </c>
      <c r="I295" s="13">
        <f t="shared" si="4"/>
        <v>1</v>
      </c>
      <c r="J295" s="85">
        <v>1</v>
      </c>
    </row>
    <row r="296" spans="1:10" x14ac:dyDescent="0.25">
      <c r="A296" s="1" t="s">
        <v>4385</v>
      </c>
      <c r="B296" s="89" t="s">
        <v>2233</v>
      </c>
      <c r="C296" s="1">
        <v>0</v>
      </c>
      <c r="D296" s="1" t="e">
        <v>#N/A</v>
      </c>
      <c r="E296" s="1" t="s">
        <v>1960</v>
      </c>
      <c r="F296" s="1" t="s">
        <v>3308</v>
      </c>
      <c r="G296" s="1" t="s">
        <v>2442</v>
      </c>
      <c r="H296" s="1">
        <v>0</v>
      </c>
      <c r="I296" s="13">
        <f t="shared" si="4"/>
        <v>1</v>
      </c>
      <c r="J296" s="85">
        <v>0</v>
      </c>
    </row>
    <row r="297" spans="1:10" x14ac:dyDescent="0.25">
      <c r="A297" s="1" t="s">
        <v>4439</v>
      </c>
      <c r="B297" s="89" t="s">
        <v>2168</v>
      </c>
      <c r="D297" s="1" t="e">
        <v>#N/A</v>
      </c>
      <c r="E297" s="1" t="s">
        <v>1960</v>
      </c>
      <c r="F297" s="1" t="s">
        <v>3309</v>
      </c>
      <c r="G297" s="1" t="s">
        <v>2442</v>
      </c>
      <c r="H297" s="1">
        <v>0</v>
      </c>
      <c r="I297" s="13">
        <f t="shared" si="4"/>
        <v>1</v>
      </c>
      <c r="J297" s="85">
        <v>1</v>
      </c>
    </row>
    <row r="298" spans="1:10" x14ac:dyDescent="0.25">
      <c r="A298" s="1" t="s">
        <v>4385</v>
      </c>
      <c r="B298" s="89" t="s">
        <v>2236</v>
      </c>
      <c r="C298" s="1">
        <v>0</v>
      </c>
      <c r="D298" s="1" t="e">
        <v>#N/A</v>
      </c>
      <c r="E298" s="1" t="s">
        <v>2196</v>
      </c>
      <c r="F298" s="1" t="s">
        <v>3308</v>
      </c>
      <c r="G298" s="1" t="s">
        <v>2442</v>
      </c>
      <c r="H298" s="1">
        <v>0</v>
      </c>
      <c r="I298" s="13">
        <f t="shared" si="4"/>
        <v>1</v>
      </c>
      <c r="J298" s="85">
        <v>0</v>
      </c>
    </row>
    <row r="299" spans="1:10" x14ac:dyDescent="0.25">
      <c r="A299" s="1" t="s">
        <v>4439</v>
      </c>
      <c r="B299" s="89" t="s">
        <v>2171</v>
      </c>
      <c r="D299" s="1" t="e">
        <v>#N/A</v>
      </c>
      <c r="E299" s="1" t="s">
        <v>2196</v>
      </c>
      <c r="F299" s="1" t="s">
        <v>3309</v>
      </c>
      <c r="G299" s="1" t="s">
        <v>2442</v>
      </c>
      <c r="H299" s="1">
        <v>0</v>
      </c>
      <c r="I299" s="13">
        <f t="shared" si="4"/>
        <v>1</v>
      </c>
      <c r="J299" s="85">
        <v>1</v>
      </c>
    </row>
    <row r="300" spans="1:10" x14ac:dyDescent="0.25">
      <c r="A300" s="1" t="s">
        <v>4385</v>
      </c>
      <c r="B300" s="89" t="s">
        <v>2091</v>
      </c>
      <c r="C300" s="1">
        <v>0</v>
      </c>
      <c r="D300" s="1" t="e">
        <v>#N/A</v>
      </c>
      <c r="E300" s="1" t="s">
        <v>170</v>
      </c>
      <c r="F300" s="1" t="s">
        <v>3307</v>
      </c>
      <c r="G300" s="1" t="s">
        <v>2426</v>
      </c>
      <c r="H300" s="1">
        <v>0</v>
      </c>
      <c r="I300" s="13">
        <f t="shared" si="4"/>
        <v>1</v>
      </c>
      <c r="J300" s="85">
        <v>0</v>
      </c>
    </row>
    <row r="301" spans="1:10" x14ac:dyDescent="0.25">
      <c r="A301" s="1" t="s">
        <v>4385</v>
      </c>
      <c r="B301" s="89" t="s">
        <v>2092</v>
      </c>
      <c r="C301" s="1">
        <v>0</v>
      </c>
      <c r="D301" s="1" t="e">
        <v>#N/A</v>
      </c>
      <c r="E301" s="1" t="s">
        <v>170</v>
      </c>
      <c r="F301" s="1" t="s">
        <v>3307</v>
      </c>
      <c r="G301" s="1" t="s">
        <v>2426</v>
      </c>
      <c r="H301" s="1">
        <v>0</v>
      </c>
      <c r="I301" s="13">
        <f t="shared" si="4"/>
        <v>1</v>
      </c>
      <c r="J301" s="85">
        <v>0</v>
      </c>
    </row>
    <row r="302" spans="1:10" x14ac:dyDescent="0.25">
      <c r="A302" s="1" t="s">
        <v>4385</v>
      </c>
      <c r="B302" s="89" t="s">
        <v>2093</v>
      </c>
      <c r="C302" s="1">
        <v>0</v>
      </c>
      <c r="D302" s="1" t="e">
        <v>#N/A</v>
      </c>
      <c r="E302" s="1" t="s">
        <v>170</v>
      </c>
      <c r="F302" s="1" t="s">
        <v>3307</v>
      </c>
      <c r="G302" s="1" t="s">
        <v>2426</v>
      </c>
      <c r="H302" s="1">
        <v>0</v>
      </c>
      <c r="I302" s="13">
        <f t="shared" si="4"/>
        <v>1</v>
      </c>
      <c r="J302" s="85">
        <v>0</v>
      </c>
    </row>
    <row r="303" spans="1:10" x14ac:dyDescent="0.25">
      <c r="A303" s="1" t="s">
        <v>4385</v>
      </c>
      <c r="B303" s="89" t="s">
        <v>2094</v>
      </c>
      <c r="C303" s="1">
        <v>0</v>
      </c>
      <c r="D303" s="1" t="e">
        <v>#N/A</v>
      </c>
      <c r="E303" s="1" t="s">
        <v>170</v>
      </c>
      <c r="F303" s="1" t="s">
        <v>3307</v>
      </c>
      <c r="G303" s="1" t="s">
        <v>2426</v>
      </c>
      <c r="H303" s="1">
        <v>0</v>
      </c>
      <c r="I303" s="13">
        <f t="shared" si="4"/>
        <v>1</v>
      </c>
      <c r="J303" s="85">
        <v>0</v>
      </c>
    </row>
    <row r="304" spans="1:10" x14ac:dyDescent="0.25">
      <c r="A304" s="1" t="s">
        <v>4385</v>
      </c>
      <c r="B304" s="89" t="s">
        <v>2095</v>
      </c>
      <c r="C304" s="1">
        <v>0</v>
      </c>
      <c r="D304" s="1" t="e">
        <v>#N/A</v>
      </c>
      <c r="E304" s="1" t="s">
        <v>170</v>
      </c>
      <c r="F304" s="1" t="s">
        <v>3307</v>
      </c>
      <c r="G304" s="1" t="s">
        <v>2426</v>
      </c>
      <c r="H304" s="1">
        <v>0</v>
      </c>
      <c r="I304" s="13">
        <f t="shared" si="4"/>
        <v>1</v>
      </c>
      <c r="J304" s="85">
        <v>0</v>
      </c>
    </row>
    <row r="305" spans="1:10" x14ac:dyDescent="0.25">
      <c r="A305" s="1" t="s">
        <v>4385</v>
      </c>
      <c r="B305" s="89" t="s">
        <v>2096</v>
      </c>
      <c r="C305" s="1">
        <v>0</v>
      </c>
      <c r="D305" s="1" t="e">
        <v>#N/A</v>
      </c>
      <c r="E305" s="1" t="s">
        <v>170</v>
      </c>
      <c r="F305" s="1" t="s">
        <v>3307</v>
      </c>
      <c r="G305" s="1" t="s">
        <v>2426</v>
      </c>
      <c r="H305" s="1">
        <v>0</v>
      </c>
      <c r="I305" s="13">
        <f t="shared" si="4"/>
        <v>1</v>
      </c>
      <c r="J305" s="85">
        <v>0</v>
      </c>
    </row>
    <row r="306" spans="1:10" x14ac:dyDescent="0.25">
      <c r="A306" s="1" t="s">
        <v>4385</v>
      </c>
      <c r="B306" s="89" t="s">
        <v>2097</v>
      </c>
      <c r="C306" s="1">
        <v>0</v>
      </c>
      <c r="D306" s="1" t="e">
        <v>#N/A</v>
      </c>
      <c r="E306" s="1" t="s">
        <v>170</v>
      </c>
      <c r="F306" s="1" t="s">
        <v>3307</v>
      </c>
      <c r="G306" s="1" t="s">
        <v>2426</v>
      </c>
      <c r="H306" s="1">
        <v>0</v>
      </c>
      <c r="I306" s="13">
        <f t="shared" si="4"/>
        <v>1</v>
      </c>
      <c r="J306" s="85">
        <v>0</v>
      </c>
    </row>
    <row r="307" spans="1:10" x14ac:dyDescent="0.25">
      <c r="A307" s="1" t="s">
        <v>4385</v>
      </c>
      <c r="B307" s="89" t="s">
        <v>2237</v>
      </c>
      <c r="C307" s="1">
        <v>0</v>
      </c>
      <c r="D307" s="1" t="e">
        <v>#N/A</v>
      </c>
      <c r="E307" s="1" t="s">
        <v>170</v>
      </c>
      <c r="F307" s="1" t="s">
        <v>3308</v>
      </c>
      <c r="G307" s="1" t="s">
        <v>2442</v>
      </c>
      <c r="H307" s="1">
        <v>0</v>
      </c>
      <c r="I307" s="13">
        <f t="shared" si="4"/>
        <v>1</v>
      </c>
      <c r="J307" s="85">
        <v>0</v>
      </c>
    </row>
    <row r="308" spans="1:10" x14ac:dyDescent="0.25">
      <c r="A308" s="1" t="s">
        <v>4385</v>
      </c>
      <c r="B308" s="89" t="s">
        <v>863</v>
      </c>
      <c r="C308" s="1" t="s">
        <v>864</v>
      </c>
      <c r="D308" s="1">
        <v>95</v>
      </c>
      <c r="E308" s="1" t="s">
        <v>170</v>
      </c>
      <c r="F308" s="1" t="s">
        <v>2291</v>
      </c>
      <c r="G308" s="1" t="s">
        <v>2442</v>
      </c>
      <c r="H308" s="1">
        <v>1</v>
      </c>
      <c r="I308" s="13">
        <f t="shared" si="4"/>
        <v>0</v>
      </c>
      <c r="J308" s="85">
        <v>1</v>
      </c>
    </row>
    <row r="309" spans="1:10" x14ac:dyDescent="0.25">
      <c r="A309" s="1" t="s">
        <v>4385</v>
      </c>
      <c r="B309" s="89" t="s">
        <v>1444</v>
      </c>
      <c r="C309" s="1" t="s">
        <v>1445</v>
      </c>
      <c r="D309" s="1">
        <v>92.1</v>
      </c>
      <c r="E309" s="1" t="s">
        <v>170</v>
      </c>
      <c r="F309" s="1" t="s">
        <v>2291</v>
      </c>
      <c r="G309" s="1" t="s">
        <v>2442</v>
      </c>
      <c r="H309" s="1">
        <v>1</v>
      </c>
      <c r="I309" s="13">
        <f t="shared" si="4"/>
        <v>0</v>
      </c>
      <c r="J309" s="85">
        <v>1</v>
      </c>
    </row>
    <row r="310" spans="1:10" x14ac:dyDescent="0.25">
      <c r="A310" s="1" t="s">
        <v>4385</v>
      </c>
      <c r="B310" s="89" t="s">
        <v>1191</v>
      </c>
      <c r="C310" s="1" t="s">
        <v>1192</v>
      </c>
      <c r="D310" s="1">
        <v>90</v>
      </c>
      <c r="E310" s="1" t="s">
        <v>170</v>
      </c>
      <c r="F310" s="1" t="s">
        <v>2291</v>
      </c>
      <c r="G310" s="1" t="s">
        <v>2442</v>
      </c>
      <c r="H310" s="1">
        <v>1</v>
      </c>
      <c r="I310" s="13">
        <f t="shared" si="4"/>
        <v>0</v>
      </c>
      <c r="J310" s="85">
        <v>1</v>
      </c>
    </row>
    <row r="311" spans="1:10" x14ac:dyDescent="0.25">
      <c r="A311" s="1" t="s">
        <v>4385</v>
      </c>
      <c r="B311" s="89" t="s">
        <v>867</v>
      </c>
      <c r="C311" s="1" t="s">
        <v>868</v>
      </c>
      <c r="D311" s="1">
        <v>85</v>
      </c>
      <c r="E311" s="1" t="s">
        <v>170</v>
      </c>
      <c r="F311" s="1" t="s">
        <v>2291</v>
      </c>
      <c r="G311" s="1" t="s">
        <v>2442</v>
      </c>
      <c r="H311" s="1">
        <v>1</v>
      </c>
      <c r="I311" s="13">
        <f t="shared" si="4"/>
        <v>0</v>
      </c>
      <c r="J311" s="85">
        <v>1</v>
      </c>
    </row>
    <row r="312" spans="1:10" x14ac:dyDescent="0.25">
      <c r="A312" s="1" t="s">
        <v>4385</v>
      </c>
      <c r="B312" s="89" t="s">
        <v>912</v>
      </c>
      <c r="C312" s="1" t="s">
        <v>913</v>
      </c>
      <c r="D312" s="1">
        <v>82</v>
      </c>
      <c r="E312" s="1" t="s">
        <v>170</v>
      </c>
      <c r="F312" s="1" t="s">
        <v>2291</v>
      </c>
      <c r="G312" s="1" t="s">
        <v>2442</v>
      </c>
      <c r="H312" s="1">
        <v>1</v>
      </c>
      <c r="I312" s="13">
        <f t="shared" si="4"/>
        <v>0</v>
      </c>
      <c r="J312" s="85">
        <v>1</v>
      </c>
    </row>
    <row r="313" spans="1:10" x14ac:dyDescent="0.25">
      <c r="A313" s="1" t="s">
        <v>4385</v>
      </c>
      <c r="B313" s="89" t="s">
        <v>859</v>
      </c>
      <c r="C313" s="1" t="s">
        <v>860</v>
      </c>
      <c r="D313" s="1">
        <v>74.400000000000006</v>
      </c>
      <c r="E313" s="1" t="s">
        <v>170</v>
      </c>
      <c r="F313" s="1" t="s">
        <v>2291</v>
      </c>
      <c r="G313" s="1" t="s">
        <v>2442</v>
      </c>
      <c r="H313" s="1">
        <v>1</v>
      </c>
      <c r="I313" s="13">
        <f t="shared" si="4"/>
        <v>0</v>
      </c>
      <c r="J313" s="85">
        <v>1</v>
      </c>
    </row>
    <row r="314" spans="1:10" x14ac:dyDescent="0.25">
      <c r="A314" s="1" t="s">
        <v>4385</v>
      </c>
      <c r="B314" s="89" t="s">
        <v>873</v>
      </c>
      <c r="C314" s="1" t="s">
        <v>874</v>
      </c>
      <c r="D314" s="1">
        <v>72</v>
      </c>
      <c r="E314" s="1" t="s">
        <v>170</v>
      </c>
      <c r="F314" s="1" t="s">
        <v>2291</v>
      </c>
      <c r="G314" s="1" t="s">
        <v>2442</v>
      </c>
      <c r="H314" s="1">
        <v>1</v>
      </c>
      <c r="I314" s="13">
        <f t="shared" si="4"/>
        <v>0</v>
      </c>
      <c r="J314" s="85">
        <v>1</v>
      </c>
    </row>
    <row r="315" spans="1:10" x14ac:dyDescent="0.25">
      <c r="A315" s="1" t="s">
        <v>4385</v>
      </c>
      <c r="B315" s="89" t="s">
        <v>865</v>
      </c>
      <c r="C315" s="1" t="s">
        <v>866</v>
      </c>
      <c r="D315" s="1">
        <v>70</v>
      </c>
      <c r="E315" s="1" t="s">
        <v>170</v>
      </c>
      <c r="F315" s="1" t="s">
        <v>2291</v>
      </c>
      <c r="G315" s="1" t="s">
        <v>2442</v>
      </c>
      <c r="H315" s="1">
        <v>1</v>
      </c>
      <c r="I315" s="13">
        <f t="shared" si="4"/>
        <v>0</v>
      </c>
      <c r="J315" s="85">
        <v>1</v>
      </c>
    </row>
    <row r="316" spans="1:10" x14ac:dyDescent="0.25">
      <c r="A316" s="1" t="s">
        <v>4385</v>
      </c>
      <c r="B316" s="89" t="s">
        <v>875</v>
      </c>
      <c r="C316" s="1" t="s">
        <v>876</v>
      </c>
      <c r="D316" s="1">
        <v>62</v>
      </c>
      <c r="E316" s="1" t="s">
        <v>170</v>
      </c>
      <c r="F316" s="1" t="s">
        <v>2291</v>
      </c>
      <c r="G316" s="1" t="s">
        <v>2442</v>
      </c>
      <c r="H316" s="1">
        <v>1</v>
      </c>
      <c r="I316" s="13">
        <f t="shared" si="4"/>
        <v>0</v>
      </c>
      <c r="J316" s="85">
        <v>1</v>
      </c>
    </row>
    <row r="317" spans="1:10" x14ac:dyDescent="0.25">
      <c r="A317" s="1" t="s">
        <v>4385</v>
      </c>
      <c r="B317" s="89" t="s">
        <v>871</v>
      </c>
      <c r="C317" s="1" t="s">
        <v>872</v>
      </c>
      <c r="D317" s="1">
        <v>60</v>
      </c>
      <c r="E317" s="1" t="s">
        <v>170</v>
      </c>
      <c r="F317" s="1" t="s">
        <v>2291</v>
      </c>
      <c r="G317" s="1" t="s">
        <v>2442</v>
      </c>
      <c r="H317" s="1">
        <v>1</v>
      </c>
      <c r="I317" s="13">
        <f t="shared" si="4"/>
        <v>0</v>
      </c>
      <c r="J317" s="85">
        <v>1</v>
      </c>
    </row>
    <row r="318" spans="1:10" x14ac:dyDescent="0.25">
      <c r="A318" s="1" t="s">
        <v>4385</v>
      </c>
      <c r="B318" s="89" t="s">
        <v>861</v>
      </c>
      <c r="C318" s="1" t="s">
        <v>862</v>
      </c>
      <c r="D318" s="1">
        <v>57</v>
      </c>
      <c r="E318" s="1" t="s">
        <v>170</v>
      </c>
      <c r="F318" s="1" t="s">
        <v>2291</v>
      </c>
      <c r="G318" s="1" t="s">
        <v>2442</v>
      </c>
      <c r="H318" s="1">
        <v>1</v>
      </c>
      <c r="I318" s="13">
        <f t="shared" si="4"/>
        <v>0</v>
      </c>
      <c r="J318" s="85">
        <v>1</v>
      </c>
    </row>
    <row r="319" spans="1:10" x14ac:dyDescent="0.25">
      <c r="A319" s="1" t="s">
        <v>4385</v>
      </c>
      <c r="B319" s="89" t="s">
        <v>1496</v>
      </c>
      <c r="C319" s="1" t="s">
        <v>1497</v>
      </c>
      <c r="D319" s="1">
        <v>53</v>
      </c>
      <c r="E319" s="1" t="s">
        <v>170</v>
      </c>
      <c r="F319" s="1" t="s">
        <v>2291</v>
      </c>
      <c r="G319" s="1" t="s">
        <v>2442</v>
      </c>
      <c r="H319" s="1">
        <v>1</v>
      </c>
      <c r="I319" s="13">
        <f t="shared" si="4"/>
        <v>0</v>
      </c>
      <c r="J319" s="85">
        <v>1</v>
      </c>
    </row>
    <row r="320" spans="1:10" x14ac:dyDescent="0.25">
      <c r="A320" s="1" t="s">
        <v>4385</v>
      </c>
      <c r="B320" s="89" t="s">
        <v>1197</v>
      </c>
      <c r="C320" s="1" t="s">
        <v>1198</v>
      </c>
      <c r="D320" s="1">
        <v>52.73</v>
      </c>
      <c r="E320" s="1" t="s">
        <v>170</v>
      </c>
      <c r="F320" s="1" t="s">
        <v>2291</v>
      </c>
      <c r="G320" s="1" t="s">
        <v>2442</v>
      </c>
      <c r="H320" s="1">
        <v>1</v>
      </c>
      <c r="I320" s="13">
        <f t="shared" si="4"/>
        <v>0</v>
      </c>
      <c r="J320" s="85">
        <v>1</v>
      </c>
    </row>
    <row r="321" spans="1:10" x14ac:dyDescent="0.25">
      <c r="A321" s="1" t="s">
        <v>4385</v>
      </c>
      <c r="B321" s="89" t="s">
        <v>168</v>
      </c>
      <c r="C321" s="1" t="s">
        <v>169</v>
      </c>
      <c r="D321" s="1">
        <v>35.700000000000003</v>
      </c>
      <c r="E321" s="1" t="s">
        <v>170</v>
      </c>
      <c r="F321" s="1" t="s">
        <v>2291</v>
      </c>
      <c r="G321" s="1" t="s">
        <v>2442</v>
      </c>
      <c r="H321" s="1">
        <v>1</v>
      </c>
      <c r="I321" s="13">
        <f t="shared" si="4"/>
        <v>0</v>
      </c>
      <c r="J321" s="85">
        <v>1</v>
      </c>
    </row>
    <row r="322" spans="1:10" x14ac:dyDescent="0.25">
      <c r="A322" s="1" t="s">
        <v>4385</v>
      </c>
      <c r="B322" s="89" t="s">
        <v>171</v>
      </c>
      <c r="C322" s="1" t="s">
        <v>172</v>
      </c>
      <c r="D322" s="1">
        <v>35.700000000000003</v>
      </c>
      <c r="E322" s="1" t="s">
        <v>170</v>
      </c>
      <c r="F322" s="1" t="s">
        <v>2291</v>
      </c>
      <c r="G322" s="1" t="s">
        <v>2442</v>
      </c>
      <c r="H322" s="1">
        <v>1</v>
      </c>
      <c r="I322" s="13">
        <f t="shared" ref="I322:I385" si="5">NOT(H322)*1</f>
        <v>0</v>
      </c>
      <c r="J322" s="85">
        <v>1</v>
      </c>
    </row>
    <row r="323" spans="1:10" x14ac:dyDescent="0.25">
      <c r="A323" s="1" t="s">
        <v>4385</v>
      </c>
      <c r="B323" s="89" t="s">
        <v>173</v>
      </c>
      <c r="C323" s="1" t="s">
        <v>174</v>
      </c>
      <c r="D323" s="1">
        <v>35.700000000000003</v>
      </c>
      <c r="E323" s="1" t="s">
        <v>170</v>
      </c>
      <c r="F323" s="1" t="s">
        <v>2291</v>
      </c>
      <c r="G323" s="1" t="s">
        <v>2442</v>
      </c>
      <c r="H323" s="1">
        <v>1</v>
      </c>
      <c r="I323" s="13">
        <f t="shared" si="5"/>
        <v>0</v>
      </c>
      <c r="J323" s="85">
        <v>1</v>
      </c>
    </row>
    <row r="324" spans="1:10" x14ac:dyDescent="0.25">
      <c r="A324" s="1" t="s">
        <v>4385</v>
      </c>
      <c r="B324" s="89" t="s">
        <v>175</v>
      </c>
      <c r="C324" s="1" t="s">
        <v>176</v>
      </c>
      <c r="D324" s="1">
        <v>35.700000000000003</v>
      </c>
      <c r="E324" s="1" t="s">
        <v>170</v>
      </c>
      <c r="F324" s="1" t="s">
        <v>2291</v>
      </c>
      <c r="G324" s="1" t="s">
        <v>2442</v>
      </c>
      <c r="H324" s="1">
        <v>1</v>
      </c>
      <c r="I324" s="13">
        <f t="shared" si="5"/>
        <v>0</v>
      </c>
      <c r="J324" s="85">
        <v>1</v>
      </c>
    </row>
    <row r="325" spans="1:10" x14ac:dyDescent="0.25">
      <c r="A325" s="1" t="s">
        <v>4385</v>
      </c>
      <c r="B325" s="89" t="s">
        <v>1194</v>
      </c>
      <c r="C325" s="1" t="s">
        <v>1195</v>
      </c>
      <c r="D325" s="1">
        <v>34</v>
      </c>
      <c r="E325" s="1" t="s">
        <v>170</v>
      </c>
      <c r="F325" s="1" t="s">
        <v>2291</v>
      </c>
      <c r="G325" s="1" t="s">
        <v>2442</v>
      </c>
      <c r="H325" s="1">
        <v>1</v>
      </c>
      <c r="I325" s="13">
        <f t="shared" si="5"/>
        <v>0</v>
      </c>
      <c r="J325" s="85">
        <v>1</v>
      </c>
    </row>
    <row r="326" spans="1:10" x14ac:dyDescent="0.25">
      <c r="A326" s="1" t="s">
        <v>4385</v>
      </c>
      <c r="B326" s="89" t="s">
        <v>257</v>
      </c>
      <c r="C326" s="1" t="s">
        <v>258</v>
      </c>
      <c r="D326" s="1">
        <v>30</v>
      </c>
      <c r="E326" s="1" t="s">
        <v>170</v>
      </c>
      <c r="F326" s="1" t="s">
        <v>2291</v>
      </c>
      <c r="G326" s="1" t="s">
        <v>2442</v>
      </c>
      <c r="H326" s="1">
        <v>1</v>
      </c>
      <c r="I326" s="13">
        <f t="shared" si="5"/>
        <v>0</v>
      </c>
      <c r="J326" s="85">
        <v>1</v>
      </c>
    </row>
    <row r="327" spans="1:10" x14ac:dyDescent="0.25">
      <c r="A327" s="1" t="s">
        <v>4385</v>
      </c>
      <c r="B327" s="89" t="s">
        <v>359</v>
      </c>
      <c r="C327" s="1" t="s">
        <v>360</v>
      </c>
      <c r="D327" s="1">
        <v>14</v>
      </c>
      <c r="E327" s="1" t="s">
        <v>170</v>
      </c>
      <c r="F327" s="1" t="s">
        <v>2291</v>
      </c>
      <c r="G327" s="1" t="s">
        <v>2442</v>
      </c>
      <c r="H327" s="1">
        <v>1</v>
      </c>
      <c r="I327" s="13">
        <f t="shared" si="5"/>
        <v>0</v>
      </c>
      <c r="J327" s="85">
        <v>1</v>
      </c>
    </row>
    <row r="328" spans="1:10" x14ac:dyDescent="0.25">
      <c r="A328" s="1" t="s">
        <v>4385</v>
      </c>
      <c r="B328" s="89" t="s">
        <v>278</v>
      </c>
      <c r="C328" s="1" t="s">
        <v>279</v>
      </c>
      <c r="D328" s="1">
        <v>11</v>
      </c>
      <c r="E328" s="1" t="s">
        <v>170</v>
      </c>
      <c r="F328" s="1" t="s">
        <v>2291</v>
      </c>
      <c r="G328" s="1" t="s">
        <v>2442</v>
      </c>
      <c r="H328" s="1">
        <v>1</v>
      </c>
      <c r="I328" s="13">
        <f t="shared" si="5"/>
        <v>0</v>
      </c>
      <c r="J328" s="85">
        <v>1</v>
      </c>
    </row>
    <row r="329" spans="1:10" x14ac:dyDescent="0.25">
      <c r="A329" s="1" t="s">
        <v>4385</v>
      </c>
      <c r="B329" s="89" t="s">
        <v>280</v>
      </c>
      <c r="C329" s="1" t="s">
        <v>281</v>
      </c>
      <c r="D329" s="1">
        <v>11</v>
      </c>
      <c r="E329" s="1" t="s">
        <v>170</v>
      </c>
      <c r="F329" s="1" t="s">
        <v>2291</v>
      </c>
      <c r="G329" s="1" t="s">
        <v>2442</v>
      </c>
      <c r="H329" s="1">
        <v>1</v>
      </c>
      <c r="I329" s="13">
        <f t="shared" si="5"/>
        <v>0</v>
      </c>
      <c r="J329" s="85">
        <v>1</v>
      </c>
    </row>
    <row r="330" spans="1:10" x14ac:dyDescent="0.25">
      <c r="A330" s="1" t="s">
        <v>4385</v>
      </c>
      <c r="B330" s="89" t="s">
        <v>869</v>
      </c>
      <c r="C330" s="1" t="s">
        <v>870</v>
      </c>
      <c r="D330" s="1">
        <v>10.01</v>
      </c>
      <c r="E330" s="1" t="s">
        <v>170</v>
      </c>
      <c r="F330" s="1" t="s">
        <v>2291</v>
      </c>
      <c r="G330" s="1" t="s">
        <v>2442</v>
      </c>
      <c r="H330" s="1">
        <v>1</v>
      </c>
      <c r="I330" s="13">
        <f t="shared" si="5"/>
        <v>0</v>
      </c>
      <c r="J330" s="85">
        <v>1</v>
      </c>
    </row>
    <row r="331" spans="1:10" x14ac:dyDescent="0.25">
      <c r="A331" s="1" t="s">
        <v>4385</v>
      </c>
      <c r="B331" s="89" t="s">
        <v>1723</v>
      </c>
      <c r="C331" s="1">
        <v>0</v>
      </c>
      <c r="D331" s="1">
        <v>0</v>
      </c>
      <c r="E331" s="1" t="s">
        <v>170</v>
      </c>
      <c r="F331" s="1" t="s">
        <v>2291</v>
      </c>
      <c r="G331" s="1" t="s">
        <v>2442</v>
      </c>
      <c r="H331" s="1">
        <v>1</v>
      </c>
      <c r="I331" s="13">
        <f t="shared" si="5"/>
        <v>0</v>
      </c>
      <c r="J331" s="85">
        <v>1</v>
      </c>
    </row>
    <row r="332" spans="1:10" x14ac:dyDescent="0.25">
      <c r="A332" s="1" t="s">
        <v>4439</v>
      </c>
      <c r="B332" s="89" t="s">
        <v>2172</v>
      </c>
      <c r="D332" s="1" t="e">
        <v>#N/A</v>
      </c>
      <c r="E332" s="1" t="s">
        <v>170</v>
      </c>
      <c r="F332" s="1" t="s">
        <v>3309</v>
      </c>
      <c r="G332" s="1" t="s">
        <v>2442</v>
      </c>
      <c r="H332" s="1">
        <v>0</v>
      </c>
      <c r="I332" s="13">
        <f t="shared" si="5"/>
        <v>1</v>
      </c>
      <c r="J332" s="85">
        <v>1</v>
      </c>
    </row>
    <row r="333" spans="1:10" x14ac:dyDescent="0.25">
      <c r="A333" s="1" t="s">
        <v>4385</v>
      </c>
      <c r="B333" s="89" t="s">
        <v>2154</v>
      </c>
      <c r="C333" s="1">
        <v>0</v>
      </c>
      <c r="D333" s="1" t="e">
        <v>#N/A</v>
      </c>
      <c r="E333" s="1" t="s">
        <v>2195</v>
      </c>
      <c r="F333" s="1" t="s">
        <v>3307</v>
      </c>
      <c r="G333" s="1" t="s">
        <v>2426</v>
      </c>
      <c r="H333" s="1">
        <v>0</v>
      </c>
      <c r="I333" s="13">
        <f t="shared" si="5"/>
        <v>1</v>
      </c>
      <c r="J333" s="85">
        <v>0</v>
      </c>
    </row>
    <row r="334" spans="1:10" x14ac:dyDescent="0.25">
      <c r="A334" s="1" t="s">
        <v>3317</v>
      </c>
      <c r="B334" s="89" t="s">
        <v>468</v>
      </c>
      <c r="C334" s="1" t="s">
        <v>469</v>
      </c>
      <c r="D334" s="1">
        <v>773.6</v>
      </c>
      <c r="E334" s="1" t="s">
        <v>97</v>
      </c>
      <c r="F334" s="1" t="s">
        <v>2291</v>
      </c>
      <c r="G334" s="1" t="s">
        <v>2442</v>
      </c>
      <c r="H334" s="1">
        <v>1</v>
      </c>
      <c r="I334" s="13">
        <f t="shared" si="5"/>
        <v>0</v>
      </c>
      <c r="J334" s="85">
        <v>1</v>
      </c>
    </row>
    <row r="335" spans="1:10" x14ac:dyDescent="0.25">
      <c r="A335" s="1" t="s">
        <v>3317</v>
      </c>
      <c r="B335" s="89" t="s">
        <v>964</v>
      </c>
      <c r="C335" s="1" t="s">
        <v>965</v>
      </c>
      <c r="D335" s="1">
        <v>459.42</v>
      </c>
      <c r="E335" s="1" t="s">
        <v>97</v>
      </c>
      <c r="F335" s="1" t="s">
        <v>2291</v>
      </c>
      <c r="G335" s="1" t="s">
        <v>2442</v>
      </c>
      <c r="H335" s="1">
        <v>1</v>
      </c>
      <c r="I335" s="13">
        <f t="shared" si="5"/>
        <v>0</v>
      </c>
      <c r="J335" s="85">
        <v>1</v>
      </c>
    </row>
    <row r="336" spans="1:10" x14ac:dyDescent="0.25">
      <c r="A336" s="1" t="s">
        <v>3317</v>
      </c>
      <c r="B336" s="89" t="s">
        <v>606</v>
      </c>
      <c r="C336" s="1" t="s">
        <v>607</v>
      </c>
      <c r="D336" s="1">
        <v>246.86</v>
      </c>
      <c r="E336" s="1" t="s">
        <v>97</v>
      </c>
      <c r="F336" s="1" t="s">
        <v>2291</v>
      </c>
      <c r="G336" s="1" t="s">
        <v>2442</v>
      </c>
      <c r="H336" s="1">
        <v>1</v>
      </c>
      <c r="I336" s="13">
        <f t="shared" si="5"/>
        <v>0</v>
      </c>
      <c r="J336" s="85">
        <v>1</v>
      </c>
    </row>
    <row r="337" spans="1:10" x14ac:dyDescent="0.25">
      <c r="A337" s="1" t="s">
        <v>3317</v>
      </c>
      <c r="B337" s="89" t="s">
        <v>977</v>
      </c>
      <c r="C337" s="1" t="s">
        <v>978</v>
      </c>
      <c r="D337" s="1">
        <v>239</v>
      </c>
      <c r="E337" s="1" t="s">
        <v>97</v>
      </c>
      <c r="F337" s="1" t="s">
        <v>2291</v>
      </c>
      <c r="G337" s="1" t="s">
        <v>2442</v>
      </c>
      <c r="H337" s="1">
        <v>1</v>
      </c>
      <c r="I337" s="13">
        <f t="shared" si="5"/>
        <v>0</v>
      </c>
      <c r="J337" s="85">
        <v>1</v>
      </c>
    </row>
    <row r="338" spans="1:10" x14ac:dyDescent="0.25">
      <c r="A338" s="1" t="s">
        <v>3317</v>
      </c>
      <c r="B338" s="89" t="s">
        <v>598</v>
      </c>
      <c r="C338" s="1" t="s">
        <v>599</v>
      </c>
      <c r="D338" s="1">
        <v>176.72</v>
      </c>
      <c r="E338" s="1" t="s">
        <v>97</v>
      </c>
      <c r="F338" s="1" t="s">
        <v>2291</v>
      </c>
      <c r="G338" s="1" t="s">
        <v>2442</v>
      </c>
      <c r="H338" s="1">
        <v>1</v>
      </c>
      <c r="I338" s="13">
        <f t="shared" si="5"/>
        <v>0</v>
      </c>
      <c r="J338" s="85">
        <v>1</v>
      </c>
    </row>
    <row r="339" spans="1:10" x14ac:dyDescent="0.25">
      <c r="A339" s="1" t="s">
        <v>3317</v>
      </c>
      <c r="B339" s="89" t="s">
        <v>600</v>
      </c>
      <c r="C339" s="1" t="s">
        <v>601</v>
      </c>
      <c r="D339" s="1">
        <v>175.67</v>
      </c>
      <c r="E339" s="1" t="s">
        <v>97</v>
      </c>
      <c r="F339" s="1" t="s">
        <v>2291</v>
      </c>
      <c r="G339" s="1" t="s">
        <v>2442</v>
      </c>
      <c r="H339" s="1">
        <v>1</v>
      </c>
      <c r="I339" s="13">
        <f t="shared" si="5"/>
        <v>0</v>
      </c>
      <c r="J339" s="85">
        <v>1</v>
      </c>
    </row>
    <row r="340" spans="1:10" x14ac:dyDescent="0.25">
      <c r="A340" s="1" t="s">
        <v>3317</v>
      </c>
      <c r="B340" s="89" t="s">
        <v>1000</v>
      </c>
      <c r="C340" s="1" t="s">
        <v>1001</v>
      </c>
      <c r="D340" s="1">
        <v>153.9</v>
      </c>
      <c r="E340" s="1" t="s">
        <v>97</v>
      </c>
      <c r="F340" s="1" t="s">
        <v>2291</v>
      </c>
      <c r="G340" s="1" t="s">
        <v>2442</v>
      </c>
      <c r="H340" s="1">
        <v>1</v>
      </c>
      <c r="I340" s="13">
        <f t="shared" si="5"/>
        <v>0</v>
      </c>
      <c r="J340" s="85">
        <v>1</v>
      </c>
    </row>
    <row r="341" spans="1:10" x14ac:dyDescent="0.25">
      <c r="A341" s="1" t="s">
        <v>3317</v>
      </c>
      <c r="B341" s="89" t="s">
        <v>915</v>
      </c>
      <c r="C341" s="1" t="s">
        <v>916</v>
      </c>
      <c r="D341" s="1">
        <v>144</v>
      </c>
      <c r="E341" s="1" t="s">
        <v>97</v>
      </c>
      <c r="F341" s="1" t="s">
        <v>2291</v>
      </c>
      <c r="G341" s="1" t="s">
        <v>2442</v>
      </c>
      <c r="H341" s="1">
        <v>1</v>
      </c>
      <c r="I341" s="13">
        <f t="shared" si="5"/>
        <v>0</v>
      </c>
      <c r="J341" s="85">
        <v>1</v>
      </c>
    </row>
    <row r="342" spans="1:10" x14ac:dyDescent="0.25">
      <c r="A342" s="1" t="s">
        <v>3317</v>
      </c>
      <c r="B342" s="89" t="s">
        <v>539</v>
      </c>
      <c r="C342" s="1" t="s">
        <v>540</v>
      </c>
      <c r="D342" s="1">
        <v>120</v>
      </c>
      <c r="E342" s="1" t="s">
        <v>97</v>
      </c>
      <c r="F342" s="1" t="s">
        <v>2291</v>
      </c>
      <c r="G342" s="1" t="s">
        <v>2442</v>
      </c>
      <c r="H342" s="1">
        <v>1</v>
      </c>
      <c r="I342" s="13">
        <f t="shared" si="5"/>
        <v>0</v>
      </c>
      <c r="J342" s="85">
        <v>1</v>
      </c>
    </row>
    <row r="343" spans="1:10" x14ac:dyDescent="0.25">
      <c r="A343" s="1" t="s">
        <v>3317</v>
      </c>
      <c r="B343" s="89" t="s">
        <v>466</v>
      </c>
      <c r="C343" s="1" t="s">
        <v>467</v>
      </c>
      <c r="D343" s="1">
        <v>119</v>
      </c>
      <c r="E343" s="1" t="s">
        <v>97</v>
      </c>
      <c r="F343" s="1" t="s">
        <v>2291</v>
      </c>
      <c r="G343" s="1" t="s">
        <v>2442</v>
      </c>
      <c r="H343" s="1">
        <v>1</v>
      </c>
      <c r="I343" s="13">
        <f t="shared" si="5"/>
        <v>0</v>
      </c>
      <c r="J343" s="85">
        <v>1</v>
      </c>
    </row>
    <row r="344" spans="1:10" x14ac:dyDescent="0.25">
      <c r="A344" s="1" t="s">
        <v>3317</v>
      </c>
      <c r="B344" s="89" t="s">
        <v>1317</v>
      </c>
      <c r="C344" s="1" t="s">
        <v>1318</v>
      </c>
      <c r="D344" s="1">
        <v>95</v>
      </c>
      <c r="E344" s="1" t="s">
        <v>97</v>
      </c>
      <c r="F344" s="1" t="s">
        <v>2291</v>
      </c>
      <c r="G344" s="1" t="s">
        <v>2442</v>
      </c>
      <c r="H344" s="1">
        <v>1</v>
      </c>
      <c r="I344" s="13">
        <f t="shared" si="5"/>
        <v>0</v>
      </c>
      <c r="J344" s="85">
        <v>1</v>
      </c>
    </row>
    <row r="345" spans="1:10" x14ac:dyDescent="0.25">
      <c r="A345" s="1" t="s">
        <v>3317</v>
      </c>
      <c r="B345" s="89" t="s">
        <v>798</v>
      </c>
      <c r="C345" s="1" t="s">
        <v>3447</v>
      </c>
      <c r="D345" s="1">
        <v>94.5</v>
      </c>
      <c r="E345" s="1" t="s">
        <v>97</v>
      </c>
      <c r="F345" s="1" t="s">
        <v>2291</v>
      </c>
      <c r="G345" s="1" t="s">
        <v>2442</v>
      </c>
      <c r="H345" s="1">
        <v>1</v>
      </c>
      <c r="I345" s="13">
        <f t="shared" si="5"/>
        <v>0</v>
      </c>
      <c r="J345" s="85">
        <v>1</v>
      </c>
    </row>
    <row r="346" spans="1:10" x14ac:dyDescent="0.25">
      <c r="A346" s="1" t="s">
        <v>3317</v>
      </c>
      <c r="B346" s="89" t="s">
        <v>754</v>
      </c>
      <c r="C346" s="1" t="s">
        <v>755</v>
      </c>
      <c r="D346" s="1">
        <v>93</v>
      </c>
      <c r="E346" s="1" t="s">
        <v>97</v>
      </c>
      <c r="F346" s="1" t="s">
        <v>2291</v>
      </c>
      <c r="G346" s="1" t="s">
        <v>2442</v>
      </c>
      <c r="H346" s="1">
        <v>1</v>
      </c>
      <c r="I346" s="13">
        <f t="shared" si="5"/>
        <v>0</v>
      </c>
      <c r="J346" s="85">
        <v>1</v>
      </c>
    </row>
    <row r="347" spans="1:10" x14ac:dyDescent="0.25">
      <c r="A347" s="1" t="s">
        <v>3317</v>
      </c>
      <c r="B347" s="89" t="s">
        <v>1526</v>
      </c>
      <c r="C347" s="1" t="s">
        <v>1527</v>
      </c>
      <c r="D347" s="1">
        <v>91</v>
      </c>
      <c r="E347" s="1" t="s">
        <v>97</v>
      </c>
      <c r="F347" s="1" t="s">
        <v>2291</v>
      </c>
      <c r="G347" s="1" t="s">
        <v>2442</v>
      </c>
      <c r="H347" s="1">
        <v>1</v>
      </c>
      <c r="I347" s="13">
        <f t="shared" si="5"/>
        <v>0</v>
      </c>
      <c r="J347" s="85">
        <v>1</v>
      </c>
    </row>
    <row r="348" spans="1:10" x14ac:dyDescent="0.25">
      <c r="A348" s="1" t="s">
        <v>3317</v>
      </c>
      <c r="B348" s="89" t="s">
        <v>479</v>
      </c>
      <c r="C348" s="1" t="s">
        <v>480</v>
      </c>
      <c r="D348" s="1">
        <v>85</v>
      </c>
      <c r="E348" s="1" t="s">
        <v>97</v>
      </c>
      <c r="F348" s="1" t="s">
        <v>2291</v>
      </c>
      <c r="G348" s="1" t="s">
        <v>2442</v>
      </c>
      <c r="H348" s="1">
        <v>1</v>
      </c>
      <c r="I348" s="13">
        <f t="shared" si="5"/>
        <v>0</v>
      </c>
      <c r="J348" s="85">
        <v>1</v>
      </c>
    </row>
    <row r="349" spans="1:10" x14ac:dyDescent="0.25">
      <c r="A349" s="1" t="s">
        <v>3317</v>
      </c>
      <c r="B349" s="89" t="s">
        <v>481</v>
      </c>
      <c r="C349" s="1" t="s">
        <v>482</v>
      </c>
      <c r="D349" s="1">
        <v>84.1</v>
      </c>
      <c r="E349" s="1" t="s">
        <v>97</v>
      </c>
      <c r="F349" s="1" t="s">
        <v>2291</v>
      </c>
      <c r="G349" s="1" t="s">
        <v>2442</v>
      </c>
      <c r="H349" s="1">
        <v>1</v>
      </c>
      <c r="I349" s="13">
        <f t="shared" si="5"/>
        <v>0</v>
      </c>
      <c r="J349" s="85">
        <v>1</v>
      </c>
    </row>
    <row r="350" spans="1:10" x14ac:dyDescent="0.25">
      <c r="A350" s="1" t="s">
        <v>3317</v>
      </c>
      <c r="B350" s="89" t="s">
        <v>1319</v>
      </c>
      <c r="C350" s="1" t="s">
        <v>1320</v>
      </c>
      <c r="D350" s="1">
        <v>82</v>
      </c>
      <c r="E350" s="1" t="s">
        <v>97</v>
      </c>
      <c r="F350" s="1" t="s">
        <v>2291</v>
      </c>
      <c r="G350" s="1" t="s">
        <v>2442</v>
      </c>
      <c r="H350" s="1">
        <v>1</v>
      </c>
      <c r="I350" s="13">
        <f t="shared" si="5"/>
        <v>0</v>
      </c>
      <c r="J350" s="85">
        <v>1</v>
      </c>
    </row>
    <row r="351" spans="1:10" x14ac:dyDescent="0.25">
      <c r="A351" s="1" t="s">
        <v>3317</v>
      </c>
      <c r="B351" s="89" t="s">
        <v>1321</v>
      </c>
      <c r="C351" s="1" t="s">
        <v>1322</v>
      </c>
      <c r="D351" s="1">
        <v>82</v>
      </c>
      <c r="E351" s="1" t="s">
        <v>97</v>
      </c>
      <c r="F351" s="1" t="s">
        <v>2291</v>
      </c>
      <c r="G351" s="1" t="s">
        <v>2442</v>
      </c>
      <c r="H351" s="1">
        <v>1</v>
      </c>
      <c r="I351" s="13">
        <f t="shared" si="5"/>
        <v>0</v>
      </c>
      <c r="J351" s="85">
        <v>1</v>
      </c>
    </row>
    <row r="352" spans="1:10" x14ac:dyDescent="0.25">
      <c r="A352" s="1" t="s">
        <v>3317</v>
      </c>
      <c r="B352" s="89" t="s">
        <v>739</v>
      </c>
      <c r="C352" s="1" t="s">
        <v>740</v>
      </c>
      <c r="D352" s="1">
        <v>80</v>
      </c>
      <c r="E352" s="1" t="s">
        <v>97</v>
      </c>
      <c r="F352" s="1" t="s">
        <v>2291</v>
      </c>
      <c r="G352" s="1" t="s">
        <v>2442</v>
      </c>
      <c r="H352" s="1">
        <v>1</v>
      </c>
      <c r="I352" s="13">
        <f t="shared" si="5"/>
        <v>0</v>
      </c>
      <c r="J352" s="85">
        <v>1</v>
      </c>
    </row>
    <row r="353" spans="1:10" x14ac:dyDescent="0.25">
      <c r="A353" s="1" t="s">
        <v>3317</v>
      </c>
      <c r="B353" s="89" t="s">
        <v>713</v>
      </c>
      <c r="C353" s="1" t="s">
        <v>3464</v>
      </c>
      <c r="D353" s="1">
        <v>72</v>
      </c>
      <c r="E353" s="1" t="s">
        <v>97</v>
      </c>
      <c r="F353" s="1" t="s">
        <v>2291</v>
      </c>
      <c r="G353" s="1" t="s">
        <v>2442</v>
      </c>
      <c r="H353" s="1">
        <v>1</v>
      </c>
      <c r="I353" s="13">
        <f t="shared" si="5"/>
        <v>0</v>
      </c>
      <c r="J353" s="85">
        <v>1</v>
      </c>
    </row>
    <row r="354" spans="1:10" x14ac:dyDescent="0.25">
      <c r="A354" s="1" t="s">
        <v>3317</v>
      </c>
      <c r="B354" s="89" t="s">
        <v>1315</v>
      </c>
      <c r="C354" s="1" t="s">
        <v>1316</v>
      </c>
      <c r="D354" s="1">
        <v>70.599999999999994</v>
      </c>
      <c r="E354" s="1" t="s">
        <v>97</v>
      </c>
      <c r="F354" s="1" t="s">
        <v>2291</v>
      </c>
      <c r="G354" s="1" t="s">
        <v>2442</v>
      </c>
      <c r="H354" s="1">
        <v>1</v>
      </c>
      <c r="I354" s="13">
        <f t="shared" si="5"/>
        <v>0</v>
      </c>
      <c r="J354" s="85">
        <v>1</v>
      </c>
    </row>
    <row r="355" spans="1:10" x14ac:dyDescent="0.25">
      <c r="A355" s="1" t="s">
        <v>3317</v>
      </c>
      <c r="B355" s="89" t="s">
        <v>644</v>
      </c>
      <c r="C355" s="1" t="s">
        <v>645</v>
      </c>
      <c r="D355" s="1">
        <v>70.400000000000006</v>
      </c>
      <c r="E355" s="1" t="s">
        <v>97</v>
      </c>
      <c r="F355" s="1" t="s">
        <v>2291</v>
      </c>
      <c r="G355" s="1" t="s">
        <v>2442</v>
      </c>
      <c r="H355" s="1">
        <v>1</v>
      </c>
      <c r="I355" s="13">
        <f t="shared" si="5"/>
        <v>0</v>
      </c>
      <c r="J355" s="85">
        <v>1</v>
      </c>
    </row>
    <row r="356" spans="1:10" x14ac:dyDescent="0.25">
      <c r="A356" s="1" t="s">
        <v>3317</v>
      </c>
      <c r="B356" s="89" t="s">
        <v>1357</v>
      </c>
      <c r="C356" s="1" t="s">
        <v>1358</v>
      </c>
      <c r="D356" s="1">
        <v>69</v>
      </c>
      <c r="E356" s="1" t="s">
        <v>97</v>
      </c>
      <c r="F356" s="1" t="s">
        <v>2291</v>
      </c>
      <c r="G356" s="1" t="s">
        <v>2442</v>
      </c>
      <c r="H356" s="1">
        <v>1</v>
      </c>
      <c r="I356" s="13">
        <f t="shared" si="5"/>
        <v>0</v>
      </c>
      <c r="J356" s="85">
        <v>1</v>
      </c>
    </row>
    <row r="357" spans="1:10" x14ac:dyDescent="0.25">
      <c r="A357" s="1" t="s">
        <v>3317</v>
      </c>
      <c r="B357" s="89" t="s">
        <v>1359</v>
      </c>
      <c r="C357" s="1" t="s">
        <v>1360</v>
      </c>
      <c r="D357" s="1">
        <v>68.5</v>
      </c>
      <c r="E357" s="1" t="s">
        <v>97</v>
      </c>
      <c r="F357" s="1" t="s">
        <v>2291</v>
      </c>
      <c r="G357" s="1" t="s">
        <v>2442</v>
      </c>
      <c r="H357" s="1">
        <v>1</v>
      </c>
      <c r="I357" s="13">
        <f t="shared" si="5"/>
        <v>0</v>
      </c>
      <c r="J357" s="85">
        <v>1</v>
      </c>
    </row>
    <row r="358" spans="1:10" x14ac:dyDescent="0.25">
      <c r="A358" s="1" t="s">
        <v>3317</v>
      </c>
      <c r="B358" s="89" t="s">
        <v>1304</v>
      </c>
      <c r="C358" s="1" t="s">
        <v>1305</v>
      </c>
      <c r="D358" s="1">
        <v>63.3</v>
      </c>
      <c r="E358" s="1" t="s">
        <v>97</v>
      </c>
      <c r="F358" s="1" t="s">
        <v>2291</v>
      </c>
      <c r="G358" s="1" t="s">
        <v>2442</v>
      </c>
      <c r="H358" s="1">
        <v>1</v>
      </c>
      <c r="I358" s="13">
        <f t="shared" si="5"/>
        <v>0</v>
      </c>
      <c r="J358" s="85">
        <v>1</v>
      </c>
    </row>
    <row r="359" spans="1:10" x14ac:dyDescent="0.25">
      <c r="A359" s="1" t="s">
        <v>3317</v>
      </c>
      <c r="B359" s="89" t="s">
        <v>1561</v>
      </c>
      <c r="C359" s="1" t="s">
        <v>1562</v>
      </c>
      <c r="D359" s="1">
        <v>62</v>
      </c>
      <c r="E359" s="1" t="s">
        <v>97</v>
      </c>
      <c r="F359" s="1" t="s">
        <v>2291</v>
      </c>
      <c r="G359" s="1" t="s">
        <v>2442</v>
      </c>
      <c r="H359" s="1">
        <v>1</v>
      </c>
      <c r="I359" s="13">
        <f t="shared" si="5"/>
        <v>0</v>
      </c>
      <c r="J359" s="85">
        <v>1</v>
      </c>
    </row>
    <row r="360" spans="1:10" x14ac:dyDescent="0.25">
      <c r="A360" s="1" t="s">
        <v>3317</v>
      </c>
      <c r="B360" s="89" t="s">
        <v>1686</v>
      </c>
      <c r="C360" s="1" t="s">
        <v>1687</v>
      </c>
      <c r="D360" s="1">
        <v>60</v>
      </c>
      <c r="E360" s="1" t="s">
        <v>97</v>
      </c>
      <c r="F360" s="1" t="s">
        <v>2291</v>
      </c>
      <c r="G360" s="1" t="s">
        <v>2442</v>
      </c>
      <c r="H360" s="1">
        <v>1</v>
      </c>
      <c r="I360" s="13">
        <f t="shared" si="5"/>
        <v>0</v>
      </c>
      <c r="J360" s="85">
        <v>1</v>
      </c>
    </row>
    <row r="361" spans="1:10" x14ac:dyDescent="0.25">
      <c r="A361" s="1" t="s">
        <v>3317</v>
      </c>
      <c r="B361" s="89" t="s">
        <v>514</v>
      </c>
      <c r="C361" s="1" t="s">
        <v>515</v>
      </c>
      <c r="D361" s="1">
        <v>57.25</v>
      </c>
      <c r="E361" s="1" t="s">
        <v>97</v>
      </c>
      <c r="F361" s="1" t="s">
        <v>2291</v>
      </c>
      <c r="G361" s="1" t="s">
        <v>2442</v>
      </c>
      <c r="H361" s="1">
        <v>1</v>
      </c>
      <c r="I361" s="13">
        <f t="shared" si="5"/>
        <v>0</v>
      </c>
      <c r="J361" s="85">
        <v>1</v>
      </c>
    </row>
    <row r="362" spans="1:10" x14ac:dyDescent="0.25">
      <c r="A362" s="1" t="s">
        <v>3317</v>
      </c>
      <c r="B362" s="89" t="s">
        <v>1328</v>
      </c>
      <c r="C362" s="1" t="s">
        <v>1329</v>
      </c>
      <c r="D362" s="1">
        <v>55.7</v>
      </c>
      <c r="E362" s="1" t="s">
        <v>97</v>
      </c>
      <c r="F362" s="1" t="s">
        <v>2291</v>
      </c>
      <c r="G362" s="1" t="s">
        <v>2442</v>
      </c>
      <c r="H362" s="1">
        <v>1</v>
      </c>
      <c r="I362" s="13">
        <f t="shared" si="5"/>
        <v>0</v>
      </c>
      <c r="J362" s="85">
        <v>1</v>
      </c>
    </row>
    <row r="363" spans="1:10" x14ac:dyDescent="0.25">
      <c r="A363" s="1" t="s">
        <v>3317</v>
      </c>
      <c r="B363" s="89" t="s">
        <v>455</v>
      </c>
      <c r="C363" s="1" t="s">
        <v>456</v>
      </c>
      <c r="D363" s="1">
        <v>54.6</v>
      </c>
      <c r="E363" s="1" t="s">
        <v>97</v>
      </c>
      <c r="F363" s="1" t="s">
        <v>2291</v>
      </c>
      <c r="G363" s="1" t="s">
        <v>2442</v>
      </c>
      <c r="H363" s="1">
        <v>1</v>
      </c>
      <c r="I363" s="13">
        <f t="shared" si="5"/>
        <v>0</v>
      </c>
      <c r="J363" s="85">
        <v>1</v>
      </c>
    </row>
    <row r="364" spans="1:10" x14ac:dyDescent="0.25">
      <c r="A364" s="1" t="s">
        <v>3317</v>
      </c>
      <c r="B364" s="89" t="s">
        <v>1330</v>
      </c>
      <c r="C364" s="1" t="s">
        <v>1331</v>
      </c>
      <c r="D364" s="1">
        <v>54.6</v>
      </c>
      <c r="E364" s="1" t="s">
        <v>97</v>
      </c>
      <c r="F364" s="1" t="s">
        <v>2291</v>
      </c>
      <c r="G364" s="1" t="s">
        <v>2442</v>
      </c>
      <c r="H364" s="1">
        <v>1</v>
      </c>
      <c r="I364" s="13">
        <f t="shared" si="5"/>
        <v>0</v>
      </c>
      <c r="J364" s="85">
        <v>1</v>
      </c>
    </row>
    <row r="365" spans="1:10" x14ac:dyDescent="0.25">
      <c r="A365" s="1" t="s">
        <v>3317</v>
      </c>
      <c r="B365" s="89" t="s">
        <v>453</v>
      </c>
      <c r="C365" s="1" t="s">
        <v>454</v>
      </c>
      <c r="D365" s="1">
        <v>52.5</v>
      </c>
      <c r="E365" s="1" t="s">
        <v>97</v>
      </c>
      <c r="F365" s="1" t="s">
        <v>2291</v>
      </c>
      <c r="G365" s="1" t="s">
        <v>2442</v>
      </c>
      <c r="H365" s="1">
        <v>1</v>
      </c>
      <c r="I365" s="13">
        <f t="shared" si="5"/>
        <v>0</v>
      </c>
      <c r="J365" s="85">
        <v>1</v>
      </c>
    </row>
    <row r="366" spans="1:10" x14ac:dyDescent="0.25">
      <c r="A366" s="1" t="s">
        <v>3317</v>
      </c>
      <c r="B366" s="89" t="s">
        <v>724</v>
      </c>
      <c r="C366" s="1" t="s">
        <v>725</v>
      </c>
      <c r="D366" s="1">
        <v>50</v>
      </c>
      <c r="E366" s="1" t="s">
        <v>97</v>
      </c>
      <c r="F366" s="1" t="s">
        <v>2291</v>
      </c>
      <c r="G366" s="1" t="s">
        <v>2442</v>
      </c>
      <c r="H366" s="1">
        <v>1</v>
      </c>
      <c r="I366" s="13">
        <f t="shared" si="5"/>
        <v>0</v>
      </c>
      <c r="J366" s="85">
        <v>1</v>
      </c>
    </row>
    <row r="367" spans="1:10" x14ac:dyDescent="0.25">
      <c r="A367" s="1" t="s">
        <v>3317</v>
      </c>
      <c r="B367" s="89" t="s">
        <v>537</v>
      </c>
      <c r="C367" s="1" t="s">
        <v>538</v>
      </c>
      <c r="D367" s="1">
        <v>49</v>
      </c>
      <c r="E367" s="1" t="s">
        <v>97</v>
      </c>
      <c r="F367" s="1" t="s">
        <v>2291</v>
      </c>
      <c r="G367" s="1" t="s">
        <v>2442</v>
      </c>
      <c r="H367" s="1">
        <v>1</v>
      </c>
      <c r="I367" s="13">
        <f t="shared" si="5"/>
        <v>0</v>
      </c>
      <c r="J367" s="85">
        <v>1</v>
      </c>
    </row>
    <row r="368" spans="1:10" x14ac:dyDescent="0.25">
      <c r="A368" s="1" t="s">
        <v>3317</v>
      </c>
      <c r="B368" s="89" t="s">
        <v>1440</v>
      </c>
      <c r="C368" s="1" t="s">
        <v>1441</v>
      </c>
      <c r="D368" s="1">
        <v>46</v>
      </c>
      <c r="E368" s="1" t="s">
        <v>97</v>
      </c>
      <c r="F368" s="1" t="s">
        <v>2291</v>
      </c>
      <c r="G368" s="1" t="s">
        <v>2442</v>
      </c>
      <c r="H368" s="1">
        <v>1</v>
      </c>
      <c r="I368" s="13">
        <f t="shared" si="5"/>
        <v>0</v>
      </c>
      <c r="J368" s="85">
        <v>1</v>
      </c>
    </row>
    <row r="369" spans="1:10" x14ac:dyDescent="0.25">
      <c r="A369" s="1" t="s">
        <v>3317</v>
      </c>
      <c r="B369" s="89" t="s">
        <v>564</v>
      </c>
      <c r="C369" s="1" t="s">
        <v>3517</v>
      </c>
      <c r="D369" s="1">
        <v>42</v>
      </c>
      <c r="E369" s="1" t="s">
        <v>97</v>
      </c>
      <c r="F369" s="1" t="s">
        <v>2291</v>
      </c>
      <c r="G369" s="1" t="s">
        <v>2442</v>
      </c>
      <c r="H369" s="1">
        <v>1</v>
      </c>
      <c r="I369" s="13">
        <f t="shared" si="5"/>
        <v>0</v>
      </c>
      <c r="J369" s="85">
        <v>1</v>
      </c>
    </row>
    <row r="370" spans="1:10" x14ac:dyDescent="0.25">
      <c r="A370" s="1" t="s">
        <v>3317</v>
      </c>
      <c r="B370" s="89" t="s">
        <v>1326</v>
      </c>
      <c r="C370" s="1" t="s">
        <v>1327</v>
      </c>
      <c r="D370" s="1">
        <v>40</v>
      </c>
      <c r="E370" s="1" t="s">
        <v>97</v>
      </c>
      <c r="F370" s="1" t="s">
        <v>2291</v>
      </c>
      <c r="G370" s="1" t="s">
        <v>2442</v>
      </c>
      <c r="H370" s="1">
        <v>1</v>
      </c>
      <c r="I370" s="13">
        <f t="shared" si="5"/>
        <v>0</v>
      </c>
      <c r="J370" s="85">
        <v>1</v>
      </c>
    </row>
    <row r="371" spans="1:10" x14ac:dyDescent="0.25">
      <c r="A371" s="1" t="s">
        <v>3317</v>
      </c>
      <c r="B371" s="89" t="s">
        <v>520</v>
      </c>
      <c r="C371" s="1" t="s">
        <v>521</v>
      </c>
      <c r="D371" s="1">
        <v>39.5</v>
      </c>
      <c r="E371" s="1" t="s">
        <v>97</v>
      </c>
      <c r="F371" s="1" t="s">
        <v>2291</v>
      </c>
      <c r="G371" s="1" t="s">
        <v>2442</v>
      </c>
      <c r="H371" s="1">
        <v>1</v>
      </c>
      <c r="I371" s="13">
        <f t="shared" si="5"/>
        <v>0</v>
      </c>
      <c r="J371" s="85">
        <v>1</v>
      </c>
    </row>
    <row r="372" spans="1:10" x14ac:dyDescent="0.25">
      <c r="A372" s="1" t="s">
        <v>3317</v>
      </c>
      <c r="B372" s="89" t="s">
        <v>1682</v>
      </c>
      <c r="C372" s="1" t="s">
        <v>1683</v>
      </c>
      <c r="D372" s="1">
        <v>39.1</v>
      </c>
      <c r="E372" s="1" t="s">
        <v>97</v>
      </c>
      <c r="F372" s="1" t="s">
        <v>2291</v>
      </c>
      <c r="G372" s="1" t="s">
        <v>2442</v>
      </c>
      <c r="H372" s="1">
        <v>1</v>
      </c>
      <c r="I372" s="13">
        <f t="shared" si="5"/>
        <v>0</v>
      </c>
      <c r="J372" s="85">
        <v>1</v>
      </c>
    </row>
    <row r="373" spans="1:10" x14ac:dyDescent="0.25">
      <c r="A373" s="1" t="s">
        <v>3317</v>
      </c>
      <c r="B373" s="89" t="s">
        <v>1324</v>
      </c>
      <c r="C373" s="1" t="s">
        <v>1325</v>
      </c>
      <c r="D373" s="1">
        <v>39</v>
      </c>
      <c r="E373" s="1" t="s">
        <v>97</v>
      </c>
      <c r="F373" s="1" t="s">
        <v>2291</v>
      </c>
      <c r="G373" s="1" t="s">
        <v>2442</v>
      </c>
      <c r="H373" s="1">
        <v>1</v>
      </c>
      <c r="I373" s="13">
        <f t="shared" si="5"/>
        <v>0</v>
      </c>
      <c r="J373" s="85">
        <v>1</v>
      </c>
    </row>
    <row r="374" spans="1:10" x14ac:dyDescent="0.25">
      <c r="A374" s="1" t="s">
        <v>3317</v>
      </c>
      <c r="B374" s="89" t="s">
        <v>808</v>
      </c>
      <c r="C374" s="1" t="s">
        <v>809</v>
      </c>
      <c r="D374" s="1">
        <v>37.5</v>
      </c>
      <c r="E374" s="1" t="s">
        <v>97</v>
      </c>
      <c r="F374" s="1" t="s">
        <v>2291</v>
      </c>
      <c r="G374" s="1" t="s">
        <v>2442</v>
      </c>
      <c r="H374" s="1">
        <v>1</v>
      </c>
      <c r="I374" s="13">
        <f t="shared" si="5"/>
        <v>0</v>
      </c>
      <c r="J374" s="85">
        <v>1</v>
      </c>
    </row>
    <row r="375" spans="1:10" x14ac:dyDescent="0.25">
      <c r="A375" s="1" t="s">
        <v>3317</v>
      </c>
      <c r="B375" s="89" t="s">
        <v>1628</v>
      </c>
      <c r="C375" s="1" t="s">
        <v>1629</v>
      </c>
      <c r="D375" s="1">
        <v>36.799999999999997</v>
      </c>
      <c r="E375" s="1" t="s">
        <v>97</v>
      </c>
      <c r="F375" s="1" t="s">
        <v>2291</v>
      </c>
      <c r="G375" s="1" t="s">
        <v>2442</v>
      </c>
      <c r="H375" s="1">
        <v>1</v>
      </c>
      <c r="I375" s="13">
        <f t="shared" si="5"/>
        <v>0</v>
      </c>
      <c r="J375" s="85">
        <v>1</v>
      </c>
    </row>
    <row r="376" spans="1:10" x14ac:dyDescent="0.25">
      <c r="A376" s="1" t="s">
        <v>3317</v>
      </c>
      <c r="B376" s="89" t="s">
        <v>451</v>
      </c>
      <c r="C376" s="1" t="s">
        <v>452</v>
      </c>
      <c r="D376" s="1">
        <v>33</v>
      </c>
      <c r="E376" s="1" t="s">
        <v>97</v>
      </c>
      <c r="F376" s="1" t="s">
        <v>2291</v>
      </c>
      <c r="G376" s="1" t="s">
        <v>2442</v>
      </c>
      <c r="H376" s="1">
        <v>1</v>
      </c>
      <c r="I376" s="13">
        <f t="shared" si="5"/>
        <v>0</v>
      </c>
      <c r="J376" s="85">
        <v>1</v>
      </c>
    </row>
    <row r="377" spans="1:10" x14ac:dyDescent="0.25">
      <c r="A377" s="1" t="s">
        <v>3317</v>
      </c>
      <c r="B377" s="89" t="s">
        <v>1093</v>
      </c>
      <c r="C377" s="1" t="s">
        <v>1094</v>
      </c>
      <c r="D377" s="1">
        <v>32.5</v>
      </c>
      <c r="E377" s="1" t="s">
        <v>97</v>
      </c>
      <c r="F377" s="1" t="s">
        <v>2291</v>
      </c>
      <c r="G377" s="1" t="s">
        <v>2442</v>
      </c>
      <c r="H377" s="1">
        <v>1</v>
      </c>
      <c r="I377" s="13">
        <f t="shared" si="5"/>
        <v>0</v>
      </c>
      <c r="J377" s="85">
        <v>1</v>
      </c>
    </row>
    <row r="378" spans="1:10" x14ac:dyDescent="0.25">
      <c r="A378" s="1" t="s">
        <v>3317</v>
      </c>
      <c r="B378" s="89" t="s">
        <v>1311</v>
      </c>
      <c r="C378" s="1" t="s">
        <v>1312</v>
      </c>
      <c r="D378" s="1">
        <v>32</v>
      </c>
      <c r="E378" s="1" t="s">
        <v>97</v>
      </c>
      <c r="F378" s="1" t="s">
        <v>2291</v>
      </c>
      <c r="G378" s="1" t="s">
        <v>2442</v>
      </c>
      <c r="H378" s="1">
        <v>1</v>
      </c>
      <c r="I378" s="13">
        <f t="shared" si="5"/>
        <v>0</v>
      </c>
      <c r="J378" s="85">
        <v>1</v>
      </c>
    </row>
    <row r="379" spans="1:10" x14ac:dyDescent="0.25">
      <c r="A379" s="1" t="s">
        <v>3317</v>
      </c>
      <c r="B379" s="89" t="s">
        <v>1313</v>
      </c>
      <c r="C379" s="1" t="s">
        <v>1314</v>
      </c>
      <c r="D379" s="1">
        <v>32</v>
      </c>
      <c r="E379" s="1" t="s">
        <v>97</v>
      </c>
      <c r="F379" s="1" t="s">
        <v>2291</v>
      </c>
      <c r="G379" s="1" t="s">
        <v>2442</v>
      </c>
      <c r="H379" s="1">
        <v>1</v>
      </c>
      <c r="I379" s="13">
        <f t="shared" si="5"/>
        <v>0</v>
      </c>
      <c r="J379" s="85">
        <v>1</v>
      </c>
    </row>
    <row r="380" spans="1:10" x14ac:dyDescent="0.25">
      <c r="A380" s="1" t="s">
        <v>3317</v>
      </c>
      <c r="B380" s="89" t="s">
        <v>722</v>
      </c>
      <c r="C380" s="1" t="s">
        <v>723</v>
      </c>
      <c r="D380" s="1">
        <v>28.9</v>
      </c>
      <c r="E380" s="1" t="s">
        <v>97</v>
      </c>
      <c r="F380" s="1" t="s">
        <v>2291</v>
      </c>
      <c r="G380" s="1" t="s">
        <v>2442</v>
      </c>
      <c r="H380" s="1">
        <v>1</v>
      </c>
      <c r="I380" s="13">
        <f t="shared" si="5"/>
        <v>0</v>
      </c>
      <c r="J380" s="85">
        <v>1</v>
      </c>
    </row>
    <row r="381" spans="1:10" x14ac:dyDescent="0.25">
      <c r="A381" s="1" t="s">
        <v>3317</v>
      </c>
      <c r="B381" s="89" t="s">
        <v>720</v>
      </c>
      <c r="C381" s="1" t="s">
        <v>721</v>
      </c>
      <c r="D381" s="1">
        <v>26</v>
      </c>
      <c r="E381" s="1" t="s">
        <v>97</v>
      </c>
      <c r="F381" s="1" t="s">
        <v>2291</v>
      </c>
      <c r="G381" s="1" t="s">
        <v>2442</v>
      </c>
      <c r="H381" s="1">
        <v>1</v>
      </c>
      <c r="I381" s="13">
        <f t="shared" si="5"/>
        <v>0</v>
      </c>
      <c r="J381" s="85">
        <v>1</v>
      </c>
    </row>
    <row r="382" spans="1:10" x14ac:dyDescent="0.25">
      <c r="A382" s="1" t="s">
        <v>3317</v>
      </c>
      <c r="B382" s="89" t="s">
        <v>1257</v>
      </c>
      <c r="C382" s="1" t="s">
        <v>1258</v>
      </c>
      <c r="D382" s="1">
        <v>25.2</v>
      </c>
      <c r="E382" s="1" t="s">
        <v>97</v>
      </c>
      <c r="F382" s="1" t="s">
        <v>2291</v>
      </c>
      <c r="G382" s="1" t="s">
        <v>2442</v>
      </c>
      <c r="H382" s="1">
        <v>1</v>
      </c>
      <c r="I382" s="13">
        <f t="shared" si="5"/>
        <v>0</v>
      </c>
      <c r="J382" s="85">
        <v>1</v>
      </c>
    </row>
    <row r="383" spans="1:10" x14ac:dyDescent="0.25">
      <c r="A383" s="1" t="s">
        <v>3317</v>
      </c>
      <c r="B383" s="89" t="s">
        <v>541</v>
      </c>
      <c r="C383" s="1" t="s">
        <v>542</v>
      </c>
      <c r="D383" s="1">
        <v>24</v>
      </c>
      <c r="E383" s="1" t="s">
        <v>97</v>
      </c>
      <c r="F383" s="1" t="s">
        <v>2291</v>
      </c>
      <c r="G383" s="1" t="s">
        <v>2442</v>
      </c>
      <c r="H383" s="1">
        <v>1</v>
      </c>
      <c r="I383" s="13">
        <f t="shared" si="5"/>
        <v>0</v>
      </c>
      <c r="J383" s="85">
        <v>1</v>
      </c>
    </row>
    <row r="384" spans="1:10" x14ac:dyDescent="0.25">
      <c r="A384" s="1" t="s">
        <v>3317</v>
      </c>
      <c r="B384" s="89" t="s">
        <v>403</v>
      </c>
      <c r="C384" s="1" t="s">
        <v>404</v>
      </c>
      <c r="D384" s="1">
        <v>17</v>
      </c>
      <c r="E384" s="1" t="s">
        <v>97</v>
      </c>
      <c r="F384" s="1" t="s">
        <v>2291</v>
      </c>
      <c r="G384" s="1" t="s">
        <v>2442</v>
      </c>
      <c r="H384" s="1">
        <v>1</v>
      </c>
      <c r="I384" s="13">
        <f t="shared" si="5"/>
        <v>0</v>
      </c>
      <c r="J384" s="85">
        <v>1</v>
      </c>
    </row>
    <row r="385" spans="1:10" x14ac:dyDescent="0.25">
      <c r="A385" s="1" t="s">
        <v>3317</v>
      </c>
      <c r="B385" s="89" t="s">
        <v>2019</v>
      </c>
      <c r="C385" s="1" t="s">
        <v>2020</v>
      </c>
      <c r="D385" s="1">
        <v>17</v>
      </c>
      <c r="E385" s="1" t="s">
        <v>97</v>
      </c>
      <c r="F385" s="1" t="s">
        <v>2291</v>
      </c>
      <c r="G385" s="1" t="s">
        <v>2442</v>
      </c>
      <c r="H385" s="1">
        <v>1</v>
      </c>
      <c r="I385" s="13">
        <f t="shared" si="5"/>
        <v>0</v>
      </c>
      <c r="J385" s="85">
        <v>1</v>
      </c>
    </row>
    <row r="386" spans="1:10" x14ac:dyDescent="0.25">
      <c r="A386" s="1" t="s">
        <v>3317</v>
      </c>
      <c r="B386" s="89" t="s">
        <v>1142</v>
      </c>
      <c r="C386" s="1" t="s">
        <v>1143</v>
      </c>
      <c r="D386" s="1">
        <v>14.36</v>
      </c>
      <c r="E386" s="1" t="s">
        <v>97</v>
      </c>
      <c r="F386" s="1" t="s">
        <v>2291</v>
      </c>
      <c r="G386" s="1" t="s">
        <v>2442</v>
      </c>
      <c r="H386" s="1">
        <v>1</v>
      </c>
      <c r="I386" s="13">
        <f t="shared" ref="I386:I449" si="6">NOT(H386)*1</f>
        <v>0</v>
      </c>
      <c r="J386" s="85">
        <v>1</v>
      </c>
    </row>
    <row r="387" spans="1:10" x14ac:dyDescent="0.25">
      <c r="A387" s="1" t="s">
        <v>3317</v>
      </c>
      <c r="B387" s="89" t="s">
        <v>810</v>
      </c>
      <c r="C387" s="1" t="s">
        <v>811</v>
      </c>
      <c r="D387" s="1">
        <v>14.3</v>
      </c>
      <c r="E387" s="1" t="s">
        <v>97</v>
      </c>
      <c r="F387" s="1" t="s">
        <v>2291</v>
      </c>
      <c r="G387" s="1" t="s">
        <v>2442</v>
      </c>
      <c r="H387" s="1">
        <v>1</v>
      </c>
      <c r="I387" s="13">
        <f t="shared" si="6"/>
        <v>0</v>
      </c>
      <c r="J387" s="85">
        <v>1</v>
      </c>
    </row>
    <row r="388" spans="1:10" x14ac:dyDescent="0.25">
      <c r="A388" s="1" t="s">
        <v>3317</v>
      </c>
      <c r="B388" s="89" t="s">
        <v>1296</v>
      </c>
      <c r="C388" s="1" t="s">
        <v>1297</v>
      </c>
      <c r="D388" s="1">
        <v>14</v>
      </c>
      <c r="E388" s="1" t="s">
        <v>97</v>
      </c>
      <c r="F388" s="1" t="s">
        <v>2291</v>
      </c>
      <c r="G388" s="1" t="s">
        <v>2442</v>
      </c>
      <c r="H388" s="1">
        <v>1</v>
      </c>
      <c r="I388" s="13">
        <f t="shared" si="6"/>
        <v>0</v>
      </c>
      <c r="J388" s="85">
        <v>1</v>
      </c>
    </row>
    <row r="389" spans="1:10" x14ac:dyDescent="0.25">
      <c r="A389" s="1" t="s">
        <v>3317</v>
      </c>
      <c r="B389" s="89" t="s">
        <v>1024</v>
      </c>
      <c r="C389" s="1" t="s">
        <v>1025</v>
      </c>
      <c r="D389" s="1">
        <v>9.9499999999999993</v>
      </c>
      <c r="E389" s="1" t="s">
        <v>97</v>
      </c>
      <c r="F389" s="1" t="s">
        <v>2291</v>
      </c>
      <c r="G389" s="1" t="s">
        <v>2442</v>
      </c>
      <c r="H389" s="1">
        <v>1</v>
      </c>
      <c r="I389" s="13">
        <f t="shared" si="6"/>
        <v>0</v>
      </c>
      <c r="J389" s="85">
        <v>1</v>
      </c>
    </row>
    <row r="390" spans="1:10" x14ac:dyDescent="0.25">
      <c r="A390" s="1" t="s">
        <v>3317</v>
      </c>
      <c r="B390" s="89" t="s">
        <v>1285</v>
      </c>
      <c r="C390" s="1" t="s">
        <v>1286</v>
      </c>
      <c r="D390" s="1">
        <v>9.9</v>
      </c>
      <c r="E390" s="1" t="s">
        <v>97</v>
      </c>
      <c r="F390" s="1" t="s">
        <v>2291</v>
      </c>
      <c r="G390" s="1" t="s">
        <v>2442</v>
      </c>
      <c r="H390" s="1">
        <v>1</v>
      </c>
      <c r="I390" s="13">
        <f t="shared" si="6"/>
        <v>0</v>
      </c>
      <c r="J390" s="85">
        <v>1</v>
      </c>
    </row>
    <row r="391" spans="1:10" x14ac:dyDescent="0.25">
      <c r="A391" s="1" t="s">
        <v>3317</v>
      </c>
      <c r="B391" s="89" t="s">
        <v>533</v>
      </c>
      <c r="C391" s="1" t="s">
        <v>534</v>
      </c>
      <c r="D391" s="1">
        <v>8</v>
      </c>
      <c r="E391" s="1" t="s">
        <v>97</v>
      </c>
      <c r="F391" s="1" t="s">
        <v>2291</v>
      </c>
      <c r="G391" s="1" t="s">
        <v>2442</v>
      </c>
      <c r="H391" s="1">
        <v>1</v>
      </c>
      <c r="I391" s="13">
        <f t="shared" si="6"/>
        <v>0</v>
      </c>
      <c r="J391" s="85">
        <v>1</v>
      </c>
    </row>
    <row r="392" spans="1:10" x14ac:dyDescent="0.25">
      <c r="A392" s="1" t="s">
        <v>3317</v>
      </c>
      <c r="B392" s="89" t="s">
        <v>1605</v>
      </c>
      <c r="C392" s="1" t="s">
        <v>1606</v>
      </c>
      <c r="D392" s="1">
        <v>7.94</v>
      </c>
      <c r="E392" s="1" t="s">
        <v>97</v>
      </c>
      <c r="F392" s="1" t="s">
        <v>2291</v>
      </c>
      <c r="G392" s="1" t="s">
        <v>2442</v>
      </c>
      <c r="H392" s="1">
        <v>1</v>
      </c>
      <c r="I392" s="13">
        <f t="shared" si="6"/>
        <v>0</v>
      </c>
      <c r="J392" s="85">
        <v>1</v>
      </c>
    </row>
    <row r="393" spans="1:10" x14ac:dyDescent="0.25">
      <c r="A393" s="1" t="s">
        <v>3317</v>
      </c>
      <c r="B393" s="89" t="s">
        <v>1509</v>
      </c>
      <c r="C393" s="1" t="s">
        <v>1510</v>
      </c>
      <c r="D393" s="1">
        <v>7.1</v>
      </c>
      <c r="E393" s="1" t="s">
        <v>97</v>
      </c>
      <c r="F393" s="1" t="s">
        <v>2291</v>
      </c>
      <c r="G393" s="1" t="s">
        <v>2442</v>
      </c>
      <c r="H393" s="1">
        <v>1</v>
      </c>
      <c r="I393" s="13">
        <f t="shared" si="6"/>
        <v>0</v>
      </c>
      <c r="J393" s="85">
        <v>1</v>
      </c>
    </row>
    <row r="394" spans="1:10" x14ac:dyDescent="0.25">
      <c r="A394" s="1" t="s">
        <v>3317</v>
      </c>
      <c r="B394" s="89" t="s">
        <v>1607</v>
      </c>
      <c r="C394" s="1" t="s">
        <v>1608</v>
      </c>
      <c r="D394" s="1">
        <v>5.9</v>
      </c>
      <c r="E394" s="1" t="s">
        <v>97</v>
      </c>
      <c r="F394" s="1" t="s">
        <v>2291</v>
      </c>
      <c r="G394" s="1" t="s">
        <v>2442</v>
      </c>
      <c r="H394" s="1">
        <v>1</v>
      </c>
      <c r="I394" s="13">
        <f t="shared" si="6"/>
        <v>0</v>
      </c>
      <c r="J394" s="85">
        <v>1</v>
      </c>
    </row>
    <row r="395" spans="1:10" x14ac:dyDescent="0.25">
      <c r="A395" s="1" t="s">
        <v>3317</v>
      </c>
      <c r="B395" s="89" t="s">
        <v>992</v>
      </c>
      <c r="C395" s="1" t="s">
        <v>993</v>
      </c>
      <c r="D395" s="1">
        <v>5.5</v>
      </c>
      <c r="E395" s="1" t="s">
        <v>97</v>
      </c>
      <c r="F395" s="1" t="s">
        <v>2291</v>
      </c>
      <c r="G395" s="1" t="s">
        <v>2442</v>
      </c>
      <c r="H395" s="1">
        <v>1</v>
      </c>
      <c r="I395" s="13">
        <f t="shared" si="6"/>
        <v>0</v>
      </c>
      <c r="J395" s="85">
        <v>1</v>
      </c>
    </row>
    <row r="396" spans="1:10" x14ac:dyDescent="0.25">
      <c r="A396" s="1" t="s">
        <v>3317</v>
      </c>
      <c r="B396" s="89" t="s">
        <v>1654</v>
      </c>
      <c r="C396" s="1" t="s">
        <v>1655</v>
      </c>
      <c r="D396" s="1">
        <v>5.0999999999999996</v>
      </c>
      <c r="E396" s="1" t="s">
        <v>97</v>
      </c>
      <c r="F396" s="1" t="s">
        <v>2291</v>
      </c>
      <c r="G396" s="1" t="s">
        <v>2442</v>
      </c>
      <c r="H396" s="1">
        <v>1</v>
      </c>
      <c r="I396" s="13">
        <f t="shared" si="6"/>
        <v>0</v>
      </c>
      <c r="J396" s="85">
        <v>1</v>
      </c>
    </row>
    <row r="397" spans="1:10" x14ac:dyDescent="0.25">
      <c r="A397" s="1" t="s">
        <v>3317</v>
      </c>
      <c r="B397" s="89" t="s">
        <v>907</v>
      </c>
      <c r="C397" s="1" t="s">
        <v>908</v>
      </c>
      <c r="D397" s="1">
        <v>5</v>
      </c>
      <c r="E397" s="1" t="s">
        <v>97</v>
      </c>
      <c r="F397" s="1" t="s">
        <v>2291</v>
      </c>
      <c r="G397" s="1" t="s">
        <v>2442</v>
      </c>
      <c r="H397" s="1">
        <v>1</v>
      </c>
      <c r="I397" s="13">
        <f t="shared" si="6"/>
        <v>0</v>
      </c>
      <c r="J397" s="85">
        <v>1</v>
      </c>
    </row>
    <row r="398" spans="1:10" x14ac:dyDescent="0.25">
      <c r="A398" s="1" t="s">
        <v>3317</v>
      </c>
      <c r="B398" s="89" t="s">
        <v>1134</v>
      </c>
      <c r="C398" s="1" t="s">
        <v>1135</v>
      </c>
      <c r="D398" s="1">
        <v>5</v>
      </c>
      <c r="E398" s="1" t="s">
        <v>97</v>
      </c>
      <c r="F398" s="1" t="s">
        <v>2291</v>
      </c>
      <c r="G398" s="1" t="s">
        <v>2442</v>
      </c>
      <c r="H398" s="1">
        <v>1</v>
      </c>
      <c r="I398" s="13">
        <f t="shared" si="6"/>
        <v>0</v>
      </c>
      <c r="J398" s="85">
        <v>1</v>
      </c>
    </row>
    <row r="399" spans="1:10" x14ac:dyDescent="0.25">
      <c r="A399" s="1" t="s">
        <v>3317</v>
      </c>
      <c r="B399" s="89" t="s">
        <v>1334</v>
      </c>
      <c r="C399" s="1" t="s">
        <v>3830</v>
      </c>
      <c r="D399" s="1">
        <v>5</v>
      </c>
      <c r="E399" s="1" t="s">
        <v>97</v>
      </c>
      <c r="F399" s="1" t="s">
        <v>2291</v>
      </c>
      <c r="G399" s="1" t="s">
        <v>2442</v>
      </c>
      <c r="H399" s="1">
        <v>1</v>
      </c>
      <c r="I399" s="13">
        <f t="shared" si="6"/>
        <v>0</v>
      </c>
      <c r="J399" s="85">
        <v>1</v>
      </c>
    </row>
    <row r="400" spans="1:10" x14ac:dyDescent="0.25">
      <c r="A400" s="1" t="s">
        <v>3317</v>
      </c>
      <c r="B400" s="89" t="s">
        <v>1652</v>
      </c>
      <c r="C400" s="1" t="s">
        <v>1653</v>
      </c>
      <c r="D400" s="1">
        <v>4.0999999999999996</v>
      </c>
      <c r="E400" s="1" t="s">
        <v>97</v>
      </c>
      <c r="F400" s="1" t="s">
        <v>2291</v>
      </c>
      <c r="G400" s="1" t="s">
        <v>2442</v>
      </c>
      <c r="H400" s="1">
        <v>1</v>
      </c>
      <c r="I400" s="13">
        <f t="shared" si="6"/>
        <v>0</v>
      </c>
      <c r="J400" s="85">
        <v>1</v>
      </c>
    </row>
    <row r="401" spans="1:10" x14ac:dyDescent="0.25">
      <c r="A401" s="1" t="s">
        <v>3317</v>
      </c>
      <c r="B401" s="89" t="s">
        <v>1233</v>
      </c>
      <c r="C401" s="1" t="s">
        <v>1234</v>
      </c>
      <c r="D401" s="1">
        <v>3.8</v>
      </c>
      <c r="E401" s="1" t="s">
        <v>97</v>
      </c>
      <c r="F401" s="1" t="s">
        <v>2291</v>
      </c>
      <c r="G401" s="1" t="s">
        <v>2442</v>
      </c>
      <c r="H401" s="1">
        <v>1</v>
      </c>
      <c r="I401" s="13">
        <f t="shared" si="6"/>
        <v>0</v>
      </c>
      <c r="J401" s="85">
        <v>1</v>
      </c>
    </row>
    <row r="402" spans="1:10" x14ac:dyDescent="0.25">
      <c r="A402" s="1" t="s">
        <v>3317</v>
      </c>
      <c r="B402" s="89" t="s">
        <v>941</v>
      </c>
      <c r="C402" s="1" t="s">
        <v>942</v>
      </c>
      <c r="D402" s="1">
        <v>3.75</v>
      </c>
      <c r="E402" s="1" t="s">
        <v>97</v>
      </c>
      <c r="F402" s="1" t="s">
        <v>2291</v>
      </c>
      <c r="G402" s="1" t="s">
        <v>2442</v>
      </c>
      <c r="H402" s="1">
        <v>1</v>
      </c>
      <c r="I402" s="13">
        <f t="shared" si="6"/>
        <v>0</v>
      </c>
      <c r="J402" s="85">
        <v>1</v>
      </c>
    </row>
    <row r="403" spans="1:10" x14ac:dyDescent="0.25">
      <c r="A403" s="1" t="s">
        <v>3317</v>
      </c>
      <c r="B403" s="89" t="s">
        <v>711</v>
      </c>
      <c r="C403" s="1" t="s">
        <v>712</v>
      </c>
      <c r="D403" s="1">
        <v>3.3</v>
      </c>
      <c r="E403" s="1" t="s">
        <v>97</v>
      </c>
      <c r="F403" s="1" t="s">
        <v>2291</v>
      </c>
      <c r="G403" s="1" t="s">
        <v>2442</v>
      </c>
      <c r="H403" s="1">
        <v>1</v>
      </c>
      <c r="I403" s="13">
        <f t="shared" si="6"/>
        <v>0</v>
      </c>
      <c r="J403" s="85">
        <v>1</v>
      </c>
    </row>
    <row r="404" spans="1:10" x14ac:dyDescent="0.25">
      <c r="A404" s="1" t="s">
        <v>3317</v>
      </c>
      <c r="B404" s="89" t="s">
        <v>1241</v>
      </c>
      <c r="C404" s="1" t="s">
        <v>1242</v>
      </c>
      <c r="D404" s="1">
        <v>3.13</v>
      </c>
      <c r="E404" s="1" t="s">
        <v>97</v>
      </c>
      <c r="F404" s="1" t="s">
        <v>2291</v>
      </c>
      <c r="G404" s="1" t="s">
        <v>2442</v>
      </c>
      <c r="H404" s="1">
        <v>1</v>
      </c>
      <c r="I404" s="13">
        <f t="shared" si="6"/>
        <v>0</v>
      </c>
      <c r="J404" s="85">
        <v>1</v>
      </c>
    </row>
    <row r="405" spans="1:10" x14ac:dyDescent="0.25">
      <c r="A405" s="1" t="s">
        <v>3317</v>
      </c>
      <c r="B405" s="89" t="s">
        <v>972</v>
      </c>
      <c r="C405" s="1" t="s">
        <v>973</v>
      </c>
      <c r="D405" s="1">
        <v>3.01</v>
      </c>
      <c r="E405" s="1" t="s">
        <v>97</v>
      </c>
      <c r="F405" s="1" t="s">
        <v>2291</v>
      </c>
      <c r="G405" s="1" t="s">
        <v>2442</v>
      </c>
      <c r="H405" s="1">
        <v>1</v>
      </c>
      <c r="I405" s="13">
        <f t="shared" si="6"/>
        <v>0</v>
      </c>
      <c r="J405" s="85">
        <v>1</v>
      </c>
    </row>
    <row r="406" spans="1:10" x14ac:dyDescent="0.25">
      <c r="A406" s="1" t="s">
        <v>3317</v>
      </c>
      <c r="B406" s="89" t="s">
        <v>1515</v>
      </c>
      <c r="C406" s="1" t="s">
        <v>1515</v>
      </c>
      <c r="D406" s="1">
        <v>3</v>
      </c>
      <c r="E406" s="1" t="s">
        <v>97</v>
      </c>
      <c r="F406" s="1" t="s">
        <v>2291</v>
      </c>
      <c r="G406" s="1" t="s">
        <v>2442</v>
      </c>
      <c r="H406" s="1">
        <v>1</v>
      </c>
      <c r="I406" s="13">
        <f t="shared" si="6"/>
        <v>0</v>
      </c>
      <c r="J406" s="85">
        <v>1</v>
      </c>
    </row>
    <row r="407" spans="1:10" x14ac:dyDescent="0.25">
      <c r="A407" s="1" t="s">
        <v>3317</v>
      </c>
      <c r="B407" s="89" t="s">
        <v>1119</v>
      </c>
      <c r="C407" s="1" t="s">
        <v>1120</v>
      </c>
      <c r="D407" s="1">
        <v>2.85</v>
      </c>
      <c r="E407" s="1" t="s">
        <v>97</v>
      </c>
      <c r="F407" s="1" t="s">
        <v>2291</v>
      </c>
      <c r="G407" s="1" t="s">
        <v>2442</v>
      </c>
      <c r="H407" s="1">
        <v>1</v>
      </c>
      <c r="I407" s="13">
        <f t="shared" si="6"/>
        <v>0</v>
      </c>
      <c r="J407" s="85">
        <v>1</v>
      </c>
    </row>
    <row r="408" spans="1:10" x14ac:dyDescent="0.25">
      <c r="A408" s="1" t="s">
        <v>3317</v>
      </c>
      <c r="B408" s="89" t="s">
        <v>1130</v>
      </c>
      <c r="C408" s="1" t="s">
        <v>1131</v>
      </c>
      <c r="D408" s="1">
        <v>2.85</v>
      </c>
      <c r="E408" s="1" t="s">
        <v>97</v>
      </c>
      <c r="F408" s="1" t="s">
        <v>2291</v>
      </c>
      <c r="G408" s="1" t="s">
        <v>2442</v>
      </c>
      <c r="H408" s="1">
        <v>1</v>
      </c>
      <c r="I408" s="13">
        <f t="shared" si="6"/>
        <v>0</v>
      </c>
      <c r="J408" s="85">
        <v>1</v>
      </c>
    </row>
    <row r="409" spans="1:10" x14ac:dyDescent="0.25">
      <c r="A409" s="1" t="s">
        <v>3317</v>
      </c>
      <c r="B409" s="89" t="s">
        <v>1102</v>
      </c>
      <c r="C409" s="1" t="s">
        <v>1103</v>
      </c>
      <c r="D409" s="1">
        <v>2.5</v>
      </c>
      <c r="E409" s="1" t="s">
        <v>97</v>
      </c>
      <c r="F409" s="1" t="s">
        <v>2291</v>
      </c>
      <c r="G409" s="1" t="s">
        <v>2442</v>
      </c>
      <c r="H409" s="1">
        <v>1</v>
      </c>
      <c r="I409" s="13">
        <f t="shared" si="6"/>
        <v>0</v>
      </c>
      <c r="J409" s="85">
        <v>1</v>
      </c>
    </row>
    <row r="410" spans="1:10" x14ac:dyDescent="0.25">
      <c r="A410" s="1" t="s">
        <v>3317</v>
      </c>
      <c r="B410" s="89" t="s">
        <v>1710</v>
      </c>
      <c r="C410" s="1" t="s">
        <v>1711</v>
      </c>
      <c r="D410" s="1">
        <v>2.5</v>
      </c>
      <c r="E410" s="1" t="s">
        <v>97</v>
      </c>
      <c r="F410" s="1" t="s">
        <v>2291</v>
      </c>
      <c r="G410" s="1" t="s">
        <v>2442</v>
      </c>
      <c r="H410" s="1">
        <v>1</v>
      </c>
      <c r="I410" s="13">
        <f t="shared" si="6"/>
        <v>0</v>
      </c>
      <c r="J410" s="85">
        <v>1</v>
      </c>
    </row>
    <row r="411" spans="1:10" x14ac:dyDescent="0.25">
      <c r="A411" s="1" t="s">
        <v>3317</v>
      </c>
      <c r="B411" s="89" t="s">
        <v>2021</v>
      </c>
      <c r="C411" s="1" t="s">
        <v>2022</v>
      </c>
      <c r="D411" s="1">
        <v>2.19</v>
      </c>
      <c r="E411" s="1" t="s">
        <v>97</v>
      </c>
      <c r="F411" s="1" t="s">
        <v>2291</v>
      </c>
      <c r="G411" s="1" t="s">
        <v>2442</v>
      </c>
      <c r="H411" s="1">
        <v>1</v>
      </c>
      <c r="I411" s="13">
        <f t="shared" si="6"/>
        <v>0</v>
      </c>
      <c r="J411" s="85">
        <v>1</v>
      </c>
    </row>
    <row r="412" spans="1:10" x14ac:dyDescent="0.25">
      <c r="A412" s="1" t="s">
        <v>3317</v>
      </c>
      <c r="B412" s="89" t="s">
        <v>670</v>
      </c>
      <c r="C412" s="1" t="s">
        <v>670</v>
      </c>
      <c r="D412" s="1">
        <v>2</v>
      </c>
      <c r="E412" s="1" t="s">
        <v>97</v>
      </c>
      <c r="F412" s="1" t="s">
        <v>2291</v>
      </c>
      <c r="G412" s="1" t="s">
        <v>2442</v>
      </c>
      <c r="H412" s="1">
        <v>1</v>
      </c>
      <c r="I412" s="13">
        <f t="shared" si="6"/>
        <v>0</v>
      </c>
      <c r="J412" s="85">
        <v>1</v>
      </c>
    </row>
    <row r="413" spans="1:10" x14ac:dyDescent="0.25">
      <c r="A413" s="1" t="s">
        <v>3317</v>
      </c>
      <c r="B413" s="89" t="s">
        <v>1874</v>
      </c>
      <c r="C413" s="1" t="s">
        <v>1875</v>
      </c>
      <c r="D413" s="1">
        <v>2</v>
      </c>
      <c r="E413" s="1" t="s">
        <v>97</v>
      </c>
      <c r="F413" s="1" t="s">
        <v>2291</v>
      </c>
      <c r="G413" s="1" t="s">
        <v>2442</v>
      </c>
      <c r="H413" s="1">
        <v>1</v>
      </c>
      <c r="I413" s="13">
        <f t="shared" si="6"/>
        <v>0</v>
      </c>
      <c r="J413" s="85">
        <v>1</v>
      </c>
    </row>
    <row r="414" spans="1:10" x14ac:dyDescent="0.25">
      <c r="A414" s="1" t="s">
        <v>3317</v>
      </c>
      <c r="B414" s="89" t="s">
        <v>1282</v>
      </c>
      <c r="C414" s="1" t="s">
        <v>1283</v>
      </c>
      <c r="D414" s="1">
        <v>1.92</v>
      </c>
      <c r="E414" s="1" t="s">
        <v>97</v>
      </c>
      <c r="F414" s="1" t="s">
        <v>2291</v>
      </c>
      <c r="G414" s="1" t="s">
        <v>2442</v>
      </c>
      <c r="H414" s="1">
        <v>1</v>
      </c>
      <c r="I414" s="13">
        <f t="shared" si="6"/>
        <v>0</v>
      </c>
      <c r="J414" s="85">
        <v>1</v>
      </c>
    </row>
    <row r="415" spans="1:10" x14ac:dyDescent="0.25">
      <c r="A415" s="1" t="s">
        <v>3317</v>
      </c>
      <c r="B415" s="89" t="s">
        <v>555</v>
      </c>
      <c r="C415" s="1" t="s">
        <v>556</v>
      </c>
      <c r="D415" s="1">
        <v>1.91</v>
      </c>
      <c r="E415" s="1" t="s">
        <v>97</v>
      </c>
      <c r="F415" s="1" t="s">
        <v>2291</v>
      </c>
      <c r="G415" s="1" t="s">
        <v>2442</v>
      </c>
      <c r="H415" s="1">
        <v>1</v>
      </c>
      <c r="I415" s="13">
        <f t="shared" si="6"/>
        <v>0</v>
      </c>
      <c r="J415" s="85">
        <v>1</v>
      </c>
    </row>
    <row r="416" spans="1:10" x14ac:dyDescent="0.25">
      <c r="A416" s="1" t="s">
        <v>3317</v>
      </c>
      <c r="B416" s="89" t="s">
        <v>1535</v>
      </c>
      <c r="C416" s="1" t="s">
        <v>1536</v>
      </c>
      <c r="D416" s="1">
        <v>1.84</v>
      </c>
      <c r="E416" s="1" t="s">
        <v>97</v>
      </c>
      <c r="F416" s="1" t="s">
        <v>2291</v>
      </c>
      <c r="G416" s="1" t="s">
        <v>2442</v>
      </c>
      <c r="H416" s="1">
        <v>1</v>
      </c>
      <c r="I416" s="13">
        <f t="shared" si="6"/>
        <v>0</v>
      </c>
      <c r="J416" s="85">
        <v>1</v>
      </c>
    </row>
    <row r="417" spans="1:10" x14ac:dyDescent="0.25">
      <c r="A417" s="1" t="s">
        <v>3317</v>
      </c>
      <c r="B417" s="89" t="s">
        <v>1934</v>
      </c>
      <c r="C417" s="1" t="s">
        <v>1935</v>
      </c>
      <c r="D417" s="1">
        <v>1.82</v>
      </c>
      <c r="E417" s="1" t="s">
        <v>97</v>
      </c>
      <c r="F417" s="1" t="s">
        <v>2291</v>
      </c>
      <c r="G417" s="1" t="s">
        <v>2442</v>
      </c>
      <c r="H417" s="1">
        <v>1</v>
      </c>
      <c r="I417" s="13">
        <f t="shared" si="6"/>
        <v>0</v>
      </c>
      <c r="J417" s="85">
        <v>1</v>
      </c>
    </row>
    <row r="418" spans="1:10" x14ac:dyDescent="0.25">
      <c r="A418" s="1" t="s">
        <v>3317</v>
      </c>
      <c r="B418" s="89" t="s">
        <v>923</v>
      </c>
      <c r="C418" s="1" t="s">
        <v>924</v>
      </c>
      <c r="D418" s="1">
        <v>1.7</v>
      </c>
      <c r="E418" s="1" t="s">
        <v>97</v>
      </c>
      <c r="F418" s="1" t="s">
        <v>2291</v>
      </c>
      <c r="G418" s="1" t="s">
        <v>2442</v>
      </c>
      <c r="H418" s="1">
        <v>1</v>
      </c>
      <c r="I418" s="13">
        <f t="shared" si="6"/>
        <v>0</v>
      </c>
      <c r="J418" s="85">
        <v>1</v>
      </c>
    </row>
    <row r="419" spans="1:10" x14ac:dyDescent="0.25">
      <c r="A419" s="1" t="s">
        <v>3317</v>
      </c>
      <c r="B419" s="89" t="s">
        <v>1407</v>
      </c>
      <c r="C419" s="1" t="s">
        <v>1408</v>
      </c>
      <c r="D419" s="1">
        <v>1.7</v>
      </c>
      <c r="E419" s="1" t="s">
        <v>97</v>
      </c>
      <c r="F419" s="1" t="s">
        <v>2291</v>
      </c>
      <c r="G419" s="1" t="s">
        <v>2442</v>
      </c>
      <c r="H419" s="1">
        <v>1</v>
      </c>
      <c r="I419" s="13">
        <f t="shared" si="6"/>
        <v>0</v>
      </c>
      <c r="J419" s="85">
        <v>1</v>
      </c>
    </row>
    <row r="420" spans="1:10" x14ac:dyDescent="0.25">
      <c r="A420" s="1" t="s">
        <v>3317</v>
      </c>
      <c r="B420" s="89" t="s">
        <v>1552</v>
      </c>
      <c r="C420" s="1" t="s">
        <v>1553</v>
      </c>
      <c r="D420" s="1">
        <v>1.7</v>
      </c>
      <c r="E420" s="1" t="s">
        <v>97</v>
      </c>
      <c r="F420" s="1" t="s">
        <v>2291</v>
      </c>
      <c r="G420" s="1" t="s">
        <v>2442</v>
      </c>
      <c r="H420" s="1">
        <v>1</v>
      </c>
      <c r="I420" s="13">
        <f t="shared" si="6"/>
        <v>0</v>
      </c>
      <c r="J420" s="85">
        <v>1</v>
      </c>
    </row>
    <row r="421" spans="1:10" x14ac:dyDescent="0.25">
      <c r="A421" s="1" t="s">
        <v>3317</v>
      </c>
      <c r="B421" s="89" t="s">
        <v>821</v>
      </c>
      <c r="C421" s="1" t="s">
        <v>822</v>
      </c>
      <c r="D421" s="1">
        <v>1.63</v>
      </c>
      <c r="E421" s="1" t="s">
        <v>97</v>
      </c>
      <c r="F421" s="1" t="s">
        <v>2291</v>
      </c>
      <c r="G421" s="1" t="s">
        <v>2442</v>
      </c>
      <c r="H421" s="1">
        <v>1</v>
      </c>
      <c r="I421" s="13">
        <f t="shared" si="6"/>
        <v>0</v>
      </c>
      <c r="J421" s="85">
        <v>1</v>
      </c>
    </row>
    <row r="422" spans="1:10" x14ac:dyDescent="0.25">
      <c r="A422" s="1" t="s">
        <v>3317</v>
      </c>
      <c r="B422" s="89" t="s">
        <v>823</v>
      </c>
      <c r="C422" s="1" t="s">
        <v>823</v>
      </c>
      <c r="D422" s="1">
        <v>1.6</v>
      </c>
      <c r="E422" s="1" t="s">
        <v>97</v>
      </c>
      <c r="F422" s="1" t="s">
        <v>2291</v>
      </c>
      <c r="G422" s="1" t="s">
        <v>2442</v>
      </c>
      <c r="H422" s="1">
        <v>1</v>
      </c>
      <c r="I422" s="13">
        <f t="shared" si="6"/>
        <v>0</v>
      </c>
      <c r="J422" s="85">
        <v>1</v>
      </c>
    </row>
    <row r="423" spans="1:10" x14ac:dyDescent="0.25">
      <c r="A423" s="1" t="s">
        <v>3317</v>
      </c>
      <c r="B423" s="89" t="s">
        <v>938</v>
      </c>
      <c r="C423" s="1" t="s">
        <v>939</v>
      </c>
      <c r="D423" s="1">
        <v>1.5</v>
      </c>
      <c r="E423" s="1" t="s">
        <v>97</v>
      </c>
      <c r="F423" s="1" t="s">
        <v>2291</v>
      </c>
      <c r="G423" s="1" t="s">
        <v>2442</v>
      </c>
      <c r="H423" s="1">
        <v>1</v>
      </c>
      <c r="I423" s="13">
        <f t="shared" si="6"/>
        <v>0</v>
      </c>
      <c r="J423" s="85">
        <v>1</v>
      </c>
    </row>
    <row r="424" spans="1:10" x14ac:dyDescent="0.25">
      <c r="A424" s="1" t="s">
        <v>3317</v>
      </c>
      <c r="B424" s="89" t="s">
        <v>1086</v>
      </c>
      <c r="C424" s="1" t="s">
        <v>1086</v>
      </c>
      <c r="D424" s="1">
        <v>1.35</v>
      </c>
      <c r="E424" s="1" t="s">
        <v>97</v>
      </c>
      <c r="F424" s="1" t="s">
        <v>2291</v>
      </c>
      <c r="G424" s="1" t="s">
        <v>2442</v>
      </c>
      <c r="H424" s="1">
        <v>1</v>
      </c>
      <c r="I424" s="13">
        <f t="shared" si="6"/>
        <v>0</v>
      </c>
      <c r="J424" s="85">
        <v>1</v>
      </c>
    </row>
    <row r="425" spans="1:10" x14ac:dyDescent="0.25">
      <c r="A425" s="1" t="s">
        <v>3317</v>
      </c>
      <c r="B425" s="89" t="s">
        <v>1670</v>
      </c>
      <c r="C425" s="1" t="s">
        <v>1670</v>
      </c>
      <c r="D425" s="1">
        <v>1.3</v>
      </c>
      <c r="E425" s="1" t="s">
        <v>97</v>
      </c>
      <c r="F425" s="1" t="s">
        <v>2291</v>
      </c>
      <c r="G425" s="1" t="s">
        <v>2442</v>
      </c>
      <c r="H425" s="1">
        <v>1</v>
      </c>
      <c r="I425" s="13">
        <f t="shared" si="6"/>
        <v>0</v>
      </c>
      <c r="J425" s="85">
        <v>1</v>
      </c>
    </row>
    <row r="426" spans="1:10" x14ac:dyDescent="0.25">
      <c r="A426" s="1" t="s">
        <v>3317</v>
      </c>
      <c r="B426" s="89" t="s">
        <v>471</v>
      </c>
      <c r="C426" s="1">
        <v>0</v>
      </c>
      <c r="D426" s="1">
        <v>1.25</v>
      </c>
      <c r="E426" s="1" t="s">
        <v>97</v>
      </c>
      <c r="F426" s="1" t="s">
        <v>2291</v>
      </c>
      <c r="G426" s="1" t="s">
        <v>2442</v>
      </c>
      <c r="H426" s="1">
        <v>1</v>
      </c>
      <c r="I426" s="13">
        <f t="shared" si="6"/>
        <v>0</v>
      </c>
      <c r="J426" s="85">
        <v>1</v>
      </c>
    </row>
    <row r="427" spans="1:10" x14ac:dyDescent="0.25">
      <c r="A427" s="1" t="s">
        <v>3317</v>
      </c>
      <c r="B427" s="89" t="s">
        <v>961</v>
      </c>
      <c r="C427" s="1" t="s">
        <v>962</v>
      </c>
      <c r="D427" s="1">
        <v>1.25</v>
      </c>
      <c r="E427" s="1" t="s">
        <v>97</v>
      </c>
      <c r="F427" s="1" t="s">
        <v>2291</v>
      </c>
      <c r="G427" s="1" t="s">
        <v>2442</v>
      </c>
      <c r="H427" s="1">
        <v>1</v>
      </c>
      <c r="I427" s="13">
        <f t="shared" si="6"/>
        <v>0</v>
      </c>
      <c r="J427" s="85">
        <v>1</v>
      </c>
    </row>
    <row r="428" spans="1:10" x14ac:dyDescent="0.25">
      <c r="A428" s="1" t="s">
        <v>3317</v>
      </c>
      <c r="B428" s="89" t="s">
        <v>1363</v>
      </c>
      <c r="C428" s="1" t="s">
        <v>1364</v>
      </c>
      <c r="D428" s="1">
        <v>1.25</v>
      </c>
      <c r="E428" s="1" t="s">
        <v>97</v>
      </c>
      <c r="F428" s="1" t="s">
        <v>2291</v>
      </c>
      <c r="G428" s="1" t="s">
        <v>2442</v>
      </c>
      <c r="H428" s="1">
        <v>1</v>
      </c>
      <c r="I428" s="13">
        <f t="shared" si="6"/>
        <v>0</v>
      </c>
      <c r="J428" s="85">
        <v>1</v>
      </c>
    </row>
    <row r="429" spans="1:10" x14ac:dyDescent="0.25">
      <c r="A429" s="1" t="s">
        <v>3317</v>
      </c>
      <c r="B429" s="89" t="s">
        <v>1323</v>
      </c>
      <c r="C429" s="1" t="s">
        <v>4142</v>
      </c>
      <c r="D429" s="1">
        <v>1.1000000000000001</v>
      </c>
      <c r="E429" s="1" t="s">
        <v>97</v>
      </c>
      <c r="F429" s="1" t="s">
        <v>2291</v>
      </c>
      <c r="G429" s="1" t="s">
        <v>2442</v>
      </c>
      <c r="H429" s="1">
        <v>1</v>
      </c>
      <c r="I429" s="13">
        <f t="shared" si="6"/>
        <v>0</v>
      </c>
      <c r="J429" s="85">
        <v>1</v>
      </c>
    </row>
    <row r="430" spans="1:10" x14ac:dyDescent="0.25">
      <c r="A430" s="1" t="s">
        <v>3317</v>
      </c>
      <c r="B430" s="89" t="s">
        <v>1287</v>
      </c>
      <c r="C430" s="1" t="s">
        <v>1288</v>
      </c>
      <c r="D430" s="1">
        <v>1.05</v>
      </c>
      <c r="E430" s="1" t="s">
        <v>97</v>
      </c>
      <c r="F430" s="1" t="s">
        <v>2291</v>
      </c>
      <c r="G430" s="1" t="s">
        <v>2442</v>
      </c>
      <c r="H430" s="1">
        <v>1</v>
      </c>
      <c r="I430" s="13">
        <f t="shared" si="6"/>
        <v>0</v>
      </c>
      <c r="J430" s="85">
        <v>1</v>
      </c>
    </row>
    <row r="431" spans="1:10" x14ac:dyDescent="0.25">
      <c r="A431" s="1" t="s">
        <v>3317</v>
      </c>
      <c r="B431" s="89" t="s">
        <v>457</v>
      </c>
      <c r="C431" s="1" t="s">
        <v>458</v>
      </c>
      <c r="D431" s="1">
        <v>1</v>
      </c>
      <c r="E431" s="1" t="s">
        <v>97</v>
      </c>
      <c r="F431" s="1" t="s">
        <v>2291</v>
      </c>
      <c r="G431" s="1" t="s">
        <v>2442</v>
      </c>
      <c r="H431" s="1">
        <v>1</v>
      </c>
      <c r="I431" s="13">
        <f t="shared" si="6"/>
        <v>0</v>
      </c>
      <c r="J431" s="85">
        <v>1</v>
      </c>
    </row>
    <row r="432" spans="1:10" x14ac:dyDescent="0.25">
      <c r="A432" s="1" t="s">
        <v>3317</v>
      </c>
      <c r="B432" s="89" t="s">
        <v>824</v>
      </c>
      <c r="C432" s="1" t="s">
        <v>825</v>
      </c>
      <c r="D432" s="1">
        <v>1</v>
      </c>
      <c r="E432" s="1" t="s">
        <v>97</v>
      </c>
      <c r="F432" s="1" t="s">
        <v>2291</v>
      </c>
      <c r="G432" s="1" t="s">
        <v>2442</v>
      </c>
      <c r="H432" s="1">
        <v>1</v>
      </c>
      <c r="I432" s="13">
        <f t="shared" si="6"/>
        <v>0</v>
      </c>
      <c r="J432" s="85">
        <v>1</v>
      </c>
    </row>
    <row r="433" spans="1:10" x14ac:dyDescent="0.25">
      <c r="A433" s="1" t="s">
        <v>3317</v>
      </c>
      <c r="B433" s="89" t="s">
        <v>841</v>
      </c>
      <c r="C433" s="1" t="s">
        <v>842</v>
      </c>
      <c r="D433" s="1">
        <v>1</v>
      </c>
      <c r="E433" s="1" t="s">
        <v>97</v>
      </c>
      <c r="F433" s="1" t="s">
        <v>2291</v>
      </c>
      <c r="G433" s="1" t="s">
        <v>2442</v>
      </c>
      <c r="H433" s="1">
        <v>1</v>
      </c>
      <c r="I433" s="13">
        <f t="shared" si="6"/>
        <v>0</v>
      </c>
      <c r="J433" s="85">
        <v>1</v>
      </c>
    </row>
    <row r="434" spans="1:10" x14ac:dyDescent="0.25">
      <c r="A434" s="1" t="s">
        <v>3317</v>
      </c>
      <c r="B434" s="89" t="s">
        <v>1928</v>
      </c>
      <c r="C434" s="1" t="s">
        <v>1929</v>
      </c>
      <c r="D434" s="1">
        <v>1</v>
      </c>
      <c r="E434" s="1" t="s">
        <v>97</v>
      </c>
      <c r="F434" s="1" t="s">
        <v>2291</v>
      </c>
      <c r="G434" s="1" t="s">
        <v>2442</v>
      </c>
      <c r="H434" s="1">
        <v>1</v>
      </c>
      <c r="I434" s="13">
        <f t="shared" si="6"/>
        <v>0</v>
      </c>
      <c r="J434" s="85">
        <v>1</v>
      </c>
    </row>
    <row r="435" spans="1:10" x14ac:dyDescent="0.25">
      <c r="A435" s="1" t="s">
        <v>3317</v>
      </c>
      <c r="B435" s="89" t="s">
        <v>1501</v>
      </c>
      <c r="C435" s="1" t="s">
        <v>1502</v>
      </c>
      <c r="D435" s="1">
        <v>1</v>
      </c>
      <c r="E435" s="1" t="s">
        <v>97</v>
      </c>
      <c r="F435" s="1" t="s">
        <v>2291</v>
      </c>
      <c r="G435" s="1" t="s">
        <v>2442</v>
      </c>
      <c r="H435" s="1">
        <v>1</v>
      </c>
      <c r="I435" s="13">
        <f t="shared" si="6"/>
        <v>0</v>
      </c>
      <c r="J435" s="85">
        <v>1</v>
      </c>
    </row>
    <row r="436" spans="1:10" x14ac:dyDescent="0.25">
      <c r="A436" s="1" t="s">
        <v>3317</v>
      </c>
      <c r="B436" s="89" t="s">
        <v>553</v>
      </c>
      <c r="C436" s="1" t="s">
        <v>554</v>
      </c>
      <c r="D436" s="1">
        <v>0.98</v>
      </c>
      <c r="E436" s="1" t="s">
        <v>97</v>
      </c>
      <c r="F436" s="1" t="s">
        <v>2291</v>
      </c>
      <c r="G436" s="1" t="s">
        <v>2442</v>
      </c>
      <c r="H436" s="1">
        <v>1</v>
      </c>
      <c r="I436" s="13">
        <f t="shared" si="6"/>
        <v>0</v>
      </c>
      <c r="J436" s="85">
        <v>1</v>
      </c>
    </row>
    <row r="437" spans="1:10" x14ac:dyDescent="0.25">
      <c r="A437" s="1" t="s">
        <v>3317</v>
      </c>
      <c r="B437" s="89" t="s">
        <v>1668</v>
      </c>
      <c r="C437" s="1">
        <v>0</v>
      </c>
      <c r="D437" s="1">
        <v>0.63</v>
      </c>
      <c r="E437" s="1" t="s">
        <v>97</v>
      </c>
      <c r="F437" s="1" t="s">
        <v>2291</v>
      </c>
      <c r="G437" s="1" t="s">
        <v>2442</v>
      </c>
      <c r="H437" s="1">
        <v>1</v>
      </c>
      <c r="I437" s="13">
        <f t="shared" si="6"/>
        <v>0</v>
      </c>
      <c r="J437" s="85">
        <v>1</v>
      </c>
    </row>
    <row r="438" spans="1:10" x14ac:dyDescent="0.25">
      <c r="A438" s="1" t="s">
        <v>3317</v>
      </c>
      <c r="B438" s="89" t="s">
        <v>806</v>
      </c>
      <c r="C438" s="1" t="s">
        <v>806</v>
      </c>
      <c r="D438" s="1">
        <v>0.6</v>
      </c>
      <c r="E438" s="1" t="s">
        <v>97</v>
      </c>
      <c r="F438" s="1" t="s">
        <v>2291</v>
      </c>
      <c r="G438" s="1" t="s">
        <v>2442</v>
      </c>
      <c r="H438" s="1">
        <v>1</v>
      </c>
      <c r="I438" s="13">
        <f t="shared" si="6"/>
        <v>0</v>
      </c>
      <c r="J438" s="85">
        <v>1</v>
      </c>
    </row>
    <row r="439" spans="1:10" x14ac:dyDescent="0.25">
      <c r="A439" s="1" t="s">
        <v>3317</v>
      </c>
      <c r="B439" s="89" t="s">
        <v>405</v>
      </c>
      <c r="C439" s="1" t="s">
        <v>406</v>
      </c>
      <c r="D439" s="1">
        <v>0.52</v>
      </c>
      <c r="E439" s="1" t="s">
        <v>97</v>
      </c>
      <c r="F439" s="1" t="s">
        <v>2291</v>
      </c>
      <c r="G439" s="1" t="s">
        <v>2442</v>
      </c>
      <c r="H439" s="1">
        <v>1</v>
      </c>
      <c r="I439" s="13">
        <f t="shared" si="6"/>
        <v>0</v>
      </c>
      <c r="J439" s="85">
        <v>1</v>
      </c>
    </row>
    <row r="440" spans="1:10" x14ac:dyDescent="0.25">
      <c r="A440" s="1" t="s">
        <v>3317</v>
      </c>
      <c r="B440" s="89" t="s">
        <v>940</v>
      </c>
      <c r="C440" s="1" t="s">
        <v>940</v>
      </c>
      <c r="D440" s="1">
        <v>0.5</v>
      </c>
      <c r="E440" s="1" t="s">
        <v>97</v>
      </c>
      <c r="F440" s="1" t="s">
        <v>2291</v>
      </c>
      <c r="G440" s="1" t="s">
        <v>2442</v>
      </c>
      <c r="H440" s="1">
        <v>1</v>
      </c>
      <c r="I440" s="13">
        <f t="shared" si="6"/>
        <v>0</v>
      </c>
      <c r="J440" s="85">
        <v>1</v>
      </c>
    </row>
    <row r="441" spans="1:10" x14ac:dyDescent="0.25">
      <c r="A441" s="1" t="s">
        <v>3317</v>
      </c>
      <c r="B441" s="89" t="s">
        <v>1259</v>
      </c>
      <c r="C441" s="1" t="s">
        <v>1260</v>
      </c>
      <c r="D441" s="1">
        <v>0.5</v>
      </c>
      <c r="E441" s="1" t="s">
        <v>97</v>
      </c>
      <c r="F441" s="1" t="s">
        <v>2291</v>
      </c>
      <c r="G441" s="1" t="s">
        <v>2442</v>
      </c>
      <c r="H441" s="1">
        <v>1</v>
      </c>
      <c r="I441" s="13">
        <f t="shared" si="6"/>
        <v>0</v>
      </c>
      <c r="J441" s="85">
        <v>1</v>
      </c>
    </row>
    <row r="442" spans="1:10" x14ac:dyDescent="0.25">
      <c r="A442" s="1" t="s">
        <v>3317</v>
      </c>
      <c r="B442" s="89" t="s">
        <v>1867</v>
      </c>
      <c r="C442" s="1" t="s">
        <v>1868</v>
      </c>
      <c r="D442" s="1">
        <v>0.4</v>
      </c>
      <c r="E442" s="1" t="s">
        <v>97</v>
      </c>
      <c r="F442" s="1" t="s">
        <v>2291</v>
      </c>
      <c r="G442" s="1" t="s">
        <v>2442</v>
      </c>
      <c r="H442" s="1">
        <v>1</v>
      </c>
      <c r="I442" s="13">
        <f t="shared" si="6"/>
        <v>0</v>
      </c>
      <c r="J442" s="85">
        <v>1</v>
      </c>
    </row>
    <row r="443" spans="1:10" x14ac:dyDescent="0.25">
      <c r="A443" s="1" t="s">
        <v>3317</v>
      </c>
      <c r="B443" s="89" t="s">
        <v>470</v>
      </c>
      <c r="C443" s="1">
        <v>0</v>
      </c>
      <c r="D443" s="1">
        <v>0.3</v>
      </c>
      <c r="E443" s="1" t="s">
        <v>97</v>
      </c>
      <c r="F443" s="1" t="s">
        <v>2291</v>
      </c>
      <c r="G443" s="1" t="s">
        <v>2442</v>
      </c>
      <c r="H443" s="1">
        <v>1</v>
      </c>
      <c r="I443" s="13">
        <f t="shared" si="6"/>
        <v>0</v>
      </c>
      <c r="J443" s="85">
        <v>1</v>
      </c>
    </row>
    <row r="444" spans="1:10" x14ac:dyDescent="0.25">
      <c r="A444" s="1" t="s">
        <v>3317</v>
      </c>
      <c r="B444" s="89" t="s">
        <v>4334</v>
      </c>
      <c r="C444" s="1" t="s">
        <v>4335</v>
      </c>
      <c r="D444" s="1">
        <v>0</v>
      </c>
      <c r="E444" s="1" t="s">
        <v>97</v>
      </c>
      <c r="F444" s="1" t="s">
        <v>2291</v>
      </c>
      <c r="G444" s="1" t="s">
        <v>2442</v>
      </c>
      <c r="H444" s="1">
        <v>1</v>
      </c>
      <c r="I444" s="13">
        <f t="shared" si="6"/>
        <v>0</v>
      </c>
      <c r="J444" s="85">
        <v>1</v>
      </c>
    </row>
    <row r="445" spans="1:10" x14ac:dyDescent="0.25">
      <c r="A445" s="1" t="s">
        <v>3317</v>
      </c>
      <c r="B445" s="89" t="s">
        <v>4363</v>
      </c>
      <c r="C445" s="1" t="s">
        <v>4364</v>
      </c>
      <c r="D445" s="1">
        <v>0</v>
      </c>
      <c r="E445" s="1" t="s">
        <v>97</v>
      </c>
      <c r="F445" s="1" t="s">
        <v>2291</v>
      </c>
      <c r="G445" s="1" t="s">
        <v>2442</v>
      </c>
      <c r="H445" s="1">
        <v>1</v>
      </c>
      <c r="I445" s="13">
        <f t="shared" si="6"/>
        <v>0</v>
      </c>
      <c r="J445" s="85">
        <v>0</v>
      </c>
    </row>
    <row r="446" spans="1:10" x14ac:dyDescent="0.25">
      <c r="A446" s="1" t="s">
        <v>4385</v>
      </c>
      <c r="B446" s="89" t="s">
        <v>2238</v>
      </c>
      <c r="C446" s="1">
        <v>0</v>
      </c>
      <c r="D446" s="1" t="e">
        <v>#N/A</v>
      </c>
      <c r="E446" s="1" t="s">
        <v>97</v>
      </c>
      <c r="F446" s="1" t="s">
        <v>3308</v>
      </c>
      <c r="G446" s="1" t="s">
        <v>2442</v>
      </c>
      <c r="H446" s="1">
        <v>0</v>
      </c>
      <c r="I446" s="13">
        <f t="shared" si="6"/>
        <v>1</v>
      </c>
      <c r="J446" s="85">
        <v>0</v>
      </c>
    </row>
    <row r="447" spans="1:10" x14ac:dyDescent="0.25">
      <c r="A447" s="1" t="s">
        <v>4385</v>
      </c>
      <c r="B447" s="89" t="s">
        <v>2239</v>
      </c>
      <c r="C447" s="1">
        <v>0</v>
      </c>
      <c r="D447" s="1" t="e">
        <v>#N/A</v>
      </c>
      <c r="E447" s="1" t="s">
        <v>97</v>
      </c>
      <c r="F447" s="1" t="s">
        <v>3308</v>
      </c>
      <c r="G447" s="1" t="s">
        <v>2442</v>
      </c>
      <c r="H447" s="1">
        <v>0</v>
      </c>
      <c r="I447" s="13">
        <f t="shared" si="6"/>
        <v>1</v>
      </c>
      <c r="J447" s="85">
        <v>0</v>
      </c>
    </row>
    <row r="448" spans="1:10" x14ac:dyDescent="0.25">
      <c r="A448" s="1" t="s">
        <v>4385</v>
      </c>
      <c r="B448" s="89" t="s">
        <v>2240</v>
      </c>
      <c r="C448" s="1">
        <v>0</v>
      </c>
      <c r="D448" s="1" t="e">
        <v>#N/A</v>
      </c>
      <c r="E448" s="1" t="s">
        <v>97</v>
      </c>
      <c r="F448" s="1" t="s">
        <v>3308</v>
      </c>
      <c r="G448" s="1" t="s">
        <v>2442</v>
      </c>
      <c r="H448" s="1">
        <v>0</v>
      </c>
      <c r="I448" s="13">
        <f t="shared" si="6"/>
        <v>1</v>
      </c>
      <c r="J448" s="85">
        <v>0</v>
      </c>
    </row>
    <row r="449" spans="1:10" x14ac:dyDescent="0.25">
      <c r="A449" s="1" t="s">
        <v>4385</v>
      </c>
      <c r="B449" s="89" t="s">
        <v>1106</v>
      </c>
      <c r="C449" s="1" t="s">
        <v>1107</v>
      </c>
      <c r="D449" s="1">
        <v>210</v>
      </c>
      <c r="E449" s="1" t="s">
        <v>97</v>
      </c>
      <c r="F449" s="1" t="s">
        <v>2291</v>
      </c>
      <c r="G449" s="1" t="s">
        <v>2442</v>
      </c>
      <c r="H449" s="1">
        <v>1</v>
      </c>
      <c r="I449" s="13">
        <f t="shared" si="6"/>
        <v>0</v>
      </c>
      <c r="J449" s="85">
        <v>1</v>
      </c>
    </row>
    <row r="450" spans="1:10" x14ac:dyDescent="0.25">
      <c r="A450" s="1" t="s">
        <v>4385</v>
      </c>
      <c r="B450" s="89" t="s">
        <v>1373</v>
      </c>
      <c r="C450" s="1" t="s">
        <v>1374</v>
      </c>
      <c r="D450" s="1">
        <v>57</v>
      </c>
      <c r="E450" s="1" t="s">
        <v>97</v>
      </c>
      <c r="F450" s="1" t="s">
        <v>2291</v>
      </c>
      <c r="G450" s="1" t="s">
        <v>2442</v>
      </c>
      <c r="H450" s="1">
        <v>1</v>
      </c>
      <c r="I450" s="13">
        <f t="shared" ref="I450:I513" si="7">NOT(H450)*1</f>
        <v>0</v>
      </c>
      <c r="J450" s="85">
        <v>1</v>
      </c>
    </row>
    <row r="451" spans="1:10" x14ac:dyDescent="0.25">
      <c r="A451" s="1" t="s">
        <v>4385</v>
      </c>
      <c r="B451" s="89" t="s">
        <v>1189</v>
      </c>
      <c r="C451" s="1" t="s">
        <v>1190</v>
      </c>
      <c r="D451" s="1">
        <v>55</v>
      </c>
      <c r="E451" s="1" t="s">
        <v>97</v>
      </c>
      <c r="F451" s="1" t="s">
        <v>2291</v>
      </c>
      <c r="G451" s="1" t="s">
        <v>2442</v>
      </c>
      <c r="H451" s="1">
        <v>1</v>
      </c>
      <c r="I451" s="13">
        <f t="shared" si="7"/>
        <v>0</v>
      </c>
      <c r="J451" s="85">
        <v>1</v>
      </c>
    </row>
    <row r="452" spans="1:10" x14ac:dyDescent="0.25">
      <c r="A452" s="1" t="s">
        <v>4385</v>
      </c>
      <c r="B452" s="89" t="s">
        <v>1006</v>
      </c>
      <c r="C452" s="1" t="s">
        <v>1007</v>
      </c>
      <c r="D452" s="1">
        <v>51.2</v>
      </c>
      <c r="E452" s="1" t="s">
        <v>97</v>
      </c>
      <c r="F452" s="1" t="s">
        <v>2291</v>
      </c>
      <c r="G452" s="1" t="s">
        <v>2442</v>
      </c>
      <c r="H452" s="1">
        <v>1</v>
      </c>
      <c r="I452" s="13">
        <f t="shared" si="7"/>
        <v>0</v>
      </c>
      <c r="J452" s="85">
        <v>1</v>
      </c>
    </row>
    <row r="453" spans="1:10" x14ac:dyDescent="0.25">
      <c r="A453" s="1" t="s">
        <v>4385</v>
      </c>
      <c r="B453" s="89" t="s">
        <v>1572</v>
      </c>
      <c r="C453" s="1" t="s">
        <v>1573</v>
      </c>
      <c r="D453" s="1">
        <v>25.9</v>
      </c>
      <c r="E453" s="1" t="s">
        <v>97</v>
      </c>
      <c r="F453" s="1" t="s">
        <v>2291</v>
      </c>
      <c r="G453" s="1" t="s">
        <v>2442</v>
      </c>
      <c r="H453" s="1">
        <v>1</v>
      </c>
      <c r="I453" s="13">
        <f t="shared" si="7"/>
        <v>0</v>
      </c>
      <c r="J453" s="85">
        <v>1</v>
      </c>
    </row>
    <row r="454" spans="1:10" x14ac:dyDescent="0.25">
      <c r="A454" s="1" t="s">
        <v>4385</v>
      </c>
      <c r="B454" s="89" t="s">
        <v>1699</v>
      </c>
      <c r="C454" s="1" t="s">
        <v>1700</v>
      </c>
      <c r="D454" s="1">
        <v>18.399999999999999</v>
      </c>
      <c r="E454" s="1" t="s">
        <v>97</v>
      </c>
      <c r="F454" s="1" t="s">
        <v>2291</v>
      </c>
      <c r="G454" s="1" t="s">
        <v>2442</v>
      </c>
      <c r="H454" s="1">
        <v>1</v>
      </c>
      <c r="I454" s="13">
        <f t="shared" si="7"/>
        <v>0</v>
      </c>
      <c r="J454" s="85">
        <v>1</v>
      </c>
    </row>
    <row r="455" spans="1:10" x14ac:dyDescent="0.25">
      <c r="A455" s="1" t="s">
        <v>4385</v>
      </c>
      <c r="B455" s="89" t="s">
        <v>1411</v>
      </c>
      <c r="C455" s="1" t="s">
        <v>1412</v>
      </c>
      <c r="D455" s="1">
        <v>13.5</v>
      </c>
      <c r="E455" s="1" t="s">
        <v>97</v>
      </c>
      <c r="F455" s="1" t="s">
        <v>2291</v>
      </c>
      <c r="G455" s="1" t="s">
        <v>2442</v>
      </c>
      <c r="H455" s="1">
        <v>1</v>
      </c>
      <c r="I455" s="13">
        <f t="shared" si="7"/>
        <v>0</v>
      </c>
      <c r="J455" s="85">
        <v>1</v>
      </c>
    </row>
    <row r="456" spans="1:10" x14ac:dyDescent="0.25">
      <c r="A456" s="1" t="s">
        <v>4385</v>
      </c>
      <c r="B456" s="89" t="s">
        <v>1492</v>
      </c>
      <c r="C456" s="1" t="s">
        <v>1493</v>
      </c>
      <c r="D456" s="1">
        <v>13</v>
      </c>
      <c r="E456" s="1" t="s">
        <v>97</v>
      </c>
      <c r="F456" s="1" t="s">
        <v>2291</v>
      </c>
      <c r="G456" s="1" t="s">
        <v>2442</v>
      </c>
      <c r="H456" s="1">
        <v>1</v>
      </c>
      <c r="I456" s="13">
        <f t="shared" si="7"/>
        <v>0</v>
      </c>
      <c r="J456" s="85">
        <v>1</v>
      </c>
    </row>
    <row r="457" spans="1:10" x14ac:dyDescent="0.25">
      <c r="A457" s="1" t="s">
        <v>4385</v>
      </c>
      <c r="B457" s="89" t="s">
        <v>998</v>
      </c>
      <c r="C457" s="1" t="s">
        <v>999</v>
      </c>
      <c r="D457" s="1">
        <v>12.8</v>
      </c>
      <c r="E457" s="1" t="s">
        <v>97</v>
      </c>
      <c r="F457" s="1" t="s">
        <v>2291</v>
      </c>
      <c r="G457" s="1" t="s">
        <v>2442</v>
      </c>
      <c r="H457" s="1">
        <v>1</v>
      </c>
      <c r="I457" s="13">
        <f t="shared" si="7"/>
        <v>0</v>
      </c>
      <c r="J457" s="85">
        <v>1</v>
      </c>
    </row>
    <row r="458" spans="1:10" x14ac:dyDescent="0.25">
      <c r="A458" s="1" t="s">
        <v>4385</v>
      </c>
      <c r="B458" s="89" t="s">
        <v>147</v>
      </c>
      <c r="C458" s="1" t="s">
        <v>148</v>
      </c>
      <c r="D458" s="1">
        <v>12.5</v>
      </c>
      <c r="E458" s="1" t="s">
        <v>97</v>
      </c>
      <c r="F458" s="1" t="s">
        <v>2291</v>
      </c>
      <c r="G458" s="1" t="s">
        <v>2442</v>
      </c>
      <c r="H458" s="1">
        <v>1</v>
      </c>
      <c r="I458" s="13">
        <f t="shared" si="7"/>
        <v>0</v>
      </c>
      <c r="J458" s="85">
        <v>1</v>
      </c>
    </row>
    <row r="459" spans="1:10" x14ac:dyDescent="0.25">
      <c r="A459" s="1" t="s">
        <v>4385</v>
      </c>
      <c r="B459" s="89" t="s">
        <v>1512</v>
      </c>
      <c r="C459" s="1" t="s">
        <v>1513</v>
      </c>
      <c r="D459" s="1">
        <v>11.4</v>
      </c>
      <c r="E459" s="1" t="s">
        <v>97</v>
      </c>
      <c r="F459" s="1" t="s">
        <v>2291</v>
      </c>
      <c r="G459" s="1" t="s">
        <v>2442</v>
      </c>
      <c r="H459" s="1">
        <v>1</v>
      </c>
      <c r="I459" s="13">
        <f t="shared" si="7"/>
        <v>0</v>
      </c>
      <c r="J459" s="85">
        <v>1</v>
      </c>
    </row>
    <row r="460" spans="1:10" x14ac:dyDescent="0.25">
      <c r="A460" s="1" t="s">
        <v>4385</v>
      </c>
      <c r="B460" s="89" t="s">
        <v>752</v>
      </c>
      <c r="C460" s="1" t="s">
        <v>753</v>
      </c>
      <c r="D460" s="1">
        <v>11</v>
      </c>
      <c r="E460" s="1" t="s">
        <v>97</v>
      </c>
      <c r="F460" s="1" t="s">
        <v>2291</v>
      </c>
      <c r="G460" s="1" t="s">
        <v>2442</v>
      </c>
      <c r="H460" s="1">
        <v>1</v>
      </c>
      <c r="I460" s="13">
        <f t="shared" si="7"/>
        <v>0</v>
      </c>
      <c r="J460" s="85">
        <v>1</v>
      </c>
    </row>
    <row r="461" spans="1:10" x14ac:dyDescent="0.25">
      <c r="A461" s="1" t="s">
        <v>4385</v>
      </c>
      <c r="B461" s="89" t="s">
        <v>1361</v>
      </c>
      <c r="C461" s="1" t="s">
        <v>1362</v>
      </c>
      <c r="D461" s="1">
        <v>10.1</v>
      </c>
      <c r="E461" s="1" t="s">
        <v>97</v>
      </c>
      <c r="F461" s="1" t="s">
        <v>2291</v>
      </c>
      <c r="G461" s="1" t="s">
        <v>2442</v>
      </c>
      <c r="H461" s="1">
        <v>1</v>
      </c>
      <c r="I461" s="13">
        <f t="shared" si="7"/>
        <v>0</v>
      </c>
      <c r="J461" s="85">
        <v>1</v>
      </c>
    </row>
    <row r="462" spans="1:10" x14ac:dyDescent="0.25">
      <c r="A462" s="1" t="s">
        <v>4385</v>
      </c>
      <c r="B462" s="89" t="s">
        <v>1104</v>
      </c>
      <c r="C462" s="1" t="s">
        <v>1105</v>
      </c>
      <c r="D462" s="1">
        <v>10</v>
      </c>
      <c r="E462" s="1" t="s">
        <v>97</v>
      </c>
      <c r="F462" s="1" t="s">
        <v>2291</v>
      </c>
      <c r="G462" s="1" t="s">
        <v>2442</v>
      </c>
      <c r="H462" s="1">
        <v>1</v>
      </c>
      <c r="I462" s="13">
        <f t="shared" si="7"/>
        <v>0</v>
      </c>
      <c r="J462" s="85">
        <v>1</v>
      </c>
    </row>
    <row r="463" spans="1:10" x14ac:dyDescent="0.25">
      <c r="A463" s="1" t="s">
        <v>4385</v>
      </c>
      <c r="B463" s="89" t="s">
        <v>528</v>
      </c>
      <c r="C463" s="1" t="s">
        <v>529</v>
      </c>
      <c r="D463" s="1">
        <v>9.99</v>
      </c>
      <c r="E463" s="1" t="s">
        <v>97</v>
      </c>
      <c r="F463" s="1" t="s">
        <v>2291</v>
      </c>
      <c r="G463" s="1" t="s">
        <v>2442</v>
      </c>
      <c r="H463" s="1">
        <v>1</v>
      </c>
      <c r="I463" s="13">
        <f t="shared" si="7"/>
        <v>0</v>
      </c>
      <c r="J463" s="85">
        <v>1</v>
      </c>
    </row>
    <row r="464" spans="1:10" x14ac:dyDescent="0.25">
      <c r="A464" s="1" t="s">
        <v>4385</v>
      </c>
      <c r="B464" s="89" t="s">
        <v>313</v>
      </c>
      <c r="C464" s="1" t="s">
        <v>314</v>
      </c>
      <c r="D464" s="1">
        <v>9.1999999999999993</v>
      </c>
      <c r="E464" s="1" t="s">
        <v>97</v>
      </c>
      <c r="F464" s="1" t="s">
        <v>2291</v>
      </c>
      <c r="G464" s="1" t="s">
        <v>2442</v>
      </c>
      <c r="H464" s="1">
        <v>1</v>
      </c>
      <c r="I464" s="13">
        <f t="shared" si="7"/>
        <v>0</v>
      </c>
      <c r="J464" s="85">
        <v>1</v>
      </c>
    </row>
    <row r="465" spans="1:10" x14ac:dyDescent="0.25">
      <c r="A465" s="1" t="s">
        <v>4385</v>
      </c>
      <c r="B465" s="89" t="s">
        <v>1453</v>
      </c>
      <c r="C465" s="1" t="s">
        <v>1454</v>
      </c>
      <c r="D465" s="1">
        <v>9.1</v>
      </c>
      <c r="E465" s="1" t="s">
        <v>97</v>
      </c>
      <c r="F465" s="1" t="s">
        <v>2291</v>
      </c>
      <c r="G465" s="1" t="s">
        <v>2442</v>
      </c>
      <c r="H465" s="1">
        <v>1</v>
      </c>
      <c r="I465" s="13">
        <f t="shared" si="7"/>
        <v>0</v>
      </c>
      <c r="J465" s="85">
        <v>1</v>
      </c>
    </row>
    <row r="466" spans="1:10" x14ac:dyDescent="0.25">
      <c r="A466" s="1" t="s">
        <v>4385</v>
      </c>
      <c r="B466" s="89" t="s">
        <v>919</v>
      </c>
      <c r="C466" s="1" t="s">
        <v>920</v>
      </c>
      <c r="D466" s="1">
        <v>8.5</v>
      </c>
      <c r="E466" s="1" t="s">
        <v>97</v>
      </c>
      <c r="F466" s="1" t="s">
        <v>2291</v>
      </c>
      <c r="G466" s="1" t="s">
        <v>2442</v>
      </c>
      <c r="H466" s="1">
        <v>1</v>
      </c>
      <c r="I466" s="13">
        <f t="shared" si="7"/>
        <v>0</v>
      </c>
      <c r="J466" s="85">
        <v>1</v>
      </c>
    </row>
    <row r="467" spans="1:10" x14ac:dyDescent="0.25">
      <c r="A467" s="1" t="s">
        <v>4385</v>
      </c>
      <c r="B467" s="89" t="s">
        <v>249</v>
      </c>
      <c r="C467" s="1" t="s">
        <v>250</v>
      </c>
      <c r="D467" s="1">
        <v>8</v>
      </c>
      <c r="E467" s="1" t="s">
        <v>97</v>
      </c>
      <c r="F467" s="1" t="s">
        <v>2291</v>
      </c>
      <c r="G467" s="1" t="s">
        <v>2442</v>
      </c>
      <c r="H467" s="1">
        <v>1</v>
      </c>
      <c r="I467" s="13">
        <f t="shared" si="7"/>
        <v>0</v>
      </c>
      <c r="J467" s="85">
        <v>1</v>
      </c>
    </row>
    <row r="468" spans="1:10" x14ac:dyDescent="0.25">
      <c r="A468" s="1" t="s">
        <v>4385</v>
      </c>
      <c r="B468" s="89" t="s">
        <v>368</v>
      </c>
      <c r="C468" s="1" t="s">
        <v>369</v>
      </c>
      <c r="D468" s="1">
        <v>8</v>
      </c>
      <c r="E468" s="1" t="s">
        <v>97</v>
      </c>
      <c r="F468" s="1" t="s">
        <v>2291</v>
      </c>
      <c r="G468" s="1" t="s">
        <v>2442</v>
      </c>
      <c r="H468" s="1">
        <v>1</v>
      </c>
      <c r="I468" s="13">
        <f t="shared" si="7"/>
        <v>0</v>
      </c>
      <c r="J468" s="85">
        <v>1</v>
      </c>
    </row>
    <row r="469" spans="1:10" x14ac:dyDescent="0.25">
      <c r="A469" s="1" t="s">
        <v>4385</v>
      </c>
      <c r="B469" s="89" t="s">
        <v>366</v>
      </c>
      <c r="C469" s="1" t="s">
        <v>367</v>
      </c>
      <c r="D469" s="1">
        <v>7.7</v>
      </c>
      <c r="E469" s="1" t="s">
        <v>97</v>
      </c>
      <c r="F469" s="1" t="s">
        <v>2291</v>
      </c>
      <c r="G469" s="1" t="s">
        <v>2442</v>
      </c>
      <c r="H469" s="1">
        <v>1</v>
      </c>
      <c r="I469" s="13">
        <f t="shared" si="7"/>
        <v>0</v>
      </c>
      <c r="J469" s="85">
        <v>1</v>
      </c>
    </row>
    <row r="470" spans="1:10" x14ac:dyDescent="0.25">
      <c r="A470" s="1" t="s">
        <v>4385</v>
      </c>
      <c r="B470" s="89" t="s">
        <v>1708</v>
      </c>
      <c r="C470" s="1" t="s">
        <v>1709</v>
      </c>
      <c r="D470" s="1">
        <v>7.3</v>
      </c>
      <c r="E470" s="1" t="s">
        <v>97</v>
      </c>
      <c r="F470" s="1" t="s">
        <v>2291</v>
      </c>
      <c r="G470" s="1" t="s">
        <v>2442</v>
      </c>
      <c r="H470" s="1">
        <v>1</v>
      </c>
      <c r="I470" s="13">
        <f t="shared" si="7"/>
        <v>0</v>
      </c>
      <c r="J470" s="85">
        <v>1</v>
      </c>
    </row>
    <row r="471" spans="1:10" x14ac:dyDescent="0.25">
      <c r="A471" s="1" t="s">
        <v>4385</v>
      </c>
      <c r="B471" s="89" t="s">
        <v>362</v>
      </c>
      <c r="C471" s="1" t="s">
        <v>363</v>
      </c>
      <c r="D471" s="1">
        <v>6.9</v>
      </c>
      <c r="E471" s="1" t="s">
        <v>97</v>
      </c>
      <c r="F471" s="1" t="s">
        <v>2291</v>
      </c>
      <c r="G471" s="1" t="s">
        <v>2442</v>
      </c>
      <c r="H471" s="1">
        <v>1</v>
      </c>
      <c r="I471" s="13">
        <f t="shared" si="7"/>
        <v>0</v>
      </c>
      <c r="J471" s="85">
        <v>1</v>
      </c>
    </row>
    <row r="472" spans="1:10" x14ac:dyDescent="0.25">
      <c r="A472" s="1" t="s">
        <v>4385</v>
      </c>
      <c r="B472" s="89" t="s">
        <v>627</v>
      </c>
      <c r="C472" s="1" t="s">
        <v>628</v>
      </c>
      <c r="D472" s="1">
        <v>6.89</v>
      </c>
      <c r="E472" s="1" t="s">
        <v>97</v>
      </c>
      <c r="F472" s="1" t="s">
        <v>2291</v>
      </c>
      <c r="G472" s="1" t="s">
        <v>2442</v>
      </c>
      <c r="H472" s="1">
        <v>0</v>
      </c>
      <c r="I472" s="13">
        <f t="shared" si="7"/>
        <v>1</v>
      </c>
      <c r="J472" s="85">
        <v>1</v>
      </c>
    </row>
    <row r="473" spans="1:10" x14ac:dyDescent="0.25">
      <c r="A473" s="1" t="s">
        <v>4385</v>
      </c>
      <c r="B473" s="89" t="s">
        <v>1378</v>
      </c>
      <c r="C473" s="1" t="s">
        <v>1379</v>
      </c>
      <c r="D473" s="1">
        <v>6.55</v>
      </c>
      <c r="E473" s="1" t="s">
        <v>97</v>
      </c>
      <c r="F473" s="1" t="s">
        <v>2291</v>
      </c>
      <c r="G473" s="1" t="s">
        <v>2442</v>
      </c>
      <c r="H473" s="1">
        <v>1</v>
      </c>
      <c r="I473" s="13">
        <f t="shared" si="7"/>
        <v>0</v>
      </c>
      <c r="J473" s="85">
        <v>1</v>
      </c>
    </row>
    <row r="474" spans="1:10" x14ac:dyDescent="0.25">
      <c r="A474" s="1" t="s">
        <v>4385</v>
      </c>
      <c r="B474" s="89" t="s">
        <v>311</v>
      </c>
      <c r="C474" s="1" t="s">
        <v>312</v>
      </c>
      <c r="D474" s="1">
        <v>6.37</v>
      </c>
      <c r="E474" s="1" t="s">
        <v>97</v>
      </c>
      <c r="F474" s="1" t="s">
        <v>2291</v>
      </c>
      <c r="G474" s="1" t="s">
        <v>2442</v>
      </c>
      <c r="H474" s="1">
        <v>1</v>
      </c>
      <c r="I474" s="13">
        <f t="shared" si="7"/>
        <v>0</v>
      </c>
      <c r="J474" s="85">
        <v>1</v>
      </c>
    </row>
    <row r="475" spans="1:10" x14ac:dyDescent="0.25">
      <c r="A475" s="1" t="s">
        <v>4385</v>
      </c>
      <c r="B475" s="89" t="s">
        <v>1518</v>
      </c>
      <c r="C475" s="1" t="s">
        <v>1519</v>
      </c>
      <c r="D475" s="1">
        <v>6</v>
      </c>
      <c r="E475" s="1" t="s">
        <v>97</v>
      </c>
      <c r="F475" s="1" t="s">
        <v>2291</v>
      </c>
      <c r="G475" s="1" t="s">
        <v>2442</v>
      </c>
      <c r="H475" s="1">
        <v>1</v>
      </c>
      <c r="I475" s="13">
        <f t="shared" si="7"/>
        <v>0</v>
      </c>
      <c r="J475" s="85">
        <v>1</v>
      </c>
    </row>
    <row r="476" spans="1:10" x14ac:dyDescent="0.25">
      <c r="A476" s="1" t="s">
        <v>4385</v>
      </c>
      <c r="B476" s="89" t="s">
        <v>1278</v>
      </c>
      <c r="C476" s="1" t="s">
        <v>1279</v>
      </c>
      <c r="D476" s="1">
        <v>5.8</v>
      </c>
      <c r="E476" s="1" t="s">
        <v>97</v>
      </c>
      <c r="F476" s="1" t="s">
        <v>2291</v>
      </c>
      <c r="G476" s="1" t="s">
        <v>2442</v>
      </c>
      <c r="H476" s="1">
        <v>1</v>
      </c>
      <c r="I476" s="13">
        <f t="shared" si="7"/>
        <v>0</v>
      </c>
      <c r="J476" s="85">
        <v>1</v>
      </c>
    </row>
    <row r="477" spans="1:10" x14ac:dyDescent="0.25">
      <c r="A477" s="1" t="s">
        <v>4385</v>
      </c>
      <c r="B477" s="89" t="s">
        <v>154</v>
      </c>
      <c r="C477" s="1" t="s">
        <v>155</v>
      </c>
      <c r="D477" s="1">
        <v>5.5</v>
      </c>
      <c r="E477" s="1" t="s">
        <v>97</v>
      </c>
      <c r="F477" s="1" t="s">
        <v>2291</v>
      </c>
      <c r="G477" s="1" t="s">
        <v>2442</v>
      </c>
      <c r="H477" s="1">
        <v>1</v>
      </c>
      <c r="I477" s="13">
        <f t="shared" si="7"/>
        <v>0</v>
      </c>
      <c r="J477" s="85">
        <v>1</v>
      </c>
    </row>
    <row r="478" spans="1:10" x14ac:dyDescent="0.25">
      <c r="A478" s="1" t="s">
        <v>4385</v>
      </c>
      <c r="B478" s="89" t="s">
        <v>364</v>
      </c>
      <c r="C478" s="1" t="s">
        <v>365</v>
      </c>
      <c r="D478" s="1">
        <v>5.3</v>
      </c>
      <c r="E478" s="1" t="s">
        <v>97</v>
      </c>
      <c r="F478" s="1" t="s">
        <v>2291</v>
      </c>
      <c r="G478" s="1" t="s">
        <v>2442</v>
      </c>
      <c r="H478" s="1">
        <v>1</v>
      </c>
      <c r="I478" s="13">
        <f t="shared" si="7"/>
        <v>0</v>
      </c>
      <c r="J478" s="85">
        <v>1</v>
      </c>
    </row>
    <row r="479" spans="1:10" x14ac:dyDescent="0.25">
      <c r="A479" s="1" t="s">
        <v>4385</v>
      </c>
      <c r="B479" s="89" t="s">
        <v>625</v>
      </c>
      <c r="C479" s="1" t="s">
        <v>626</v>
      </c>
      <c r="D479" s="1">
        <v>5.3</v>
      </c>
      <c r="E479" s="1" t="s">
        <v>97</v>
      </c>
      <c r="F479" s="1" t="s">
        <v>2291</v>
      </c>
      <c r="G479" s="1" t="s">
        <v>2442</v>
      </c>
      <c r="H479" s="1">
        <v>1</v>
      </c>
      <c r="I479" s="13">
        <f t="shared" si="7"/>
        <v>0</v>
      </c>
      <c r="J479" s="85">
        <v>1</v>
      </c>
    </row>
    <row r="480" spans="1:10" x14ac:dyDescent="0.25">
      <c r="A480" s="1" t="s">
        <v>4385</v>
      </c>
      <c r="B480" s="89" t="s">
        <v>184</v>
      </c>
      <c r="C480" s="1" t="s">
        <v>185</v>
      </c>
      <c r="D480" s="1">
        <v>4.7</v>
      </c>
      <c r="E480" s="1" t="s">
        <v>97</v>
      </c>
      <c r="F480" s="1" t="s">
        <v>2291</v>
      </c>
      <c r="G480" s="1" t="s">
        <v>2442</v>
      </c>
      <c r="H480" s="1">
        <v>1</v>
      </c>
      <c r="I480" s="13">
        <f t="shared" si="7"/>
        <v>0</v>
      </c>
      <c r="J480" s="85">
        <v>1</v>
      </c>
    </row>
    <row r="481" spans="1:10" x14ac:dyDescent="0.25">
      <c r="A481" s="1" t="s">
        <v>4385</v>
      </c>
      <c r="B481" s="89" t="s">
        <v>209</v>
      </c>
      <c r="C481" s="1" t="s">
        <v>210</v>
      </c>
      <c r="D481" s="1">
        <v>4.55</v>
      </c>
      <c r="E481" s="1" t="s">
        <v>97</v>
      </c>
      <c r="F481" s="1" t="s">
        <v>2291</v>
      </c>
      <c r="G481" s="1" t="s">
        <v>2442</v>
      </c>
      <c r="H481" s="1">
        <v>1</v>
      </c>
      <c r="I481" s="13">
        <f t="shared" si="7"/>
        <v>0</v>
      </c>
      <c r="J481" s="85">
        <v>1</v>
      </c>
    </row>
    <row r="482" spans="1:10" x14ac:dyDescent="0.25">
      <c r="A482" s="1" t="s">
        <v>4385</v>
      </c>
      <c r="B482" s="89" t="s">
        <v>211</v>
      </c>
      <c r="C482" s="1" t="s">
        <v>212</v>
      </c>
      <c r="D482" s="1">
        <v>4.55</v>
      </c>
      <c r="E482" s="1" t="s">
        <v>97</v>
      </c>
      <c r="F482" s="1" t="s">
        <v>2291</v>
      </c>
      <c r="G482" s="1" t="s">
        <v>2442</v>
      </c>
      <c r="H482" s="1">
        <v>1</v>
      </c>
      <c r="I482" s="13">
        <f t="shared" si="7"/>
        <v>0</v>
      </c>
      <c r="J482" s="85">
        <v>1</v>
      </c>
    </row>
    <row r="483" spans="1:10" x14ac:dyDescent="0.25">
      <c r="A483" s="1" t="s">
        <v>4385</v>
      </c>
      <c r="B483" s="89" t="s">
        <v>1200</v>
      </c>
      <c r="C483" s="1" t="s">
        <v>1201</v>
      </c>
      <c r="D483" s="1">
        <v>4</v>
      </c>
      <c r="E483" s="1" t="s">
        <v>97</v>
      </c>
      <c r="F483" s="1" t="s">
        <v>2291</v>
      </c>
      <c r="G483" s="1" t="s">
        <v>2442</v>
      </c>
      <c r="H483" s="1">
        <v>1</v>
      </c>
      <c r="I483" s="13">
        <f t="shared" si="7"/>
        <v>0</v>
      </c>
      <c r="J483" s="85">
        <v>1</v>
      </c>
    </row>
    <row r="484" spans="1:10" x14ac:dyDescent="0.25">
      <c r="A484" s="1" t="s">
        <v>4385</v>
      </c>
      <c r="B484" s="89" t="s">
        <v>819</v>
      </c>
      <c r="C484" s="1" t="s">
        <v>820</v>
      </c>
      <c r="D484" s="1">
        <v>3.6</v>
      </c>
      <c r="E484" s="1" t="s">
        <v>97</v>
      </c>
      <c r="F484" s="1" t="s">
        <v>2291</v>
      </c>
      <c r="G484" s="1" t="s">
        <v>2442</v>
      </c>
      <c r="H484" s="1">
        <v>0</v>
      </c>
      <c r="I484" s="13">
        <f t="shared" si="7"/>
        <v>1</v>
      </c>
      <c r="J484" s="85">
        <v>1</v>
      </c>
    </row>
    <row r="485" spans="1:10" x14ac:dyDescent="0.25">
      <c r="A485" s="1" t="s">
        <v>4385</v>
      </c>
      <c r="B485" s="89" t="s">
        <v>1697</v>
      </c>
      <c r="C485" s="1" t="s">
        <v>1698</v>
      </c>
      <c r="D485" s="1">
        <v>3.2</v>
      </c>
      <c r="E485" s="1" t="s">
        <v>97</v>
      </c>
      <c r="F485" s="1" t="s">
        <v>2291</v>
      </c>
      <c r="G485" s="1" t="s">
        <v>2442</v>
      </c>
      <c r="H485" s="1">
        <v>1</v>
      </c>
      <c r="I485" s="13">
        <f t="shared" si="7"/>
        <v>0</v>
      </c>
      <c r="J485" s="85">
        <v>1</v>
      </c>
    </row>
    <row r="486" spans="1:10" x14ac:dyDescent="0.25">
      <c r="A486" s="1" t="s">
        <v>4385</v>
      </c>
      <c r="B486" s="89" t="s">
        <v>239</v>
      </c>
      <c r="C486" s="1" t="s">
        <v>240</v>
      </c>
      <c r="D486" s="1">
        <v>3</v>
      </c>
      <c r="E486" s="1" t="s">
        <v>97</v>
      </c>
      <c r="F486" s="1" t="s">
        <v>2291</v>
      </c>
      <c r="G486" s="1" t="s">
        <v>2442</v>
      </c>
      <c r="H486" s="1">
        <v>1</v>
      </c>
      <c r="I486" s="13">
        <f t="shared" si="7"/>
        <v>0</v>
      </c>
      <c r="J486" s="85">
        <v>1</v>
      </c>
    </row>
    <row r="487" spans="1:10" x14ac:dyDescent="0.25">
      <c r="A487" s="1" t="s">
        <v>4385</v>
      </c>
      <c r="B487" s="89" t="s">
        <v>251</v>
      </c>
      <c r="C487" s="1" t="s">
        <v>252</v>
      </c>
      <c r="D487" s="1">
        <v>3</v>
      </c>
      <c r="E487" s="1" t="s">
        <v>97</v>
      </c>
      <c r="F487" s="1" t="s">
        <v>2291</v>
      </c>
      <c r="G487" s="1" t="s">
        <v>2442</v>
      </c>
      <c r="H487" s="1">
        <v>1</v>
      </c>
      <c r="I487" s="13">
        <f t="shared" si="7"/>
        <v>0</v>
      </c>
      <c r="J487" s="85">
        <v>1</v>
      </c>
    </row>
    <row r="488" spans="1:10" x14ac:dyDescent="0.25">
      <c r="A488" s="1" t="s">
        <v>4385</v>
      </c>
      <c r="B488" s="89" t="s">
        <v>1664</v>
      </c>
      <c r="C488" s="1" t="s">
        <v>1665</v>
      </c>
      <c r="D488" s="1">
        <v>3</v>
      </c>
      <c r="E488" s="1" t="s">
        <v>97</v>
      </c>
      <c r="F488" s="1" t="s">
        <v>2291</v>
      </c>
      <c r="G488" s="1" t="s">
        <v>2442</v>
      </c>
      <c r="H488" s="1">
        <v>1</v>
      </c>
      <c r="I488" s="13">
        <f t="shared" si="7"/>
        <v>0</v>
      </c>
      <c r="J488" s="85">
        <v>1</v>
      </c>
    </row>
    <row r="489" spans="1:10" x14ac:dyDescent="0.25">
      <c r="A489" s="1" t="s">
        <v>4385</v>
      </c>
      <c r="B489" s="89" t="s">
        <v>642</v>
      </c>
      <c r="C489" s="1" t="s">
        <v>643</v>
      </c>
      <c r="D489" s="1">
        <v>2.83</v>
      </c>
      <c r="E489" s="1" t="s">
        <v>97</v>
      </c>
      <c r="F489" s="1" t="s">
        <v>2291</v>
      </c>
      <c r="G489" s="1" t="s">
        <v>2442</v>
      </c>
      <c r="H489" s="1">
        <v>1</v>
      </c>
      <c r="I489" s="13">
        <f t="shared" si="7"/>
        <v>0</v>
      </c>
      <c r="J489" s="85">
        <v>1</v>
      </c>
    </row>
    <row r="490" spans="1:10" x14ac:dyDescent="0.25">
      <c r="A490" s="1" t="s">
        <v>4385</v>
      </c>
      <c r="B490" s="89" t="s">
        <v>229</v>
      </c>
      <c r="C490" s="1" t="s">
        <v>230</v>
      </c>
      <c r="D490" s="1">
        <v>2.8</v>
      </c>
      <c r="E490" s="1" t="s">
        <v>97</v>
      </c>
      <c r="F490" s="1" t="s">
        <v>2291</v>
      </c>
      <c r="G490" s="1" t="s">
        <v>2442</v>
      </c>
      <c r="H490" s="1">
        <v>1</v>
      </c>
      <c r="I490" s="13">
        <f t="shared" si="7"/>
        <v>0</v>
      </c>
      <c r="J490" s="85">
        <v>1</v>
      </c>
    </row>
    <row r="491" spans="1:10" x14ac:dyDescent="0.25">
      <c r="A491" s="1" t="s">
        <v>4385</v>
      </c>
      <c r="B491" s="89" t="s">
        <v>231</v>
      </c>
      <c r="C491" s="1" t="s">
        <v>232</v>
      </c>
      <c r="D491" s="1">
        <v>2.8</v>
      </c>
      <c r="E491" s="1" t="s">
        <v>97</v>
      </c>
      <c r="F491" s="1" t="s">
        <v>2291</v>
      </c>
      <c r="G491" s="1" t="s">
        <v>2442</v>
      </c>
      <c r="H491" s="1">
        <v>1</v>
      </c>
      <c r="I491" s="13">
        <f t="shared" si="7"/>
        <v>0</v>
      </c>
      <c r="J491" s="85">
        <v>1</v>
      </c>
    </row>
    <row r="492" spans="1:10" x14ac:dyDescent="0.25">
      <c r="A492" s="1" t="s">
        <v>4385</v>
      </c>
      <c r="B492" s="89" t="s">
        <v>233</v>
      </c>
      <c r="C492" s="1" t="s">
        <v>234</v>
      </c>
      <c r="D492" s="1">
        <v>2.8</v>
      </c>
      <c r="E492" s="1" t="s">
        <v>97</v>
      </c>
      <c r="F492" s="1" t="s">
        <v>2291</v>
      </c>
      <c r="G492" s="1" t="s">
        <v>2442</v>
      </c>
      <c r="H492" s="1">
        <v>1</v>
      </c>
      <c r="I492" s="13">
        <f t="shared" si="7"/>
        <v>0</v>
      </c>
      <c r="J492" s="85">
        <v>1</v>
      </c>
    </row>
    <row r="493" spans="1:10" x14ac:dyDescent="0.25">
      <c r="A493" s="1" t="s">
        <v>4385</v>
      </c>
      <c r="B493" s="89" t="s">
        <v>235</v>
      </c>
      <c r="C493" s="1" t="s">
        <v>236</v>
      </c>
      <c r="D493" s="1">
        <v>2.8</v>
      </c>
      <c r="E493" s="1" t="s">
        <v>97</v>
      </c>
      <c r="F493" s="1" t="s">
        <v>2291</v>
      </c>
      <c r="G493" s="1" t="s">
        <v>2442</v>
      </c>
      <c r="H493" s="1">
        <v>1</v>
      </c>
      <c r="I493" s="13">
        <f t="shared" si="7"/>
        <v>0</v>
      </c>
      <c r="J493" s="85">
        <v>1</v>
      </c>
    </row>
    <row r="494" spans="1:10" x14ac:dyDescent="0.25">
      <c r="A494" s="1" t="s">
        <v>4385</v>
      </c>
      <c r="B494" s="89" t="s">
        <v>237</v>
      </c>
      <c r="C494" s="1" t="s">
        <v>238</v>
      </c>
      <c r="D494" s="1">
        <v>2.8</v>
      </c>
      <c r="E494" s="1" t="s">
        <v>97</v>
      </c>
      <c r="F494" s="1" t="s">
        <v>2291</v>
      </c>
      <c r="G494" s="1" t="s">
        <v>2442</v>
      </c>
      <c r="H494" s="1">
        <v>1</v>
      </c>
      <c r="I494" s="13">
        <f t="shared" si="7"/>
        <v>0</v>
      </c>
      <c r="J494" s="85">
        <v>1</v>
      </c>
    </row>
    <row r="495" spans="1:10" x14ac:dyDescent="0.25">
      <c r="A495" s="1" t="s">
        <v>4385</v>
      </c>
      <c r="B495" s="89" t="s">
        <v>629</v>
      </c>
      <c r="C495" s="1" t="s">
        <v>630</v>
      </c>
      <c r="D495" s="1">
        <v>2.8</v>
      </c>
      <c r="E495" s="1" t="s">
        <v>97</v>
      </c>
      <c r="F495" s="1" t="s">
        <v>2291</v>
      </c>
      <c r="G495" s="1" t="s">
        <v>2442</v>
      </c>
      <c r="H495" s="1">
        <v>0</v>
      </c>
      <c r="I495" s="13">
        <f t="shared" si="7"/>
        <v>1</v>
      </c>
      <c r="J495" s="85">
        <v>1</v>
      </c>
    </row>
    <row r="496" spans="1:10" x14ac:dyDescent="0.25">
      <c r="A496" s="1" t="s">
        <v>4385</v>
      </c>
      <c r="B496" s="89" t="s">
        <v>129</v>
      </c>
      <c r="C496" s="1" t="s">
        <v>130</v>
      </c>
      <c r="D496" s="1">
        <v>2.79</v>
      </c>
      <c r="E496" s="1" t="s">
        <v>97</v>
      </c>
      <c r="F496" s="1" t="s">
        <v>2291</v>
      </c>
      <c r="G496" s="1" t="s">
        <v>2442</v>
      </c>
      <c r="H496" s="1">
        <v>1</v>
      </c>
      <c r="I496" s="13">
        <f t="shared" si="7"/>
        <v>0</v>
      </c>
      <c r="J496" s="85">
        <v>1</v>
      </c>
    </row>
    <row r="497" spans="1:10" x14ac:dyDescent="0.25">
      <c r="A497" s="1" t="s">
        <v>4385</v>
      </c>
      <c r="B497" s="89" t="s">
        <v>152</v>
      </c>
      <c r="C497" s="1" t="s">
        <v>153</v>
      </c>
      <c r="D497" s="1">
        <v>2.75</v>
      </c>
      <c r="E497" s="1" t="s">
        <v>97</v>
      </c>
      <c r="F497" s="1" t="s">
        <v>2291</v>
      </c>
      <c r="G497" s="1" t="s">
        <v>2442</v>
      </c>
      <c r="H497" s="1">
        <v>1</v>
      </c>
      <c r="I497" s="13">
        <f t="shared" si="7"/>
        <v>0</v>
      </c>
      <c r="J497" s="85">
        <v>1</v>
      </c>
    </row>
    <row r="498" spans="1:10" x14ac:dyDescent="0.25">
      <c r="A498" s="1" t="s">
        <v>4385</v>
      </c>
      <c r="B498" s="89" t="s">
        <v>215</v>
      </c>
      <c r="C498" s="1" t="s">
        <v>216</v>
      </c>
      <c r="D498" s="1">
        <v>2.7</v>
      </c>
      <c r="E498" s="1" t="s">
        <v>97</v>
      </c>
      <c r="F498" s="1" t="s">
        <v>2291</v>
      </c>
      <c r="G498" s="1" t="s">
        <v>2442</v>
      </c>
      <c r="H498" s="1">
        <v>1</v>
      </c>
      <c r="I498" s="13">
        <f t="shared" si="7"/>
        <v>0</v>
      </c>
      <c r="J498" s="85">
        <v>1</v>
      </c>
    </row>
    <row r="499" spans="1:10" x14ac:dyDescent="0.25">
      <c r="A499" s="1" t="s">
        <v>4385</v>
      </c>
      <c r="B499" s="89" t="s">
        <v>217</v>
      </c>
      <c r="C499" s="1" t="s">
        <v>218</v>
      </c>
      <c r="D499" s="1">
        <v>2.7</v>
      </c>
      <c r="E499" s="1" t="s">
        <v>97</v>
      </c>
      <c r="F499" s="1" t="s">
        <v>2291</v>
      </c>
      <c r="G499" s="1" t="s">
        <v>2442</v>
      </c>
      <c r="H499" s="1">
        <v>1</v>
      </c>
      <c r="I499" s="13">
        <f t="shared" si="7"/>
        <v>0</v>
      </c>
      <c r="J499" s="85">
        <v>1</v>
      </c>
    </row>
    <row r="500" spans="1:10" x14ac:dyDescent="0.25">
      <c r="A500" s="1" t="s">
        <v>4385</v>
      </c>
      <c r="B500" s="89" t="s">
        <v>123</v>
      </c>
      <c r="C500" s="1" t="s">
        <v>124</v>
      </c>
      <c r="D500" s="1">
        <v>2.65</v>
      </c>
      <c r="E500" s="1" t="s">
        <v>97</v>
      </c>
      <c r="F500" s="1" t="s">
        <v>2291</v>
      </c>
      <c r="G500" s="1" t="s">
        <v>2442</v>
      </c>
      <c r="H500" s="1">
        <v>1</v>
      </c>
      <c r="I500" s="13">
        <f t="shared" si="7"/>
        <v>0</v>
      </c>
      <c r="J500" s="85">
        <v>1</v>
      </c>
    </row>
    <row r="501" spans="1:10" x14ac:dyDescent="0.25">
      <c r="A501" s="1" t="s">
        <v>4385</v>
      </c>
      <c r="B501" s="89" t="s">
        <v>143</v>
      </c>
      <c r="C501" s="1" t="s">
        <v>144</v>
      </c>
      <c r="D501" s="1">
        <v>2.65</v>
      </c>
      <c r="E501" s="1" t="s">
        <v>97</v>
      </c>
      <c r="F501" s="1" t="s">
        <v>2291</v>
      </c>
      <c r="G501" s="1" t="s">
        <v>2442</v>
      </c>
      <c r="H501" s="1">
        <v>1</v>
      </c>
      <c r="I501" s="13">
        <f t="shared" si="7"/>
        <v>0</v>
      </c>
      <c r="J501" s="85">
        <v>1</v>
      </c>
    </row>
    <row r="502" spans="1:10" x14ac:dyDescent="0.25">
      <c r="A502" s="1" t="s">
        <v>4385</v>
      </c>
      <c r="B502" s="89" t="s">
        <v>121</v>
      </c>
      <c r="C502" s="1" t="s">
        <v>122</v>
      </c>
      <c r="D502" s="1">
        <v>2.6</v>
      </c>
      <c r="E502" s="1" t="s">
        <v>97</v>
      </c>
      <c r="F502" s="1" t="s">
        <v>2291</v>
      </c>
      <c r="G502" s="1" t="s">
        <v>2442</v>
      </c>
      <c r="H502" s="1">
        <v>1</v>
      </c>
      <c r="I502" s="13">
        <f t="shared" si="7"/>
        <v>0</v>
      </c>
      <c r="J502" s="85">
        <v>1</v>
      </c>
    </row>
    <row r="503" spans="1:10" x14ac:dyDescent="0.25">
      <c r="A503" s="1" t="s">
        <v>4385</v>
      </c>
      <c r="B503" s="89" t="s">
        <v>125</v>
      </c>
      <c r="C503" s="1" t="s">
        <v>126</v>
      </c>
      <c r="D503" s="1">
        <v>2.4300000000000002</v>
      </c>
      <c r="E503" s="1" t="s">
        <v>97</v>
      </c>
      <c r="F503" s="1" t="s">
        <v>2291</v>
      </c>
      <c r="G503" s="1" t="s">
        <v>2442</v>
      </c>
      <c r="H503" s="1">
        <v>1</v>
      </c>
      <c r="I503" s="13">
        <f t="shared" si="7"/>
        <v>0</v>
      </c>
      <c r="J503" s="85">
        <v>1</v>
      </c>
    </row>
    <row r="504" spans="1:10" x14ac:dyDescent="0.25">
      <c r="A504" s="1" t="s">
        <v>4385</v>
      </c>
      <c r="B504" s="89" t="s">
        <v>127</v>
      </c>
      <c r="C504" s="1" t="s">
        <v>128</v>
      </c>
      <c r="D504" s="1">
        <v>2.37</v>
      </c>
      <c r="E504" s="1" t="s">
        <v>97</v>
      </c>
      <c r="F504" s="1" t="s">
        <v>2291</v>
      </c>
      <c r="G504" s="1" t="s">
        <v>2442</v>
      </c>
      <c r="H504" s="1">
        <v>1</v>
      </c>
      <c r="I504" s="13">
        <f t="shared" si="7"/>
        <v>0</v>
      </c>
      <c r="J504" s="85">
        <v>1</v>
      </c>
    </row>
    <row r="505" spans="1:10" x14ac:dyDescent="0.25">
      <c r="A505" s="1" t="s">
        <v>4385</v>
      </c>
      <c r="B505" s="89" t="s">
        <v>259</v>
      </c>
      <c r="C505" s="1" t="s">
        <v>260</v>
      </c>
      <c r="D505" s="1">
        <v>2.2000000000000002</v>
      </c>
      <c r="E505" s="1" t="s">
        <v>97</v>
      </c>
      <c r="F505" s="1" t="s">
        <v>2291</v>
      </c>
      <c r="G505" s="1" t="s">
        <v>2442</v>
      </c>
      <c r="H505" s="1">
        <v>1</v>
      </c>
      <c r="I505" s="13">
        <f t="shared" si="7"/>
        <v>0</v>
      </c>
      <c r="J505" s="85">
        <v>1</v>
      </c>
    </row>
    <row r="506" spans="1:10" x14ac:dyDescent="0.25">
      <c r="A506" s="1" t="s">
        <v>4385</v>
      </c>
      <c r="B506" s="89" t="s">
        <v>261</v>
      </c>
      <c r="C506" s="1" t="s">
        <v>262</v>
      </c>
      <c r="D506" s="1">
        <v>2.2000000000000002</v>
      </c>
      <c r="E506" s="1" t="s">
        <v>97</v>
      </c>
      <c r="F506" s="1" t="s">
        <v>2291</v>
      </c>
      <c r="G506" s="1" t="s">
        <v>2442</v>
      </c>
      <c r="H506" s="1">
        <v>1</v>
      </c>
      <c r="I506" s="13">
        <f t="shared" si="7"/>
        <v>0</v>
      </c>
      <c r="J506" s="85">
        <v>1</v>
      </c>
    </row>
    <row r="507" spans="1:10" x14ac:dyDescent="0.25">
      <c r="A507" s="1" t="s">
        <v>4385</v>
      </c>
      <c r="B507" s="89" t="s">
        <v>263</v>
      </c>
      <c r="C507" s="1" t="s">
        <v>264</v>
      </c>
      <c r="D507" s="1">
        <v>2.2000000000000002</v>
      </c>
      <c r="E507" s="1" t="s">
        <v>97</v>
      </c>
      <c r="F507" s="1" t="s">
        <v>2291</v>
      </c>
      <c r="G507" s="1" t="s">
        <v>2442</v>
      </c>
      <c r="H507" s="1">
        <v>1</v>
      </c>
      <c r="I507" s="13">
        <f t="shared" si="7"/>
        <v>0</v>
      </c>
      <c r="J507" s="85">
        <v>1</v>
      </c>
    </row>
    <row r="508" spans="1:10" x14ac:dyDescent="0.25">
      <c r="A508" s="1" t="s">
        <v>4385</v>
      </c>
      <c r="B508" s="89" t="s">
        <v>265</v>
      </c>
      <c r="C508" s="1" t="s">
        <v>266</v>
      </c>
      <c r="D508" s="1">
        <v>2.2000000000000002</v>
      </c>
      <c r="E508" s="1" t="s">
        <v>97</v>
      </c>
      <c r="F508" s="1" t="s">
        <v>2291</v>
      </c>
      <c r="G508" s="1" t="s">
        <v>2442</v>
      </c>
      <c r="H508" s="1">
        <v>1</v>
      </c>
      <c r="I508" s="13">
        <f t="shared" si="7"/>
        <v>0</v>
      </c>
      <c r="J508" s="85">
        <v>1</v>
      </c>
    </row>
    <row r="509" spans="1:10" x14ac:dyDescent="0.25">
      <c r="A509" s="1" t="s">
        <v>4385</v>
      </c>
      <c r="B509" s="89" t="s">
        <v>141</v>
      </c>
      <c r="C509" s="1" t="s">
        <v>142</v>
      </c>
      <c r="D509" s="1">
        <v>2.12</v>
      </c>
      <c r="E509" s="1" t="s">
        <v>97</v>
      </c>
      <c r="F509" s="1" t="s">
        <v>2291</v>
      </c>
      <c r="G509" s="1" t="s">
        <v>2442</v>
      </c>
      <c r="H509" s="1">
        <v>1</v>
      </c>
      <c r="I509" s="13">
        <f t="shared" si="7"/>
        <v>0</v>
      </c>
      <c r="J509" s="85">
        <v>1</v>
      </c>
    </row>
    <row r="510" spans="1:10" x14ac:dyDescent="0.25">
      <c r="A510" s="1" t="s">
        <v>4385</v>
      </c>
      <c r="B510" s="89" t="s">
        <v>203</v>
      </c>
      <c r="C510" s="1" t="s">
        <v>204</v>
      </c>
      <c r="D510" s="1">
        <v>2</v>
      </c>
      <c r="E510" s="1" t="s">
        <v>97</v>
      </c>
      <c r="F510" s="1" t="s">
        <v>2291</v>
      </c>
      <c r="G510" s="1" t="s">
        <v>2442</v>
      </c>
      <c r="H510" s="1">
        <v>1</v>
      </c>
      <c r="I510" s="13">
        <f t="shared" si="7"/>
        <v>0</v>
      </c>
      <c r="J510" s="85">
        <v>1</v>
      </c>
    </row>
    <row r="511" spans="1:10" x14ac:dyDescent="0.25">
      <c r="A511" s="1" t="s">
        <v>4385</v>
      </c>
      <c r="B511" s="89" t="s">
        <v>221</v>
      </c>
      <c r="C511" s="1" t="s">
        <v>222</v>
      </c>
      <c r="D511" s="1">
        <v>2</v>
      </c>
      <c r="E511" s="1" t="s">
        <v>97</v>
      </c>
      <c r="F511" s="1" t="s">
        <v>2291</v>
      </c>
      <c r="G511" s="1" t="s">
        <v>2442</v>
      </c>
      <c r="H511" s="1">
        <v>1</v>
      </c>
      <c r="I511" s="13">
        <f t="shared" si="7"/>
        <v>0</v>
      </c>
      <c r="J511" s="85">
        <v>1</v>
      </c>
    </row>
    <row r="512" spans="1:10" x14ac:dyDescent="0.25">
      <c r="A512" s="1" t="s">
        <v>4385</v>
      </c>
      <c r="B512" s="89" t="s">
        <v>632</v>
      </c>
      <c r="C512" s="1" t="s">
        <v>633</v>
      </c>
      <c r="D512" s="1">
        <v>2</v>
      </c>
      <c r="E512" s="1" t="s">
        <v>97</v>
      </c>
      <c r="F512" s="1" t="s">
        <v>2291</v>
      </c>
      <c r="G512" s="1" t="s">
        <v>2442</v>
      </c>
      <c r="H512" s="1">
        <v>0</v>
      </c>
      <c r="I512" s="13">
        <f t="shared" si="7"/>
        <v>1</v>
      </c>
      <c r="J512" s="85">
        <v>1</v>
      </c>
    </row>
    <row r="513" spans="1:10" x14ac:dyDescent="0.25">
      <c r="A513" s="1" t="s">
        <v>4385</v>
      </c>
      <c r="B513" s="89" t="s">
        <v>921</v>
      </c>
      <c r="C513" s="1" t="s">
        <v>922</v>
      </c>
      <c r="D513" s="1">
        <v>2</v>
      </c>
      <c r="E513" s="1" t="s">
        <v>97</v>
      </c>
      <c r="F513" s="1" t="s">
        <v>2291</v>
      </c>
      <c r="G513" s="1" t="s">
        <v>2442</v>
      </c>
      <c r="H513" s="1">
        <v>0</v>
      </c>
      <c r="I513" s="13">
        <f t="shared" si="7"/>
        <v>1</v>
      </c>
      <c r="J513" s="85">
        <v>1</v>
      </c>
    </row>
    <row r="514" spans="1:10" x14ac:dyDescent="0.25">
      <c r="A514" s="1" t="s">
        <v>4385</v>
      </c>
      <c r="B514" s="89" t="s">
        <v>135</v>
      </c>
      <c r="C514" s="1" t="s">
        <v>136</v>
      </c>
      <c r="D514" s="1">
        <v>1.96</v>
      </c>
      <c r="E514" s="1" t="s">
        <v>97</v>
      </c>
      <c r="F514" s="1" t="s">
        <v>2291</v>
      </c>
      <c r="G514" s="1" t="s">
        <v>2442</v>
      </c>
      <c r="H514" s="1">
        <v>1</v>
      </c>
      <c r="I514" s="13">
        <f t="shared" ref="I514:I577" si="8">NOT(H514)*1</f>
        <v>0</v>
      </c>
      <c r="J514" s="85">
        <v>1</v>
      </c>
    </row>
    <row r="515" spans="1:10" x14ac:dyDescent="0.25">
      <c r="A515" s="1" t="s">
        <v>4385</v>
      </c>
      <c r="B515" s="89" t="s">
        <v>137</v>
      </c>
      <c r="C515" s="1" t="s">
        <v>138</v>
      </c>
      <c r="D515" s="1">
        <v>1.96</v>
      </c>
      <c r="E515" s="1" t="s">
        <v>97</v>
      </c>
      <c r="F515" s="1" t="s">
        <v>2291</v>
      </c>
      <c r="G515" s="1" t="s">
        <v>2442</v>
      </c>
      <c r="H515" s="1">
        <v>1</v>
      </c>
      <c r="I515" s="13">
        <f t="shared" si="8"/>
        <v>0</v>
      </c>
      <c r="J515" s="85">
        <v>1</v>
      </c>
    </row>
    <row r="516" spans="1:10" x14ac:dyDescent="0.25">
      <c r="A516" s="1" t="s">
        <v>4385</v>
      </c>
      <c r="B516" s="89" t="s">
        <v>139</v>
      </c>
      <c r="C516" s="1" t="s">
        <v>140</v>
      </c>
      <c r="D516" s="1">
        <v>1.96</v>
      </c>
      <c r="E516" s="1" t="s">
        <v>97</v>
      </c>
      <c r="F516" s="1" t="s">
        <v>2291</v>
      </c>
      <c r="G516" s="1" t="s">
        <v>2442</v>
      </c>
      <c r="H516" s="1">
        <v>1</v>
      </c>
      <c r="I516" s="13">
        <f t="shared" si="8"/>
        <v>0</v>
      </c>
      <c r="J516" s="85">
        <v>1</v>
      </c>
    </row>
    <row r="517" spans="1:10" x14ac:dyDescent="0.25">
      <c r="A517" s="1" t="s">
        <v>4385</v>
      </c>
      <c r="B517" s="89" t="s">
        <v>145</v>
      </c>
      <c r="C517" s="1" t="s">
        <v>146</v>
      </c>
      <c r="D517" s="1">
        <v>1.69</v>
      </c>
      <c r="E517" s="1" t="s">
        <v>97</v>
      </c>
      <c r="F517" s="1" t="s">
        <v>2291</v>
      </c>
      <c r="G517" s="1" t="s">
        <v>2442</v>
      </c>
      <c r="H517" s="1">
        <v>1</v>
      </c>
      <c r="I517" s="13">
        <f t="shared" si="8"/>
        <v>0</v>
      </c>
      <c r="J517" s="85">
        <v>1</v>
      </c>
    </row>
    <row r="518" spans="1:10" x14ac:dyDescent="0.25">
      <c r="A518" s="1" t="s">
        <v>4385</v>
      </c>
      <c r="B518" s="89" t="s">
        <v>253</v>
      </c>
      <c r="C518" s="1" t="s">
        <v>254</v>
      </c>
      <c r="D518" s="1">
        <v>1.5</v>
      </c>
      <c r="E518" s="1" t="s">
        <v>97</v>
      </c>
      <c r="F518" s="1" t="s">
        <v>2291</v>
      </c>
      <c r="G518" s="1" t="s">
        <v>2442</v>
      </c>
      <c r="H518" s="1">
        <v>1</v>
      </c>
      <c r="I518" s="13">
        <f t="shared" si="8"/>
        <v>0</v>
      </c>
      <c r="J518" s="85">
        <v>1</v>
      </c>
    </row>
    <row r="519" spans="1:10" x14ac:dyDescent="0.25">
      <c r="A519" s="1" t="s">
        <v>4385</v>
      </c>
      <c r="B519" s="89" t="s">
        <v>267</v>
      </c>
      <c r="C519" s="1" t="s">
        <v>268</v>
      </c>
      <c r="D519" s="1">
        <v>1.5</v>
      </c>
      <c r="E519" s="1" t="s">
        <v>97</v>
      </c>
      <c r="F519" s="1" t="s">
        <v>2291</v>
      </c>
      <c r="G519" s="1" t="s">
        <v>2442</v>
      </c>
      <c r="H519" s="1">
        <v>1</v>
      </c>
      <c r="I519" s="13">
        <f t="shared" si="8"/>
        <v>0</v>
      </c>
      <c r="J519" s="85">
        <v>1</v>
      </c>
    </row>
    <row r="520" spans="1:10" x14ac:dyDescent="0.25">
      <c r="A520" s="1" t="s">
        <v>4385</v>
      </c>
      <c r="B520" s="89" t="s">
        <v>269</v>
      </c>
      <c r="C520" s="1" t="s">
        <v>270</v>
      </c>
      <c r="D520" s="1">
        <v>1.5</v>
      </c>
      <c r="E520" s="1" t="s">
        <v>97</v>
      </c>
      <c r="F520" s="1" t="s">
        <v>2291</v>
      </c>
      <c r="G520" s="1" t="s">
        <v>2442</v>
      </c>
      <c r="H520" s="1">
        <v>1</v>
      </c>
      <c r="I520" s="13">
        <f t="shared" si="8"/>
        <v>0</v>
      </c>
      <c r="J520" s="85">
        <v>1</v>
      </c>
    </row>
    <row r="521" spans="1:10" x14ac:dyDescent="0.25">
      <c r="A521" s="1" t="s">
        <v>4385</v>
      </c>
      <c r="B521" s="89" t="s">
        <v>817</v>
      </c>
      <c r="C521" s="1" t="s">
        <v>818</v>
      </c>
      <c r="D521" s="1">
        <v>1.4</v>
      </c>
      <c r="E521" s="1" t="s">
        <v>97</v>
      </c>
      <c r="F521" s="1" t="s">
        <v>2291</v>
      </c>
      <c r="G521" s="1" t="s">
        <v>2442</v>
      </c>
      <c r="H521" s="1">
        <v>0</v>
      </c>
      <c r="I521" s="13">
        <f t="shared" si="8"/>
        <v>1</v>
      </c>
      <c r="J521" s="85">
        <v>1</v>
      </c>
    </row>
    <row r="522" spans="1:10" x14ac:dyDescent="0.25">
      <c r="A522" s="1" t="s">
        <v>4385</v>
      </c>
      <c r="B522" s="89" t="s">
        <v>301</v>
      </c>
      <c r="C522" s="1" t="s">
        <v>302</v>
      </c>
      <c r="D522" s="1">
        <v>1.35</v>
      </c>
      <c r="E522" s="1" t="s">
        <v>97</v>
      </c>
      <c r="F522" s="1" t="s">
        <v>2291</v>
      </c>
      <c r="G522" s="1" t="s">
        <v>2442</v>
      </c>
      <c r="H522" s="1">
        <v>1</v>
      </c>
      <c r="I522" s="13">
        <f t="shared" si="8"/>
        <v>0</v>
      </c>
      <c r="J522" s="85">
        <v>1</v>
      </c>
    </row>
    <row r="523" spans="1:10" x14ac:dyDescent="0.25">
      <c r="A523" s="1" t="s">
        <v>4385</v>
      </c>
      <c r="B523" s="89" t="s">
        <v>213</v>
      </c>
      <c r="C523" s="1" t="s">
        <v>214</v>
      </c>
      <c r="D523" s="1">
        <v>1.27</v>
      </c>
      <c r="E523" s="1" t="s">
        <v>97</v>
      </c>
      <c r="F523" s="1" t="s">
        <v>2291</v>
      </c>
      <c r="G523" s="1" t="s">
        <v>2442</v>
      </c>
      <c r="H523" s="1">
        <v>1</v>
      </c>
      <c r="I523" s="13">
        <f t="shared" si="8"/>
        <v>0</v>
      </c>
      <c r="J523" s="85">
        <v>1</v>
      </c>
    </row>
    <row r="524" spans="1:10" x14ac:dyDescent="0.25">
      <c r="A524" s="1" t="s">
        <v>4385</v>
      </c>
      <c r="B524" s="89" t="s">
        <v>331</v>
      </c>
      <c r="C524" s="1" t="s">
        <v>332</v>
      </c>
      <c r="D524" s="1">
        <v>1.2</v>
      </c>
      <c r="E524" s="1" t="s">
        <v>97</v>
      </c>
      <c r="F524" s="1" t="s">
        <v>2291</v>
      </c>
      <c r="G524" s="1" t="s">
        <v>2442</v>
      </c>
      <c r="H524" s="1">
        <v>1</v>
      </c>
      <c r="I524" s="13">
        <f t="shared" si="8"/>
        <v>0</v>
      </c>
      <c r="J524" s="85">
        <v>1</v>
      </c>
    </row>
    <row r="525" spans="1:10" x14ac:dyDescent="0.25">
      <c r="A525" s="1" t="s">
        <v>4385</v>
      </c>
      <c r="B525" s="89" t="s">
        <v>333</v>
      </c>
      <c r="C525" s="1" t="s">
        <v>334</v>
      </c>
      <c r="D525" s="1">
        <v>1.2</v>
      </c>
      <c r="E525" s="1" t="s">
        <v>97</v>
      </c>
      <c r="F525" s="1" t="s">
        <v>2291</v>
      </c>
      <c r="G525" s="1" t="s">
        <v>2442</v>
      </c>
      <c r="H525" s="1">
        <v>1</v>
      </c>
      <c r="I525" s="13">
        <f t="shared" si="8"/>
        <v>0</v>
      </c>
      <c r="J525" s="85">
        <v>1</v>
      </c>
    </row>
    <row r="526" spans="1:10" x14ac:dyDescent="0.25">
      <c r="A526" s="1" t="s">
        <v>4385</v>
      </c>
      <c r="B526" s="89" t="s">
        <v>335</v>
      </c>
      <c r="C526" s="1" t="s">
        <v>336</v>
      </c>
      <c r="D526" s="1">
        <v>1.2</v>
      </c>
      <c r="E526" s="1" t="s">
        <v>97</v>
      </c>
      <c r="F526" s="1" t="s">
        <v>2291</v>
      </c>
      <c r="G526" s="1" t="s">
        <v>2442</v>
      </c>
      <c r="H526" s="1">
        <v>1</v>
      </c>
      <c r="I526" s="13">
        <f t="shared" si="8"/>
        <v>0</v>
      </c>
      <c r="J526" s="85">
        <v>1</v>
      </c>
    </row>
    <row r="527" spans="1:10" x14ac:dyDescent="0.25">
      <c r="A527" s="1" t="s">
        <v>4385</v>
      </c>
      <c r="B527" s="89" t="s">
        <v>337</v>
      </c>
      <c r="C527" s="1" t="s">
        <v>338</v>
      </c>
      <c r="D527" s="1">
        <v>1.2</v>
      </c>
      <c r="E527" s="1" t="s">
        <v>97</v>
      </c>
      <c r="F527" s="1" t="s">
        <v>2291</v>
      </c>
      <c r="G527" s="1" t="s">
        <v>2442</v>
      </c>
      <c r="H527" s="1">
        <v>1</v>
      </c>
      <c r="I527" s="13">
        <f t="shared" si="8"/>
        <v>0</v>
      </c>
      <c r="J527" s="85">
        <v>1</v>
      </c>
    </row>
    <row r="528" spans="1:10" x14ac:dyDescent="0.25">
      <c r="A528" s="1" t="s">
        <v>4385</v>
      </c>
      <c r="B528" s="89" t="s">
        <v>339</v>
      </c>
      <c r="C528" s="1" t="s">
        <v>340</v>
      </c>
      <c r="D528" s="1">
        <v>1.2</v>
      </c>
      <c r="E528" s="1" t="s">
        <v>97</v>
      </c>
      <c r="F528" s="1" t="s">
        <v>2291</v>
      </c>
      <c r="G528" s="1" t="s">
        <v>2442</v>
      </c>
      <c r="H528" s="1">
        <v>1</v>
      </c>
      <c r="I528" s="13">
        <f t="shared" si="8"/>
        <v>0</v>
      </c>
      <c r="J528" s="85">
        <v>1</v>
      </c>
    </row>
    <row r="529" spans="1:10" x14ac:dyDescent="0.25">
      <c r="A529" s="1" t="s">
        <v>4385</v>
      </c>
      <c r="B529" s="89" t="s">
        <v>341</v>
      </c>
      <c r="C529" s="1" t="s">
        <v>342</v>
      </c>
      <c r="D529" s="1">
        <v>1.2</v>
      </c>
      <c r="E529" s="1" t="s">
        <v>97</v>
      </c>
      <c r="F529" s="1" t="s">
        <v>2291</v>
      </c>
      <c r="G529" s="1" t="s">
        <v>2442</v>
      </c>
      <c r="H529" s="1">
        <v>1</v>
      </c>
      <c r="I529" s="13">
        <f t="shared" si="8"/>
        <v>0</v>
      </c>
      <c r="J529" s="85">
        <v>1</v>
      </c>
    </row>
    <row r="530" spans="1:10" x14ac:dyDescent="0.25">
      <c r="A530" s="1" t="s">
        <v>4385</v>
      </c>
      <c r="B530" s="89" t="s">
        <v>343</v>
      </c>
      <c r="C530" s="1" t="s">
        <v>344</v>
      </c>
      <c r="D530" s="1">
        <v>1.2</v>
      </c>
      <c r="E530" s="1" t="s">
        <v>97</v>
      </c>
      <c r="F530" s="1" t="s">
        <v>2291</v>
      </c>
      <c r="G530" s="1" t="s">
        <v>2442</v>
      </c>
      <c r="H530" s="1">
        <v>1</v>
      </c>
      <c r="I530" s="13">
        <f t="shared" si="8"/>
        <v>0</v>
      </c>
      <c r="J530" s="85">
        <v>1</v>
      </c>
    </row>
    <row r="531" spans="1:10" x14ac:dyDescent="0.25">
      <c r="A531" s="1" t="s">
        <v>4385</v>
      </c>
      <c r="B531" s="89" t="s">
        <v>345</v>
      </c>
      <c r="C531" s="1" t="s">
        <v>346</v>
      </c>
      <c r="D531" s="1">
        <v>1.2</v>
      </c>
      <c r="E531" s="1" t="s">
        <v>97</v>
      </c>
      <c r="F531" s="1" t="s">
        <v>2291</v>
      </c>
      <c r="G531" s="1" t="s">
        <v>2442</v>
      </c>
      <c r="H531" s="1">
        <v>1</v>
      </c>
      <c r="I531" s="13">
        <f t="shared" si="8"/>
        <v>0</v>
      </c>
      <c r="J531" s="85">
        <v>1</v>
      </c>
    </row>
    <row r="532" spans="1:10" x14ac:dyDescent="0.25">
      <c r="A532" s="1" t="s">
        <v>4385</v>
      </c>
      <c r="B532" s="89" t="s">
        <v>347</v>
      </c>
      <c r="C532" s="1" t="s">
        <v>348</v>
      </c>
      <c r="D532" s="1">
        <v>1.2</v>
      </c>
      <c r="E532" s="1" t="s">
        <v>97</v>
      </c>
      <c r="F532" s="1" t="s">
        <v>2291</v>
      </c>
      <c r="G532" s="1" t="s">
        <v>2442</v>
      </c>
      <c r="H532" s="1">
        <v>1</v>
      </c>
      <c r="I532" s="13">
        <f t="shared" si="8"/>
        <v>0</v>
      </c>
      <c r="J532" s="85">
        <v>1</v>
      </c>
    </row>
    <row r="533" spans="1:10" x14ac:dyDescent="0.25">
      <c r="A533" s="1" t="s">
        <v>4385</v>
      </c>
      <c r="B533" s="89" t="s">
        <v>349</v>
      </c>
      <c r="C533" s="1" t="s">
        <v>350</v>
      </c>
      <c r="D533" s="1">
        <v>1.2</v>
      </c>
      <c r="E533" s="1" t="s">
        <v>97</v>
      </c>
      <c r="F533" s="1" t="s">
        <v>2291</v>
      </c>
      <c r="G533" s="1" t="s">
        <v>2442</v>
      </c>
      <c r="H533" s="1">
        <v>1</v>
      </c>
      <c r="I533" s="13">
        <f t="shared" si="8"/>
        <v>0</v>
      </c>
      <c r="J533" s="85">
        <v>1</v>
      </c>
    </row>
    <row r="534" spans="1:10" x14ac:dyDescent="0.25">
      <c r="A534" s="1" t="s">
        <v>4385</v>
      </c>
      <c r="B534" s="89" t="s">
        <v>351</v>
      </c>
      <c r="C534" s="1" t="s">
        <v>352</v>
      </c>
      <c r="D534" s="1">
        <v>1.2</v>
      </c>
      <c r="E534" s="1" t="s">
        <v>97</v>
      </c>
      <c r="F534" s="1" t="s">
        <v>2291</v>
      </c>
      <c r="G534" s="1" t="s">
        <v>2442</v>
      </c>
      <c r="H534" s="1">
        <v>1</v>
      </c>
      <c r="I534" s="13">
        <f t="shared" si="8"/>
        <v>0</v>
      </c>
      <c r="J534" s="85">
        <v>1</v>
      </c>
    </row>
    <row r="535" spans="1:10" x14ac:dyDescent="0.25">
      <c r="A535" s="1" t="s">
        <v>4385</v>
      </c>
      <c r="B535" s="89" t="s">
        <v>219</v>
      </c>
      <c r="C535" s="1" t="s">
        <v>220</v>
      </c>
      <c r="D535" s="1">
        <v>1.1000000000000001</v>
      </c>
      <c r="E535" s="1" t="s">
        <v>97</v>
      </c>
      <c r="F535" s="1" t="s">
        <v>2291</v>
      </c>
      <c r="G535" s="1" t="s">
        <v>2442</v>
      </c>
      <c r="H535" s="1">
        <v>1</v>
      </c>
      <c r="I535" s="13">
        <f t="shared" si="8"/>
        <v>0</v>
      </c>
      <c r="J535" s="85">
        <v>1</v>
      </c>
    </row>
    <row r="536" spans="1:10" x14ac:dyDescent="0.25">
      <c r="A536" s="1" t="s">
        <v>4385</v>
      </c>
      <c r="B536" s="89" t="s">
        <v>131</v>
      </c>
      <c r="C536" s="1" t="s">
        <v>132</v>
      </c>
      <c r="D536" s="1">
        <v>1.03</v>
      </c>
      <c r="E536" s="1" t="s">
        <v>97</v>
      </c>
      <c r="F536" s="1" t="s">
        <v>2291</v>
      </c>
      <c r="G536" s="1" t="s">
        <v>2442</v>
      </c>
      <c r="H536" s="1">
        <v>1</v>
      </c>
      <c r="I536" s="13">
        <f t="shared" si="8"/>
        <v>0</v>
      </c>
      <c r="J536" s="85">
        <v>1</v>
      </c>
    </row>
    <row r="537" spans="1:10" x14ac:dyDescent="0.25">
      <c r="A537" s="1" t="s">
        <v>4385</v>
      </c>
      <c r="B537" s="89" t="s">
        <v>133</v>
      </c>
      <c r="C537" s="1" t="s">
        <v>134</v>
      </c>
      <c r="D537" s="1">
        <v>1.03</v>
      </c>
      <c r="E537" s="1" t="s">
        <v>97</v>
      </c>
      <c r="F537" s="1" t="s">
        <v>2291</v>
      </c>
      <c r="G537" s="1" t="s">
        <v>2442</v>
      </c>
      <c r="H537" s="1">
        <v>1</v>
      </c>
      <c r="I537" s="13">
        <f t="shared" si="8"/>
        <v>0</v>
      </c>
      <c r="J537" s="85">
        <v>1</v>
      </c>
    </row>
    <row r="538" spans="1:10" x14ac:dyDescent="0.25">
      <c r="A538" s="1" t="s">
        <v>4385</v>
      </c>
      <c r="B538" s="89" t="s">
        <v>353</v>
      </c>
      <c r="C538" s="1" t="s">
        <v>354</v>
      </c>
      <c r="D538" s="1">
        <v>1</v>
      </c>
      <c r="E538" s="1" t="s">
        <v>97</v>
      </c>
      <c r="F538" s="1" t="s">
        <v>2291</v>
      </c>
      <c r="G538" s="1" t="s">
        <v>2442</v>
      </c>
      <c r="H538" s="1">
        <v>1</v>
      </c>
      <c r="I538" s="13">
        <f t="shared" si="8"/>
        <v>0</v>
      </c>
      <c r="J538" s="85">
        <v>1</v>
      </c>
    </row>
    <row r="539" spans="1:10" x14ac:dyDescent="0.25">
      <c r="A539" s="1" t="s">
        <v>4385</v>
      </c>
      <c r="B539" s="89" t="s">
        <v>435</v>
      </c>
      <c r="C539" s="1" t="s">
        <v>436</v>
      </c>
      <c r="D539" s="1">
        <v>1</v>
      </c>
      <c r="E539" s="1" t="s">
        <v>97</v>
      </c>
      <c r="F539" s="1" t="s">
        <v>2291</v>
      </c>
      <c r="G539" s="1" t="s">
        <v>2442</v>
      </c>
      <c r="H539" s="1">
        <v>1</v>
      </c>
      <c r="I539" s="13">
        <f t="shared" si="8"/>
        <v>0</v>
      </c>
      <c r="J539" s="85">
        <v>1</v>
      </c>
    </row>
    <row r="540" spans="1:10" x14ac:dyDescent="0.25">
      <c r="A540" s="1" t="s">
        <v>4385</v>
      </c>
      <c r="B540" s="89" t="s">
        <v>1452</v>
      </c>
      <c r="C540" s="1">
        <v>0</v>
      </c>
      <c r="D540" s="1">
        <v>1</v>
      </c>
      <c r="E540" s="1" t="s">
        <v>97</v>
      </c>
      <c r="F540" s="1" t="s">
        <v>2291</v>
      </c>
      <c r="G540" s="1" t="s">
        <v>2442</v>
      </c>
      <c r="H540" s="1">
        <v>0</v>
      </c>
      <c r="I540" s="13">
        <f t="shared" si="8"/>
        <v>1</v>
      </c>
      <c r="J540" s="85">
        <v>1</v>
      </c>
    </row>
    <row r="541" spans="1:10" x14ac:dyDescent="0.25">
      <c r="A541" s="1" t="s">
        <v>4385</v>
      </c>
      <c r="B541" s="89" t="s">
        <v>282</v>
      </c>
      <c r="C541" s="1" t="s">
        <v>283</v>
      </c>
      <c r="D541" s="1">
        <v>0.93</v>
      </c>
      <c r="E541" s="1" t="s">
        <v>97</v>
      </c>
      <c r="F541" s="1" t="s">
        <v>2291</v>
      </c>
      <c r="G541" s="1" t="s">
        <v>2442</v>
      </c>
      <c r="H541" s="1">
        <v>1</v>
      </c>
      <c r="I541" s="13">
        <f t="shared" si="8"/>
        <v>0</v>
      </c>
      <c r="J541" s="85">
        <v>1</v>
      </c>
    </row>
    <row r="542" spans="1:10" x14ac:dyDescent="0.25">
      <c r="A542" s="1" t="s">
        <v>4385</v>
      </c>
      <c r="B542" s="89" t="s">
        <v>659</v>
      </c>
      <c r="C542" s="1" t="s">
        <v>660</v>
      </c>
      <c r="D542" s="1">
        <v>0.9</v>
      </c>
      <c r="E542" s="1" t="s">
        <v>97</v>
      </c>
      <c r="F542" s="1" t="s">
        <v>2291</v>
      </c>
      <c r="G542" s="1" t="s">
        <v>2442</v>
      </c>
      <c r="H542" s="1">
        <v>1</v>
      </c>
      <c r="I542" s="13">
        <f t="shared" si="8"/>
        <v>0</v>
      </c>
      <c r="J542" s="85">
        <v>1</v>
      </c>
    </row>
    <row r="543" spans="1:10" x14ac:dyDescent="0.25">
      <c r="A543" s="1" t="s">
        <v>4385</v>
      </c>
      <c r="B543" s="89" t="s">
        <v>1409</v>
      </c>
      <c r="C543" s="1" t="s">
        <v>1410</v>
      </c>
      <c r="D543" s="1">
        <v>0.6</v>
      </c>
      <c r="E543" s="1" t="s">
        <v>97</v>
      </c>
      <c r="F543" s="1" t="s">
        <v>2291</v>
      </c>
      <c r="G543" s="1" t="s">
        <v>2442</v>
      </c>
      <c r="H543" s="1">
        <v>0</v>
      </c>
      <c r="I543" s="13">
        <f t="shared" si="8"/>
        <v>1</v>
      </c>
      <c r="J543" s="85">
        <v>1</v>
      </c>
    </row>
    <row r="544" spans="1:10" x14ac:dyDescent="0.25">
      <c r="A544" s="1" t="s">
        <v>4385</v>
      </c>
      <c r="B544" s="89" t="s">
        <v>112</v>
      </c>
      <c r="C544" s="1" t="s">
        <v>113</v>
      </c>
      <c r="D544" s="1">
        <v>0.56000000000000005</v>
      </c>
      <c r="E544" s="1" t="s">
        <v>97</v>
      </c>
      <c r="F544" s="1" t="s">
        <v>2291</v>
      </c>
      <c r="G544" s="1" t="s">
        <v>2442</v>
      </c>
      <c r="H544" s="1">
        <v>1</v>
      </c>
      <c r="I544" s="13">
        <f t="shared" si="8"/>
        <v>0</v>
      </c>
      <c r="J544" s="85">
        <v>1</v>
      </c>
    </row>
    <row r="545" spans="1:10" x14ac:dyDescent="0.25">
      <c r="A545" s="1" t="s">
        <v>4385</v>
      </c>
      <c r="B545" s="89" t="s">
        <v>316</v>
      </c>
      <c r="C545" s="1" t="s">
        <v>317</v>
      </c>
      <c r="D545" s="1">
        <v>0.53</v>
      </c>
      <c r="E545" s="1" t="s">
        <v>97</v>
      </c>
      <c r="F545" s="1" t="s">
        <v>2291</v>
      </c>
      <c r="G545" s="1" t="s">
        <v>2442</v>
      </c>
      <c r="H545" s="1">
        <v>1</v>
      </c>
      <c r="I545" s="13">
        <f t="shared" si="8"/>
        <v>0</v>
      </c>
      <c r="J545" s="85">
        <v>1</v>
      </c>
    </row>
    <row r="546" spans="1:10" x14ac:dyDescent="0.25">
      <c r="A546" s="1" t="s">
        <v>4385</v>
      </c>
      <c r="B546" s="89" t="s">
        <v>325</v>
      </c>
      <c r="C546" s="1" t="s">
        <v>326</v>
      </c>
      <c r="D546" s="1">
        <v>0.5</v>
      </c>
      <c r="E546" s="1" t="s">
        <v>97</v>
      </c>
      <c r="F546" s="1" t="s">
        <v>2291</v>
      </c>
      <c r="G546" s="1" t="s">
        <v>2442</v>
      </c>
      <c r="H546" s="1">
        <v>1</v>
      </c>
      <c r="I546" s="13">
        <f t="shared" si="8"/>
        <v>0</v>
      </c>
      <c r="J546" s="85">
        <v>1</v>
      </c>
    </row>
    <row r="547" spans="1:10" x14ac:dyDescent="0.25">
      <c r="A547" s="1" t="s">
        <v>4385</v>
      </c>
      <c r="B547" s="89" t="s">
        <v>327</v>
      </c>
      <c r="C547" s="1" t="s">
        <v>328</v>
      </c>
      <c r="D547" s="1">
        <v>0.5</v>
      </c>
      <c r="E547" s="1" t="s">
        <v>97</v>
      </c>
      <c r="F547" s="1" t="s">
        <v>2291</v>
      </c>
      <c r="G547" s="1" t="s">
        <v>2442</v>
      </c>
      <c r="H547" s="1">
        <v>1</v>
      </c>
      <c r="I547" s="13">
        <f t="shared" si="8"/>
        <v>0</v>
      </c>
      <c r="J547" s="85">
        <v>1</v>
      </c>
    </row>
    <row r="548" spans="1:10" x14ac:dyDescent="0.25">
      <c r="A548" s="1" t="s">
        <v>4385</v>
      </c>
      <c r="B548" s="89" t="s">
        <v>329</v>
      </c>
      <c r="C548" s="1" t="s">
        <v>330</v>
      </c>
      <c r="D548" s="1">
        <v>0.5</v>
      </c>
      <c r="E548" s="1" t="s">
        <v>97</v>
      </c>
      <c r="F548" s="1" t="s">
        <v>2291</v>
      </c>
      <c r="G548" s="1" t="s">
        <v>2442</v>
      </c>
      <c r="H548" s="1">
        <v>1</v>
      </c>
      <c r="I548" s="13">
        <f t="shared" si="8"/>
        <v>0</v>
      </c>
      <c r="J548" s="85">
        <v>1</v>
      </c>
    </row>
    <row r="549" spans="1:10" x14ac:dyDescent="0.25">
      <c r="A549" s="1" t="s">
        <v>4385</v>
      </c>
      <c r="B549" s="89" t="s">
        <v>95</v>
      </c>
      <c r="C549" s="1" t="s">
        <v>96</v>
      </c>
      <c r="D549" s="1">
        <v>0.45</v>
      </c>
      <c r="E549" s="1" t="s">
        <v>97</v>
      </c>
      <c r="F549" s="1" t="s">
        <v>2291</v>
      </c>
      <c r="G549" s="1" t="s">
        <v>2442</v>
      </c>
      <c r="H549" s="1">
        <v>1</v>
      </c>
      <c r="I549" s="13">
        <f t="shared" si="8"/>
        <v>0</v>
      </c>
      <c r="J549" s="85">
        <v>1</v>
      </c>
    </row>
    <row r="550" spans="1:10" x14ac:dyDescent="0.25">
      <c r="A550" s="1" t="s">
        <v>4385</v>
      </c>
      <c r="B550" s="89" t="s">
        <v>110</v>
      </c>
      <c r="C550" s="1" t="s">
        <v>111</v>
      </c>
      <c r="D550" s="1">
        <v>0.35</v>
      </c>
      <c r="E550" s="1" t="s">
        <v>97</v>
      </c>
      <c r="F550" s="1" t="s">
        <v>2291</v>
      </c>
      <c r="G550" s="1" t="s">
        <v>2442</v>
      </c>
      <c r="H550" s="1">
        <v>1</v>
      </c>
      <c r="I550" s="13">
        <f t="shared" si="8"/>
        <v>0</v>
      </c>
      <c r="J550" s="85">
        <v>1</v>
      </c>
    </row>
    <row r="551" spans="1:10" x14ac:dyDescent="0.25">
      <c r="A551" s="1" t="s">
        <v>4385</v>
      </c>
      <c r="B551" s="89" t="s">
        <v>307</v>
      </c>
      <c r="C551" s="1" t="s">
        <v>308</v>
      </c>
      <c r="D551" s="1">
        <v>0.26</v>
      </c>
      <c r="E551" s="1" t="s">
        <v>97</v>
      </c>
      <c r="F551" s="1" t="s">
        <v>2291</v>
      </c>
      <c r="G551" s="1" t="s">
        <v>2442</v>
      </c>
      <c r="H551" s="1">
        <v>1</v>
      </c>
      <c r="I551" s="13">
        <f t="shared" si="8"/>
        <v>0</v>
      </c>
      <c r="J551" s="85">
        <v>1</v>
      </c>
    </row>
    <row r="552" spans="1:10" x14ac:dyDescent="0.25">
      <c r="A552" s="1" t="s">
        <v>4385</v>
      </c>
      <c r="B552" s="89" t="s">
        <v>320</v>
      </c>
      <c r="C552" s="1" t="s">
        <v>321</v>
      </c>
      <c r="D552" s="1">
        <v>0.22</v>
      </c>
      <c r="E552" s="1" t="s">
        <v>97</v>
      </c>
      <c r="F552" s="1" t="s">
        <v>2291</v>
      </c>
      <c r="G552" s="1" t="s">
        <v>2442</v>
      </c>
      <c r="H552" s="1">
        <v>1</v>
      </c>
      <c r="I552" s="13">
        <f t="shared" si="8"/>
        <v>0</v>
      </c>
      <c r="J552" s="85">
        <v>1</v>
      </c>
    </row>
    <row r="553" spans="1:10" x14ac:dyDescent="0.25">
      <c r="A553" s="1" t="s">
        <v>4385</v>
      </c>
      <c r="B553" s="89" t="s">
        <v>309</v>
      </c>
      <c r="C553" s="1" t="s">
        <v>310</v>
      </c>
      <c r="D553" s="1">
        <v>0.2</v>
      </c>
      <c r="E553" s="1" t="s">
        <v>97</v>
      </c>
      <c r="F553" s="1" t="s">
        <v>2291</v>
      </c>
      <c r="G553" s="1" t="s">
        <v>2442</v>
      </c>
      <c r="H553" s="1">
        <v>1</v>
      </c>
      <c r="I553" s="13">
        <f t="shared" si="8"/>
        <v>0</v>
      </c>
      <c r="J553" s="85">
        <v>1</v>
      </c>
    </row>
    <row r="554" spans="1:10" x14ac:dyDescent="0.25">
      <c r="A554" s="1" t="s">
        <v>4385</v>
      </c>
      <c r="B554" s="89" t="s">
        <v>149</v>
      </c>
      <c r="C554" s="1" t="s">
        <v>150</v>
      </c>
      <c r="D554" s="1">
        <v>0.14000000000000001</v>
      </c>
      <c r="E554" s="1" t="s">
        <v>97</v>
      </c>
      <c r="F554" s="1" t="s">
        <v>2291</v>
      </c>
      <c r="G554" s="1" t="s">
        <v>2442</v>
      </c>
      <c r="H554" s="1">
        <v>1</v>
      </c>
      <c r="I554" s="13">
        <f t="shared" si="8"/>
        <v>0</v>
      </c>
      <c r="J554" s="85">
        <v>1</v>
      </c>
    </row>
    <row r="555" spans="1:10" x14ac:dyDescent="0.25">
      <c r="A555" s="1" t="s">
        <v>4439</v>
      </c>
      <c r="B555" s="89" t="s">
        <v>2184</v>
      </c>
      <c r="D555" s="1" t="e">
        <v>#N/A</v>
      </c>
      <c r="E555" s="1" t="s">
        <v>97</v>
      </c>
      <c r="F555" s="1" t="s">
        <v>3309</v>
      </c>
      <c r="G555" s="1" t="s">
        <v>2442</v>
      </c>
      <c r="H555" s="1">
        <v>0</v>
      </c>
      <c r="I555" s="13">
        <f t="shared" si="8"/>
        <v>1</v>
      </c>
      <c r="J555" s="85">
        <v>1</v>
      </c>
    </row>
    <row r="556" spans="1:10" x14ac:dyDescent="0.25">
      <c r="A556" s="1" t="s">
        <v>4439</v>
      </c>
      <c r="B556" s="89" t="s">
        <v>2185</v>
      </c>
      <c r="D556" s="1" t="e">
        <v>#N/A</v>
      </c>
      <c r="E556" s="1" t="s">
        <v>97</v>
      </c>
      <c r="F556" s="1" t="s">
        <v>3309</v>
      </c>
      <c r="G556" s="1" t="s">
        <v>2442</v>
      </c>
      <c r="H556" s="1">
        <v>0</v>
      </c>
      <c r="I556" s="13">
        <f t="shared" si="8"/>
        <v>1</v>
      </c>
      <c r="J556" s="85">
        <v>1</v>
      </c>
    </row>
    <row r="557" spans="1:10" x14ac:dyDescent="0.25">
      <c r="A557" s="1" t="s">
        <v>4439</v>
      </c>
      <c r="B557" s="89" t="s">
        <v>2186</v>
      </c>
      <c r="D557" s="1" t="e">
        <v>#N/A</v>
      </c>
      <c r="E557" s="1" t="s">
        <v>97</v>
      </c>
      <c r="F557" s="1" t="s">
        <v>3309</v>
      </c>
      <c r="G557" s="1" t="s">
        <v>2442</v>
      </c>
      <c r="H557" s="1">
        <v>0</v>
      </c>
      <c r="I557" s="13">
        <f t="shared" si="8"/>
        <v>1</v>
      </c>
      <c r="J557" s="85">
        <v>1</v>
      </c>
    </row>
    <row r="558" spans="1:10" x14ac:dyDescent="0.25">
      <c r="A558" s="1" t="s">
        <v>4385</v>
      </c>
      <c r="B558" s="89" t="s">
        <v>190</v>
      </c>
      <c r="C558" s="1" t="s">
        <v>191</v>
      </c>
      <c r="D558" s="1" t="e">
        <v>#N/A</v>
      </c>
      <c r="E558" s="1" t="s">
        <v>192</v>
      </c>
      <c r="F558" s="1" t="s">
        <v>2291</v>
      </c>
      <c r="G558" s="1" t="s">
        <v>2442</v>
      </c>
      <c r="H558" s="1">
        <v>1</v>
      </c>
      <c r="I558" s="13">
        <f t="shared" si="8"/>
        <v>0</v>
      </c>
      <c r="J558" s="85">
        <v>1</v>
      </c>
    </row>
    <row r="559" spans="1:10" x14ac:dyDescent="0.25">
      <c r="A559" s="1" t="s">
        <v>4385</v>
      </c>
      <c r="B559" s="89" t="s">
        <v>1671</v>
      </c>
      <c r="C559" s="1">
        <v>0</v>
      </c>
      <c r="D559" s="1">
        <v>40</v>
      </c>
      <c r="E559" s="1" t="s">
        <v>569</v>
      </c>
      <c r="F559" s="1" t="s">
        <v>2291</v>
      </c>
      <c r="G559" s="1" t="s">
        <v>2442</v>
      </c>
      <c r="H559" s="1">
        <v>0</v>
      </c>
      <c r="I559" s="13">
        <f t="shared" si="8"/>
        <v>1</v>
      </c>
      <c r="J559" s="85">
        <v>1</v>
      </c>
    </row>
    <row r="560" spans="1:10" x14ac:dyDescent="0.25">
      <c r="A560" s="1" t="s">
        <v>4385</v>
      </c>
      <c r="B560" s="89" t="s">
        <v>567</v>
      </c>
      <c r="C560" s="1" t="s">
        <v>568</v>
      </c>
      <c r="D560" s="1">
        <v>20</v>
      </c>
      <c r="E560" s="1" t="s">
        <v>569</v>
      </c>
      <c r="F560" s="1" t="s">
        <v>2291</v>
      </c>
      <c r="G560" s="1" t="s">
        <v>2442</v>
      </c>
      <c r="H560" s="1">
        <v>1</v>
      </c>
      <c r="I560" s="13">
        <f t="shared" si="8"/>
        <v>0</v>
      </c>
      <c r="J560" s="85">
        <v>1</v>
      </c>
    </row>
    <row r="561" spans="1:10" x14ac:dyDescent="0.25">
      <c r="A561" s="1" t="s">
        <v>4385</v>
      </c>
      <c r="B561" s="89" t="s">
        <v>770</v>
      </c>
      <c r="C561" s="1" t="s">
        <v>771</v>
      </c>
      <c r="D561" s="1">
        <v>10</v>
      </c>
      <c r="E561" s="1" t="s">
        <v>569</v>
      </c>
      <c r="F561" s="1" t="s">
        <v>2291</v>
      </c>
      <c r="G561" s="1" t="s">
        <v>2442</v>
      </c>
      <c r="H561" s="1">
        <v>0</v>
      </c>
      <c r="I561" s="13">
        <f t="shared" si="8"/>
        <v>1</v>
      </c>
      <c r="J561" s="85">
        <v>1</v>
      </c>
    </row>
    <row r="562" spans="1:10" x14ac:dyDescent="0.25">
      <c r="A562" s="1" t="s">
        <v>4385</v>
      </c>
      <c r="B562" s="89" t="s">
        <v>772</v>
      </c>
      <c r="C562" s="1" t="s">
        <v>773</v>
      </c>
      <c r="D562" s="1">
        <v>10</v>
      </c>
      <c r="E562" s="1" t="s">
        <v>569</v>
      </c>
      <c r="F562" s="1" t="s">
        <v>2291</v>
      </c>
      <c r="G562" s="1" t="s">
        <v>2442</v>
      </c>
      <c r="H562" s="1">
        <v>0</v>
      </c>
      <c r="I562" s="13">
        <f t="shared" si="8"/>
        <v>1</v>
      </c>
      <c r="J562" s="85">
        <v>1</v>
      </c>
    </row>
    <row r="563" spans="1:10" x14ac:dyDescent="0.25">
      <c r="A563" s="1" t="s">
        <v>4385</v>
      </c>
      <c r="B563" s="89" t="s">
        <v>774</v>
      </c>
      <c r="C563" s="1" t="s">
        <v>775</v>
      </c>
      <c r="D563" s="1">
        <v>10</v>
      </c>
      <c r="E563" s="1" t="s">
        <v>569</v>
      </c>
      <c r="F563" s="1" t="s">
        <v>2291</v>
      </c>
      <c r="G563" s="1" t="s">
        <v>2442</v>
      </c>
      <c r="H563" s="1">
        <v>0</v>
      </c>
      <c r="I563" s="13">
        <f t="shared" si="8"/>
        <v>1</v>
      </c>
      <c r="J563" s="85">
        <v>1</v>
      </c>
    </row>
    <row r="564" spans="1:10" x14ac:dyDescent="0.25">
      <c r="A564" s="1" t="s">
        <v>4385</v>
      </c>
      <c r="B564" s="89" t="s">
        <v>1123</v>
      </c>
      <c r="C564" s="1" t="s">
        <v>1124</v>
      </c>
      <c r="D564" s="1">
        <v>10</v>
      </c>
      <c r="E564" s="1" t="s">
        <v>569</v>
      </c>
      <c r="F564" s="1" t="s">
        <v>2291</v>
      </c>
      <c r="G564" s="1" t="s">
        <v>2442</v>
      </c>
      <c r="H564" s="1">
        <v>0</v>
      </c>
      <c r="I564" s="13">
        <f t="shared" si="8"/>
        <v>1</v>
      </c>
      <c r="J564" s="85">
        <v>1</v>
      </c>
    </row>
    <row r="565" spans="1:10" x14ac:dyDescent="0.25">
      <c r="A565" s="1" t="s">
        <v>4385</v>
      </c>
      <c r="B565" s="89" t="s">
        <v>1125</v>
      </c>
      <c r="C565" s="1" t="s">
        <v>1126</v>
      </c>
      <c r="D565" s="1">
        <v>10</v>
      </c>
      <c r="E565" s="1" t="s">
        <v>569</v>
      </c>
      <c r="F565" s="1" t="s">
        <v>2291</v>
      </c>
      <c r="G565" s="1" t="s">
        <v>2442</v>
      </c>
      <c r="H565" s="1">
        <v>0</v>
      </c>
      <c r="I565" s="13">
        <f t="shared" si="8"/>
        <v>1</v>
      </c>
      <c r="J565" s="85">
        <v>1</v>
      </c>
    </row>
    <row r="566" spans="1:10" x14ac:dyDescent="0.25">
      <c r="A566" s="1" t="s">
        <v>4385</v>
      </c>
      <c r="B566" s="89" t="s">
        <v>1145</v>
      </c>
      <c r="C566" s="1">
        <v>0</v>
      </c>
      <c r="D566" s="1">
        <v>7.99</v>
      </c>
      <c r="E566" s="1" t="s">
        <v>569</v>
      </c>
      <c r="F566" s="1" t="s">
        <v>2291</v>
      </c>
      <c r="G566" s="1" t="s">
        <v>2442</v>
      </c>
      <c r="H566" s="1">
        <v>1</v>
      </c>
      <c r="I566" s="13">
        <f t="shared" si="8"/>
        <v>0</v>
      </c>
      <c r="J566" s="85">
        <v>1</v>
      </c>
    </row>
    <row r="567" spans="1:10" x14ac:dyDescent="0.25">
      <c r="A567" s="1" t="s">
        <v>4385</v>
      </c>
      <c r="B567" s="89" t="s">
        <v>745</v>
      </c>
      <c r="C567" s="1" t="s">
        <v>746</v>
      </c>
      <c r="D567" s="1">
        <v>7.5</v>
      </c>
      <c r="E567" s="1" t="s">
        <v>569</v>
      </c>
      <c r="F567" s="1" t="s">
        <v>2291</v>
      </c>
      <c r="G567" s="1" t="s">
        <v>2442</v>
      </c>
      <c r="H567" s="1">
        <v>0</v>
      </c>
      <c r="I567" s="13">
        <f t="shared" si="8"/>
        <v>1</v>
      </c>
      <c r="J567" s="85">
        <v>1</v>
      </c>
    </row>
    <row r="568" spans="1:10" x14ac:dyDescent="0.25">
      <c r="A568" s="1" t="s">
        <v>4385</v>
      </c>
      <c r="B568" s="89" t="s">
        <v>1544</v>
      </c>
      <c r="C568" s="1">
        <v>0</v>
      </c>
      <c r="D568" s="1">
        <v>4.8</v>
      </c>
      <c r="E568" s="1" t="s">
        <v>569</v>
      </c>
      <c r="F568" s="1" t="s">
        <v>2291</v>
      </c>
      <c r="G568" s="1" t="s">
        <v>2442</v>
      </c>
      <c r="H568" s="1">
        <v>1</v>
      </c>
      <c r="I568" s="13">
        <f t="shared" si="8"/>
        <v>0</v>
      </c>
      <c r="J568" s="85">
        <v>1</v>
      </c>
    </row>
    <row r="569" spans="1:10" x14ac:dyDescent="0.25">
      <c r="A569" s="1" t="s">
        <v>4385</v>
      </c>
      <c r="B569" s="89" t="s">
        <v>743</v>
      </c>
      <c r="C569" s="1">
        <v>0</v>
      </c>
      <c r="D569" s="1">
        <v>3</v>
      </c>
      <c r="E569" s="1" t="s">
        <v>569</v>
      </c>
      <c r="F569" s="1" t="s">
        <v>2291</v>
      </c>
      <c r="G569" s="1" t="s">
        <v>2442</v>
      </c>
      <c r="H569" s="1">
        <v>1</v>
      </c>
      <c r="I569" s="13">
        <f t="shared" si="8"/>
        <v>0</v>
      </c>
      <c r="J569" s="85">
        <v>1</v>
      </c>
    </row>
    <row r="570" spans="1:10" x14ac:dyDescent="0.25">
      <c r="A570" s="1" t="s">
        <v>4385</v>
      </c>
      <c r="B570" s="89" t="s">
        <v>1448</v>
      </c>
      <c r="C570" s="1" t="s">
        <v>1449</v>
      </c>
      <c r="D570" s="1">
        <v>2</v>
      </c>
      <c r="E570" s="1" t="s">
        <v>569</v>
      </c>
      <c r="F570" s="1" t="s">
        <v>2291</v>
      </c>
      <c r="G570" s="1" t="s">
        <v>2442</v>
      </c>
      <c r="H570" s="1">
        <v>1</v>
      </c>
      <c r="I570" s="13">
        <f t="shared" si="8"/>
        <v>0</v>
      </c>
      <c r="J570" s="85">
        <v>1</v>
      </c>
    </row>
    <row r="571" spans="1:10" x14ac:dyDescent="0.25">
      <c r="A571" s="1" t="s">
        <v>4385</v>
      </c>
      <c r="B571" s="89" t="s">
        <v>1600</v>
      </c>
      <c r="C571" s="1" t="s">
        <v>1601</v>
      </c>
      <c r="D571" s="1">
        <v>1.85</v>
      </c>
      <c r="E571" s="1" t="s">
        <v>569</v>
      </c>
      <c r="F571" s="1" t="s">
        <v>2291</v>
      </c>
      <c r="G571" s="1" t="s">
        <v>2442</v>
      </c>
      <c r="H571" s="1">
        <v>1</v>
      </c>
      <c r="I571" s="13">
        <f t="shared" si="8"/>
        <v>0</v>
      </c>
      <c r="J571" s="85">
        <v>1</v>
      </c>
    </row>
    <row r="572" spans="1:10" x14ac:dyDescent="0.25">
      <c r="A572" s="1" t="s">
        <v>4385</v>
      </c>
      <c r="B572" s="89" t="s">
        <v>744</v>
      </c>
      <c r="C572" s="1">
        <v>0</v>
      </c>
      <c r="D572" s="1">
        <v>1</v>
      </c>
      <c r="E572" s="1" t="s">
        <v>569</v>
      </c>
      <c r="F572" s="1" t="s">
        <v>2291</v>
      </c>
      <c r="G572" s="1" t="s">
        <v>2442</v>
      </c>
      <c r="H572" s="1">
        <v>1</v>
      </c>
      <c r="I572" s="13">
        <f t="shared" si="8"/>
        <v>0</v>
      </c>
      <c r="J572" s="85">
        <v>1</v>
      </c>
    </row>
    <row r="573" spans="1:10" x14ac:dyDescent="0.25">
      <c r="A573" s="1" t="s">
        <v>4385</v>
      </c>
      <c r="B573" s="89" t="s">
        <v>1762</v>
      </c>
      <c r="C573" s="1" t="s">
        <v>1763</v>
      </c>
      <c r="D573" s="1">
        <v>0</v>
      </c>
      <c r="E573" s="1" t="s">
        <v>569</v>
      </c>
      <c r="F573" s="1" t="s">
        <v>2291</v>
      </c>
      <c r="G573" s="1" t="s">
        <v>2442</v>
      </c>
      <c r="H573" s="1">
        <v>1</v>
      </c>
      <c r="I573" s="13">
        <f t="shared" si="8"/>
        <v>0</v>
      </c>
      <c r="J573" s="85">
        <v>1</v>
      </c>
    </row>
    <row r="574" spans="1:10" x14ac:dyDescent="0.25">
      <c r="A574" s="1" t="s">
        <v>4385</v>
      </c>
      <c r="B574" s="89" t="s">
        <v>1764</v>
      </c>
      <c r="C574" s="1" t="s">
        <v>1763</v>
      </c>
      <c r="D574" s="1">
        <v>0</v>
      </c>
      <c r="E574" s="1" t="s">
        <v>569</v>
      </c>
      <c r="F574" s="1" t="s">
        <v>2291</v>
      </c>
      <c r="G574" s="1" t="s">
        <v>2442</v>
      </c>
      <c r="H574" s="1">
        <v>1</v>
      </c>
      <c r="I574" s="13">
        <f t="shared" si="8"/>
        <v>0</v>
      </c>
      <c r="J574" s="85">
        <v>1</v>
      </c>
    </row>
    <row r="575" spans="1:10" x14ac:dyDescent="0.25">
      <c r="A575" s="1" t="s">
        <v>4385</v>
      </c>
      <c r="B575" s="89" t="s">
        <v>1765</v>
      </c>
      <c r="C575" s="1" t="s">
        <v>1763</v>
      </c>
      <c r="D575" s="1">
        <v>0</v>
      </c>
      <c r="E575" s="1" t="s">
        <v>569</v>
      </c>
      <c r="F575" s="1" t="s">
        <v>2291</v>
      </c>
      <c r="G575" s="1" t="s">
        <v>2442</v>
      </c>
      <c r="H575" s="1">
        <v>1</v>
      </c>
      <c r="I575" s="13">
        <f t="shared" si="8"/>
        <v>0</v>
      </c>
      <c r="J575" s="85">
        <v>1</v>
      </c>
    </row>
    <row r="576" spans="1:10" x14ac:dyDescent="0.25">
      <c r="A576" s="1" t="s">
        <v>4385</v>
      </c>
      <c r="B576" s="89" t="s">
        <v>1766</v>
      </c>
      <c r="C576" s="1" t="s">
        <v>1763</v>
      </c>
      <c r="D576" s="1">
        <v>0</v>
      </c>
      <c r="E576" s="1" t="s">
        <v>569</v>
      </c>
      <c r="F576" s="1" t="s">
        <v>2291</v>
      </c>
      <c r="G576" s="1" t="s">
        <v>2442</v>
      </c>
      <c r="H576" s="1">
        <v>1</v>
      </c>
      <c r="I576" s="13">
        <f t="shared" si="8"/>
        <v>0</v>
      </c>
      <c r="J576" s="85">
        <v>1</v>
      </c>
    </row>
    <row r="577" spans="1:10" x14ac:dyDescent="0.25">
      <c r="A577" s="1" t="s">
        <v>4385</v>
      </c>
      <c r="B577" s="89" t="s">
        <v>1767</v>
      </c>
      <c r="C577" s="1" t="s">
        <v>1763</v>
      </c>
      <c r="D577" s="1">
        <v>0</v>
      </c>
      <c r="E577" s="1" t="s">
        <v>569</v>
      </c>
      <c r="F577" s="1" t="s">
        <v>2291</v>
      </c>
      <c r="G577" s="1" t="s">
        <v>2442</v>
      </c>
      <c r="H577" s="1">
        <v>1</v>
      </c>
      <c r="I577" s="13">
        <f t="shared" si="8"/>
        <v>0</v>
      </c>
      <c r="J577" s="85">
        <v>1</v>
      </c>
    </row>
    <row r="578" spans="1:10" x14ac:dyDescent="0.25">
      <c r="A578" s="1" t="s">
        <v>4385</v>
      </c>
      <c r="B578" s="89" t="s">
        <v>1768</v>
      </c>
      <c r="C578" s="1" t="s">
        <v>1763</v>
      </c>
      <c r="D578" s="1">
        <v>0</v>
      </c>
      <c r="E578" s="1" t="s">
        <v>569</v>
      </c>
      <c r="F578" s="1" t="s">
        <v>2291</v>
      </c>
      <c r="G578" s="1" t="s">
        <v>2442</v>
      </c>
      <c r="H578" s="1">
        <v>1</v>
      </c>
      <c r="I578" s="13">
        <f t="shared" ref="I578:I641" si="9">NOT(H578)*1</f>
        <v>0</v>
      </c>
      <c r="J578" s="85">
        <v>1</v>
      </c>
    </row>
    <row r="579" spans="1:10" x14ac:dyDescent="0.25">
      <c r="A579" s="1" t="s">
        <v>4385</v>
      </c>
      <c r="B579" s="89" t="s">
        <v>1769</v>
      </c>
      <c r="C579" s="1" t="s">
        <v>1763</v>
      </c>
      <c r="D579" s="1">
        <v>0</v>
      </c>
      <c r="E579" s="1" t="s">
        <v>569</v>
      </c>
      <c r="F579" s="1" t="s">
        <v>2291</v>
      </c>
      <c r="G579" s="1" t="s">
        <v>2442</v>
      </c>
      <c r="H579" s="1">
        <v>1</v>
      </c>
      <c r="I579" s="13">
        <f t="shared" si="9"/>
        <v>0</v>
      </c>
      <c r="J579" s="85">
        <v>1</v>
      </c>
    </row>
    <row r="580" spans="1:10" x14ac:dyDescent="0.25">
      <c r="A580" s="1" t="s">
        <v>4385</v>
      </c>
      <c r="B580" s="89" t="s">
        <v>1770</v>
      </c>
      <c r="C580" s="1" t="s">
        <v>1763</v>
      </c>
      <c r="D580" s="1">
        <v>0</v>
      </c>
      <c r="E580" s="1" t="s">
        <v>569</v>
      </c>
      <c r="F580" s="1" t="s">
        <v>2291</v>
      </c>
      <c r="G580" s="1" t="s">
        <v>2442</v>
      </c>
      <c r="H580" s="1">
        <v>1</v>
      </c>
      <c r="I580" s="13">
        <f t="shared" si="9"/>
        <v>0</v>
      </c>
      <c r="J580" s="85">
        <v>1</v>
      </c>
    </row>
    <row r="581" spans="1:10" x14ac:dyDescent="0.25">
      <c r="A581" s="1" t="s">
        <v>4385</v>
      </c>
      <c r="B581" s="89" t="s">
        <v>1771</v>
      </c>
      <c r="C581" s="1" t="s">
        <v>1763</v>
      </c>
      <c r="D581" s="1">
        <v>0</v>
      </c>
      <c r="E581" s="1" t="s">
        <v>569</v>
      </c>
      <c r="F581" s="1" t="s">
        <v>2291</v>
      </c>
      <c r="G581" s="1" t="s">
        <v>2442</v>
      </c>
      <c r="H581" s="1">
        <v>1</v>
      </c>
      <c r="I581" s="13">
        <f t="shared" si="9"/>
        <v>0</v>
      </c>
      <c r="J581" s="85">
        <v>1</v>
      </c>
    </row>
    <row r="582" spans="1:10" x14ac:dyDescent="0.25">
      <c r="A582" s="1" t="s">
        <v>4385</v>
      </c>
      <c r="B582" s="89" t="s">
        <v>1772</v>
      </c>
      <c r="C582" s="1" t="s">
        <v>1763</v>
      </c>
      <c r="D582" s="1">
        <v>0</v>
      </c>
      <c r="E582" s="1" t="s">
        <v>569</v>
      </c>
      <c r="F582" s="1" t="s">
        <v>2291</v>
      </c>
      <c r="G582" s="1" t="s">
        <v>2442</v>
      </c>
      <c r="H582" s="1">
        <v>1</v>
      </c>
      <c r="I582" s="13">
        <f t="shared" si="9"/>
        <v>0</v>
      </c>
      <c r="J582" s="85">
        <v>1</v>
      </c>
    </row>
    <row r="583" spans="1:10" x14ac:dyDescent="0.25">
      <c r="A583" s="1" t="s">
        <v>4385</v>
      </c>
      <c r="B583" s="89" t="s">
        <v>1773</v>
      </c>
      <c r="C583" s="1" t="s">
        <v>1774</v>
      </c>
      <c r="D583" s="1">
        <v>0</v>
      </c>
      <c r="E583" s="1" t="s">
        <v>569</v>
      </c>
      <c r="F583" s="1" t="s">
        <v>2291</v>
      </c>
      <c r="G583" s="1" t="s">
        <v>2442</v>
      </c>
      <c r="H583" s="1">
        <v>1</v>
      </c>
      <c r="I583" s="13">
        <f t="shared" si="9"/>
        <v>0</v>
      </c>
      <c r="J583" s="85">
        <v>1</v>
      </c>
    </row>
    <row r="584" spans="1:10" x14ac:dyDescent="0.25">
      <c r="A584" s="1" t="s">
        <v>4385</v>
      </c>
      <c r="B584" s="89" t="s">
        <v>1775</v>
      </c>
      <c r="C584" s="1" t="s">
        <v>1774</v>
      </c>
      <c r="D584" s="1">
        <v>0</v>
      </c>
      <c r="E584" s="1" t="s">
        <v>569</v>
      </c>
      <c r="F584" s="1" t="s">
        <v>2291</v>
      </c>
      <c r="G584" s="1" t="s">
        <v>2442</v>
      </c>
      <c r="H584" s="1">
        <v>1</v>
      </c>
      <c r="I584" s="13">
        <f t="shared" si="9"/>
        <v>0</v>
      </c>
      <c r="J584" s="85">
        <v>1</v>
      </c>
    </row>
    <row r="585" spans="1:10" x14ac:dyDescent="0.25">
      <c r="A585" s="1" t="s">
        <v>4385</v>
      </c>
      <c r="B585" s="89" t="s">
        <v>1776</v>
      </c>
      <c r="C585" s="1" t="s">
        <v>1774</v>
      </c>
      <c r="D585" s="1">
        <v>0</v>
      </c>
      <c r="E585" s="1" t="s">
        <v>569</v>
      </c>
      <c r="F585" s="1" t="s">
        <v>2291</v>
      </c>
      <c r="G585" s="1" t="s">
        <v>2442</v>
      </c>
      <c r="H585" s="1">
        <v>1</v>
      </c>
      <c r="I585" s="13">
        <f t="shared" si="9"/>
        <v>0</v>
      </c>
      <c r="J585" s="85">
        <v>1</v>
      </c>
    </row>
    <row r="586" spans="1:10" x14ac:dyDescent="0.25">
      <c r="A586" s="1" t="s">
        <v>4385</v>
      </c>
      <c r="B586" s="89" t="s">
        <v>1777</v>
      </c>
      <c r="C586" s="1" t="s">
        <v>1774</v>
      </c>
      <c r="D586" s="1">
        <v>0</v>
      </c>
      <c r="E586" s="1" t="s">
        <v>569</v>
      </c>
      <c r="F586" s="1" t="s">
        <v>2291</v>
      </c>
      <c r="G586" s="1" t="s">
        <v>2442</v>
      </c>
      <c r="H586" s="1">
        <v>1</v>
      </c>
      <c r="I586" s="13">
        <f t="shared" si="9"/>
        <v>0</v>
      </c>
      <c r="J586" s="85">
        <v>1</v>
      </c>
    </row>
    <row r="587" spans="1:10" x14ac:dyDescent="0.25">
      <c r="A587" s="1" t="s">
        <v>4385</v>
      </c>
      <c r="B587" s="89" t="s">
        <v>1778</v>
      </c>
      <c r="C587" s="1" t="s">
        <v>1774</v>
      </c>
      <c r="D587" s="1">
        <v>0</v>
      </c>
      <c r="E587" s="1" t="s">
        <v>569</v>
      </c>
      <c r="F587" s="1" t="s">
        <v>2291</v>
      </c>
      <c r="G587" s="1" t="s">
        <v>2442</v>
      </c>
      <c r="H587" s="1">
        <v>1</v>
      </c>
      <c r="I587" s="13">
        <f t="shared" si="9"/>
        <v>0</v>
      </c>
      <c r="J587" s="85">
        <v>1</v>
      </c>
    </row>
    <row r="588" spans="1:10" x14ac:dyDescent="0.25">
      <c r="A588" s="1" t="s">
        <v>4385</v>
      </c>
      <c r="B588" s="89" t="s">
        <v>1779</v>
      </c>
      <c r="C588" s="1" t="s">
        <v>1774</v>
      </c>
      <c r="D588" s="1">
        <v>0</v>
      </c>
      <c r="E588" s="1" t="s">
        <v>569</v>
      </c>
      <c r="F588" s="1" t="s">
        <v>2291</v>
      </c>
      <c r="G588" s="1" t="s">
        <v>2442</v>
      </c>
      <c r="H588" s="1">
        <v>1</v>
      </c>
      <c r="I588" s="13">
        <f t="shared" si="9"/>
        <v>0</v>
      </c>
      <c r="J588" s="85">
        <v>1</v>
      </c>
    </row>
    <row r="589" spans="1:10" x14ac:dyDescent="0.25">
      <c r="A589" s="1" t="s">
        <v>4385</v>
      </c>
      <c r="B589" s="89" t="s">
        <v>1780</v>
      </c>
      <c r="C589" s="1" t="s">
        <v>1774</v>
      </c>
      <c r="D589" s="1">
        <v>0</v>
      </c>
      <c r="E589" s="1" t="s">
        <v>569</v>
      </c>
      <c r="F589" s="1" t="s">
        <v>2291</v>
      </c>
      <c r="G589" s="1" t="s">
        <v>2442</v>
      </c>
      <c r="H589" s="1">
        <v>1</v>
      </c>
      <c r="I589" s="13">
        <f t="shared" si="9"/>
        <v>0</v>
      </c>
      <c r="J589" s="85">
        <v>1</v>
      </c>
    </row>
    <row r="590" spans="1:10" x14ac:dyDescent="0.25">
      <c r="A590" s="1" t="s">
        <v>4385</v>
      </c>
      <c r="B590" s="89" t="s">
        <v>1781</v>
      </c>
      <c r="C590" s="1" t="s">
        <v>1774</v>
      </c>
      <c r="D590" s="1">
        <v>0</v>
      </c>
      <c r="E590" s="1" t="s">
        <v>569</v>
      </c>
      <c r="F590" s="1" t="s">
        <v>2291</v>
      </c>
      <c r="G590" s="1" t="s">
        <v>2442</v>
      </c>
      <c r="H590" s="1">
        <v>1</v>
      </c>
      <c r="I590" s="13">
        <f t="shared" si="9"/>
        <v>0</v>
      </c>
      <c r="J590" s="85">
        <v>1</v>
      </c>
    </row>
    <row r="591" spans="1:10" x14ac:dyDescent="0.25">
      <c r="A591" s="1" t="s">
        <v>4385</v>
      </c>
      <c r="B591" s="89" t="s">
        <v>1782</v>
      </c>
      <c r="C591" s="1" t="s">
        <v>1774</v>
      </c>
      <c r="D591" s="1">
        <v>0</v>
      </c>
      <c r="E591" s="1" t="s">
        <v>569</v>
      </c>
      <c r="F591" s="1" t="s">
        <v>2291</v>
      </c>
      <c r="G591" s="1" t="s">
        <v>2442</v>
      </c>
      <c r="H591" s="1">
        <v>1</v>
      </c>
      <c r="I591" s="13">
        <f t="shared" si="9"/>
        <v>0</v>
      </c>
      <c r="J591" s="85">
        <v>1</v>
      </c>
    </row>
    <row r="592" spans="1:10" x14ac:dyDescent="0.25">
      <c r="A592" s="1" t="s">
        <v>4385</v>
      </c>
      <c r="B592" s="89" t="s">
        <v>1783</v>
      </c>
      <c r="C592" s="1" t="s">
        <v>1774</v>
      </c>
      <c r="D592" s="1">
        <v>0</v>
      </c>
      <c r="E592" s="1" t="s">
        <v>569</v>
      </c>
      <c r="F592" s="1" t="s">
        <v>2291</v>
      </c>
      <c r="G592" s="1" t="s">
        <v>2442</v>
      </c>
      <c r="H592" s="1">
        <v>1</v>
      </c>
      <c r="I592" s="13">
        <f t="shared" si="9"/>
        <v>0</v>
      </c>
      <c r="J592" s="85">
        <v>1</v>
      </c>
    </row>
    <row r="593" spans="1:10" x14ac:dyDescent="0.25">
      <c r="A593" s="1" t="s">
        <v>4385</v>
      </c>
      <c r="B593" s="89" t="s">
        <v>1784</v>
      </c>
      <c r="C593" s="1" t="s">
        <v>1785</v>
      </c>
      <c r="D593" s="1">
        <v>0</v>
      </c>
      <c r="E593" s="1" t="s">
        <v>569</v>
      </c>
      <c r="F593" s="1" t="s">
        <v>2291</v>
      </c>
      <c r="G593" s="1" t="s">
        <v>2442</v>
      </c>
      <c r="H593" s="1">
        <v>1</v>
      </c>
      <c r="I593" s="13">
        <f t="shared" si="9"/>
        <v>0</v>
      </c>
      <c r="J593" s="85">
        <v>1</v>
      </c>
    </row>
    <row r="594" spans="1:10" x14ac:dyDescent="0.25">
      <c r="A594" s="1" t="s">
        <v>4385</v>
      </c>
      <c r="B594" s="89" t="s">
        <v>1786</v>
      </c>
      <c r="C594" s="1" t="s">
        <v>1785</v>
      </c>
      <c r="D594" s="1">
        <v>0</v>
      </c>
      <c r="E594" s="1" t="s">
        <v>569</v>
      </c>
      <c r="F594" s="1" t="s">
        <v>2291</v>
      </c>
      <c r="G594" s="1" t="s">
        <v>2442</v>
      </c>
      <c r="H594" s="1">
        <v>1</v>
      </c>
      <c r="I594" s="13">
        <f t="shared" si="9"/>
        <v>0</v>
      </c>
      <c r="J594" s="85">
        <v>1</v>
      </c>
    </row>
    <row r="595" spans="1:10" x14ac:dyDescent="0.25">
      <c r="A595" s="1" t="s">
        <v>4385</v>
      </c>
      <c r="B595" s="89" t="s">
        <v>1787</v>
      </c>
      <c r="C595" s="1" t="s">
        <v>1785</v>
      </c>
      <c r="D595" s="1">
        <v>0</v>
      </c>
      <c r="E595" s="1" t="s">
        <v>569</v>
      </c>
      <c r="F595" s="1" t="s">
        <v>2291</v>
      </c>
      <c r="G595" s="1" t="s">
        <v>2442</v>
      </c>
      <c r="H595" s="1">
        <v>1</v>
      </c>
      <c r="I595" s="13">
        <f t="shared" si="9"/>
        <v>0</v>
      </c>
      <c r="J595" s="85">
        <v>1</v>
      </c>
    </row>
    <row r="596" spans="1:10" x14ac:dyDescent="0.25">
      <c r="A596" s="1" t="s">
        <v>4385</v>
      </c>
      <c r="B596" s="89" t="s">
        <v>1788</v>
      </c>
      <c r="C596" s="1" t="s">
        <v>1785</v>
      </c>
      <c r="D596" s="1">
        <v>0</v>
      </c>
      <c r="E596" s="1" t="s">
        <v>569</v>
      </c>
      <c r="F596" s="1" t="s">
        <v>2291</v>
      </c>
      <c r="G596" s="1" t="s">
        <v>2442</v>
      </c>
      <c r="H596" s="1">
        <v>1</v>
      </c>
      <c r="I596" s="13">
        <f t="shared" si="9"/>
        <v>0</v>
      </c>
      <c r="J596" s="85">
        <v>1</v>
      </c>
    </row>
    <row r="597" spans="1:10" x14ac:dyDescent="0.25">
      <c r="A597" s="1" t="s">
        <v>4385</v>
      </c>
      <c r="B597" s="89" t="s">
        <v>1789</v>
      </c>
      <c r="C597" s="1" t="s">
        <v>1785</v>
      </c>
      <c r="D597" s="1">
        <v>0</v>
      </c>
      <c r="E597" s="1" t="s">
        <v>569</v>
      </c>
      <c r="F597" s="1" t="s">
        <v>2291</v>
      </c>
      <c r="G597" s="1" t="s">
        <v>2442</v>
      </c>
      <c r="H597" s="1">
        <v>1</v>
      </c>
      <c r="I597" s="13">
        <f t="shared" si="9"/>
        <v>0</v>
      </c>
      <c r="J597" s="85">
        <v>1</v>
      </c>
    </row>
    <row r="598" spans="1:10" x14ac:dyDescent="0.25">
      <c r="A598" s="1" t="s">
        <v>4385</v>
      </c>
      <c r="B598" s="89" t="s">
        <v>1790</v>
      </c>
      <c r="C598" s="1" t="s">
        <v>1785</v>
      </c>
      <c r="D598" s="1">
        <v>0</v>
      </c>
      <c r="E598" s="1" t="s">
        <v>569</v>
      </c>
      <c r="F598" s="1" t="s">
        <v>2291</v>
      </c>
      <c r="G598" s="1" t="s">
        <v>2442</v>
      </c>
      <c r="H598" s="1">
        <v>1</v>
      </c>
      <c r="I598" s="13">
        <f t="shared" si="9"/>
        <v>0</v>
      </c>
      <c r="J598" s="85">
        <v>1</v>
      </c>
    </row>
    <row r="599" spans="1:10" x14ac:dyDescent="0.25">
      <c r="A599" s="1" t="s">
        <v>4385</v>
      </c>
      <c r="B599" s="89" t="s">
        <v>1791</v>
      </c>
      <c r="C599" s="1" t="s">
        <v>1785</v>
      </c>
      <c r="D599" s="1">
        <v>0</v>
      </c>
      <c r="E599" s="1" t="s">
        <v>569</v>
      </c>
      <c r="F599" s="1" t="s">
        <v>2291</v>
      </c>
      <c r="G599" s="1" t="s">
        <v>2442</v>
      </c>
      <c r="H599" s="1">
        <v>1</v>
      </c>
      <c r="I599" s="13">
        <f t="shared" si="9"/>
        <v>0</v>
      </c>
      <c r="J599" s="85">
        <v>1</v>
      </c>
    </row>
    <row r="600" spans="1:10" x14ac:dyDescent="0.25">
      <c r="A600" s="1" t="s">
        <v>4385</v>
      </c>
      <c r="B600" s="89" t="s">
        <v>1792</v>
      </c>
      <c r="C600" s="1" t="s">
        <v>1785</v>
      </c>
      <c r="D600" s="1">
        <v>0</v>
      </c>
      <c r="E600" s="1" t="s">
        <v>569</v>
      </c>
      <c r="F600" s="1" t="s">
        <v>2291</v>
      </c>
      <c r="G600" s="1" t="s">
        <v>2442</v>
      </c>
      <c r="H600" s="1">
        <v>1</v>
      </c>
      <c r="I600" s="13">
        <f t="shared" si="9"/>
        <v>0</v>
      </c>
      <c r="J600" s="85">
        <v>1</v>
      </c>
    </row>
    <row r="601" spans="1:10" x14ac:dyDescent="0.25">
      <c r="A601" s="1" t="s">
        <v>4385</v>
      </c>
      <c r="B601" s="89" t="s">
        <v>1793</v>
      </c>
      <c r="C601" s="1" t="s">
        <v>1785</v>
      </c>
      <c r="D601" s="1">
        <v>0</v>
      </c>
      <c r="E601" s="1" t="s">
        <v>569</v>
      </c>
      <c r="F601" s="1" t="s">
        <v>2291</v>
      </c>
      <c r="G601" s="1" t="s">
        <v>2442</v>
      </c>
      <c r="H601" s="1">
        <v>1</v>
      </c>
      <c r="I601" s="13">
        <f t="shared" si="9"/>
        <v>0</v>
      </c>
      <c r="J601" s="85">
        <v>1</v>
      </c>
    </row>
    <row r="602" spans="1:10" x14ac:dyDescent="0.25">
      <c r="A602" s="1" t="s">
        <v>4385</v>
      </c>
      <c r="B602" s="89" t="s">
        <v>1794</v>
      </c>
      <c r="C602" s="1" t="s">
        <v>1785</v>
      </c>
      <c r="D602" s="1">
        <v>0</v>
      </c>
      <c r="E602" s="1" t="s">
        <v>569</v>
      </c>
      <c r="F602" s="1" t="s">
        <v>2291</v>
      </c>
      <c r="G602" s="1" t="s">
        <v>2442</v>
      </c>
      <c r="H602" s="1">
        <v>1</v>
      </c>
      <c r="I602" s="13">
        <f t="shared" si="9"/>
        <v>0</v>
      </c>
      <c r="J602" s="85">
        <v>1</v>
      </c>
    </row>
    <row r="603" spans="1:10" x14ac:dyDescent="0.25">
      <c r="A603" s="1" t="s">
        <v>4385</v>
      </c>
      <c r="B603" s="89" t="s">
        <v>1795</v>
      </c>
      <c r="C603" s="1" t="s">
        <v>1796</v>
      </c>
      <c r="D603" s="1">
        <v>0</v>
      </c>
      <c r="E603" s="1" t="s">
        <v>569</v>
      </c>
      <c r="F603" s="1" t="s">
        <v>2291</v>
      </c>
      <c r="G603" s="1" t="s">
        <v>2442</v>
      </c>
      <c r="H603" s="1">
        <v>1</v>
      </c>
      <c r="I603" s="13">
        <f t="shared" si="9"/>
        <v>0</v>
      </c>
      <c r="J603" s="85">
        <v>1</v>
      </c>
    </row>
    <row r="604" spans="1:10" x14ac:dyDescent="0.25">
      <c r="A604" s="1" t="s">
        <v>4385</v>
      </c>
      <c r="B604" s="89" t="s">
        <v>1797</v>
      </c>
      <c r="C604" s="1" t="s">
        <v>1796</v>
      </c>
      <c r="D604" s="1">
        <v>0</v>
      </c>
      <c r="E604" s="1" t="s">
        <v>569</v>
      </c>
      <c r="F604" s="1" t="s">
        <v>2291</v>
      </c>
      <c r="G604" s="1" t="s">
        <v>2442</v>
      </c>
      <c r="H604" s="1">
        <v>1</v>
      </c>
      <c r="I604" s="13">
        <f t="shared" si="9"/>
        <v>0</v>
      </c>
      <c r="J604" s="85">
        <v>1</v>
      </c>
    </row>
    <row r="605" spans="1:10" x14ac:dyDescent="0.25">
      <c r="A605" s="1" t="s">
        <v>4385</v>
      </c>
      <c r="B605" s="89" t="s">
        <v>1798</v>
      </c>
      <c r="C605" s="1" t="s">
        <v>1796</v>
      </c>
      <c r="D605" s="1">
        <v>0</v>
      </c>
      <c r="E605" s="1" t="s">
        <v>569</v>
      </c>
      <c r="F605" s="1" t="s">
        <v>2291</v>
      </c>
      <c r="G605" s="1" t="s">
        <v>2442</v>
      </c>
      <c r="H605" s="1">
        <v>1</v>
      </c>
      <c r="I605" s="13">
        <f t="shared" si="9"/>
        <v>0</v>
      </c>
      <c r="J605" s="85">
        <v>1</v>
      </c>
    </row>
    <row r="606" spans="1:10" x14ac:dyDescent="0.25">
      <c r="A606" s="1" t="s">
        <v>4385</v>
      </c>
      <c r="B606" s="89" t="s">
        <v>1799</v>
      </c>
      <c r="C606" s="1" t="s">
        <v>1796</v>
      </c>
      <c r="D606" s="1">
        <v>0</v>
      </c>
      <c r="E606" s="1" t="s">
        <v>569</v>
      </c>
      <c r="F606" s="1" t="s">
        <v>2291</v>
      </c>
      <c r="G606" s="1" t="s">
        <v>2442</v>
      </c>
      <c r="H606" s="1">
        <v>1</v>
      </c>
      <c r="I606" s="13">
        <f t="shared" si="9"/>
        <v>0</v>
      </c>
      <c r="J606" s="85">
        <v>1</v>
      </c>
    </row>
    <row r="607" spans="1:10" x14ac:dyDescent="0.25">
      <c r="A607" s="1" t="s">
        <v>4385</v>
      </c>
      <c r="B607" s="89" t="s">
        <v>1800</v>
      </c>
      <c r="C607" s="1" t="s">
        <v>1796</v>
      </c>
      <c r="D607" s="1">
        <v>0</v>
      </c>
      <c r="E607" s="1" t="s">
        <v>569</v>
      </c>
      <c r="F607" s="1" t="s">
        <v>2291</v>
      </c>
      <c r="G607" s="1" t="s">
        <v>2442</v>
      </c>
      <c r="H607" s="1">
        <v>1</v>
      </c>
      <c r="I607" s="13">
        <f t="shared" si="9"/>
        <v>0</v>
      </c>
      <c r="J607" s="85">
        <v>1</v>
      </c>
    </row>
    <row r="608" spans="1:10" x14ac:dyDescent="0.25">
      <c r="A608" s="1" t="s">
        <v>4385</v>
      </c>
      <c r="B608" s="89" t="s">
        <v>1801</v>
      </c>
      <c r="C608" s="1" t="s">
        <v>1796</v>
      </c>
      <c r="D608" s="1">
        <v>0</v>
      </c>
      <c r="E608" s="1" t="s">
        <v>569</v>
      </c>
      <c r="F608" s="1" t="s">
        <v>2291</v>
      </c>
      <c r="G608" s="1" t="s">
        <v>2442</v>
      </c>
      <c r="H608" s="1">
        <v>1</v>
      </c>
      <c r="I608" s="13">
        <f t="shared" si="9"/>
        <v>0</v>
      </c>
      <c r="J608" s="85">
        <v>1</v>
      </c>
    </row>
    <row r="609" spans="1:10" x14ac:dyDescent="0.25">
      <c r="A609" s="1" t="s">
        <v>4385</v>
      </c>
      <c r="B609" s="89" t="s">
        <v>1802</v>
      </c>
      <c r="C609" s="1" t="s">
        <v>1796</v>
      </c>
      <c r="D609" s="1">
        <v>0</v>
      </c>
      <c r="E609" s="1" t="s">
        <v>569</v>
      </c>
      <c r="F609" s="1" t="s">
        <v>2291</v>
      </c>
      <c r="G609" s="1" t="s">
        <v>2442</v>
      </c>
      <c r="H609" s="1">
        <v>1</v>
      </c>
      <c r="I609" s="13">
        <f t="shared" si="9"/>
        <v>0</v>
      </c>
      <c r="J609" s="85">
        <v>1</v>
      </c>
    </row>
    <row r="610" spans="1:10" x14ac:dyDescent="0.25">
      <c r="A610" s="1" t="s">
        <v>4385</v>
      </c>
      <c r="B610" s="89" t="s">
        <v>1803</v>
      </c>
      <c r="C610" s="1" t="s">
        <v>1796</v>
      </c>
      <c r="D610" s="1">
        <v>0</v>
      </c>
      <c r="E610" s="1" t="s">
        <v>569</v>
      </c>
      <c r="F610" s="1" t="s">
        <v>2291</v>
      </c>
      <c r="G610" s="1" t="s">
        <v>2442</v>
      </c>
      <c r="H610" s="1">
        <v>1</v>
      </c>
      <c r="I610" s="13">
        <f t="shared" si="9"/>
        <v>0</v>
      </c>
      <c r="J610" s="85">
        <v>1</v>
      </c>
    </row>
    <row r="611" spans="1:10" x14ac:dyDescent="0.25">
      <c r="A611" s="1" t="s">
        <v>4385</v>
      </c>
      <c r="B611" s="89" t="s">
        <v>1804</v>
      </c>
      <c r="C611" s="1" t="s">
        <v>1796</v>
      </c>
      <c r="D611" s="1">
        <v>0</v>
      </c>
      <c r="E611" s="1" t="s">
        <v>569</v>
      </c>
      <c r="F611" s="1" t="s">
        <v>2291</v>
      </c>
      <c r="G611" s="1" t="s">
        <v>2442</v>
      </c>
      <c r="H611" s="1">
        <v>1</v>
      </c>
      <c r="I611" s="13">
        <f t="shared" si="9"/>
        <v>0</v>
      </c>
      <c r="J611" s="85">
        <v>1</v>
      </c>
    </row>
    <row r="612" spans="1:10" x14ac:dyDescent="0.25">
      <c r="A612" s="1" t="s">
        <v>4385</v>
      </c>
      <c r="B612" s="89" t="s">
        <v>1805</v>
      </c>
      <c r="C612" s="1" t="s">
        <v>1796</v>
      </c>
      <c r="D612" s="1">
        <v>0</v>
      </c>
      <c r="E612" s="1" t="s">
        <v>569</v>
      </c>
      <c r="F612" s="1" t="s">
        <v>2291</v>
      </c>
      <c r="G612" s="1" t="s">
        <v>2442</v>
      </c>
      <c r="H612" s="1">
        <v>1</v>
      </c>
      <c r="I612" s="13">
        <f t="shared" si="9"/>
        <v>0</v>
      </c>
      <c r="J612" s="85">
        <v>1</v>
      </c>
    </row>
    <row r="613" spans="1:10" x14ac:dyDescent="0.25">
      <c r="A613" s="1" t="s">
        <v>4385</v>
      </c>
      <c r="B613" s="89" t="s">
        <v>1806</v>
      </c>
      <c r="C613" s="1" t="s">
        <v>1807</v>
      </c>
      <c r="D613" s="1">
        <v>0</v>
      </c>
      <c r="E613" s="1" t="s">
        <v>569</v>
      </c>
      <c r="F613" s="1" t="s">
        <v>2291</v>
      </c>
      <c r="G613" s="1" t="s">
        <v>2442</v>
      </c>
      <c r="H613" s="1">
        <v>1</v>
      </c>
      <c r="I613" s="13">
        <f t="shared" si="9"/>
        <v>0</v>
      </c>
      <c r="J613" s="85">
        <v>1</v>
      </c>
    </row>
    <row r="614" spans="1:10" x14ac:dyDescent="0.25">
      <c r="A614" s="1" t="s">
        <v>4385</v>
      </c>
      <c r="B614" s="89" t="s">
        <v>1808</v>
      </c>
      <c r="C614" s="1" t="s">
        <v>1807</v>
      </c>
      <c r="D614" s="1">
        <v>0</v>
      </c>
      <c r="E614" s="1" t="s">
        <v>569</v>
      </c>
      <c r="F614" s="1" t="s">
        <v>2291</v>
      </c>
      <c r="G614" s="1" t="s">
        <v>2442</v>
      </c>
      <c r="H614" s="1">
        <v>1</v>
      </c>
      <c r="I614" s="13">
        <f t="shared" si="9"/>
        <v>0</v>
      </c>
      <c r="J614" s="85">
        <v>1</v>
      </c>
    </row>
    <row r="615" spans="1:10" x14ac:dyDescent="0.25">
      <c r="A615" s="1" t="s">
        <v>4385</v>
      </c>
      <c r="B615" s="89" t="s">
        <v>1809</v>
      </c>
      <c r="C615" s="1" t="s">
        <v>1807</v>
      </c>
      <c r="D615" s="1">
        <v>0</v>
      </c>
      <c r="E615" s="1" t="s">
        <v>569</v>
      </c>
      <c r="F615" s="1" t="s">
        <v>2291</v>
      </c>
      <c r="G615" s="1" t="s">
        <v>2442</v>
      </c>
      <c r="H615" s="1">
        <v>1</v>
      </c>
      <c r="I615" s="13">
        <f t="shared" si="9"/>
        <v>0</v>
      </c>
      <c r="J615" s="85">
        <v>1</v>
      </c>
    </row>
    <row r="616" spans="1:10" x14ac:dyDescent="0.25">
      <c r="A616" s="1" t="s">
        <v>4385</v>
      </c>
      <c r="B616" s="89" t="s">
        <v>1810</v>
      </c>
      <c r="C616" s="1" t="s">
        <v>1807</v>
      </c>
      <c r="D616" s="1">
        <v>0</v>
      </c>
      <c r="E616" s="1" t="s">
        <v>569</v>
      </c>
      <c r="F616" s="1" t="s">
        <v>2291</v>
      </c>
      <c r="G616" s="1" t="s">
        <v>2442</v>
      </c>
      <c r="H616" s="1">
        <v>1</v>
      </c>
      <c r="I616" s="13">
        <f t="shared" si="9"/>
        <v>0</v>
      </c>
      <c r="J616" s="85">
        <v>1</v>
      </c>
    </row>
    <row r="617" spans="1:10" x14ac:dyDescent="0.25">
      <c r="A617" s="1" t="s">
        <v>4385</v>
      </c>
      <c r="B617" s="89" t="s">
        <v>1811</v>
      </c>
      <c r="C617" s="1" t="s">
        <v>1807</v>
      </c>
      <c r="D617" s="1">
        <v>0</v>
      </c>
      <c r="E617" s="1" t="s">
        <v>569</v>
      </c>
      <c r="F617" s="1" t="s">
        <v>2291</v>
      </c>
      <c r="G617" s="1" t="s">
        <v>2442</v>
      </c>
      <c r="H617" s="1">
        <v>1</v>
      </c>
      <c r="I617" s="13">
        <f t="shared" si="9"/>
        <v>0</v>
      </c>
      <c r="J617" s="85">
        <v>1</v>
      </c>
    </row>
    <row r="618" spans="1:10" x14ac:dyDescent="0.25">
      <c r="A618" s="1" t="s">
        <v>4385</v>
      </c>
      <c r="B618" s="89" t="s">
        <v>1812</v>
      </c>
      <c r="C618" s="1" t="s">
        <v>1807</v>
      </c>
      <c r="D618" s="1">
        <v>0</v>
      </c>
      <c r="E618" s="1" t="s">
        <v>569</v>
      </c>
      <c r="F618" s="1" t="s">
        <v>2291</v>
      </c>
      <c r="G618" s="1" t="s">
        <v>2442</v>
      </c>
      <c r="H618" s="1">
        <v>1</v>
      </c>
      <c r="I618" s="13">
        <f t="shared" si="9"/>
        <v>0</v>
      </c>
      <c r="J618" s="85">
        <v>1</v>
      </c>
    </row>
    <row r="619" spans="1:10" x14ac:dyDescent="0.25">
      <c r="A619" s="1" t="s">
        <v>4385</v>
      </c>
      <c r="B619" s="89" t="s">
        <v>1813</v>
      </c>
      <c r="C619" s="1" t="s">
        <v>1807</v>
      </c>
      <c r="D619" s="1">
        <v>0</v>
      </c>
      <c r="E619" s="1" t="s">
        <v>569</v>
      </c>
      <c r="F619" s="1" t="s">
        <v>2291</v>
      </c>
      <c r="G619" s="1" t="s">
        <v>2442</v>
      </c>
      <c r="H619" s="1">
        <v>1</v>
      </c>
      <c r="I619" s="13">
        <f t="shared" si="9"/>
        <v>0</v>
      </c>
      <c r="J619" s="85">
        <v>1</v>
      </c>
    </row>
    <row r="620" spans="1:10" x14ac:dyDescent="0.25">
      <c r="A620" s="1" t="s">
        <v>4385</v>
      </c>
      <c r="B620" s="89" t="s">
        <v>1814</v>
      </c>
      <c r="C620" s="1" t="s">
        <v>1807</v>
      </c>
      <c r="D620" s="1">
        <v>0</v>
      </c>
      <c r="E620" s="1" t="s">
        <v>569</v>
      </c>
      <c r="F620" s="1" t="s">
        <v>2291</v>
      </c>
      <c r="G620" s="1" t="s">
        <v>2442</v>
      </c>
      <c r="H620" s="1">
        <v>1</v>
      </c>
      <c r="I620" s="13">
        <f t="shared" si="9"/>
        <v>0</v>
      </c>
      <c r="J620" s="85">
        <v>1</v>
      </c>
    </row>
    <row r="621" spans="1:10" x14ac:dyDescent="0.25">
      <c r="A621" s="1" t="s">
        <v>4385</v>
      </c>
      <c r="B621" s="89" t="s">
        <v>1815</v>
      </c>
      <c r="C621" s="1" t="s">
        <v>1807</v>
      </c>
      <c r="D621" s="1">
        <v>0</v>
      </c>
      <c r="E621" s="1" t="s">
        <v>569</v>
      </c>
      <c r="F621" s="1" t="s">
        <v>2291</v>
      </c>
      <c r="G621" s="1" t="s">
        <v>2442</v>
      </c>
      <c r="H621" s="1">
        <v>1</v>
      </c>
      <c r="I621" s="13">
        <f t="shared" si="9"/>
        <v>0</v>
      </c>
      <c r="J621" s="85">
        <v>1</v>
      </c>
    </row>
    <row r="622" spans="1:10" x14ac:dyDescent="0.25">
      <c r="A622" s="1" t="s">
        <v>4385</v>
      </c>
      <c r="B622" s="89" t="s">
        <v>1816</v>
      </c>
      <c r="C622" s="1" t="s">
        <v>1807</v>
      </c>
      <c r="D622" s="1">
        <v>0</v>
      </c>
      <c r="E622" s="1" t="s">
        <v>569</v>
      </c>
      <c r="F622" s="1" t="s">
        <v>2291</v>
      </c>
      <c r="G622" s="1" t="s">
        <v>2442</v>
      </c>
      <c r="H622" s="1">
        <v>1</v>
      </c>
      <c r="I622" s="13">
        <f t="shared" si="9"/>
        <v>0</v>
      </c>
      <c r="J622" s="85">
        <v>1</v>
      </c>
    </row>
    <row r="623" spans="1:10" x14ac:dyDescent="0.25">
      <c r="A623" s="1" t="s">
        <v>4385</v>
      </c>
      <c r="B623" s="89" t="s">
        <v>1817</v>
      </c>
      <c r="C623" s="1" t="s">
        <v>1818</v>
      </c>
      <c r="D623" s="1">
        <v>0</v>
      </c>
      <c r="E623" s="1" t="s">
        <v>569</v>
      </c>
      <c r="F623" s="1" t="s">
        <v>2291</v>
      </c>
      <c r="G623" s="1" t="s">
        <v>2442</v>
      </c>
      <c r="H623" s="1">
        <v>1</v>
      </c>
      <c r="I623" s="13">
        <f t="shared" si="9"/>
        <v>0</v>
      </c>
      <c r="J623" s="85">
        <v>1</v>
      </c>
    </row>
    <row r="624" spans="1:10" x14ac:dyDescent="0.25">
      <c r="A624" s="1" t="s">
        <v>4385</v>
      </c>
      <c r="B624" s="89" t="s">
        <v>1819</v>
      </c>
      <c r="C624" s="1" t="s">
        <v>1818</v>
      </c>
      <c r="D624" s="1">
        <v>0</v>
      </c>
      <c r="E624" s="1" t="s">
        <v>569</v>
      </c>
      <c r="F624" s="1" t="s">
        <v>2291</v>
      </c>
      <c r="G624" s="1" t="s">
        <v>2442</v>
      </c>
      <c r="H624" s="1">
        <v>1</v>
      </c>
      <c r="I624" s="13">
        <f t="shared" si="9"/>
        <v>0</v>
      </c>
      <c r="J624" s="85">
        <v>1</v>
      </c>
    </row>
    <row r="625" spans="1:10" x14ac:dyDescent="0.25">
      <c r="A625" s="1" t="s">
        <v>4385</v>
      </c>
      <c r="B625" s="89" t="s">
        <v>1820</v>
      </c>
      <c r="C625" s="1" t="s">
        <v>1818</v>
      </c>
      <c r="D625" s="1">
        <v>0</v>
      </c>
      <c r="E625" s="1" t="s">
        <v>569</v>
      </c>
      <c r="F625" s="1" t="s">
        <v>2291</v>
      </c>
      <c r="G625" s="1" t="s">
        <v>2442</v>
      </c>
      <c r="H625" s="1">
        <v>1</v>
      </c>
      <c r="I625" s="13">
        <f t="shared" si="9"/>
        <v>0</v>
      </c>
      <c r="J625" s="85">
        <v>1</v>
      </c>
    </row>
    <row r="626" spans="1:10" x14ac:dyDescent="0.25">
      <c r="A626" s="1" t="s">
        <v>4385</v>
      </c>
      <c r="B626" s="89" t="s">
        <v>1821</v>
      </c>
      <c r="C626" s="1" t="s">
        <v>1818</v>
      </c>
      <c r="D626" s="1">
        <v>0</v>
      </c>
      <c r="E626" s="1" t="s">
        <v>569</v>
      </c>
      <c r="F626" s="1" t="s">
        <v>2291</v>
      </c>
      <c r="G626" s="1" t="s">
        <v>2442</v>
      </c>
      <c r="H626" s="1">
        <v>1</v>
      </c>
      <c r="I626" s="13">
        <f t="shared" si="9"/>
        <v>0</v>
      </c>
      <c r="J626" s="85">
        <v>1</v>
      </c>
    </row>
    <row r="627" spans="1:10" x14ac:dyDescent="0.25">
      <c r="A627" s="1" t="s">
        <v>4385</v>
      </c>
      <c r="B627" s="89" t="s">
        <v>1822</v>
      </c>
      <c r="C627" s="1" t="s">
        <v>1818</v>
      </c>
      <c r="D627" s="1">
        <v>0</v>
      </c>
      <c r="E627" s="1" t="s">
        <v>569</v>
      </c>
      <c r="F627" s="1" t="s">
        <v>2291</v>
      </c>
      <c r="G627" s="1" t="s">
        <v>2442</v>
      </c>
      <c r="H627" s="1">
        <v>1</v>
      </c>
      <c r="I627" s="13">
        <f t="shared" si="9"/>
        <v>0</v>
      </c>
      <c r="J627" s="85">
        <v>1</v>
      </c>
    </row>
    <row r="628" spans="1:10" x14ac:dyDescent="0.25">
      <c r="A628" s="1" t="s">
        <v>4385</v>
      </c>
      <c r="B628" s="89" t="s">
        <v>1823</v>
      </c>
      <c r="C628" s="1" t="s">
        <v>1818</v>
      </c>
      <c r="D628" s="1">
        <v>0</v>
      </c>
      <c r="E628" s="1" t="s">
        <v>569</v>
      </c>
      <c r="F628" s="1" t="s">
        <v>2291</v>
      </c>
      <c r="G628" s="1" t="s">
        <v>2442</v>
      </c>
      <c r="H628" s="1">
        <v>1</v>
      </c>
      <c r="I628" s="13">
        <f t="shared" si="9"/>
        <v>0</v>
      </c>
      <c r="J628" s="85">
        <v>1</v>
      </c>
    </row>
    <row r="629" spans="1:10" x14ac:dyDescent="0.25">
      <c r="A629" s="1" t="s">
        <v>4385</v>
      </c>
      <c r="B629" s="89" t="s">
        <v>1824</v>
      </c>
      <c r="C629" s="1" t="s">
        <v>1818</v>
      </c>
      <c r="D629" s="1">
        <v>0</v>
      </c>
      <c r="E629" s="1" t="s">
        <v>569</v>
      </c>
      <c r="F629" s="1" t="s">
        <v>2291</v>
      </c>
      <c r="G629" s="1" t="s">
        <v>2442</v>
      </c>
      <c r="H629" s="1">
        <v>1</v>
      </c>
      <c r="I629" s="13">
        <f t="shared" si="9"/>
        <v>0</v>
      </c>
      <c r="J629" s="85">
        <v>1</v>
      </c>
    </row>
    <row r="630" spans="1:10" x14ac:dyDescent="0.25">
      <c r="A630" s="1" t="s">
        <v>4385</v>
      </c>
      <c r="B630" s="89" t="s">
        <v>1825</v>
      </c>
      <c r="C630" s="1" t="s">
        <v>1818</v>
      </c>
      <c r="D630" s="1">
        <v>0</v>
      </c>
      <c r="E630" s="1" t="s">
        <v>569</v>
      </c>
      <c r="F630" s="1" t="s">
        <v>2291</v>
      </c>
      <c r="G630" s="1" t="s">
        <v>2442</v>
      </c>
      <c r="H630" s="1">
        <v>1</v>
      </c>
      <c r="I630" s="13">
        <f t="shared" si="9"/>
        <v>0</v>
      </c>
      <c r="J630" s="85">
        <v>1</v>
      </c>
    </row>
    <row r="631" spans="1:10" x14ac:dyDescent="0.25">
      <c r="A631" s="1" t="s">
        <v>4385</v>
      </c>
      <c r="B631" s="89" t="s">
        <v>1826</v>
      </c>
      <c r="C631" s="1" t="s">
        <v>1818</v>
      </c>
      <c r="D631" s="1">
        <v>0</v>
      </c>
      <c r="E631" s="1" t="s">
        <v>569</v>
      </c>
      <c r="F631" s="1" t="s">
        <v>2291</v>
      </c>
      <c r="G631" s="1" t="s">
        <v>2442</v>
      </c>
      <c r="H631" s="1">
        <v>1</v>
      </c>
      <c r="I631" s="13">
        <f t="shared" si="9"/>
        <v>0</v>
      </c>
      <c r="J631" s="85">
        <v>1</v>
      </c>
    </row>
    <row r="632" spans="1:10" x14ac:dyDescent="0.25">
      <c r="A632" s="1" t="s">
        <v>4385</v>
      </c>
      <c r="B632" s="89" t="s">
        <v>1827</v>
      </c>
      <c r="C632" s="1" t="s">
        <v>1818</v>
      </c>
      <c r="D632" s="1">
        <v>0</v>
      </c>
      <c r="E632" s="1" t="s">
        <v>569</v>
      </c>
      <c r="F632" s="1" t="s">
        <v>2291</v>
      </c>
      <c r="G632" s="1" t="s">
        <v>2442</v>
      </c>
      <c r="H632" s="1">
        <v>1</v>
      </c>
      <c r="I632" s="13">
        <f t="shared" si="9"/>
        <v>0</v>
      </c>
      <c r="J632" s="85">
        <v>1</v>
      </c>
    </row>
    <row r="633" spans="1:10" x14ac:dyDescent="0.25">
      <c r="A633" s="1" t="s">
        <v>4385</v>
      </c>
      <c r="B633" s="89" t="s">
        <v>1828</v>
      </c>
      <c r="C633" s="1" t="s">
        <v>1829</v>
      </c>
      <c r="D633" s="1">
        <v>0</v>
      </c>
      <c r="E633" s="1" t="s">
        <v>569</v>
      </c>
      <c r="F633" s="1" t="s">
        <v>2291</v>
      </c>
      <c r="G633" s="1" t="s">
        <v>2442</v>
      </c>
      <c r="H633" s="1">
        <v>1</v>
      </c>
      <c r="I633" s="13">
        <f t="shared" si="9"/>
        <v>0</v>
      </c>
      <c r="J633" s="85">
        <v>1</v>
      </c>
    </row>
    <row r="634" spans="1:10" x14ac:dyDescent="0.25">
      <c r="A634" s="1" t="s">
        <v>4385</v>
      </c>
      <c r="B634" s="89" t="s">
        <v>1830</v>
      </c>
      <c r="C634" s="1" t="s">
        <v>1829</v>
      </c>
      <c r="D634" s="1">
        <v>0</v>
      </c>
      <c r="E634" s="1" t="s">
        <v>569</v>
      </c>
      <c r="F634" s="1" t="s">
        <v>2291</v>
      </c>
      <c r="G634" s="1" t="s">
        <v>2442</v>
      </c>
      <c r="H634" s="1">
        <v>1</v>
      </c>
      <c r="I634" s="13">
        <f t="shared" si="9"/>
        <v>0</v>
      </c>
      <c r="J634" s="85">
        <v>1</v>
      </c>
    </row>
    <row r="635" spans="1:10" x14ac:dyDescent="0.25">
      <c r="A635" s="1" t="s">
        <v>4385</v>
      </c>
      <c r="B635" s="89" t="s">
        <v>1831</v>
      </c>
      <c r="C635" s="1" t="s">
        <v>1829</v>
      </c>
      <c r="D635" s="1">
        <v>0</v>
      </c>
      <c r="E635" s="1" t="s">
        <v>569</v>
      </c>
      <c r="F635" s="1" t="s">
        <v>2291</v>
      </c>
      <c r="G635" s="1" t="s">
        <v>2442</v>
      </c>
      <c r="H635" s="1">
        <v>1</v>
      </c>
      <c r="I635" s="13">
        <f t="shared" si="9"/>
        <v>0</v>
      </c>
      <c r="J635" s="85">
        <v>1</v>
      </c>
    </row>
    <row r="636" spans="1:10" x14ac:dyDescent="0.25">
      <c r="A636" s="1" t="s">
        <v>4385</v>
      </c>
      <c r="B636" s="89" t="s">
        <v>1832</v>
      </c>
      <c r="C636" s="1" t="s">
        <v>1829</v>
      </c>
      <c r="D636" s="1">
        <v>0</v>
      </c>
      <c r="E636" s="1" t="s">
        <v>569</v>
      </c>
      <c r="F636" s="1" t="s">
        <v>2291</v>
      </c>
      <c r="G636" s="1" t="s">
        <v>2442</v>
      </c>
      <c r="H636" s="1">
        <v>1</v>
      </c>
      <c r="I636" s="13">
        <f t="shared" si="9"/>
        <v>0</v>
      </c>
      <c r="J636" s="85">
        <v>1</v>
      </c>
    </row>
    <row r="637" spans="1:10" x14ac:dyDescent="0.25">
      <c r="A637" s="1" t="s">
        <v>4385</v>
      </c>
      <c r="B637" s="89" t="s">
        <v>1833</v>
      </c>
      <c r="C637" s="1" t="s">
        <v>1829</v>
      </c>
      <c r="D637" s="1">
        <v>0</v>
      </c>
      <c r="E637" s="1" t="s">
        <v>569</v>
      </c>
      <c r="F637" s="1" t="s">
        <v>2291</v>
      </c>
      <c r="G637" s="1" t="s">
        <v>2442</v>
      </c>
      <c r="H637" s="1">
        <v>1</v>
      </c>
      <c r="I637" s="13">
        <f t="shared" si="9"/>
        <v>0</v>
      </c>
      <c r="J637" s="85">
        <v>1</v>
      </c>
    </row>
    <row r="638" spans="1:10" x14ac:dyDescent="0.25">
      <c r="A638" s="1" t="s">
        <v>4385</v>
      </c>
      <c r="B638" s="89" t="s">
        <v>1834</v>
      </c>
      <c r="C638" s="1" t="s">
        <v>1829</v>
      </c>
      <c r="D638" s="1">
        <v>0</v>
      </c>
      <c r="E638" s="1" t="s">
        <v>569</v>
      </c>
      <c r="F638" s="1" t="s">
        <v>2291</v>
      </c>
      <c r="G638" s="1" t="s">
        <v>2442</v>
      </c>
      <c r="H638" s="1">
        <v>1</v>
      </c>
      <c r="I638" s="13">
        <f t="shared" si="9"/>
        <v>0</v>
      </c>
      <c r="J638" s="85">
        <v>1</v>
      </c>
    </row>
    <row r="639" spans="1:10" x14ac:dyDescent="0.25">
      <c r="A639" s="1" t="s">
        <v>4385</v>
      </c>
      <c r="B639" s="89" t="s">
        <v>1835</v>
      </c>
      <c r="C639" s="1" t="s">
        <v>1829</v>
      </c>
      <c r="D639" s="1">
        <v>0</v>
      </c>
      <c r="E639" s="1" t="s">
        <v>569</v>
      </c>
      <c r="F639" s="1" t="s">
        <v>2291</v>
      </c>
      <c r="G639" s="1" t="s">
        <v>2442</v>
      </c>
      <c r="H639" s="1">
        <v>1</v>
      </c>
      <c r="I639" s="13">
        <f t="shared" si="9"/>
        <v>0</v>
      </c>
      <c r="J639" s="85">
        <v>1</v>
      </c>
    </row>
    <row r="640" spans="1:10" x14ac:dyDescent="0.25">
      <c r="A640" s="1" t="s">
        <v>4385</v>
      </c>
      <c r="B640" s="89" t="s">
        <v>1836</v>
      </c>
      <c r="C640" s="1" t="s">
        <v>1829</v>
      </c>
      <c r="D640" s="1">
        <v>0</v>
      </c>
      <c r="E640" s="1" t="s">
        <v>569</v>
      </c>
      <c r="F640" s="1" t="s">
        <v>2291</v>
      </c>
      <c r="G640" s="1" t="s">
        <v>2442</v>
      </c>
      <c r="H640" s="1">
        <v>1</v>
      </c>
      <c r="I640" s="13">
        <f t="shared" si="9"/>
        <v>0</v>
      </c>
      <c r="J640" s="85">
        <v>1</v>
      </c>
    </row>
    <row r="641" spans="1:10" x14ac:dyDescent="0.25">
      <c r="A641" s="1" t="s">
        <v>4385</v>
      </c>
      <c r="B641" s="89" t="s">
        <v>1837</v>
      </c>
      <c r="C641" s="1" t="s">
        <v>1829</v>
      </c>
      <c r="D641" s="1">
        <v>0</v>
      </c>
      <c r="E641" s="1" t="s">
        <v>569</v>
      </c>
      <c r="F641" s="1" t="s">
        <v>2291</v>
      </c>
      <c r="G641" s="1" t="s">
        <v>2442</v>
      </c>
      <c r="H641" s="1">
        <v>1</v>
      </c>
      <c r="I641" s="13">
        <f t="shared" si="9"/>
        <v>0</v>
      </c>
      <c r="J641" s="85">
        <v>1</v>
      </c>
    </row>
    <row r="642" spans="1:10" x14ac:dyDescent="0.25">
      <c r="A642" s="1" t="s">
        <v>4385</v>
      </c>
      <c r="B642" s="89" t="s">
        <v>1838</v>
      </c>
      <c r="C642" s="1" t="s">
        <v>1829</v>
      </c>
      <c r="D642" s="1">
        <v>0</v>
      </c>
      <c r="E642" s="1" t="s">
        <v>569</v>
      </c>
      <c r="F642" s="1" t="s">
        <v>2291</v>
      </c>
      <c r="G642" s="1" t="s">
        <v>2442</v>
      </c>
      <c r="H642" s="1">
        <v>1</v>
      </c>
      <c r="I642" s="13">
        <f t="shared" ref="I642:I705" si="10">NOT(H642)*1</f>
        <v>0</v>
      </c>
      <c r="J642" s="85">
        <v>1</v>
      </c>
    </row>
    <row r="643" spans="1:10" x14ac:dyDescent="0.25">
      <c r="A643" s="1" t="s">
        <v>4385</v>
      </c>
      <c r="B643" s="89" t="s">
        <v>1839</v>
      </c>
      <c r="C643" s="1" t="s">
        <v>1840</v>
      </c>
      <c r="D643" s="1">
        <v>0</v>
      </c>
      <c r="E643" s="1" t="s">
        <v>569</v>
      </c>
      <c r="F643" s="1" t="s">
        <v>2291</v>
      </c>
      <c r="G643" s="1" t="s">
        <v>2442</v>
      </c>
      <c r="H643" s="1">
        <v>1</v>
      </c>
      <c r="I643" s="13">
        <f t="shared" si="10"/>
        <v>0</v>
      </c>
      <c r="J643" s="85">
        <v>1</v>
      </c>
    </row>
    <row r="644" spans="1:10" x14ac:dyDescent="0.25">
      <c r="A644" s="1" t="s">
        <v>4385</v>
      </c>
      <c r="B644" s="89" t="s">
        <v>1841</v>
      </c>
      <c r="C644" s="1" t="s">
        <v>1840</v>
      </c>
      <c r="D644" s="1">
        <v>0</v>
      </c>
      <c r="E644" s="1" t="s">
        <v>569</v>
      </c>
      <c r="F644" s="1" t="s">
        <v>2291</v>
      </c>
      <c r="G644" s="1" t="s">
        <v>2442</v>
      </c>
      <c r="H644" s="1">
        <v>1</v>
      </c>
      <c r="I644" s="13">
        <f t="shared" si="10"/>
        <v>0</v>
      </c>
      <c r="J644" s="85">
        <v>1</v>
      </c>
    </row>
    <row r="645" spans="1:10" x14ac:dyDescent="0.25">
      <c r="A645" s="1" t="s">
        <v>4385</v>
      </c>
      <c r="B645" s="89" t="s">
        <v>1842</v>
      </c>
      <c r="C645" s="1" t="s">
        <v>1840</v>
      </c>
      <c r="D645" s="1">
        <v>0</v>
      </c>
      <c r="E645" s="1" t="s">
        <v>569</v>
      </c>
      <c r="F645" s="1" t="s">
        <v>2291</v>
      </c>
      <c r="G645" s="1" t="s">
        <v>2442</v>
      </c>
      <c r="H645" s="1">
        <v>1</v>
      </c>
      <c r="I645" s="13">
        <f t="shared" si="10"/>
        <v>0</v>
      </c>
      <c r="J645" s="85">
        <v>1</v>
      </c>
    </row>
    <row r="646" spans="1:10" x14ac:dyDescent="0.25">
      <c r="A646" s="1" t="s">
        <v>4385</v>
      </c>
      <c r="B646" s="89" t="s">
        <v>1843</v>
      </c>
      <c r="C646" s="1" t="s">
        <v>1840</v>
      </c>
      <c r="D646" s="1">
        <v>0</v>
      </c>
      <c r="E646" s="1" t="s">
        <v>569</v>
      </c>
      <c r="F646" s="1" t="s">
        <v>2291</v>
      </c>
      <c r="G646" s="1" t="s">
        <v>2442</v>
      </c>
      <c r="H646" s="1">
        <v>1</v>
      </c>
      <c r="I646" s="13">
        <f t="shared" si="10"/>
        <v>0</v>
      </c>
      <c r="J646" s="85">
        <v>1</v>
      </c>
    </row>
    <row r="647" spans="1:10" x14ac:dyDescent="0.25">
      <c r="A647" s="1" t="s">
        <v>4385</v>
      </c>
      <c r="B647" s="89" t="s">
        <v>1844</v>
      </c>
      <c r="C647" s="1" t="s">
        <v>1840</v>
      </c>
      <c r="D647" s="1">
        <v>0</v>
      </c>
      <c r="E647" s="1" t="s">
        <v>569</v>
      </c>
      <c r="F647" s="1" t="s">
        <v>2291</v>
      </c>
      <c r="G647" s="1" t="s">
        <v>2442</v>
      </c>
      <c r="H647" s="1">
        <v>1</v>
      </c>
      <c r="I647" s="13">
        <f t="shared" si="10"/>
        <v>0</v>
      </c>
      <c r="J647" s="85">
        <v>1</v>
      </c>
    </row>
    <row r="648" spans="1:10" x14ac:dyDescent="0.25">
      <c r="A648" s="1" t="s">
        <v>4385</v>
      </c>
      <c r="B648" s="89" t="s">
        <v>1845</v>
      </c>
      <c r="C648" s="1" t="s">
        <v>1840</v>
      </c>
      <c r="D648" s="1">
        <v>0</v>
      </c>
      <c r="E648" s="1" t="s">
        <v>569</v>
      </c>
      <c r="F648" s="1" t="s">
        <v>2291</v>
      </c>
      <c r="G648" s="1" t="s">
        <v>2442</v>
      </c>
      <c r="H648" s="1">
        <v>1</v>
      </c>
      <c r="I648" s="13">
        <f t="shared" si="10"/>
        <v>0</v>
      </c>
      <c r="J648" s="85">
        <v>1</v>
      </c>
    </row>
    <row r="649" spans="1:10" x14ac:dyDescent="0.25">
      <c r="A649" s="1" t="s">
        <v>4385</v>
      </c>
      <c r="B649" s="89" t="s">
        <v>1846</v>
      </c>
      <c r="C649" s="1" t="s">
        <v>1840</v>
      </c>
      <c r="D649" s="1">
        <v>0</v>
      </c>
      <c r="E649" s="1" t="s">
        <v>569</v>
      </c>
      <c r="F649" s="1" t="s">
        <v>2291</v>
      </c>
      <c r="G649" s="1" t="s">
        <v>2442</v>
      </c>
      <c r="H649" s="1">
        <v>1</v>
      </c>
      <c r="I649" s="13">
        <f t="shared" si="10"/>
        <v>0</v>
      </c>
      <c r="J649" s="85">
        <v>1</v>
      </c>
    </row>
    <row r="650" spans="1:10" x14ac:dyDescent="0.25">
      <c r="A650" s="1" t="s">
        <v>4385</v>
      </c>
      <c r="B650" s="89" t="s">
        <v>1847</v>
      </c>
      <c r="C650" s="1" t="s">
        <v>1840</v>
      </c>
      <c r="D650" s="1">
        <v>0</v>
      </c>
      <c r="E650" s="1" t="s">
        <v>569</v>
      </c>
      <c r="F650" s="1" t="s">
        <v>2291</v>
      </c>
      <c r="G650" s="1" t="s">
        <v>2442</v>
      </c>
      <c r="H650" s="1">
        <v>1</v>
      </c>
      <c r="I650" s="13">
        <f t="shared" si="10"/>
        <v>0</v>
      </c>
      <c r="J650" s="85">
        <v>1</v>
      </c>
    </row>
    <row r="651" spans="1:10" x14ac:dyDescent="0.25">
      <c r="A651" s="1" t="s">
        <v>4385</v>
      </c>
      <c r="B651" s="89" t="s">
        <v>1848</v>
      </c>
      <c r="C651" s="1" t="s">
        <v>1840</v>
      </c>
      <c r="D651" s="1">
        <v>0</v>
      </c>
      <c r="E651" s="1" t="s">
        <v>569</v>
      </c>
      <c r="F651" s="1" t="s">
        <v>2291</v>
      </c>
      <c r="G651" s="1" t="s">
        <v>2442</v>
      </c>
      <c r="H651" s="1">
        <v>1</v>
      </c>
      <c r="I651" s="13">
        <f t="shared" si="10"/>
        <v>0</v>
      </c>
      <c r="J651" s="85">
        <v>1</v>
      </c>
    </row>
    <row r="652" spans="1:10" x14ac:dyDescent="0.25">
      <c r="A652" s="1" t="s">
        <v>4385</v>
      </c>
      <c r="B652" s="89" t="s">
        <v>1849</v>
      </c>
      <c r="C652" s="1" t="s">
        <v>1840</v>
      </c>
      <c r="D652" s="1">
        <v>0</v>
      </c>
      <c r="E652" s="1" t="s">
        <v>569</v>
      </c>
      <c r="F652" s="1" t="s">
        <v>2291</v>
      </c>
      <c r="G652" s="1" t="s">
        <v>2442</v>
      </c>
      <c r="H652" s="1">
        <v>1</v>
      </c>
      <c r="I652" s="13">
        <f t="shared" si="10"/>
        <v>0</v>
      </c>
      <c r="J652" s="85">
        <v>1</v>
      </c>
    </row>
    <row r="653" spans="1:10" x14ac:dyDescent="0.25">
      <c r="A653" s="1" t="s">
        <v>4385</v>
      </c>
      <c r="B653" s="89" t="s">
        <v>2381</v>
      </c>
      <c r="C653" s="1">
        <v>0</v>
      </c>
      <c r="D653" s="1" t="e">
        <v>#N/A</v>
      </c>
      <c r="E653" s="1" t="s">
        <v>2387</v>
      </c>
      <c r="F653" s="1" t="s">
        <v>2380</v>
      </c>
      <c r="G653" s="1" t="s">
        <v>2426</v>
      </c>
      <c r="H653" s="1">
        <v>0</v>
      </c>
      <c r="I653" s="13">
        <f t="shared" si="10"/>
        <v>1</v>
      </c>
      <c r="J653" s="85">
        <v>0</v>
      </c>
    </row>
    <row r="654" spans="1:10" x14ac:dyDescent="0.25">
      <c r="A654" s="1" t="s">
        <v>4385</v>
      </c>
      <c r="B654" s="89" t="s">
        <v>2382</v>
      </c>
      <c r="C654" s="1">
        <v>0</v>
      </c>
      <c r="D654" s="1" t="e">
        <v>#N/A</v>
      </c>
      <c r="E654" s="1" t="s">
        <v>2387</v>
      </c>
      <c r="F654" s="1" t="s">
        <v>2380</v>
      </c>
      <c r="G654" s="1" t="s">
        <v>2426</v>
      </c>
      <c r="H654" s="1">
        <v>0</v>
      </c>
      <c r="I654" s="13">
        <f t="shared" si="10"/>
        <v>1</v>
      </c>
      <c r="J654" s="85">
        <v>0</v>
      </c>
    </row>
    <row r="655" spans="1:10" x14ac:dyDescent="0.25">
      <c r="A655" s="1" t="s">
        <v>4385</v>
      </c>
      <c r="B655" s="89" t="s">
        <v>2383</v>
      </c>
      <c r="C655" s="1">
        <v>0</v>
      </c>
      <c r="D655" s="1" t="e">
        <v>#N/A</v>
      </c>
      <c r="E655" s="1" t="s">
        <v>2387</v>
      </c>
      <c r="F655" s="1" t="s">
        <v>2380</v>
      </c>
      <c r="G655" s="1" t="s">
        <v>2426</v>
      </c>
      <c r="H655" s="1">
        <v>0</v>
      </c>
      <c r="I655" s="13">
        <f t="shared" si="10"/>
        <v>1</v>
      </c>
      <c r="J655" s="85">
        <v>0</v>
      </c>
    </row>
    <row r="656" spans="1:10" x14ac:dyDescent="0.25">
      <c r="A656" s="1" t="s">
        <v>4385</v>
      </c>
      <c r="B656" s="89" t="s">
        <v>2384</v>
      </c>
      <c r="C656" s="1">
        <v>0</v>
      </c>
      <c r="D656" s="1" t="e">
        <v>#N/A</v>
      </c>
      <c r="E656" s="1" t="s">
        <v>2387</v>
      </c>
      <c r="F656" s="1" t="s">
        <v>2380</v>
      </c>
      <c r="G656" s="1" t="s">
        <v>2426</v>
      </c>
      <c r="H656" s="1">
        <v>0</v>
      </c>
      <c r="I656" s="13">
        <f t="shared" si="10"/>
        <v>1</v>
      </c>
      <c r="J656" s="85">
        <v>0</v>
      </c>
    </row>
    <row r="657" spans="1:10" x14ac:dyDescent="0.25">
      <c r="A657" s="1" t="s">
        <v>4385</v>
      </c>
      <c r="B657" s="89" t="s">
        <v>2385</v>
      </c>
      <c r="C657" s="1">
        <v>0</v>
      </c>
      <c r="D657" s="1" t="e">
        <v>#N/A</v>
      </c>
      <c r="E657" s="1" t="s">
        <v>2387</v>
      </c>
      <c r="F657" s="1" t="s">
        <v>2380</v>
      </c>
      <c r="G657" s="1" t="s">
        <v>2426</v>
      </c>
      <c r="H657" s="1">
        <v>0</v>
      </c>
      <c r="I657" s="13">
        <f t="shared" si="10"/>
        <v>1</v>
      </c>
      <c r="J657" s="85">
        <v>0</v>
      </c>
    </row>
    <row r="658" spans="1:10" x14ac:dyDescent="0.25">
      <c r="A658" s="1" t="s">
        <v>4385</v>
      </c>
      <c r="B658" s="89" t="s">
        <v>2386</v>
      </c>
      <c r="C658" s="1">
        <v>0</v>
      </c>
      <c r="D658" s="1" t="e">
        <v>#N/A</v>
      </c>
      <c r="E658" s="1" t="s">
        <v>2387</v>
      </c>
      <c r="F658" s="1" t="s">
        <v>2380</v>
      </c>
      <c r="G658" s="1" t="s">
        <v>2426</v>
      </c>
      <c r="H658" s="1">
        <v>0</v>
      </c>
      <c r="I658" s="13">
        <f t="shared" si="10"/>
        <v>1</v>
      </c>
      <c r="J658" s="85">
        <v>0</v>
      </c>
    </row>
    <row r="659" spans="1:10" x14ac:dyDescent="0.25">
      <c r="A659" s="1" t="s">
        <v>3317</v>
      </c>
      <c r="B659" s="89" t="s">
        <v>703</v>
      </c>
      <c r="C659" s="1" t="s">
        <v>704</v>
      </c>
      <c r="D659" s="1">
        <v>1150</v>
      </c>
      <c r="E659" s="1" t="s">
        <v>705</v>
      </c>
      <c r="F659" s="1" t="s">
        <v>2291</v>
      </c>
      <c r="G659" s="1" t="s">
        <v>2442</v>
      </c>
      <c r="H659" s="1">
        <v>1</v>
      </c>
      <c r="I659" s="13">
        <f t="shared" si="10"/>
        <v>0</v>
      </c>
      <c r="J659" s="85">
        <v>1</v>
      </c>
    </row>
    <row r="660" spans="1:10" x14ac:dyDescent="0.25">
      <c r="A660" s="1" t="s">
        <v>3317</v>
      </c>
      <c r="B660" s="89" t="s">
        <v>706</v>
      </c>
      <c r="C660" s="1" t="s">
        <v>707</v>
      </c>
      <c r="D660" s="1">
        <v>1150</v>
      </c>
      <c r="E660" s="1" t="s">
        <v>705</v>
      </c>
      <c r="F660" s="1" t="s">
        <v>2291</v>
      </c>
      <c r="G660" s="1" t="s">
        <v>2442</v>
      </c>
      <c r="H660" s="1">
        <v>1</v>
      </c>
      <c r="I660" s="13">
        <f t="shared" si="10"/>
        <v>0</v>
      </c>
      <c r="J660" s="85">
        <v>1</v>
      </c>
    </row>
    <row r="661" spans="1:10" x14ac:dyDescent="0.25">
      <c r="A661" s="1" t="s">
        <v>3317</v>
      </c>
      <c r="B661" s="89" t="s">
        <v>4361</v>
      </c>
      <c r="C661" s="1" t="s">
        <v>4362</v>
      </c>
      <c r="D661" s="1">
        <v>0</v>
      </c>
      <c r="E661" s="1" t="s">
        <v>705</v>
      </c>
      <c r="F661" s="1" t="s">
        <v>2291</v>
      </c>
      <c r="G661" s="1" t="s">
        <v>2442</v>
      </c>
      <c r="H661" s="1">
        <v>1</v>
      </c>
      <c r="I661" s="13">
        <f t="shared" si="10"/>
        <v>0</v>
      </c>
      <c r="J661" s="85">
        <v>0</v>
      </c>
    </row>
    <row r="662" spans="1:10" x14ac:dyDescent="0.25">
      <c r="A662" s="1" t="s">
        <v>4385</v>
      </c>
      <c r="B662" s="89" t="s">
        <v>2242</v>
      </c>
      <c r="C662" s="1">
        <v>0</v>
      </c>
      <c r="D662" s="1" t="e">
        <v>#N/A</v>
      </c>
      <c r="E662" s="1" t="s">
        <v>705</v>
      </c>
      <c r="F662" s="1" t="s">
        <v>3308</v>
      </c>
      <c r="G662" s="1" t="s">
        <v>2442</v>
      </c>
      <c r="H662" s="1">
        <v>0</v>
      </c>
      <c r="I662" s="13">
        <f t="shared" si="10"/>
        <v>1</v>
      </c>
      <c r="J662" s="85">
        <v>0</v>
      </c>
    </row>
    <row r="663" spans="1:10" x14ac:dyDescent="0.25">
      <c r="A663" s="1" t="s">
        <v>4439</v>
      </c>
      <c r="B663" s="89" t="s">
        <v>2174</v>
      </c>
      <c r="D663" s="1" t="e">
        <v>#N/A</v>
      </c>
      <c r="E663" s="1" t="s">
        <v>705</v>
      </c>
      <c r="F663" s="1" t="s">
        <v>3309</v>
      </c>
      <c r="G663" s="1" t="s">
        <v>2442</v>
      </c>
      <c r="H663" s="1">
        <v>0</v>
      </c>
      <c r="I663" s="13">
        <f t="shared" si="10"/>
        <v>1</v>
      </c>
      <c r="J663" s="85">
        <v>1</v>
      </c>
    </row>
    <row r="664" spans="1:10" x14ac:dyDescent="0.25">
      <c r="A664" s="1" t="s">
        <v>3317</v>
      </c>
      <c r="B664" s="89" t="s">
        <v>1887</v>
      </c>
      <c r="C664" s="1" t="s">
        <v>3324</v>
      </c>
      <c r="D664" s="1">
        <v>500</v>
      </c>
      <c r="E664" s="1" t="s">
        <v>7</v>
      </c>
      <c r="F664" s="1" t="s">
        <v>2291</v>
      </c>
      <c r="G664" s="1" t="s">
        <v>2442</v>
      </c>
      <c r="H664" s="1">
        <v>1</v>
      </c>
      <c r="I664" s="13">
        <f t="shared" si="10"/>
        <v>0</v>
      </c>
      <c r="J664" s="85">
        <v>1</v>
      </c>
    </row>
    <row r="665" spans="1:10" x14ac:dyDescent="0.25">
      <c r="A665" s="1" t="s">
        <v>3317</v>
      </c>
      <c r="B665" s="89" t="s">
        <v>1347</v>
      </c>
      <c r="C665" s="1" t="s">
        <v>1348</v>
      </c>
      <c r="D665" s="1">
        <v>400.1</v>
      </c>
      <c r="E665" s="1" t="s">
        <v>7</v>
      </c>
      <c r="F665" s="1" t="s">
        <v>2291</v>
      </c>
      <c r="G665" s="1" t="s">
        <v>2442</v>
      </c>
      <c r="H665" s="1">
        <v>1</v>
      </c>
      <c r="I665" s="13">
        <f t="shared" si="10"/>
        <v>0</v>
      </c>
      <c r="J665" s="85">
        <v>1</v>
      </c>
    </row>
    <row r="666" spans="1:10" x14ac:dyDescent="0.25">
      <c r="A666" s="1" t="s">
        <v>3317</v>
      </c>
      <c r="B666" s="89" t="s">
        <v>3343</v>
      </c>
      <c r="C666" s="1" t="s">
        <v>3344</v>
      </c>
      <c r="D666" s="1">
        <v>262</v>
      </c>
      <c r="E666" s="1" t="s">
        <v>7</v>
      </c>
      <c r="F666" s="1" t="s">
        <v>2291</v>
      </c>
      <c r="G666" s="1" t="s">
        <v>2442</v>
      </c>
      <c r="H666" s="1">
        <v>1</v>
      </c>
      <c r="I666" s="13">
        <f t="shared" si="10"/>
        <v>0</v>
      </c>
      <c r="J666" s="85">
        <v>0</v>
      </c>
    </row>
    <row r="667" spans="1:10" x14ac:dyDescent="0.25">
      <c r="A667" s="1" t="s">
        <v>3317</v>
      </c>
      <c r="B667" s="89" t="s">
        <v>2025</v>
      </c>
      <c r="C667" s="1" t="s">
        <v>2026</v>
      </c>
      <c r="D667" s="1">
        <v>248</v>
      </c>
      <c r="E667" s="1" t="s">
        <v>7</v>
      </c>
      <c r="F667" s="1" t="s">
        <v>2291</v>
      </c>
      <c r="G667" s="1" t="s">
        <v>2442</v>
      </c>
      <c r="H667" s="1">
        <v>1</v>
      </c>
      <c r="I667" s="13">
        <f t="shared" si="10"/>
        <v>0</v>
      </c>
      <c r="J667" s="85">
        <v>1</v>
      </c>
    </row>
    <row r="668" spans="1:10" x14ac:dyDescent="0.25">
      <c r="A668" s="1" t="s">
        <v>3317</v>
      </c>
      <c r="B668" s="89" t="s">
        <v>594</v>
      </c>
      <c r="C668" s="1" t="s">
        <v>3358</v>
      </c>
      <c r="D668" s="1">
        <v>204.29</v>
      </c>
      <c r="E668" s="1" t="s">
        <v>7</v>
      </c>
      <c r="F668" s="1" t="s">
        <v>2291</v>
      </c>
      <c r="G668" s="1" t="s">
        <v>2442</v>
      </c>
      <c r="H668" s="1">
        <v>1</v>
      </c>
      <c r="I668" s="13">
        <f t="shared" si="10"/>
        <v>0</v>
      </c>
      <c r="J668" s="85">
        <v>1</v>
      </c>
    </row>
    <row r="669" spans="1:10" x14ac:dyDescent="0.25">
      <c r="A669" s="1" t="s">
        <v>3317</v>
      </c>
      <c r="B669" s="89" t="s">
        <v>588</v>
      </c>
      <c r="C669" s="1" t="s">
        <v>589</v>
      </c>
      <c r="D669" s="1">
        <v>204.2</v>
      </c>
      <c r="E669" s="1" t="s">
        <v>7</v>
      </c>
      <c r="F669" s="1" t="s">
        <v>2291</v>
      </c>
      <c r="G669" s="1" t="s">
        <v>2442</v>
      </c>
      <c r="H669" s="1">
        <v>1</v>
      </c>
      <c r="I669" s="13">
        <f t="shared" si="10"/>
        <v>0</v>
      </c>
      <c r="J669" s="85">
        <v>1</v>
      </c>
    </row>
    <row r="670" spans="1:10" x14ac:dyDescent="0.25">
      <c r="A670" s="1" t="s">
        <v>3317</v>
      </c>
      <c r="B670" s="89" t="s">
        <v>590</v>
      </c>
      <c r="C670" s="1" t="s">
        <v>591</v>
      </c>
      <c r="D670" s="1">
        <v>202.7</v>
      </c>
      <c r="E670" s="1" t="s">
        <v>7</v>
      </c>
      <c r="F670" s="1" t="s">
        <v>2291</v>
      </c>
      <c r="G670" s="1" t="s">
        <v>2442</v>
      </c>
      <c r="H670" s="1">
        <v>1</v>
      </c>
      <c r="I670" s="13">
        <f t="shared" si="10"/>
        <v>0</v>
      </c>
      <c r="J670" s="85">
        <v>1</v>
      </c>
    </row>
    <row r="671" spans="1:10" x14ac:dyDescent="0.25">
      <c r="A671" s="1" t="s">
        <v>3317</v>
      </c>
      <c r="B671" s="89" t="s">
        <v>994</v>
      </c>
      <c r="C671" s="1" t="s">
        <v>995</v>
      </c>
      <c r="D671" s="1">
        <v>194.59</v>
      </c>
      <c r="E671" s="1" t="s">
        <v>7</v>
      </c>
      <c r="F671" s="1" t="s">
        <v>2291</v>
      </c>
      <c r="G671" s="1" t="s">
        <v>2442</v>
      </c>
      <c r="H671" s="1">
        <v>1</v>
      </c>
      <c r="I671" s="13">
        <f t="shared" si="10"/>
        <v>0</v>
      </c>
      <c r="J671" s="85">
        <v>1</v>
      </c>
    </row>
    <row r="672" spans="1:10" x14ac:dyDescent="0.25">
      <c r="A672" s="1" t="s">
        <v>3317</v>
      </c>
      <c r="B672" s="89" t="s">
        <v>592</v>
      </c>
      <c r="C672" s="1" t="s">
        <v>593</v>
      </c>
      <c r="D672" s="1">
        <v>190.4</v>
      </c>
      <c r="E672" s="1" t="s">
        <v>7</v>
      </c>
      <c r="F672" s="1" t="s">
        <v>2291</v>
      </c>
      <c r="G672" s="1" t="s">
        <v>2442</v>
      </c>
      <c r="H672" s="1">
        <v>1</v>
      </c>
      <c r="I672" s="13">
        <f t="shared" si="10"/>
        <v>0</v>
      </c>
      <c r="J672" s="85">
        <v>1</v>
      </c>
    </row>
    <row r="673" spans="1:10" x14ac:dyDescent="0.25">
      <c r="A673" s="1" t="s">
        <v>3317</v>
      </c>
      <c r="B673" s="89" t="s">
        <v>1307</v>
      </c>
      <c r="C673" s="1" t="s">
        <v>3406</v>
      </c>
      <c r="D673" s="1">
        <v>112.7</v>
      </c>
      <c r="E673" s="1" t="s">
        <v>7</v>
      </c>
      <c r="F673" s="1" t="s">
        <v>2291</v>
      </c>
      <c r="G673" s="1" t="s">
        <v>2442</v>
      </c>
      <c r="H673" s="1">
        <v>1</v>
      </c>
      <c r="I673" s="13">
        <f t="shared" si="10"/>
        <v>0</v>
      </c>
      <c r="J673" s="85">
        <v>1</v>
      </c>
    </row>
    <row r="674" spans="1:10" x14ac:dyDescent="0.25">
      <c r="A674" s="1" t="s">
        <v>3317</v>
      </c>
      <c r="B674" s="89" t="s">
        <v>1308</v>
      </c>
      <c r="C674" s="1" t="s">
        <v>3407</v>
      </c>
      <c r="D674" s="1">
        <v>112</v>
      </c>
      <c r="E674" s="1" t="s">
        <v>7</v>
      </c>
      <c r="F674" s="1" t="s">
        <v>2291</v>
      </c>
      <c r="G674" s="1" t="s">
        <v>2442</v>
      </c>
      <c r="H674" s="1">
        <v>1</v>
      </c>
      <c r="I674" s="13">
        <f t="shared" si="10"/>
        <v>0</v>
      </c>
      <c r="J674" s="85">
        <v>1</v>
      </c>
    </row>
    <row r="675" spans="1:10" x14ac:dyDescent="0.25">
      <c r="A675" s="1" t="s">
        <v>3317</v>
      </c>
      <c r="B675" s="89" t="s">
        <v>1306</v>
      </c>
      <c r="C675" s="1" t="s">
        <v>3408</v>
      </c>
      <c r="D675" s="1">
        <v>111.3</v>
      </c>
      <c r="E675" s="1" t="s">
        <v>7</v>
      </c>
      <c r="F675" s="1" t="s">
        <v>2291</v>
      </c>
      <c r="G675" s="1" t="s">
        <v>2442</v>
      </c>
      <c r="H675" s="1">
        <v>1</v>
      </c>
      <c r="I675" s="13">
        <f t="shared" si="10"/>
        <v>0</v>
      </c>
      <c r="J675" s="85">
        <v>1</v>
      </c>
    </row>
    <row r="676" spans="1:10" x14ac:dyDescent="0.25">
      <c r="A676" s="1" t="s">
        <v>3317</v>
      </c>
      <c r="B676" s="89" t="s">
        <v>1476</v>
      </c>
      <c r="C676" s="1" t="s">
        <v>3415</v>
      </c>
      <c r="D676" s="1">
        <v>103.81</v>
      </c>
      <c r="E676" s="1" t="s">
        <v>7</v>
      </c>
      <c r="F676" s="1" t="s">
        <v>2291</v>
      </c>
      <c r="G676" s="1" t="s">
        <v>2442</v>
      </c>
      <c r="H676" s="1">
        <v>1</v>
      </c>
      <c r="I676" s="13">
        <f t="shared" si="10"/>
        <v>0</v>
      </c>
      <c r="J676" s="85">
        <v>1</v>
      </c>
    </row>
    <row r="677" spans="1:10" x14ac:dyDescent="0.25">
      <c r="A677" s="1" t="s">
        <v>3317</v>
      </c>
      <c r="B677" s="89" t="s">
        <v>1472</v>
      </c>
      <c r="C677" s="1" t="s">
        <v>3416</v>
      </c>
      <c r="D677" s="1">
        <v>103.76</v>
      </c>
      <c r="E677" s="1" t="s">
        <v>7</v>
      </c>
      <c r="F677" s="1" t="s">
        <v>2291</v>
      </c>
      <c r="G677" s="1" t="s">
        <v>2442</v>
      </c>
      <c r="H677" s="1">
        <v>1</v>
      </c>
      <c r="I677" s="13">
        <f t="shared" si="10"/>
        <v>0</v>
      </c>
      <c r="J677" s="85">
        <v>1</v>
      </c>
    </row>
    <row r="678" spans="1:10" x14ac:dyDescent="0.25">
      <c r="A678" s="1" t="s">
        <v>3317</v>
      </c>
      <c r="B678" s="89" t="s">
        <v>1475</v>
      </c>
      <c r="C678" s="1" t="s">
        <v>3421</v>
      </c>
      <c r="D678" s="1">
        <v>102.47</v>
      </c>
      <c r="E678" s="1" t="s">
        <v>7</v>
      </c>
      <c r="F678" s="1" t="s">
        <v>2291</v>
      </c>
      <c r="G678" s="1" t="s">
        <v>2442</v>
      </c>
      <c r="H678" s="1">
        <v>1</v>
      </c>
      <c r="I678" s="13">
        <f t="shared" si="10"/>
        <v>0</v>
      </c>
      <c r="J678" s="85">
        <v>1</v>
      </c>
    </row>
    <row r="679" spans="1:10" x14ac:dyDescent="0.25">
      <c r="A679" s="1" t="s">
        <v>3317</v>
      </c>
      <c r="B679" s="89" t="s">
        <v>1479</v>
      </c>
      <c r="C679" s="1" t="s">
        <v>3424</v>
      </c>
      <c r="D679" s="1">
        <v>101.8</v>
      </c>
      <c r="E679" s="1" t="s">
        <v>7</v>
      </c>
      <c r="F679" s="1" t="s">
        <v>2291</v>
      </c>
      <c r="G679" s="1" t="s">
        <v>2442</v>
      </c>
      <c r="H679" s="1">
        <v>1</v>
      </c>
      <c r="I679" s="13">
        <f t="shared" si="10"/>
        <v>0</v>
      </c>
      <c r="J679" s="85">
        <v>1</v>
      </c>
    </row>
    <row r="680" spans="1:10" x14ac:dyDescent="0.25">
      <c r="A680" s="1" t="s">
        <v>3317</v>
      </c>
      <c r="B680" s="89" t="s">
        <v>1477</v>
      </c>
      <c r="C680" s="1" t="s">
        <v>3425</v>
      </c>
      <c r="D680" s="1">
        <v>100.99</v>
      </c>
      <c r="E680" s="1" t="s">
        <v>7</v>
      </c>
      <c r="F680" s="1" t="s">
        <v>2291</v>
      </c>
      <c r="G680" s="1" t="s">
        <v>2442</v>
      </c>
      <c r="H680" s="1">
        <v>1</v>
      </c>
      <c r="I680" s="13">
        <f t="shared" si="10"/>
        <v>0</v>
      </c>
      <c r="J680" s="85">
        <v>1</v>
      </c>
    </row>
    <row r="681" spans="1:10" x14ac:dyDescent="0.25">
      <c r="A681" s="1" t="s">
        <v>3317</v>
      </c>
      <c r="B681" s="89" t="s">
        <v>3435</v>
      </c>
      <c r="C681" s="1" t="s">
        <v>3436</v>
      </c>
      <c r="D681" s="1">
        <v>98</v>
      </c>
      <c r="E681" s="1" t="s">
        <v>7</v>
      </c>
      <c r="F681" s="1" t="s">
        <v>2291</v>
      </c>
      <c r="G681" s="1" t="s">
        <v>2442</v>
      </c>
      <c r="H681" s="1">
        <v>1</v>
      </c>
      <c r="I681" s="13">
        <f t="shared" si="10"/>
        <v>0</v>
      </c>
      <c r="J681" s="85">
        <v>0</v>
      </c>
    </row>
    <row r="682" spans="1:10" x14ac:dyDescent="0.25">
      <c r="A682" s="1" t="s">
        <v>3317</v>
      </c>
      <c r="B682" s="89" t="s">
        <v>1478</v>
      </c>
      <c r="C682" s="1" t="s">
        <v>3437</v>
      </c>
      <c r="D682" s="1">
        <v>97.06</v>
      </c>
      <c r="E682" s="1" t="s">
        <v>7</v>
      </c>
      <c r="F682" s="1" t="s">
        <v>2291</v>
      </c>
      <c r="G682" s="1" t="s">
        <v>2442</v>
      </c>
      <c r="H682" s="1">
        <v>1</v>
      </c>
      <c r="I682" s="13">
        <f t="shared" si="10"/>
        <v>0</v>
      </c>
      <c r="J682" s="85">
        <v>1</v>
      </c>
    </row>
    <row r="683" spans="1:10" x14ac:dyDescent="0.25">
      <c r="A683" s="1" t="s">
        <v>3317</v>
      </c>
      <c r="B683" s="89" t="s">
        <v>1675</v>
      </c>
      <c r="C683" s="1" t="s">
        <v>3438</v>
      </c>
      <c r="D683" s="1">
        <v>96.91</v>
      </c>
      <c r="E683" s="1" t="s">
        <v>7</v>
      </c>
      <c r="F683" s="1" t="s">
        <v>2291</v>
      </c>
      <c r="G683" s="1" t="s">
        <v>2442</v>
      </c>
      <c r="H683" s="1">
        <v>1</v>
      </c>
      <c r="I683" s="13">
        <f t="shared" si="10"/>
        <v>0</v>
      </c>
      <c r="J683" s="85">
        <v>1</v>
      </c>
    </row>
    <row r="684" spans="1:10" x14ac:dyDescent="0.25">
      <c r="A684" s="1" t="s">
        <v>3317</v>
      </c>
      <c r="B684" s="89" t="s">
        <v>1474</v>
      </c>
      <c r="C684" s="1" t="s">
        <v>3439</v>
      </c>
      <c r="D684" s="1">
        <v>96.85</v>
      </c>
      <c r="E684" s="1" t="s">
        <v>7</v>
      </c>
      <c r="F684" s="1" t="s">
        <v>2291</v>
      </c>
      <c r="G684" s="1" t="s">
        <v>2442</v>
      </c>
      <c r="H684" s="1">
        <v>1</v>
      </c>
      <c r="I684" s="13">
        <f t="shared" si="10"/>
        <v>0</v>
      </c>
      <c r="J684" s="85">
        <v>1</v>
      </c>
    </row>
    <row r="685" spans="1:10" x14ac:dyDescent="0.25">
      <c r="A685" s="1" t="s">
        <v>3317</v>
      </c>
      <c r="B685" s="89" t="s">
        <v>1676</v>
      </c>
      <c r="C685" s="1" t="s">
        <v>3440</v>
      </c>
      <c r="D685" s="1">
        <v>96.65</v>
      </c>
      <c r="E685" s="1" t="s">
        <v>7</v>
      </c>
      <c r="F685" s="1" t="s">
        <v>2291</v>
      </c>
      <c r="G685" s="1" t="s">
        <v>2442</v>
      </c>
      <c r="H685" s="1">
        <v>1</v>
      </c>
      <c r="I685" s="13">
        <f t="shared" si="10"/>
        <v>0</v>
      </c>
      <c r="J685" s="85">
        <v>1</v>
      </c>
    </row>
    <row r="686" spans="1:10" x14ac:dyDescent="0.25">
      <c r="A686" s="1" t="s">
        <v>3317</v>
      </c>
      <c r="B686" s="89" t="s">
        <v>1678</v>
      </c>
      <c r="C686" s="1" t="s">
        <v>3441</v>
      </c>
      <c r="D686" s="1">
        <v>96.65</v>
      </c>
      <c r="E686" s="1" t="s">
        <v>7</v>
      </c>
      <c r="F686" s="1" t="s">
        <v>2291</v>
      </c>
      <c r="G686" s="1" t="s">
        <v>2442</v>
      </c>
      <c r="H686" s="1">
        <v>1</v>
      </c>
      <c r="I686" s="13">
        <f t="shared" si="10"/>
        <v>0</v>
      </c>
      <c r="J686" s="85">
        <v>1</v>
      </c>
    </row>
    <row r="687" spans="1:10" x14ac:dyDescent="0.25">
      <c r="A687" s="1" t="s">
        <v>3317</v>
      </c>
      <c r="B687" s="89" t="s">
        <v>1677</v>
      </c>
      <c r="C687" s="1" t="s">
        <v>3442</v>
      </c>
      <c r="D687" s="1">
        <v>96.49</v>
      </c>
      <c r="E687" s="1" t="s">
        <v>7</v>
      </c>
      <c r="F687" s="1" t="s">
        <v>2291</v>
      </c>
      <c r="G687" s="1" t="s">
        <v>2442</v>
      </c>
      <c r="H687" s="1">
        <v>1</v>
      </c>
      <c r="I687" s="13">
        <f t="shared" si="10"/>
        <v>0</v>
      </c>
      <c r="J687" s="85">
        <v>1</v>
      </c>
    </row>
    <row r="688" spans="1:10" x14ac:dyDescent="0.25">
      <c r="A688" s="1" t="s">
        <v>3317</v>
      </c>
      <c r="B688" s="89" t="s">
        <v>1674</v>
      </c>
      <c r="C688" s="1" t="s">
        <v>3443</v>
      </c>
      <c r="D688" s="1">
        <v>96.43</v>
      </c>
      <c r="E688" s="1" t="s">
        <v>7</v>
      </c>
      <c r="F688" s="1" t="s">
        <v>2291</v>
      </c>
      <c r="G688" s="1" t="s">
        <v>2442</v>
      </c>
      <c r="H688" s="1">
        <v>1</v>
      </c>
      <c r="I688" s="13">
        <f t="shared" si="10"/>
        <v>0</v>
      </c>
      <c r="J688" s="85">
        <v>1</v>
      </c>
    </row>
    <row r="689" spans="1:10" x14ac:dyDescent="0.25">
      <c r="A689" s="1" t="s">
        <v>3317</v>
      </c>
      <c r="B689" s="89" t="s">
        <v>1091</v>
      </c>
      <c r="C689" s="1" t="s">
        <v>1092</v>
      </c>
      <c r="D689" s="1">
        <v>96</v>
      </c>
      <c r="E689" s="1" t="s">
        <v>7</v>
      </c>
      <c r="F689" s="1" t="s">
        <v>2291</v>
      </c>
      <c r="G689" s="1" t="s">
        <v>2442</v>
      </c>
      <c r="H689" s="1">
        <v>1</v>
      </c>
      <c r="I689" s="13">
        <f t="shared" si="10"/>
        <v>0</v>
      </c>
      <c r="J689" s="85">
        <v>1</v>
      </c>
    </row>
    <row r="690" spans="1:10" x14ac:dyDescent="0.25">
      <c r="A690" s="1" t="s">
        <v>3317</v>
      </c>
      <c r="B690" s="89" t="s">
        <v>1473</v>
      </c>
      <c r="C690" s="1" t="s">
        <v>3446</v>
      </c>
      <c r="D690" s="1">
        <v>95.34</v>
      </c>
      <c r="E690" s="1" t="s">
        <v>7</v>
      </c>
      <c r="F690" s="1" t="s">
        <v>2291</v>
      </c>
      <c r="G690" s="1" t="s">
        <v>2442</v>
      </c>
      <c r="H690" s="1">
        <v>1</v>
      </c>
      <c r="I690" s="13">
        <f t="shared" si="10"/>
        <v>0</v>
      </c>
      <c r="J690" s="85">
        <v>1</v>
      </c>
    </row>
    <row r="691" spans="1:10" x14ac:dyDescent="0.25">
      <c r="A691" s="1" t="s">
        <v>3317</v>
      </c>
      <c r="B691" s="89" t="s">
        <v>1256</v>
      </c>
      <c r="C691" s="1" t="s">
        <v>3454</v>
      </c>
      <c r="D691" s="1">
        <v>81.44</v>
      </c>
      <c r="E691" s="1" t="s">
        <v>7</v>
      </c>
      <c r="F691" s="1" t="s">
        <v>2291</v>
      </c>
      <c r="G691" s="1" t="s">
        <v>2442</v>
      </c>
      <c r="H691" s="1">
        <v>1</v>
      </c>
      <c r="I691" s="13">
        <f t="shared" si="10"/>
        <v>0</v>
      </c>
      <c r="J691" s="85">
        <v>1</v>
      </c>
    </row>
    <row r="692" spans="1:10" x14ac:dyDescent="0.25">
      <c r="A692" s="1" t="s">
        <v>3317</v>
      </c>
      <c r="B692" s="89" t="s">
        <v>1254</v>
      </c>
      <c r="C692" s="1" t="s">
        <v>1255</v>
      </c>
      <c r="D692" s="1">
        <v>81.41</v>
      </c>
      <c r="E692" s="1" t="s">
        <v>7</v>
      </c>
      <c r="F692" s="1" t="s">
        <v>2291</v>
      </c>
      <c r="G692" s="1" t="s">
        <v>2442</v>
      </c>
      <c r="H692" s="1">
        <v>1</v>
      </c>
      <c r="I692" s="13">
        <f t="shared" si="10"/>
        <v>0</v>
      </c>
      <c r="J692" s="85">
        <v>1</v>
      </c>
    </row>
    <row r="693" spans="1:10" x14ac:dyDescent="0.25">
      <c r="A693" s="1" t="s">
        <v>3317</v>
      </c>
      <c r="B693" s="89" t="s">
        <v>1545</v>
      </c>
      <c r="C693" s="1" t="s">
        <v>1546</v>
      </c>
      <c r="D693" s="1">
        <v>80</v>
      </c>
      <c r="E693" s="1" t="s">
        <v>7</v>
      </c>
      <c r="F693" s="1" t="s">
        <v>2291</v>
      </c>
      <c r="G693" s="1" t="s">
        <v>2442</v>
      </c>
      <c r="H693" s="1">
        <v>1</v>
      </c>
      <c r="I693" s="13">
        <f t="shared" si="10"/>
        <v>0</v>
      </c>
      <c r="J693" s="85">
        <v>1</v>
      </c>
    </row>
    <row r="694" spans="1:10" x14ac:dyDescent="0.25">
      <c r="A694" s="1" t="s">
        <v>3317</v>
      </c>
      <c r="B694" s="89" t="s">
        <v>1548</v>
      </c>
      <c r="C694" s="1" t="s">
        <v>1549</v>
      </c>
      <c r="D694" s="1">
        <v>80</v>
      </c>
      <c r="E694" s="1" t="s">
        <v>7</v>
      </c>
      <c r="F694" s="1" t="s">
        <v>2291</v>
      </c>
      <c r="G694" s="1" t="s">
        <v>2442</v>
      </c>
      <c r="H694" s="1">
        <v>1</v>
      </c>
      <c r="I694" s="13">
        <f t="shared" si="10"/>
        <v>0</v>
      </c>
      <c r="J694" s="85">
        <v>1</v>
      </c>
    </row>
    <row r="695" spans="1:10" x14ac:dyDescent="0.25">
      <c r="A695" s="1" t="s">
        <v>3317</v>
      </c>
      <c r="B695" s="89" t="s">
        <v>1252</v>
      </c>
      <c r="C695" s="1" t="s">
        <v>1253</v>
      </c>
      <c r="D695" s="1">
        <v>78.11</v>
      </c>
      <c r="E695" s="1" t="s">
        <v>7</v>
      </c>
      <c r="F695" s="1" t="s">
        <v>2291</v>
      </c>
      <c r="G695" s="1" t="s">
        <v>2442</v>
      </c>
      <c r="H695" s="1">
        <v>1</v>
      </c>
      <c r="I695" s="13">
        <f t="shared" si="10"/>
        <v>0</v>
      </c>
      <c r="J695" s="85">
        <v>1</v>
      </c>
    </row>
    <row r="696" spans="1:10" x14ac:dyDescent="0.25">
      <c r="A696" s="1" t="s">
        <v>3317</v>
      </c>
      <c r="B696" s="89" t="s">
        <v>1250</v>
      </c>
      <c r="C696" s="1" t="s">
        <v>1251</v>
      </c>
      <c r="D696" s="1">
        <v>78</v>
      </c>
      <c r="E696" s="1" t="s">
        <v>7</v>
      </c>
      <c r="F696" s="1" t="s">
        <v>2291</v>
      </c>
      <c r="G696" s="1" t="s">
        <v>2442</v>
      </c>
      <c r="H696" s="1">
        <v>1</v>
      </c>
      <c r="I696" s="13">
        <f t="shared" si="10"/>
        <v>0</v>
      </c>
      <c r="J696" s="85">
        <v>1</v>
      </c>
    </row>
    <row r="697" spans="1:10" x14ac:dyDescent="0.25">
      <c r="A697" s="1" t="s">
        <v>3317</v>
      </c>
      <c r="B697" s="89" t="s">
        <v>425</v>
      </c>
      <c r="C697" s="1" t="s">
        <v>426</v>
      </c>
      <c r="D697" s="1">
        <v>49.4</v>
      </c>
      <c r="E697" s="1" t="s">
        <v>7</v>
      </c>
      <c r="F697" s="1" t="s">
        <v>2291</v>
      </c>
      <c r="G697" s="1" t="s">
        <v>2442</v>
      </c>
      <c r="H697" s="1">
        <v>1</v>
      </c>
      <c r="I697" s="13">
        <f t="shared" si="10"/>
        <v>0</v>
      </c>
      <c r="J697" s="85">
        <v>1</v>
      </c>
    </row>
    <row r="698" spans="1:10" x14ac:dyDescent="0.25">
      <c r="A698" s="1" t="s">
        <v>3317</v>
      </c>
      <c r="B698" s="89" t="s">
        <v>427</v>
      </c>
      <c r="C698" s="1" t="s">
        <v>428</v>
      </c>
      <c r="D698" s="1">
        <v>49.4</v>
      </c>
      <c r="E698" s="1" t="s">
        <v>7</v>
      </c>
      <c r="F698" s="1" t="s">
        <v>2291</v>
      </c>
      <c r="G698" s="1" t="s">
        <v>2442</v>
      </c>
      <c r="H698" s="1">
        <v>1</v>
      </c>
      <c r="I698" s="13">
        <f t="shared" si="10"/>
        <v>0</v>
      </c>
      <c r="J698" s="85">
        <v>1</v>
      </c>
    </row>
    <row r="699" spans="1:10" x14ac:dyDescent="0.25">
      <c r="A699" s="1" t="s">
        <v>3317</v>
      </c>
      <c r="B699" s="89" t="s">
        <v>429</v>
      </c>
      <c r="C699" s="1" t="s">
        <v>430</v>
      </c>
      <c r="D699" s="1">
        <v>49.4</v>
      </c>
      <c r="E699" s="1" t="s">
        <v>7</v>
      </c>
      <c r="F699" s="1" t="s">
        <v>2291</v>
      </c>
      <c r="G699" s="1" t="s">
        <v>2442</v>
      </c>
      <c r="H699" s="1">
        <v>1</v>
      </c>
      <c r="I699" s="13">
        <f t="shared" si="10"/>
        <v>0</v>
      </c>
      <c r="J699" s="85">
        <v>1</v>
      </c>
    </row>
    <row r="700" spans="1:10" x14ac:dyDescent="0.25">
      <c r="A700" s="1" t="s">
        <v>3317</v>
      </c>
      <c r="B700" s="89" t="s">
        <v>431</v>
      </c>
      <c r="C700" s="1" t="s">
        <v>432</v>
      </c>
      <c r="D700" s="1">
        <v>49.4</v>
      </c>
      <c r="E700" s="1" t="s">
        <v>7</v>
      </c>
      <c r="F700" s="1" t="s">
        <v>2291</v>
      </c>
      <c r="G700" s="1" t="s">
        <v>2442</v>
      </c>
      <c r="H700" s="1">
        <v>1</v>
      </c>
      <c r="I700" s="13">
        <f t="shared" si="10"/>
        <v>0</v>
      </c>
      <c r="J700" s="85">
        <v>1</v>
      </c>
    </row>
    <row r="701" spans="1:10" x14ac:dyDescent="0.25">
      <c r="A701" s="1" t="s">
        <v>3317</v>
      </c>
      <c r="B701" s="89" t="s">
        <v>1428</v>
      </c>
      <c r="C701" s="1" t="s">
        <v>1429</v>
      </c>
      <c r="D701" s="1">
        <v>49</v>
      </c>
      <c r="E701" s="1" t="s">
        <v>7</v>
      </c>
      <c r="F701" s="1" t="s">
        <v>2291</v>
      </c>
      <c r="G701" s="1" t="s">
        <v>2442</v>
      </c>
      <c r="H701" s="1">
        <v>1</v>
      </c>
      <c r="I701" s="13">
        <f t="shared" si="10"/>
        <v>0</v>
      </c>
      <c r="J701" s="85">
        <v>1</v>
      </c>
    </row>
    <row r="702" spans="1:10" x14ac:dyDescent="0.25">
      <c r="A702" s="1" t="s">
        <v>3317</v>
      </c>
      <c r="B702" s="89" t="s">
        <v>1430</v>
      </c>
      <c r="C702" s="1" t="s">
        <v>1431</v>
      </c>
      <c r="D702" s="1">
        <v>49</v>
      </c>
      <c r="E702" s="1" t="s">
        <v>7</v>
      </c>
      <c r="F702" s="1" t="s">
        <v>2291</v>
      </c>
      <c r="G702" s="1" t="s">
        <v>2442</v>
      </c>
      <c r="H702" s="1">
        <v>1</v>
      </c>
      <c r="I702" s="13">
        <f t="shared" si="10"/>
        <v>0</v>
      </c>
      <c r="J702" s="85">
        <v>1</v>
      </c>
    </row>
    <row r="703" spans="1:10" x14ac:dyDescent="0.25">
      <c r="A703" s="1" t="s">
        <v>3317</v>
      </c>
      <c r="B703" s="89" t="s">
        <v>1634</v>
      </c>
      <c r="C703" s="1" t="s">
        <v>1635</v>
      </c>
      <c r="D703" s="1">
        <v>49</v>
      </c>
      <c r="E703" s="1" t="s">
        <v>7</v>
      </c>
      <c r="F703" s="1" t="s">
        <v>2291</v>
      </c>
      <c r="G703" s="1" t="s">
        <v>2442</v>
      </c>
      <c r="H703" s="1">
        <v>1</v>
      </c>
      <c r="I703" s="13">
        <f t="shared" si="10"/>
        <v>0</v>
      </c>
      <c r="J703" s="85">
        <v>1</v>
      </c>
    </row>
    <row r="704" spans="1:10" x14ac:dyDescent="0.25">
      <c r="A704" s="1" t="s">
        <v>3317</v>
      </c>
      <c r="B704" s="89" t="s">
        <v>1432</v>
      </c>
      <c r="C704" s="1" t="s">
        <v>1433</v>
      </c>
      <c r="D704" s="1">
        <v>48.35</v>
      </c>
      <c r="E704" s="1" t="s">
        <v>7</v>
      </c>
      <c r="F704" s="1" t="s">
        <v>2291</v>
      </c>
      <c r="G704" s="1" t="s">
        <v>2442</v>
      </c>
      <c r="H704" s="1">
        <v>1</v>
      </c>
      <c r="I704" s="13">
        <f t="shared" si="10"/>
        <v>0</v>
      </c>
      <c r="J704" s="85">
        <v>1</v>
      </c>
    </row>
    <row r="705" spans="1:10" x14ac:dyDescent="0.25">
      <c r="A705" s="1" t="s">
        <v>3317</v>
      </c>
      <c r="B705" s="89" t="s">
        <v>461</v>
      </c>
      <c r="C705" s="1" t="s">
        <v>462</v>
      </c>
      <c r="D705" s="1">
        <v>48.08</v>
      </c>
      <c r="E705" s="1" t="s">
        <v>7</v>
      </c>
      <c r="F705" s="1" t="s">
        <v>2291</v>
      </c>
      <c r="G705" s="1" t="s">
        <v>2442</v>
      </c>
      <c r="H705" s="1">
        <v>1</v>
      </c>
      <c r="I705" s="13">
        <f t="shared" si="10"/>
        <v>0</v>
      </c>
      <c r="J705" s="85">
        <v>1</v>
      </c>
    </row>
    <row r="706" spans="1:10" x14ac:dyDescent="0.25">
      <c r="A706" s="1" t="s">
        <v>3317</v>
      </c>
      <c r="B706" s="89" t="s">
        <v>1045</v>
      </c>
      <c r="C706" s="1" t="s">
        <v>1046</v>
      </c>
      <c r="D706" s="1">
        <v>47.98</v>
      </c>
      <c r="E706" s="1" t="s">
        <v>7</v>
      </c>
      <c r="F706" s="1" t="s">
        <v>2291</v>
      </c>
      <c r="G706" s="1" t="s">
        <v>2442</v>
      </c>
      <c r="H706" s="1">
        <v>1</v>
      </c>
      <c r="I706" s="13">
        <f t="shared" ref="I706:I769" si="11">NOT(H706)*1</f>
        <v>0</v>
      </c>
      <c r="J706" s="85">
        <v>1</v>
      </c>
    </row>
    <row r="707" spans="1:10" x14ac:dyDescent="0.25">
      <c r="A707" s="1" t="s">
        <v>3317</v>
      </c>
      <c r="B707" s="89" t="s">
        <v>492</v>
      </c>
      <c r="C707" s="1" t="s">
        <v>493</v>
      </c>
      <c r="D707" s="1">
        <v>47.6</v>
      </c>
      <c r="E707" s="1" t="s">
        <v>7</v>
      </c>
      <c r="F707" s="1" t="s">
        <v>2291</v>
      </c>
      <c r="G707" s="1" t="s">
        <v>2442</v>
      </c>
      <c r="H707" s="1">
        <v>1</v>
      </c>
      <c r="I707" s="13">
        <f t="shared" si="11"/>
        <v>0</v>
      </c>
      <c r="J707" s="85">
        <v>1</v>
      </c>
    </row>
    <row r="708" spans="1:10" x14ac:dyDescent="0.25">
      <c r="A708" s="1" t="s">
        <v>3317</v>
      </c>
      <c r="B708" s="89" t="s">
        <v>1954</v>
      </c>
      <c r="C708" s="1" t="s">
        <v>1955</v>
      </c>
      <c r="D708" s="1">
        <v>47.39</v>
      </c>
      <c r="E708" s="1" t="s">
        <v>7</v>
      </c>
      <c r="F708" s="1" t="s">
        <v>2291</v>
      </c>
      <c r="G708" s="1" t="s">
        <v>2442</v>
      </c>
      <c r="H708" s="1">
        <v>1</v>
      </c>
      <c r="I708" s="13">
        <f t="shared" si="11"/>
        <v>0</v>
      </c>
      <c r="J708" s="85">
        <v>1</v>
      </c>
    </row>
    <row r="709" spans="1:10" x14ac:dyDescent="0.25">
      <c r="A709" s="1" t="s">
        <v>3317</v>
      </c>
      <c r="B709" s="89" t="s">
        <v>1138</v>
      </c>
      <c r="C709" s="1" t="s">
        <v>1139</v>
      </c>
      <c r="D709" s="1">
        <v>47.2</v>
      </c>
      <c r="E709" s="1" t="s">
        <v>7</v>
      </c>
      <c r="F709" s="1" t="s">
        <v>2291</v>
      </c>
      <c r="G709" s="1" t="s">
        <v>2442</v>
      </c>
      <c r="H709" s="1">
        <v>1</v>
      </c>
      <c r="I709" s="13">
        <f t="shared" si="11"/>
        <v>0</v>
      </c>
      <c r="J709" s="85">
        <v>1</v>
      </c>
    </row>
    <row r="710" spans="1:10" x14ac:dyDescent="0.25">
      <c r="A710" s="1" t="s">
        <v>3317</v>
      </c>
      <c r="B710" s="89" t="s">
        <v>1952</v>
      </c>
      <c r="C710" s="1" t="s">
        <v>1953</v>
      </c>
      <c r="D710" s="1">
        <v>47.11</v>
      </c>
      <c r="E710" s="1" t="s">
        <v>7</v>
      </c>
      <c r="F710" s="1" t="s">
        <v>2291</v>
      </c>
      <c r="G710" s="1" t="s">
        <v>2442</v>
      </c>
      <c r="H710" s="1">
        <v>1</v>
      </c>
      <c r="I710" s="13">
        <f t="shared" si="11"/>
        <v>0</v>
      </c>
      <c r="J710" s="85">
        <v>1</v>
      </c>
    </row>
    <row r="711" spans="1:10" x14ac:dyDescent="0.25">
      <c r="A711" s="1" t="s">
        <v>3317</v>
      </c>
      <c r="B711" s="89" t="s">
        <v>459</v>
      </c>
      <c r="C711" s="1" t="s">
        <v>460</v>
      </c>
      <c r="D711" s="1">
        <v>47</v>
      </c>
      <c r="E711" s="1" t="s">
        <v>7</v>
      </c>
      <c r="F711" s="1" t="s">
        <v>2291</v>
      </c>
      <c r="G711" s="1" t="s">
        <v>2442</v>
      </c>
      <c r="H711" s="1">
        <v>1</v>
      </c>
      <c r="I711" s="13">
        <f t="shared" si="11"/>
        <v>0</v>
      </c>
      <c r="J711" s="85">
        <v>1</v>
      </c>
    </row>
    <row r="712" spans="1:10" x14ac:dyDescent="0.25">
      <c r="A712" s="1" t="s">
        <v>3317</v>
      </c>
      <c r="B712" s="89" t="s">
        <v>1043</v>
      </c>
      <c r="C712" s="1" t="s">
        <v>1044</v>
      </c>
      <c r="D712" s="1">
        <v>46.1</v>
      </c>
      <c r="E712" s="1" t="s">
        <v>7</v>
      </c>
      <c r="F712" s="1" t="s">
        <v>2291</v>
      </c>
      <c r="G712" s="1" t="s">
        <v>2442</v>
      </c>
      <c r="H712" s="1">
        <v>1</v>
      </c>
      <c r="I712" s="13">
        <f t="shared" si="11"/>
        <v>0</v>
      </c>
      <c r="J712" s="85">
        <v>1</v>
      </c>
    </row>
    <row r="713" spans="1:10" x14ac:dyDescent="0.25">
      <c r="A713" s="1" t="s">
        <v>3317</v>
      </c>
      <c r="B713" s="89" t="s">
        <v>1882</v>
      </c>
      <c r="C713" s="1" t="s">
        <v>1883</v>
      </c>
      <c r="D713" s="1">
        <v>46.05</v>
      </c>
      <c r="E713" s="1" t="s">
        <v>7</v>
      </c>
      <c r="F713" s="1" t="s">
        <v>2291</v>
      </c>
      <c r="G713" s="1" t="s">
        <v>2442</v>
      </c>
      <c r="H713" s="1">
        <v>1</v>
      </c>
      <c r="I713" s="13">
        <f t="shared" si="11"/>
        <v>0</v>
      </c>
      <c r="J713" s="85">
        <v>1</v>
      </c>
    </row>
    <row r="714" spans="1:10" x14ac:dyDescent="0.25">
      <c r="A714" s="1" t="s">
        <v>3317</v>
      </c>
      <c r="B714" s="89" t="s">
        <v>1132</v>
      </c>
      <c r="C714" s="1" t="s">
        <v>1133</v>
      </c>
      <c r="D714" s="1">
        <v>46</v>
      </c>
      <c r="E714" s="1" t="s">
        <v>7</v>
      </c>
      <c r="F714" s="1" t="s">
        <v>2291</v>
      </c>
      <c r="G714" s="1" t="s">
        <v>2442</v>
      </c>
      <c r="H714" s="1">
        <v>1</v>
      </c>
      <c r="I714" s="13">
        <f t="shared" si="11"/>
        <v>0</v>
      </c>
      <c r="J714" s="85">
        <v>1</v>
      </c>
    </row>
    <row r="715" spans="1:10" x14ac:dyDescent="0.25">
      <c r="A715" s="1" t="s">
        <v>3317</v>
      </c>
      <c r="B715" s="89" t="s">
        <v>748</v>
      </c>
      <c r="C715" s="1" t="s">
        <v>749</v>
      </c>
      <c r="D715" s="1">
        <v>45.42</v>
      </c>
      <c r="E715" s="1" t="s">
        <v>7</v>
      </c>
      <c r="F715" s="1" t="s">
        <v>2291</v>
      </c>
      <c r="G715" s="1" t="s">
        <v>2442</v>
      </c>
      <c r="H715" s="1">
        <v>1</v>
      </c>
      <c r="I715" s="13">
        <f t="shared" si="11"/>
        <v>0</v>
      </c>
      <c r="J715" s="85">
        <v>1</v>
      </c>
    </row>
    <row r="716" spans="1:10" x14ac:dyDescent="0.25">
      <c r="A716" s="1" t="s">
        <v>3317</v>
      </c>
      <c r="B716" s="89" t="s">
        <v>1166</v>
      </c>
      <c r="C716" s="1" t="s">
        <v>1167</v>
      </c>
      <c r="D716" s="1">
        <v>45</v>
      </c>
      <c r="E716" s="1" t="s">
        <v>7</v>
      </c>
      <c r="F716" s="1" t="s">
        <v>2291</v>
      </c>
      <c r="G716" s="1" t="s">
        <v>2442</v>
      </c>
      <c r="H716" s="1">
        <v>1</v>
      </c>
      <c r="I716" s="13">
        <f t="shared" si="11"/>
        <v>0</v>
      </c>
      <c r="J716" s="85">
        <v>1</v>
      </c>
    </row>
    <row r="717" spans="1:10" x14ac:dyDescent="0.25">
      <c r="A717" s="1" t="s">
        <v>3317</v>
      </c>
      <c r="B717" s="89" t="s">
        <v>894</v>
      </c>
      <c r="C717" s="1" t="s">
        <v>3510</v>
      </c>
      <c r="D717" s="1">
        <v>44.83</v>
      </c>
      <c r="E717" s="1" t="s">
        <v>7</v>
      </c>
      <c r="F717" s="1" t="s">
        <v>2291</v>
      </c>
      <c r="G717" s="1" t="s">
        <v>2442</v>
      </c>
      <c r="H717" s="1">
        <v>1</v>
      </c>
      <c r="I717" s="13">
        <f t="shared" si="11"/>
        <v>0</v>
      </c>
      <c r="J717" s="85">
        <v>1</v>
      </c>
    </row>
    <row r="718" spans="1:10" x14ac:dyDescent="0.25">
      <c r="A718" s="1" t="s">
        <v>3317</v>
      </c>
      <c r="B718" s="89" t="s">
        <v>1164</v>
      </c>
      <c r="C718" s="1" t="s">
        <v>1165</v>
      </c>
      <c r="D718" s="1">
        <v>44</v>
      </c>
      <c r="E718" s="1" t="s">
        <v>7</v>
      </c>
      <c r="F718" s="1" t="s">
        <v>2291</v>
      </c>
      <c r="G718" s="1" t="s">
        <v>2442</v>
      </c>
      <c r="H718" s="1">
        <v>1</v>
      </c>
      <c r="I718" s="13">
        <f t="shared" si="11"/>
        <v>0</v>
      </c>
      <c r="J718" s="85">
        <v>1</v>
      </c>
    </row>
    <row r="719" spans="1:10" x14ac:dyDescent="0.25">
      <c r="A719" s="1" t="s">
        <v>3317</v>
      </c>
      <c r="B719" s="89" t="s">
        <v>895</v>
      </c>
      <c r="C719" s="1" t="s">
        <v>896</v>
      </c>
      <c r="D719" s="1">
        <v>42.42</v>
      </c>
      <c r="E719" s="1" t="s">
        <v>7</v>
      </c>
      <c r="F719" s="1" t="s">
        <v>2291</v>
      </c>
      <c r="G719" s="1" t="s">
        <v>2442</v>
      </c>
      <c r="H719" s="1">
        <v>1</v>
      </c>
      <c r="I719" s="13">
        <f t="shared" si="11"/>
        <v>0</v>
      </c>
      <c r="J719" s="85">
        <v>1</v>
      </c>
    </row>
    <row r="720" spans="1:10" x14ac:dyDescent="0.25">
      <c r="A720" s="1" t="s">
        <v>3317</v>
      </c>
      <c r="B720" s="89" t="s">
        <v>558</v>
      </c>
      <c r="C720" s="1" t="s">
        <v>559</v>
      </c>
      <c r="D720" s="1">
        <v>41.4</v>
      </c>
      <c r="E720" s="1" t="s">
        <v>7</v>
      </c>
      <c r="F720" s="1" t="s">
        <v>2291</v>
      </c>
      <c r="G720" s="1" t="s">
        <v>2442</v>
      </c>
      <c r="H720" s="1">
        <v>1</v>
      </c>
      <c r="I720" s="13">
        <f t="shared" si="11"/>
        <v>0</v>
      </c>
      <c r="J720" s="85">
        <v>1</v>
      </c>
    </row>
    <row r="721" spans="1:10" x14ac:dyDescent="0.25">
      <c r="A721" s="1" t="s">
        <v>3317</v>
      </c>
      <c r="B721" s="89" t="s">
        <v>1438</v>
      </c>
      <c r="C721" s="1" t="s">
        <v>1439</v>
      </c>
      <c r="D721" s="1">
        <v>36</v>
      </c>
      <c r="E721" s="1" t="s">
        <v>7</v>
      </c>
      <c r="F721" s="1" t="s">
        <v>2291</v>
      </c>
      <c r="G721" s="1" t="s">
        <v>2442</v>
      </c>
      <c r="H721" s="1">
        <v>1</v>
      </c>
      <c r="I721" s="13">
        <f t="shared" si="11"/>
        <v>0</v>
      </c>
      <c r="J721" s="85">
        <v>1</v>
      </c>
    </row>
    <row r="722" spans="1:10" x14ac:dyDescent="0.25">
      <c r="A722" s="1" t="s">
        <v>3317</v>
      </c>
      <c r="B722" s="89" t="s">
        <v>719</v>
      </c>
      <c r="C722" s="1" t="s">
        <v>3533</v>
      </c>
      <c r="D722" s="1">
        <v>36</v>
      </c>
      <c r="E722" s="1" t="s">
        <v>7</v>
      </c>
      <c r="F722" s="1" t="s">
        <v>2291</v>
      </c>
      <c r="G722" s="1" t="s">
        <v>2442</v>
      </c>
      <c r="H722" s="1">
        <v>1</v>
      </c>
      <c r="I722" s="13">
        <f t="shared" si="11"/>
        <v>0</v>
      </c>
      <c r="J722" s="85">
        <v>1</v>
      </c>
    </row>
    <row r="723" spans="1:10" x14ac:dyDescent="0.25">
      <c r="A723" s="1" t="s">
        <v>3317</v>
      </c>
      <c r="B723" s="89" t="s">
        <v>1857</v>
      </c>
      <c r="C723" s="1" t="s">
        <v>1858</v>
      </c>
      <c r="D723" s="1">
        <v>7</v>
      </c>
      <c r="E723" s="1" t="s">
        <v>7</v>
      </c>
      <c r="F723" s="1" t="s">
        <v>2291</v>
      </c>
      <c r="G723" s="1" t="s">
        <v>2442</v>
      </c>
      <c r="H723" s="1">
        <v>1</v>
      </c>
      <c r="I723" s="13">
        <f t="shared" si="11"/>
        <v>0</v>
      </c>
      <c r="J723" s="85">
        <v>1</v>
      </c>
    </row>
    <row r="724" spans="1:10" x14ac:dyDescent="0.25">
      <c r="A724" s="1" t="s">
        <v>3317</v>
      </c>
      <c r="B724" s="89" t="s">
        <v>1624</v>
      </c>
      <c r="C724" s="1" t="s">
        <v>1625</v>
      </c>
      <c r="D724" s="1">
        <v>5.75</v>
      </c>
      <c r="E724" s="1" t="s">
        <v>7</v>
      </c>
      <c r="F724" s="1" t="s">
        <v>2291</v>
      </c>
      <c r="G724" s="1" t="s">
        <v>2442</v>
      </c>
      <c r="H724" s="1">
        <v>1</v>
      </c>
      <c r="I724" s="13">
        <f t="shared" si="11"/>
        <v>0</v>
      </c>
      <c r="J724" s="85">
        <v>1</v>
      </c>
    </row>
    <row r="725" spans="1:10" x14ac:dyDescent="0.25">
      <c r="A725" s="1" t="s">
        <v>3317</v>
      </c>
      <c r="B725" s="89" t="s">
        <v>1622</v>
      </c>
      <c r="C725" s="1" t="s">
        <v>1623</v>
      </c>
      <c r="D725" s="1">
        <v>5.75</v>
      </c>
      <c r="E725" s="1" t="s">
        <v>7</v>
      </c>
      <c r="F725" s="1" t="s">
        <v>2291</v>
      </c>
      <c r="G725" s="1" t="s">
        <v>2442</v>
      </c>
      <c r="H725" s="1">
        <v>1</v>
      </c>
      <c r="I725" s="13">
        <f t="shared" si="11"/>
        <v>0</v>
      </c>
      <c r="J725" s="85">
        <v>1</v>
      </c>
    </row>
    <row r="726" spans="1:10" x14ac:dyDescent="0.25">
      <c r="A726" s="1" t="s">
        <v>3317</v>
      </c>
      <c r="B726" s="89" t="s">
        <v>3324</v>
      </c>
      <c r="C726" s="1">
        <v>0</v>
      </c>
      <c r="D726" s="1">
        <v>500</v>
      </c>
      <c r="E726" s="1" t="s">
        <v>7</v>
      </c>
      <c r="F726" s="1" t="s">
        <v>2291</v>
      </c>
      <c r="G726" s="1" t="s">
        <v>2442</v>
      </c>
      <c r="H726" s="1">
        <v>1</v>
      </c>
      <c r="I726" s="13">
        <f t="shared" si="11"/>
        <v>0</v>
      </c>
      <c r="J726" s="85">
        <v>0</v>
      </c>
    </row>
    <row r="727" spans="1:10" x14ac:dyDescent="0.25">
      <c r="A727" s="1" t="s">
        <v>3317</v>
      </c>
      <c r="B727" s="89" t="s">
        <v>3436</v>
      </c>
      <c r="C727" s="1">
        <v>0</v>
      </c>
      <c r="D727" s="1">
        <v>98</v>
      </c>
      <c r="E727" s="1" t="s">
        <v>7</v>
      </c>
      <c r="F727" s="1" t="s">
        <v>2291</v>
      </c>
      <c r="G727" s="1" t="s">
        <v>2442</v>
      </c>
      <c r="H727" s="1">
        <v>1</v>
      </c>
      <c r="I727" s="13">
        <f t="shared" si="11"/>
        <v>0</v>
      </c>
      <c r="J727" s="85">
        <v>0</v>
      </c>
    </row>
    <row r="728" spans="1:10" x14ac:dyDescent="0.25">
      <c r="A728" s="1" t="s">
        <v>3317</v>
      </c>
      <c r="B728" s="89" t="s">
        <v>4383</v>
      </c>
      <c r="C728" s="1">
        <v>0</v>
      </c>
      <c r="D728" s="1">
        <v>500</v>
      </c>
      <c r="E728" s="1" t="s">
        <v>7</v>
      </c>
      <c r="F728" s="1" t="s">
        <v>2291</v>
      </c>
      <c r="G728" s="1" t="s">
        <v>2442</v>
      </c>
      <c r="H728" s="1">
        <v>1</v>
      </c>
      <c r="I728" s="13">
        <f t="shared" si="11"/>
        <v>0</v>
      </c>
      <c r="J728" s="85">
        <v>0</v>
      </c>
    </row>
    <row r="729" spans="1:10" x14ac:dyDescent="0.25">
      <c r="A729" s="1" t="s">
        <v>4385</v>
      </c>
      <c r="B729" s="89" t="s">
        <v>2235</v>
      </c>
      <c r="C729" s="1">
        <v>0</v>
      </c>
      <c r="D729" s="1" t="e">
        <v>#N/A</v>
      </c>
      <c r="E729" s="1" t="s">
        <v>7</v>
      </c>
      <c r="F729" s="1" t="s">
        <v>3308</v>
      </c>
      <c r="G729" s="1" t="s">
        <v>2442</v>
      </c>
      <c r="H729" s="1">
        <v>0</v>
      </c>
      <c r="I729" s="13">
        <f t="shared" si="11"/>
        <v>1</v>
      </c>
      <c r="J729" s="85">
        <v>0</v>
      </c>
    </row>
    <row r="730" spans="1:10" x14ac:dyDescent="0.25">
      <c r="A730" s="1" t="s">
        <v>4385</v>
      </c>
      <c r="B730" s="89" t="s">
        <v>1888</v>
      </c>
      <c r="C730" s="1">
        <v>0</v>
      </c>
      <c r="D730" s="1">
        <v>105.5</v>
      </c>
      <c r="E730" s="1" t="s">
        <v>7</v>
      </c>
      <c r="F730" s="1" t="s">
        <v>2291</v>
      </c>
      <c r="G730" s="1" t="s">
        <v>2442</v>
      </c>
      <c r="H730" s="1">
        <v>1</v>
      </c>
      <c r="I730" s="13">
        <f t="shared" si="11"/>
        <v>0</v>
      </c>
      <c r="J730" s="85">
        <v>1</v>
      </c>
    </row>
    <row r="731" spans="1:10" x14ac:dyDescent="0.25">
      <c r="A731" s="1" t="s">
        <v>4385</v>
      </c>
      <c r="B731" s="89" t="s">
        <v>575</v>
      </c>
      <c r="C731" s="1" t="s">
        <v>576</v>
      </c>
      <c r="D731" s="1">
        <v>44</v>
      </c>
      <c r="E731" s="1" t="s">
        <v>7</v>
      </c>
      <c r="F731" s="1" t="s">
        <v>2291</v>
      </c>
      <c r="G731" s="1" t="s">
        <v>2442</v>
      </c>
      <c r="H731" s="1">
        <v>1</v>
      </c>
      <c r="I731" s="13">
        <f t="shared" si="11"/>
        <v>0</v>
      </c>
      <c r="J731" s="85">
        <v>1</v>
      </c>
    </row>
    <row r="732" spans="1:10" x14ac:dyDescent="0.25">
      <c r="A732" s="1" t="s">
        <v>4385</v>
      </c>
      <c r="B732" s="89" t="s">
        <v>1919</v>
      </c>
      <c r="C732" s="1" t="s">
        <v>1920</v>
      </c>
      <c r="D732" s="1">
        <v>12</v>
      </c>
      <c r="E732" s="1" t="s">
        <v>7</v>
      </c>
      <c r="F732" s="1" t="s">
        <v>2291</v>
      </c>
      <c r="G732" s="1" t="s">
        <v>2442</v>
      </c>
      <c r="H732" s="1">
        <v>1</v>
      </c>
      <c r="I732" s="13">
        <f t="shared" si="11"/>
        <v>0</v>
      </c>
      <c r="J732" s="85">
        <v>1</v>
      </c>
    </row>
    <row r="733" spans="1:10" x14ac:dyDescent="0.25">
      <c r="A733" s="1" t="s">
        <v>4439</v>
      </c>
      <c r="B733" s="89" t="s">
        <v>2170</v>
      </c>
      <c r="D733" s="1" t="e">
        <v>#N/A</v>
      </c>
      <c r="E733" s="1" t="s">
        <v>7</v>
      </c>
      <c r="F733" s="1" t="s">
        <v>3309</v>
      </c>
      <c r="G733" s="1" t="s">
        <v>2442</v>
      </c>
      <c r="H733" s="1">
        <v>0</v>
      </c>
      <c r="I733" s="13">
        <f t="shared" si="11"/>
        <v>1</v>
      </c>
      <c r="J733" s="85">
        <v>1</v>
      </c>
    </row>
    <row r="734" spans="1:10" x14ac:dyDescent="0.25">
      <c r="A734" s="1" t="s">
        <v>3317</v>
      </c>
      <c r="B734" s="89" t="s">
        <v>1349</v>
      </c>
      <c r="C734" s="1" t="s">
        <v>1350</v>
      </c>
      <c r="D734" s="1">
        <v>119.91</v>
      </c>
      <c r="E734" s="1" t="s">
        <v>385</v>
      </c>
      <c r="F734" s="1" t="s">
        <v>2291</v>
      </c>
      <c r="G734" s="1" t="s">
        <v>2442</v>
      </c>
      <c r="H734" s="1">
        <v>1</v>
      </c>
      <c r="I734" s="13">
        <f t="shared" si="11"/>
        <v>0</v>
      </c>
      <c r="J734" s="85">
        <v>1</v>
      </c>
    </row>
    <row r="735" spans="1:10" x14ac:dyDescent="0.25">
      <c r="A735" s="1" t="s">
        <v>3317</v>
      </c>
      <c r="B735" s="89" t="s">
        <v>910</v>
      </c>
      <c r="C735" s="1" t="s">
        <v>3434</v>
      </c>
      <c r="D735" s="1">
        <v>98.46</v>
      </c>
      <c r="E735" s="1" t="s">
        <v>385</v>
      </c>
      <c r="F735" s="1" t="s">
        <v>2291</v>
      </c>
      <c r="G735" s="1" t="s">
        <v>2442</v>
      </c>
      <c r="H735" s="1">
        <v>1</v>
      </c>
      <c r="I735" s="13">
        <f t="shared" si="11"/>
        <v>0</v>
      </c>
      <c r="J735" s="85">
        <v>1</v>
      </c>
    </row>
    <row r="736" spans="1:10" x14ac:dyDescent="0.25">
      <c r="A736" s="1" t="s">
        <v>3317</v>
      </c>
      <c r="B736" s="89" t="s">
        <v>1232</v>
      </c>
      <c r="C736" s="1" t="s">
        <v>3444</v>
      </c>
      <c r="D736" s="1">
        <v>96</v>
      </c>
      <c r="E736" s="1" t="s">
        <v>385</v>
      </c>
      <c r="F736" s="1" t="s">
        <v>2291</v>
      </c>
      <c r="G736" s="1" t="s">
        <v>2442</v>
      </c>
      <c r="H736" s="1">
        <v>1</v>
      </c>
      <c r="I736" s="13">
        <f t="shared" si="11"/>
        <v>0</v>
      </c>
      <c r="J736" s="85">
        <v>1</v>
      </c>
    </row>
    <row r="737" spans="1:10" x14ac:dyDescent="0.25">
      <c r="A737" s="1" t="s">
        <v>3317</v>
      </c>
      <c r="B737" s="89" t="s">
        <v>882</v>
      </c>
      <c r="C737" s="1" t="s">
        <v>883</v>
      </c>
      <c r="D737" s="1">
        <v>95.2</v>
      </c>
      <c r="E737" s="1" t="s">
        <v>385</v>
      </c>
      <c r="F737" s="1" t="s">
        <v>2291</v>
      </c>
      <c r="G737" s="1" t="s">
        <v>2442</v>
      </c>
      <c r="H737" s="1">
        <v>1</v>
      </c>
      <c r="I737" s="13">
        <f t="shared" si="11"/>
        <v>0</v>
      </c>
      <c r="J737" s="85">
        <v>1</v>
      </c>
    </row>
    <row r="738" spans="1:10" x14ac:dyDescent="0.25">
      <c r="A738" s="1" t="s">
        <v>3317</v>
      </c>
      <c r="B738" s="89" t="s">
        <v>1886</v>
      </c>
      <c r="C738" s="1" t="s">
        <v>3467</v>
      </c>
      <c r="D738" s="1">
        <v>65.81</v>
      </c>
      <c r="E738" s="1" t="s">
        <v>385</v>
      </c>
      <c r="F738" s="1" t="s">
        <v>2291</v>
      </c>
      <c r="G738" s="1" t="s">
        <v>2442</v>
      </c>
      <c r="H738" s="1">
        <v>1</v>
      </c>
      <c r="I738" s="13">
        <f t="shared" si="11"/>
        <v>0</v>
      </c>
      <c r="J738" s="85">
        <v>1</v>
      </c>
    </row>
    <row r="739" spans="1:10" x14ac:dyDescent="0.25">
      <c r="A739" s="1" t="s">
        <v>3317</v>
      </c>
      <c r="B739" s="89" t="s">
        <v>944</v>
      </c>
      <c r="C739" s="1" t="s">
        <v>944</v>
      </c>
      <c r="D739" s="1">
        <v>65</v>
      </c>
      <c r="E739" s="1" t="s">
        <v>385</v>
      </c>
      <c r="F739" s="1" t="s">
        <v>2291</v>
      </c>
      <c r="G739" s="1" t="s">
        <v>2442</v>
      </c>
      <c r="H739" s="1">
        <v>1</v>
      </c>
      <c r="I739" s="13">
        <f t="shared" si="11"/>
        <v>0</v>
      </c>
      <c r="J739" s="85">
        <v>1</v>
      </c>
    </row>
    <row r="740" spans="1:10" x14ac:dyDescent="0.25">
      <c r="A740" s="1" t="s">
        <v>3317</v>
      </c>
      <c r="B740" s="89" t="s">
        <v>945</v>
      </c>
      <c r="C740" s="1" t="s">
        <v>945</v>
      </c>
      <c r="D740" s="1">
        <v>65</v>
      </c>
      <c r="E740" s="1" t="s">
        <v>385</v>
      </c>
      <c r="F740" s="1" t="s">
        <v>2291</v>
      </c>
      <c r="G740" s="1" t="s">
        <v>2442</v>
      </c>
      <c r="H740" s="1">
        <v>1</v>
      </c>
      <c r="I740" s="13">
        <f t="shared" si="11"/>
        <v>0</v>
      </c>
      <c r="J740" s="85">
        <v>1</v>
      </c>
    </row>
    <row r="741" spans="1:10" x14ac:dyDescent="0.25">
      <c r="A741" s="1" t="s">
        <v>3317</v>
      </c>
      <c r="B741" s="89" t="s">
        <v>946</v>
      </c>
      <c r="C741" s="1" t="s">
        <v>946</v>
      </c>
      <c r="D741" s="1">
        <v>65</v>
      </c>
      <c r="E741" s="1" t="s">
        <v>385</v>
      </c>
      <c r="F741" s="1" t="s">
        <v>2291</v>
      </c>
      <c r="G741" s="1" t="s">
        <v>2442</v>
      </c>
      <c r="H741" s="1">
        <v>1</v>
      </c>
      <c r="I741" s="13">
        <f t="shared" si="11"/>
        <v>0</v>
      </c>
      <c r="J741" s="85">
        <v>1</v>
      </c>
    </row>
    <row r="742" spans="1:10" x14ac:dyDescent="0.25">
      <c r="A742" s="1" t="s">
        <v>3317</v>
      </c>
      <c r="B742" s="89" t="s">
        <v>947</v>
      </c>
      <c r="C742" s="1" t="s">
        <v>947</v>
      </c>
      <c r="D742" s="1">
        <v>65</v>
      </c>
      <c r="E742" s="1" t="s">
        <v>385</v>
      </c>
      <c r="F742" s="1" t="s">
        <v>2291</v>
      </c>
      <c r="G742" s="1" t="s">
        <v>2442</v>
      </c>
      <c r="H742" s="1">
        <v>1</v>
      </c>
      <c r="I742" s="13">
        <f t="shared" si="11"/>
        <v>0</v>
      </c>
      <c r="J742" s="85">
        <v>1</v>
      </c>
    </row>
    <row r="743" spans="1:10" x14ac:dyDescent="0.25">
      <c r="A743" s="1" t="s">
        <v>3317</v>
      </c>
      <c r="B743" s="89" t="s">
        <v>1215</v>
      </c>
      <c r="C743" s="1" t="s">
        <v>1216</v>
      </c>
      <c r="D743" s="1">
        <v>55</v>
      </c>
      <c r="E743" s="1" t="s">
        <v>385</v>
      </c>
      <c r="F743" s="1" t="s">
        <v>2291</v>
      </c>
      <c r="G743" s="1" t="s">
        <v>2442</v>
      </c>
      <c r="H743" s="1">
        <v>1</v>
      </c>
      <c r="I743" s="13">
        <f t="shared" si="11"/>
        <v>0</v>
      </c>
      <c r="J743" s="85">
        <v>1</v>
      </c>
    </row>
    <row r="744" spans="1:10" x14ac:dyDescent="0.25">
      <c r="A744" s="1" t="s">
        <v>3317</v>
      </c>
      <c r="B744" s="89" t="s">
        <v>1217</v>
      </c>
      <c r="C744" s="1" t="s">
        <v>1218</v>
      </c>
      <c r="D744" s="1">
        <v>55</v>
      </c>
      <c r="E744" s="1" t="s">
        <v>385</v>
      </c>
      <c r="F744" s="1" t="s">
        <v>2291</v>
      </c>
      <c r="G744" s="1" t="s">
        <v>2442</v>
      </c>
      <c r="H744" s="1">
        <v>1</v>
      </c>
      <c r="I744" s="13">
        <f t="shared" si="11"/>
        <v>0</v>
      </c>
      <c r="J744" s="85">
        <v>1</v>
      </c>
    </row>
    <row r="745" spans="1:10" x14ac:dyDescent="0.25">
      <c r="A745" s="1" t="s">
        <v>3317</v>
      </c>
      <c r="B745" s="89" t="s">
        <v>1219</v>
      </c>
      <c r="C745" s="1" t="s">
        <v>1220</v>
      </c>
      <c r="D745" s="1">
        <v>55</v>
      </c>
      <c r="E745" s="1" t="s">
        <v>385</v>
      </c>
      <c r="F745" s="1" t="s">
        <v>2291</v>
      </c>
      <c r="G745" s="1" t="s">
        <v>2442</v>
      </c>
      <c r="H745" s="1">
        <v>1</v>
      </c>
      <c r="I745" s="13">
        <f t="shared" si="11"/>
        <v>0</v>
      </c>
      <c r="J745" s="85">
        <v>1</v>
      </c>
    </row>
    <row r="746" spans="1:10" x14ac:dyDescent="0.25">
      <c r="A746" s="1" t="s">
        <v>3317</v>
      </c>
      <c r="B746" s="89" t="s">
        <v>898</v>
      </c>
      <c r="C746" s="1" t="s">
        <v>899</v>
      </c>
      <c r="D746" s="1">
        <v>54</v>
      </c>
      <c r="E746" s="1" t="s">
        <v>385</v>
      </c>
      <c r="F746" s="1" t="s">
        <v>2291</v>
      </c>
      <c r="G746" s="1" t="s">
        <v>2442</v>
      </c>
      <c r="H746" s="1">
        <v>1</v>
      </c>
      <c r="I746" s="13">
        <f t="shared" si="11"/>
        <v>0</v>
      </c>
      <c r="J746" s="85">
        <v>1</v>
      </c>
    </row>
    <row r="747" spans="1:10" x14ac:dyDescent="0.25">
      <c r="A747" s="1" t="s">
        <v>3317</v>
      </c>
      <c r="B747" s="89" t="s">
        <v>2042</v>
      </c>
      <c r="C747" s="1" t="s">
        <v>2043</v>
      </c>
      <c r="D747" s="1">
        <v>52.43</v>
      </c>
      <c r="E747" s="1" t="s">
        <v>385</v>
      </c>
      <c r="F747" s="1" t="s">
        <v>2291</v>
      </c>
      <c r="G747" s="1" t="s">
        <v>2442</v>
      </c>
      <c r="H747" s="1">
        <v>1</v>
      </c>
      <c r="I747" s="13">
        <f t="shared" si="11"/>
        <v>0</v>
      </c>
      <c r="J747" s="85">
        <v>1</v>
      </c>
    </row>
    <row r="748" spans="1:10" x14ac:dyDescent="0.25">
      <c r="A748" s="1" t="s">
        <v>3317</v>
      </c>
      <c r="B748" s="89" t="s">
        <v>714</v>
      </c>
      <c r="C748" s="1" t="s">
        <v>715</v>
      </c>
      <c r="D748" s="1">
        <v>52.23</v>
      </c>
      <c r="E748" s="1" t="s">
        <v>385</v>
      </c>
      <c r="F748" s="1" t="s">
        <v>2291</v>
      </c>
      <c r="G748" s="1" t="s">
        <v>2442</v>
      </c>
      <c r="H748" s="1">
        <v>1</v>
      </c>
      <c r="I748" s="13">
        <f t="shared" si="11"/>
        <v>0</v>
      </c>
      <c r="J748" s="85">
        <v>1</v>
      </c>
    </row>
    <row r="749" spans="1:10" x14ac:dyDescent="0.25">
      <c r="A749" s="1" t="s">
        <v>3317</v>
      </c>
      <c r="B749" s="89" t="s">
        <v>1355</v>
      </c>
      <c r="C749" s="1" t="s">
        <v>1356</v>
      </c>
      <c r="D749" s="1">
        <v>52.01</v>
      </c>
      <c r="E749" s="1" t="s">
        <v>385</v>
      </c>
      <c r="F749" s="1" t="s">
        <v>2291</v>
      </c>
      <c r="G749" s="1" t="s">
        <v>2442</v>
      </c>
      <c r="H749" s="1">
        <v>1</v>
      </c>
      <c r="I749" s="13">
        <f t="shared" si="11"/>
        <v>0</v>
      </c>
      <c r="J749" s="85">
        <v>1</v>
      </c>
    </row>
    <row r="750" spans="1:10" x14ac:dyDescent="0.25">
      <c r="A750" s="1" t="s">
        <v>3317</v>
      </c>
      <c r="B750" s="89" t="s">
        <v>494</v>
      </c>
      <c r="C750" s="1" t="s">
        <v>495</v>
      </c>
      <c r="D750" s="1">
        <v>51.25</v>
      </c>
      <c r="E750" s="1" t="s">
        <v>385</v>
      </c>
      <c r="F750" s="1" t="s">
        <v>2291</v>
      </c>
      <c r="G750" s="1" t="s">
        <v>2442</v>
      </c>
      <c r="H750" s="1">
        <v>1</v>
      </c>
      <c r="I750" s="13">
        <f t="shared" si="11"/>
        <v>0</v>
      </c>
      <c r="J750" s="85">
        <v>1</v>
      </c>
    </row>
    <row r="751" spans="1:10" x14ac:dyDescent="0.25">
      <c r="A751" s="1" t="s">
        <v>3317</v>
      </c>
      <c r="B751" s="89" t="s">
        <v>1603</v>
      </c>
      <c r="C751" s="1" t="s">
        <v>1604</v>
      </c>
      <c r="D751" s="1">
        <v>50.61</v>
      </c>
      <c r="E751" s="1" t="s">
        <v>385</v>
      </c>
      <c r="F751" s="1" t="s">
        <v>2291</v>
      </c>
      <c r="G751" s="1" t="s">
        <v>2442</v>
      </c>
      <c r="H751" s="1">
        <v>1</v>
      </c>
      <c r="I751" s="13">
        <f t="shared" si="11"/>
        <v>0</v>
      </c>
      <c r="J751" s="85">
        <v>1</v>
      </c>
    </row>
    <row r="752" spans="1:10" x14ac:dyDescent="0.25">
      <c r="A752" s="1" t="s">
        <v>3317</v>
      </c>
      <c r="B752" s="89" t="s">
        <v>933</v>
      </c>
      <c r="C752" s="1" t="s">
        <v>3491</v>
      </c>
      <c r="D752" s="1">
        <v>49.98</v>
      </c>
      <c r="E752" s="1" t="s">
        <v>385</v>
      </c>
      <c r="F752" s="1" t="s">
        <v>2291</v>
      </c>
      <c r="G752" s="1" t="s">
        <v>2442</v>
      </c>
      <c r="H752" s="1">
        <v>1</v>
      </c>
      <c r="I752" s="13">
        <f t="shared" si="11"/>
        <v>0</v>
      </c>
      <c r="J752" s="85">
        <v>1</v>
      </c>
    </row>
    <row r="753" spans="1:10" x14ac:dyDescent="0.25">
      <c r="A753" s="1" t="s">
        <v>3317</v>
      </c>
      <c r="B753" s="89" t="s">
        <v>1353</v>
      </c>
      <c r="C753" s="1" t="s">
        <v>1354</v>
      </c>
      <c r="D753" s="1">
        <v>49.97</v>
      </c>
      <c r="E753" s="1" t="s">
        <v>385</v>
      </c>
      <c r="F753" s="1" t="s">
        <v>2291</v>
      </c>
      <c r="G753" s="1" t="s">
        <v>2442</v>
      </c>
      <c r="H753" s="1">
        <v>1</v>
      </c>
      <c r="I753" s="13">
        <f t="shared" si="11"/>
        <v>0</v>
      </c>
      <c r="J753" s="85">
        <v>1</v>
      </c>
    </row>
    <row r="754" spans="1:10" x14ac:dyDescent="0.25">
      <c r="A754" s="1" t="s">
        <v>3317</v>
      </c>
      <c r="B754" s="89" t="s">
        <v>1528</v>
      </c>
      <c r="C754" s="1" t="s">
        <v>1529</v>
      </c>
      <c r="D754" s="1">
        <v>49.9</v>
      </c>
      <c r="E754" s="1" t="s">
        <v>385</v>
      </c>
      <c r="F754" s="1" t="s">
        <v>2291</v>
      </c>
      <c r="G754" s="1" t="s">
        <v>2442</v>
      </c>
      <c r="H754" s="1">
        <v>1</v>
      </c>
      <c r="I754" s="13">
        <f t="shared" si="11"/>
        <v>0</v>
      </c>
      <c r="J754" s="85">
        <v>1</v>
      </c>
    </row>
    <row r="755" spans="1:10" x14ac:dyDescent="0.25">
      <c r="A755" s="1" t="s">
        <v>3317</v>
      </c>
      <c r="B755" s="89" t="s">
        <v>1068</v>
      </c>
      <c r="C755" s="1" t="s">
        <v>1069</v>
      </c>
      <c r="D755" s="1">
        <v>49.7</v>
      </c>
      <c r="E755" s="1" t="s">
        <v>385</v>
      </c>
      <c r="F755" s="1" t="s">
        <v>2291</v>
      </c>
      <c r="G755" s="1" t="s">
        <v>2442</v>
      </c>
      <c r="H755" s="1">
        <v>1</v>
      </c>
      <c r="I755" s="13">
        <f t="shared" si="11"/>
        <v>0</v>
      </c>
      <c r="J755" s="85">
        <v>1</v>
      </c>
    </row>
    <row r="756" spans="1:10" x14ac:dyDescent="0.25">
      <c r="A756" s="1" t="s">
        <v>3317</v>
      </c>
      <c r="B756" s="89" t="s">
        <v>934</v>
      </c>
      <c r="C756" s="1" t="s">
        <v>3494</v>
      </c>
      <c r="D756" s="1">
        <v>49.42</v>
      </c>
      <c r="E756" s="1" t="s">
        <v>385</v>
      </c>
      <c r="F756" s="1" t="s">
        <v>2291</v>
      </c>
      <c r="G756" s="1" t="s">
        <v>2442</v>
      </c>
      <c r="H756" s="1">
        <v>1</v>
      </c>
      <c r="I756" s="13">
        <f t="shared" si="11"/>
        <v>0</v>
      </c>
      <c r="J756" s="85">
        <v>1</v>
      </c>
    </row>
    <row r="757" spans="1:10" x14ac:dyDescent="0.25">
      <c r="A757" s="1" t="s">
        <v>3317</v>
      </c>
      <c r="B757" s="89" t="s">
        <v>464</v>
      </c>
      <c r="C757" s="1" t="s">
        <v>465</v>
      </c>
      <c r="D757" s="1">
        <v>49.21</v>
      </c>
      <c r="E757" s="1" t="s">
        <v>385</v>
      </c>
      <c r="F757" s="1" t="s">
        <v>2291</v>
      </c>
      <c r="G757" s="1" t="s">
        <v>2442</v>
      </c>
      <c r="H757" s="1">
        <v>1</v>
      </c>
      <c r="I757" s="13">
        <f t="shared" si="11"/>
        <v>0</v>
      </c>
      <c r="J757" s="85">
        <v>1</v>
      </c>
    </row>
    <row r="758" spans="1:10" x14ac:dyDescent="0.25">
      <c r="A758" s="1" t="s">
        <v>3317</v>
      </c>
      <c r="B758" s="89" t="s">
        <v>776</v>
      </c>
      <c r="C758" s="1" t="s">
        <v>3498</v>
      </c>
      <c r="D758" s="1">
        <v>48.71</v>
      </c>
      <c r="E758" s="1" t="s">
        <v>385</v>
      </c>
      <c r="F758" s="1" t="s">
        <v>2291</v>
      </c>
      <c r="G758" s="1" t="s">
        <v>2442</v>
      </c>
      <c r="H758" s="1">
        <v>1</v>
      </c>
      <c r="I758" s="13">
        <f t="shared" si="11"/>
        <v>0</v>
      </c>
      <c r="J758" s="85">
        <v>1</v>
      </c>
    </row>
    <row r="759" spans="1:10" x14ac:dyDescent="0.25">
      <c r="A759" s="1" t="s">
        <v>3317</v>
      </c>
      <c r="B759" s="89" t="s">
        <v>560</v>
      </c>
      <c r="C759" s="1" t="s">
        <v>561</v>
      </c>
      <c r="D759" s="1">
        <v>48.67</v>
      </c>
      <c r="E759" s="1" t="s">
        <v>385</v>
      </c>
      <c r="F759" s="1" t="s">
        <v>2291</v>
      </c>
      <c r="G759" s="1" t="s">
        <v>2442</v>
      </c>
      <c r="H759" s="1">
        <v>1</v>
      </c>
      <c r="I759" s="13">
        <f t="shared" si="11"/>
        <v>0</v>
      </c>
      <c r="J759" s="85">
        <v>1</v>
      </c>
    </row>
    <row r="760" spans="1:10" x14ac:dyDescent="0.25">
      <c r="A760" s="1" t="s">
        <v>3317</v>
      </c>
      <c r="B760" s="89" t="s">
        <v>1434</v>
      </c>
      <c r="C760" s="1" t="s">
        <v>1435</v>
      </c>
      <c r="D760" s="1">
        <v>48.5</v>
      </c>
      <c r="E760" s="1" t="s">
        <v>385</v>
      </c>
      <c r="F760" s="1" t="s">
        <v>2291</v>
      </c>
      <c r="G760" s="1" t="s">
        <v>2442</v>
      </c>
      <c r="H760" s="1">
        <v>1</v>
      </c>
      <c r="I760" s="13">
        <f t="shared" si="11"/>
        <v>0</v>
      </c>
      <c r="J760" s="85">
        <v>1</v>
      </c>
    </row>
    <row r="761" spans="1:10" x14ac:dyDescent="0.25">
      <c r="A761" s="1" t="s">
        <v>3317</v>
      </c>
      <c r="B761" s="89" t="s">
        <v>747</v>
      </c>
      <c r="C761" s="1" t="s">
        <v>3501</v>
      </c>
      <c r="D761" s="1">
        <v>48.1</v>
      </c>
      <c r="E761" s="1" t="s">
        <v>385</v>
      </c>
      <c r="F761" s="1" t="s">
        <v>2291</v>
      </c>
      <c r="G761" s="1" t="s">
        <v>2442</v>
      </c>
      <c r="H761" s="1">
        <v>1</v>
      </c>
      <c r="I761" s="13">
        <f t="shared" si="11"/>
        <v>0</v>
      </c>
      <c r="J761" s="85">
        <v>1</v>
      </c>
    </row>
    <row r="762" spans="1:10" x14ac:dyDescent="0.25">
      <c r="A762" s="1" t="s">
        <v>3317</v>
      </c>
      <c r="B762" s="89" t="s">
        <v>777</v>
      </c>
      <c r="C762" s="1" t="s">
        <v>778</v>
      </c>
      <c r="D762" s="1">
        <v>48.04</v>
      </c>
      <c r="E762" s="1" t="s">
        <v>385</v>
      </c>
      <c r="F762" s="1" t="s">
        <v>2291</v>
      </c>
      <c r="G762" s="1" t="s">
        <v>2442</v>
      </c>
      <c r="H762" s="1">
        <v>1</v>
      </c>
      <c r="I762" s="13">
        <f t="shared" si="11"/>
        <v>0</v>
      </c>
      <c r="J762" s="85">
        <v>1</v>
      </c>
    </row>
    <row r="763" spans="1:10" x14ac:dyDescent="0.25">
      <c r="A763" s="1" t="s">
        <v>3317</v>
      </c>
      <c r="B763" s="89" t="s">
        <v>1426</v>
      </c>
      <c r="C763" s="1" t="s">
        <v>1427</v>
      </c>
      <c r="D763" s="1">
        <v>47.6</v>
      </c>
      <c r="E763" s="1" t="s">
        <v>385</v>
      </c>
      <c r="F763" s="1" t="s">
        <v>2291</v>
      </c>
      <c r="G763" s="1" t="s">
        <v>2442</v>
      </c>
      <c r="H763" s="1">
        <v>1</v>
      </c>
      <c r="I763" s="13">
        <f t="shared" si="11"/>
        <v>0</v>
      </c>
      <c r="J763" s="85">
        <v>1</v>
      </c>
    </row>
    <row r="764" spans="1:10" x14ac:dyDescent="0.25">
      <c r="A764" s="1" t="s">
        <v>3317</v>
      </c>
      <c r="B764" s="89" t="s">
        <v>1716</v>
      </c>
      <c r="C764" s="1" t="s">
        <v>1717</v>
      </c>
      <c r="D764" s="1">
        <v>47.6</v>
      </c>
      <c r="E764" s="1" t="s">
        <v>385</v>
      </c>
      <c r="F764" s="1" t="s">
        <v>2291</v>
      </c>
      <c r="G764" s="1" t="s">
        <v>2442</v>
      </c>
      <c r="H764" s="1">
        <v>1</v>
      </c>
      <c r="I764" s="13">
        <f t="shared" si="11"/>
        <v>0</v>
      </c>
      <c r="J764" s="85">
        <v>1</v>
      </c>
    </row>
    <row r="765" spans="1:10" x14ac:dyDescent="0.25">
      <c r="A765" s="1" t="s">
        <v>3317</v>
      </c>
      <c r="B765" s="89" t="s">
        <v>1072</v>
      </c>
      <c r="C765" s="1" t="s">
        <v>1073</v>
      </c>
      <c r="D765" s="1">
        <v>47.6</v>
      </c>
      <c r="E765" s="1" t="s">
        <v>385</v>
      </c>
      <c r="F765" s="1" t="s">
        <v>2291</v>
      </c>
      <c r="G765" s="1" t="s">
        <v>2442</v>
      </c>
      <c r="H765" s="1">
        <v>1</v>
      </c>
      <c r="I765" s="13">
        <f t="shared" si="11"/>
        <v>0</v>
      </c>
      <c r="J765" s="85">
        <v>1</v>
      </c>
    </row>
    <row r="766" spans="1:10" x14ac:dyDescent="0.25">
      <c r="A766" s="1" t="s">
        <v>3317</v>
      </c>
      <c r="B766" s="89" t="s">
        <v>1070</v>
      </c>
      <c r="C766" s="1" t="s">
        <v>1071</v>
      </c>
      <c r="D766" s="1">
        <v>47.5</v>
      </c>
      <c r="E766" s="1" t="s">
        <v>385</v>
      </c>
      <c r="F766" s="1" t="s">
        <v>2291</v>
      </c>
      <c r="G766" s="1" t="s">
        <v>2442</v>
      </c>
      <c r="H766" s="1">
        <v>1</v>
      </c>
      <c r="I766" s="13">
        <f t="shared" si="11"/>
        <v>0</v>
      </c>
      <c r="J766" s="85">
        <v>1</v>
      </c>
    </row>
    <row r="767" spans="1:10" x14ac:dyDescent="0.25">
      <c r="A767" s="1" t="s">
        <v>3317</v>
      </c>
      <c r="B767" s="89" t="s">
        <v>1136</v>
      </c>
      <c r="C767" s="1" t="s">
        <v>1137</v>
      </c>
      <c r="D767" s="1">
        <v>47.49</v>
      </c>
      <c r="E767" s="1" t="s">
        <v>385</v>
      </c>
      <c r="F767" s="1" t="s">
        <v>2291</v>
      </c>
      <c r="G767" s="1" t="s">
        <v>2442</v>
      </c>
      <c r="H767" s="1">
        <v>1</v>
      </c>
      <c r="I767" s="13">
        <f t="shared" si="11"/>
        <v>0</v>
      </c>
      <c r="J767" s="85">
        <v>1</v>
      </c>
    </row>
    <row r="768" spans="1:10" x14ac:dyDescent="0.25">
      <c r="A768" s="1" t="s">
        <v>3317</v>
      </c>
      <c r="B768" s="89" t="s">
        <v>1074</v>
      </c>
      <c r="C768" s="1" t="s">
        <v>1075</v>
      </c>
      <c r="D768" s="1">
        <v>47.4</v>
      </c>
      <c r="E768" s="1" t="s">
        <v>385</v>
      </c>
      <c r="F768" s="1" t="s">
        <v>2291</v>
      </c>
      <c r="G768" s="1" t="s">
        <v>2442</v>
      </c>
      <c r="H768" s="1">
        <v>1</v>
      </c>
      <c r="I768" s="13">
        <f t="shared" si="11"/>
        <v>0</v>
      </c>
      <c r="J768" s="85">
        <v>1</v>
      </c>
    </row>
    <row r="769" spans="1:10" x14ac:dyDescent="0.25">
      <c r="A769" s="1" t="s">
        <v>3317</v>
      </c>
      <c r="B769" s="89" t="s">
        <v>1707</v>
      </c>
      <c r="C769" s="1" t="s">
        <v>3505</v>
      </c>
      <c r="D769" s="1">
        <v>46.9</v>
      </c>
      <c r="E769" s="1" t="s">
        <v>385</v>
      </c>
      <c r="F769" s="1" t="s">
        <v>2291</v>
      </c>
      <c r="G769" s="1" t="s">
        <v>2442</v>
      </c>
      <c r="H769" s="1">
        <v>1</v>
      </c>
      <c r="I769" s="13">
        <f t="shared" si="11"/>
        <v>0</v>
      </c>
      <c r="J769" s="85">
        <v>1</v>
      </c>
    </row>
    <row r="770" spans="1:10" x14ac:dyDescent="0.25">
      <c r="A770" s="1" t="s">
        <v>3317</v>
      </c>
      <c r="B770" s="89" t="s">
        <v>884</v>
      </c>
      <c r="C770" s="1" t="s">
        <v>885</v>
      </c>
      <c r="D770" s="1">
        <v>46.2</v>
      </c>
      <c r="E770" s="1" t="s">
        <v>385</v>
      </c>
      <c r="F770" s="1" t="s">
        <v>2291</v>
      </c>
      <c r="G770" s="1" t="s">
        <v>2442</v>
      </c>
      <c r="H770" s="1">
        <v>1</v>
      </c>
      <c r="I770" s="13">
        <f t="shared" ref="I770:I833" si="12">NOT(H770)*1</f>
        <v>0</v>
      </c>
      <c r="J770" s="85">
        <v>1</v>
      </c>
    </row>
    <row r="771" spans="1:10" x14ac:dyDescent="0.25">
      <c r="A771" s="1" t="s">
        <v>3317</v>
      </c>
      <c r="B771" s="89" t="s">
        <v>1015</v>
      </c>
      <c r="C771" s="1" t="s">
        <v>3511</v>
      </c>
      <c r="D771" s="1">
        <v>44.6</v>
      </c>
      <c r="E771" s="1" t="s">
        <v>385</v>
      </c>
      <c r="F771" s="1" t="s">
        <v>2291</v>
      </c>
      <c r="G771" s="1" t="s">
        <v>2442</v>
      </c>
      <c r="H771" s="1">
        <v>1</v>
      </c>
      <c r="I771" s="13">
        <f t="shared" si="12"/>
        <v>0</v>
      </c>
      <c r="J771" s="85">
        <v>1</v>
      </c>
    </row>
    <row r="772" spans="1:10" x14ac:dyDescent="0.25">
      <c r="A772" s="1" t="s">
        <v>3317</v>
      </c>
      <c r="B772" s="89" t="s">
        <v>968</v>
      </c>
      <c r="C772" s="1" t="s">
        <v>969</v>
      </c>
      <c r="D772" s="1">
        <v>44.53</v>
      </c>
      <c r="E772" s="1" t="s">
        <v>385</v>
      </c>
      <c r="F772" s="1" t="s">
        <v>2291</v>
      </c>
      <c r="G772" s="1" t="s">
        <v>2442</v>
      </c>
      <c r="H772" s="1">
        <v>1</v>
      </c>
      <c r="I772" s="13">
        <f t="shared" si="12"/>
        <v>0</v>
      </c>
      <c r="J772" s="85">
        <v>1</v>
      </c>
    </row>
    <row r="773" spans="1:10" x14ac:dyDescent="0.25">
      <c r="A773" s="1" t="s">
        <v>3317</v>
      </c>
      <c r="B773" s="89" t="s">
        <v>966</v>
      </c>
      <c r="C773" s="1" t="s">
        <v>967</v>
      </c>
      <c r="D773" s="1">
        <v>44</v>
      </c>
      <c r="E773" s="1" t="s">
        <v>385</v>
      </c>
      <c r="F773" s="1" t="s">
        <v>2291</v>
      </c>
      <c r="G773" s="1" t="s">
        <v>2442</v>
      </c>
      <c r="H773" s="1">
        <v>1</v>
      </c>
      <c r="I773" s="13">
        <f t="shared" si="12"/>
        <v>0</v>
      </c>
      <c r="J773" s="85">
        <v>1</v>
      </c>
    </row>
    <row r="774" spans="1:10" x14ac:dyDescent="0.25">
      <c r="A774" s="1" t="s">
        <v>3317</v>
      </c>
      <c r="B774" s="89" t="s">
        <v>970</v>
      </c>
      <c r="C774" s="1" t="s">
        <v>971</v>
      </c>
      <c r="D774" s="1">
        <v>43.69</v>
      </c>
      <c r="E774" s="1" t="s">
        <v>385</v>
      </c>
      <c r="F774" s="1" t="s">
        <v>2291</v>
      </c>
      <c r="G774" s="1" t="s">
        <v>2442</v>
      </c>
      <c r="H774" s="1">
        <v>1</v>
      </c>
      <c r="I774" s="13">
        <f t="shared" si="12"/>
        <v>0</v>
      </c>
      <c r="J774" s="85">
        <v>1</v>
      </c>
    </row>
    <row r="775" spans="1:10" x14ac:dyDescent="0.25">
      <c r="A775" s="1" t="s">
        <v>3317</v>
      </c>
      <c r="B775" s="89" t="s">
        <v>602</v>
      </c>
      <c r="C775" s="1" t="s">
        <v>603</v>
      </c>
      <c r="D775" s="1">
        <v>43</v>
      </c>
      <c r="E775" s="1" t="s">
        <v>385</v>
      </c>
      <c r="F775" s="1" t="s">
        <v>2291</v>
      </c>
      <c r="G775" s="1" t="s">
        <v>2442</v>
      </c>
      <c r="H775" s="1">
        <v>1</v>
      </c>
      <c r="I775" s="13">
        <f t="shared" si="12"/>
        <v>0</v>
      </c>
      <c r="J775" s="85">
        <v>1</v>
      </c>
    </row>
    <row r="776" spans="1:10" x14ac:dyDescent="0.25">
      <c r="A776" s="1" t="s">
        <v>3317</v>
      </c>
      <c r="B776" s="89" t="s">
        <v>433</v>
      </c>
      <c r="C776" s="1" t="s">
        <v>434</v>
      </c>
      <c r="D776" s="1">
        <v>42.81</v>
      </c>
      <c r="E776" s="1" t="s">
        <v>385</v>
      </c>
      <c r="F776" s="1" t="s">
        <v>2291</v>
      </c>
      <c r="G776" s="1" t="s">
        <v>2442</v>
      </c>
      <c r="H776" s="1">
        <v>1</v>
      </c>
      <c r="I776" s="13">
        <f t="shared" si="12"/>
        <v>0</v>
      </c>
      <c r="J776" s="85">
        <v>1</v>
      </c>
    </row>
    <row r="777" spans="1:10" x14ac:dyDescent="0.25">
      <c r="A777" s="1" t="s">
        <v>3317</v>
      </c>
      <c r="B777" s="89" t="s">
        <v>1273</v>
      </c>
      <c r="C777" s="1" t="s">
        <v>1274</v>
      </c>
      <c r="D777" s="1">
        <v>35.5</v>
      </c>
      <c r="E777" s="1" t="s">
        <v>385</v>
      </c>
      <c r="F777" s="1" t="s">
        <v>2291</v>
      </c>
      <c r="G777" s="1" t="s">
        <v>2442</v>
      </c>
      <c r="H777" s="1">
        <v>1</v>
      </c>
      <c r="I777" s="13">
        <f t="shared" si="12"/>
        <v>0</v>
      </c>
      <c r="J777" s="85">
        <v>1</v>
      </c>
    </row>
    <row r="778" spans="1:10" x14ac:dyDescent="0.25">
      <c r="A778" s="1" t="s">
        <v>3317</v>
      </c>
      <c r="B778" s="89" t="s">
        <v>407</v>
      </c>
      <c r="C778" s="1" t="s">
        <v>408</v>
      </c>
      <c r="D778" s="1">
        <v>25</v>
      </c>
      <c r="E778" s="1" t="s">
        <v>385</v>
      </c>
      <c r="F778" s="1" t="s">
        <v>2291</v>
      </c>
      <c r="G778" s="1" t="s">
        <v>2442</v>
      </c>
      <c r="H778" s="1">
        <v>1</v>
      </c>
      <c r="I778" s="13">
        <f t="shared" si="12"/>
        <v>0</v>
      </c>
      <c r="J778" s="85">
        <v>1</v>
      </c>
    </row>
    <row r="779" spans="1:10" x14ac:dyDescent="0.25">
      <c r="A779" s="1" t="s">
        <v>3317</v>
      </c>
      <c r="B779" s="89" t="s">
        <v>1081</v>
      </c>
      <c r="C779" s="1" t="s">
        <v>1082</v>
      </c>
      <c r="D779" s="1">
        <v>25</v>
      </c>
      <c r="E779" s="1" t="s">
        <v>385</v>
      </c>
      <c r="F779" s="1" t="s">
        <v>2291</v>
      </c>
      <c r="G779" s="1" t="s">
        <v>2442</v>
      </c>
      <c r="H779" s="1">
        <v>1</v>
      </c>
      <c r="I779" s="13">
        <f t="shared" si="12"/>
        <v>0</v>
      </c>
      <c r="J779" s="85">
        <v>1</v>
      </c>
    </row>
    <row r="780" spans="1:10" x14ac:dyDescent="0.25">
      <c r="A780" s="1" t="s">
        <v>3317</v>
      </c>
      <c r="B780" s="89" t="s">
        <v>409</v>
      </c>
      <c r="C780" s="1" t="s">
        <v>410</v>
      </c>
      <c r="D780" s="1">
        <v>25</v>
      </c>
      <c r="E780" s="1" t="s">
        <v>385</v>
      </c>
      <c r="F780" s="1" t="s">
        <v>2291</v>
      </c>
      <c r="G780" s="1" t="s">
        <v>2442</v>
      </c>
      <c r="H780" s="1">
        <v>1</v>
      </c>
      <c r="I780" s="13">
        <f t="shared" si="12"/>
        <v>0</v>
      </c>
      <c r="J780" s="85">
        <v>1</v>
      </c>
    </row>
    <row r="781" spans="1:10" x14ac:dyDescent="0.25">
      <c r="A781" s="1" t="s">
        <v>3317</v>
      </c>
      <c r="B781" s="89" t="s">
        <v>652</v>
      </c>
      <c r="C781" s="1" t="s">
        <v>3569</v>
      </c>
      <c r="D781" s="1">
        <v>24.75</v>
      </c>
      <c r="E781" s="1" t="s">
        <v>385</v>
      </c>
      <c r="F781" s="1" t="s">
        <v>2291</v>
      </c>
      <c r="G781" s="1" t="s">
        <v>2442</v>
      </c>
      <c r="H781" s="1">
        <v>1</v>
      </c>
      <c r="I781" s="13">
        <f t="shared" si="12"/>
        <v>0</v>
      </c>
      <c r="J781" s="85">
        <v>1</v>
      </c>
    </row>
    <row r="782" spans="1:10" x14ac:dyDescent="0.25">
      <c r="A782" s="1" t="s">
        <v>3317</v>
      </c>
      <c r="B782" s="89" t="s">
        <v>653</v>
      </c>
      <c r="C782" s="1" t="s">
        <v>3570</v>
      </c>
      <c r="D782" s="1">
        <v>24.75</v>
      </c>
      <c r="E782" s="1" t="s">
        <v>385</v>
      </c>
      <c r="F782" s="1" t="s">
        <v>2291</v>
      </c>
      <c r="G782" s="1" t="s">
        <v>2442</v>
      </c>
      <c r="H782" s="1">
        <v>1</v>
      </c>
      <c r="I782" s="13">
        <f t="shared" si="12"/>
        <v>0</v>
      </c>
      <c r="J782" s="85">
        <v>1</v>
      </c>
    </row>
    <row r="783" spans="1:10" x14ac:dyDescent="0.25">
      <c r="A783" s="1" t="s">
        <v>3317</v>
      </c>
      <c r="B783" s="89" t="s">
        <v>383</v>
      </c>
      <c r="C783" s="1" t="s">
        <v>384</v>
      </c>
      <c r="D783" s="1">
        <v>22.69</v>
      </c>
      <c r="E783" s="1" t="s">
        <v>385</v>
      </c>
      <c r="F783" s="1" t="s">
        <v>2291</v>
      </c>
      <c r="G783" s="1" t="s">
        <v>2442</v>
      </c>
      <c r="H783" s="1">
        <v>1</v>
      </c>
      <c r="I783" s="13">
        <f t="shared" si="12"/>
        <v>0</v>
      </c>
      <c r="J783" s="85">
        <v>1</v>
      </c>
    </row>
    <row r="784" spans="1:10" x14ac:dyDescent="0.25">
      <c r="A784" s="1" t="s">
        <v>3317</v>
      </c>
      <c r="B784" s="89" t="s">
        <v>892</v>
      </c>
      <c r="C784" s="1" t="s">
        <v>893</v>
      </c>
      <c r="D784" s="1">
        <v>22.3</v>
      </c>
      <c r="E784" s="1" t="s">
        <v>385</v>
      </c>
      <c r="F784" s="1" t="s">
        <v>2291</v>
      </c>
      <c r="G784" s="1" t="s">
        <v>2442</v>
      </c>
      <c r="H784" s="1">
        <v>1</v>
      </c>
      <c r="I784" s="13">
        <f t="shared" si="12"/>
        <v>0</v>
      </c>
      <c r="J784" s="85">
        <v>1</v>
      </c>
    </row>
    <row r="785" spans="1:10" x14ac:dyDescent="0.25">
      <c r="A785" s="1" t="s">
        <v>3317</v>
      </c>
      <c r="B785" s="89" t="s">
        <v>890</v>
      </c>
      <c r="C785" s="1" t="s">
        <v>891</v>
      </c>
      <c r="D785" s="1">
        <v>22.07</v>
      </c>
      <c r="E785" s="1" t="s">
        <v>385</v>
      </c>
      <c r="F785" s="1" t="s">
        <v>2291</v>
      </c>
      <c r="G785" s="1" t="s">
        <v>2442</v>
      </c>
      <c r="H785" s="1">
        <v>1</v>
      </c>
      <c r="I785" s="13">
        <f t="shared" si="12"/>
        <v>0</v>
      </c>
      <c r="J785" s="85">
        <v>1</v>
      </c>
    </row>
    <row r="786" spans="1:10" x14ac:dyDescent="0.25">
      <c r="A786" s="1" t="s">
        <v>3317</v>
      </c>
      <c r="B786" s="89" t="s">
        <v>4338</v>
      </c>
      <c r="C786" s="1" t="s">
        <v>4339</v>
      </c>
      <c r="D786" s="1">
        <v>0</v>
      </c>
      <c r="E786" s="1" t="s">
        <v>385</v>
      </c>
      <c r="F786" s="1" t="s">
        <v>2291</v>
      </c>
      <c r="G786" s="1" t="s">
        <v>2442</v>
      </c>
      <c r="H786" s="1">
        <v>1</v>
      </c>
      <c r="I786" s="13">
        <f t="shared" si="12"/>
        <v>0</v>
      </c>
      <c r="J786" s="85">
        <v>1</v>
      </c>
    </row>
    <row r="787" spans="1:10" x14ac:dyDescent="0.25">
      <c r="A787" s="1" t="s">
        <v>3317</v>
      </c>
      <c r="B787" s="89" t="s">
        <v>4349</v>
      </c>
      <c r="C787" s="1" t="s">
        <v>4350</v>
      </c>
      <c r="D787" s="1">
        <v>0</v>
      </c>
      <c r="E787" s="1" t="s">
        <v>385</v>
      </c>
      <c r="F787" s="1" t="s">
        <v>2291</v>
      </c>
      <c r="G787" s="1" t="s">
        <v>2442</v>
      </c>
      <c r="H787" s="1">
        <v>1</v>
      </c>
      <c r="I787" s="13">
        <f t="shared" si="12"/>
        <v>0</v>
      </c>
      <c r="J787" s="85">
        <v>1</v>
      </c>
    </row>
    <row r="788" spans="1:10" x14ac:dyDescent="0.25">
      <c r="A788" s="1" t="s">
        <v>3317</v>
      </c>
      <c r="B788" s="89" t="s">
        <v>4355</v>
      </c>
      <c r="C788" s="1" t="s">
        <v>4356</v>
      </c>
      <c r="D788" s="1">
        <v>0</v>
      </c>
      <c r="E788" s="1" t="s">
        <v>385</v>
      </c>
      <c r="F788" s="1" t="s">
        <v>2291</v>
      </c>
      <c r="G788" s="1" t="s">
        <v>2442</v>
      </c>
      <c r="H788" s="1">
        <v>1</v>
      </c>
      <c r="I788" s="13">
        <f t="shared" si="12"/>
        <v>0</v>
      </c>
      <c r="J788" s="85">
        <v>1</v>
      </c>
    </row>
    <row r="789" spans="1:10" x14ac:dyDescent="0.25">
      <c r="A789" s="1" t="s">
        <v>4385</v>
      </c>
      <c r="B789" s="89" t="s">
        <v>2040</v>
      </c>
      <c r="C789" s="1" t="s">
        <v>2041</v>
      </c>
      <c r="D789" s="1">
        <v>100</v>
      </c>
      <c r="E789" s="1" t="s">
        <v>385</v>
      </c>
      <c r="F789" s="1" t="s">
        <v>2291</v>
      </c>
      <c r="G789" s="1" t="s">
        <v>2442</v>
      </c>
      <c r="H789" s="1">
        <v>1</v>
      </c>
      <c r="I789" s="13">
        <f t="shared" si="12"/>
        <v>0</v>
      </c>
      <c r="J789" s="85">
        <v>1</v>
      </c>
    </row>
    <row r="790" spans="1:10" x14ac:dyDescent="0.25">
      <c r="A790" s="1" t="s">
        <v>4385</v>
      </c>
      <c r="B790" s="89" t="s">
        <v>766</v>
      </c>
      <c r="C790" s="1">
        <v>0</v>
      </c>
      <c r="D790" s="1">
        <v>14.5</v>
      </c>
      <c r="E790" s="1" t="s">
        <v>385</v>
      </c>
      <c r="F790" s="1" t="s">
        <v>2291</v>
      </c>
      <c r="G790" s="1" t="s">
        <v>2442</v>
      </c>
      <c r="H790" s="1">
        <v>1</v>
      </c>
      <c r="I790" s="13">
        <f t="shared" si="12"/>
        <v>0</v>
      </c>
      <c r="J790" s="85">
        <v>1</v>
      </c>
    </row>
    <row r="791" spans="1:10" x14ac:dyDescent="0.25">
      <c r="A791" s="1" t="s">
        <v>4385</v>
      </c>
      <c r="B791" s="89" t="s">
        <v>1290</v>
      </c>
      <c r="C791" s="1" t="s">
        <v>1291</v>
      </c>
      <c r="D791" s="1">
        <v>4.5</v>
      </c>
      <c r="E791" s="1" t="s">
        <v>385</v>
      </c>
      <c r="F791" s="1" t="s">
        <v>2291</v>
      </c>
      <c r="G791" s="1" t="s">
        <v>2442</v>
      </c>
      <c r="H791" s="1">
        <v>1</v>
      </c>
      <c r="I791" s="13">
        <f t="shared" si="12"/>
        <v>0</v>
      </c>
      <c r="J791" s="85">
        <v>1</v>
      </c>
    </row>
    <row r="792" spans="1:10" x14ac:dyDescent="0.25">
      <c r="A792" s="1" t="s">
        <v>3317</v>
      </c>
      <c r="B792" s="89" t="s">
        <v>927</v>
      </c>
      <c r="C792" s="1" t="s">
        <v>3326</v>
      </c>
      <c r="D792" s="1">
        <v>407</v>
      </c>
      <c r="E792" s="1" t="s">
        <v>552</v>
      </c>
      <c r="F792" s="1" t="s">
        <v>2291</v>
      </c>
      <c r="G792" s="1" t="s">
        <v>2442</v>
      </c>
      <c r="H792" s="1">
        <v>1</v>
      </c>
      <c r="I792" s="13">
        <f t="shared" si="12"/>
        <v>0</v>
      </c>
      <c r="J792" s="85">
        <v>1</v>
      </c>
    </row>
    <row r="793" spans="1:10" x14ac:dyDescent="0.25">
      <c r="A793" s="1" t="s">
        <v>3317</v>
      </c>
      <c r="B793" s="89" t="s">
        <v>928</v>
      </c>
      <c r="C793" s="1" t="s">
        <v>3327</v>
      </c>
      <c r="D793" s="1">
        <v>407</v>
      </c>
      <c r="E793" s="1" t="s">
        <v>552</v>
      </c>
      <c r="F793" s="1" t="s">
        <v>2291</v>
      </c>
      <c r="G793" s="1" t="s">
        <v>2442</v>
      </c>
      <c r="H793" s="1">
        <v>1</v>
      </c>
      <c r="I793" s="13">
        <f t="shared" si="12"/>
        <v>0</v>
      </c>
      <c r="J793" s="85">
        <v>1</v>
      </c>
    </row>
    <row r="794" spans="1:10" x14ac:dyDescent="0.25">
      <c r="A794" s="1" t="s">
        <v>3317</v>
      </c>
      <c r="B794" s="89" t="s">
        <v>929</v>
      </c>
      <c r="C794" s="1" t="s">
        <v>3328</v>
      </c>
      <c r="D794" s="1">
        <v>404</v>
      </c>
      <c r="E794" s="1" t="s">
        <v>552</v>
      </c>
      <c r="F794" s="1" t="s">
        <v>2291</v>
      </c>
      <c r="G794" s="1" t="s">
        <v>2442</v>
      </c>
      <c r="H794" s="1">
        <v>1</v>
      </c>
      <c r="I794" s="13">
        <f t="shared" si="12"/>
        <v>0</v>
      </c>
      <c r="J794" s="85">
        <v>1</v>
      </c>
    </row>
    <row r="795" spans="1:10" x14ac:dyDescent="0.25">
      <c r="A795" s="1" t="s">
        <v>3317</v>
      </c>
      <c r="B795" s="89" t="s">
        <v>741</v>
      </c>
      <c r="C795" s="1" t="s">
        <v>3360</v>
      </c>
      <c r="D795" s="1">
        <v>200</v>
      </c>
      <c r="E795" s="1" t="s">
        <v>552</v>
      </c>
      <c r="F795" s="1" t="s">
        <v>2291</v>
      </c>
      <c r="G795" s="1" t="s">
        <v>2442</v>
      </c>
      <c r="H795" s="1">
        <v>1</v>
      </c>
      <c r="I795" s="13">
        <f t="shared" si="12"/>
        <v>0</v>
      </c>
      <c r="J795" s="85">
        <v>1</v>
      </c>
    </row>
    <row r="796" spans="1:10" x14ac:dyDescent="0.25">
      <c r="A796" s="1" t="s">
        <v>3317</v>
      </c>
      <c r="B796" s="89" t="s">
        <v>1490</v>
      </c>
      <c r="C796" s="1" t="s">
        <v>1491</v>
      </c>
      <c r="D796" s="1">
        <v>53</v>
      </c>
      <c r="E796" s="1" t="s">
        <v>552</v>
      </c>
      <c r="F796" s="1" t="s">
        <v>2291</v>
      </c>
      <c r="G796" s="1" t="s">
        <v>2442</v>
      </c>
      <c r="H796" s="1">
        <v>1</v>
      </c>
      <c r="I796" s="13">
        <f t="shared" si="12"/>
        <v>0</v>
      </c>
      <c r="J796" s="85">
        <v>1</v>
      </c>
    </row>
    <row r="797" spans="1:10" x14ac:dyDescent="0.25">
      <c r="A797" s="1" t="s">
        <v>3317</v>
      </c>
      <c r="B797" s="89" t="s">
        <v>1026</v>
      </c>
      <c r="C797" s="1" t="s">
        <v>1027</v>
      </c>
      <c r="D797" s="1">
        <v>20</v>
      </c>
      <c r="E797" s="1" t="s">
        <v>552</v>
      </c>
      <c r="F797" s="1" t="s">
        <v>2291</v>
      </c>
      <c r="G797" s="1" t="s">
        <v>2442</v>
      </c>
      <c r="H797" s="1">
        <v>1</v>
      </c>
      <c r="I797" s="13">
        <f t="shared" si="12"/>
        <v>0</v>
      </c>
      <c r="J797" s="85">
        <v>1</v>
      </c>
    </row>
    <row r="798" spans="1:10" x14ac:dyDescent="0.25">
      <c r="A798" s="1" t="s">
        <v>3317</v>
      </c>
      <c r="B798" s="89" t="s">
        <v>1028</v>
      </c>
      <c r="C798" s="1" t="s">
        <v>1029</v>
      </c>
      <c r="D798" s="1">
        <v>20</v>
      </c>
      <c r="E798" s="1" t="s">
        <v>552</v>
      </c>
      <c r="F798" s="1" t="s">
        <v>2291</v>
      </c>
      <c r="G798" s="1" t="s">
        <v>2442</v>
      </c>
      <c r="H798" s="1">
        <v>1</v>
      </c>
      <c r="I798" s="13">
        <f t="shared" si="12"/>
        <v>0</v>
      </c>
      <c r="J798" s="85">
        <v>1</v>
      </c>
    </row>
    <row r="799" spans="1:10" x14ac:dyDescent="0.25">
      <c r="A799" s="1" t="s">
        <v>4385</v>
      </c>
      <c r="B799" s="89" t="s">
        <v>2243</v>
      </c>
      <c r="C799" s="1">
        <v>0</v>
      </c>
      <c r="D799" s="1" t="e">
        <v>#N/A</v>
      </c>
      <c r="E799" s="1" t="s">
        <v>552</v>
      </c>
      <c r="F799" s="1" t="s">
        <v>3308</v>
      </c>
      <c r="G799" s="1" t="s">
        <v>2442</v>
      </c>
      <c r="H799" s="1">
        <v>0</v>
      </c>
      <c r="I799" s="13">
        <f t="shared" si="12"/>
        <v>1</v>
      </c>
      <c r="J799" s="85">
        <v>0</v>
      </c>
    </row>
    <row r="800" spans="1:10" x14ac:dyDescent="0.25">
      <c r="A800" s="1" t="s">
        <v>4385</v>
      </c>
      <c r="B800" s="89" t="s">
        <v>550</v>
      </c>
      <c r="C800" s="1" t="s">
        <v>551</v>
      </c>
      <c r="D800" s="1">
        <v>456</v>
      </c>
      <c r="E800" s="1" t="s">
        <v>552</v>
      </c>
      <c r="F800" s="1" t="s">
        <v>2291</v>
      </c>
      <c r="G800" s="1" t="s">
        <v>2442</v>
      </c>
      <c r="H800" s="1">
        <v>1</v>
      </c>
      <c r="I800" s="13">
        <f t="shared" si="12"/>
        <v>0</v>
      </c>
      <c r="J800" s="85">
        <v>1</v>
      </c>
    </row>
    <row r="801" spans="1:10" x14ac:dyDescent="0.25">
      <c r="A801" s="1" t="s">
        <v>4385</v>
      </c>
      <c r="B801" s="89" t="s">
        <v>4392</v>
      </c>
      <c r="C801" s="1" t="s">
        <v>4392</v>
      </c>
      <c r="D801" s="1">
        <v>840</v>
      </c>
      <c r="E801" s="1" t="s">
        <v>552</v>
      </c>
      <c r="F801" s="1" t="s">
        <v>2291</v>
      </c>
      <c r="G801" s="1" t="s">
        <v>2442</v>
      </c>
      <c r="H801" s="1">
        <v>1</v>
      </c>
      <c r="I801" s="13">
        <f t="shared" si="12"/>
        <v>0</v>
      </c>
      <c r="J801" s="85">
        <v>1</v>
      </c>
    </row>
    <row r="802" spans="1:10" x14ac:dyDescent="0.25">
      <c r="A802" s="1" t="s">
        <v>4385</v>
      </c>
      <c r="B802" s="89" t="s">
        <v>4393</v>
      </c>
      <c r="C802" s="1" t="s">
        <v>4393</v>
      </c>
      <c r="D802" s="1">
        <v>270</v>
      </c>
      <c r="E802" s="1" t="s">
        <v>552</v>
      </c>
      <c r="F802" s="1" t="s">
        <v>2291</v>
      </c>
      <c r="G802" s="1" t="s">
        <v>2442</v>
      </c>
      <c r="H802" s="1">
        <v>1</v>
      </c>
      <c r="I802" s="13">
        <f t="shared" si="12"/>
        <v>0</v>
      </c>
      <c r="J802" s="85">
        <v>1</v>
      </c>
    </row>
    <row r="803" spans="1:10" x14ac:dyDescent="0.25">
      <c r="A803" s="1" t="s">
        <v>4385</v>
      </c>
      <c r="B803" s="89" t="s">
        <v>4402</v>
      </c>
      <c r="C803" s="1" t="s">
        <v>4402</v>
      </c>
      <c r="D803" s="1">
        <v>159</v>
      </c>
      <c r="E803" s="1" t="s">
        <v>552</v>
      </c>
      <c r="F803" s="1" t="s">
        <v>2291</v>
      </c>
      <c r="G803" s="1" t="s">
        <v>2442</v>
      </c>
      <c r="H803" s="1">
        <v>1</v>
      </c>
      <c r="I803" s="13">
        <f t="shared" si="12"/>
        <v>0</v>
      </c>
      <c r="J803" s="85">
        <v>1</v>
      </c>
    </row>
    <row r="804" spans="1:10" x14ac:dyDescent="0.25">
      <c r="A804" s="1" t="s">
        <v>4385</v>
      </c>
      <c r="B804" s="89" t="s">
        <v>4403</v>
      </c>
      <c r="C804" s="1" t="s">
        <v>4403</v>
      </c>
      <c r="D804" s="1">
        <v>151.19999999999999</v>
      </c>
      <c r="E804" s="1" t="s">
        <v>552</v>
      </c>
      <c r="F804" s="1" t="s">
        <v>2291</v>
      </c>
      <c r="G804" s="1" t="s">
        <v>2442</v>
      </c>
      <c r="H804" s="1">
        <v>1</v>
      </c>
      <c r="I804" s="13">
        <f t="shared" si="12"/>
        <v>0</v>
      </c>
      <c r="J804" s="85">
        <v>1</v>
      </c>
    </row>
    <row r="805" spans="1:10" x14ac:dyDescent="0.25">
      <c r="A805" s="1" t="s">
        <v>4385</v>
      </c>
      <c r="B805" s="89" t="s">
        <v>4414</v>
      </c>
      <c r="C805" s="1" t="s">
        <v>4414</v>
      </c>
      <c r="D805" s="1">
        <v>70.8</v>
      </c>
      <c r="E805" s="1" t="s">
        <v>552</v>
      </c>
      <c r="F805" s="1" t="s">
        <v>2291</v>
      </c>
      <c r="G805" s="1" t="s">
        <v>2442</v>
      </c>
      <c r="H805" s="1">
        <v>1</v>
      </c>
      <c r="I805" s="13">
        <f t="shared" si="12"/>
        <v>0</v>
      </c>
      <c r="J805" s="85">
        <v>1</v>
      </c>
    </row>
    <row r="806" spans="1:10" x14ac:dyDescent="0.25">
      <c r="A806" s="1" t="s">
        <v>4439</v>
      </c>
      <c r="B806" s="89" t="s">
        <v>2175</v>
      </c>
      <c r="D806" s="1" t="e">
        <v>#N/A</v>
      </c>
      <c r="E806" s="1" t="s">
        <v>552</v>
      </c>
      <c r="F806" s="1" t="s">
        <v>3309</v>
      </c>
      <c r="G806" s="1" t="s">
        <v>2442</v>
      </c>
      <c r="H806" s="1">
        <v>0</v>
      </c>
      <c r="I806" s="13">
        <f t="shared" si="12"/>
        <v>1</v>
      </c>
      <c r="J806" s="85">
        <v>1</v>
      </c>
    </row>
    <row r="807" spans="1:10" x14ac:dyDescent="0.25">
      <c r="A807" s="1" t="s">
        <v>3317</v>
      </c>
      <c r="B807" s="89" t="s">
        <v>959</v>
      </c>
      <c r="C807" s="1" t="s">
        <v>960</v>
      </c>
      <c r="D807" s="1">
        <v>97.62</v>
      </c>
      <c r="E807" s="1" t="s">
        <v>581</v>
      </c>
      <c r="F807" s="1" t="s">
        <v>2291</v>
      </c>
      <c r="G807" s="1" t="s">
        <v>2442</v>
      </c>
      <c r="H807" s="1">
        <v>1</v>
      </c>
      <c r="I807" s="13">
        <f t="shared" si="12"/>
        <v>0</v>
      </c>
      <c r="J807" s="85">
        <v>1</v>
      </c>
    </row>
    <row r="808" spans="1:10" x14ac:dyDescent="0.25">
      <c r="A808" s="1" t="s">
        <v>3317</v>
      </c>
      <c r="B808" s="89" t="s">
        <v>957</v>
      </c>
      <c r="C808" s="1" t="s">
        <v>958</v>
      </c>
      <c r="D808" s="1">
        <v>65.08</v>
      </c>
      <c r="E808" s="1" t="s">
        <v>581</v>
      </c>
      <c r="F808" s="1" t="s">
        <v>2291</v>
      </c>
      <c r="G808" s="1" t="s">
        <v>2442</v>
      </c>
      <c r="H808" s="1">
        <v>1</v>
      </c>
      <c r="I808" s="13">
        <f t="shared" si="12"/>
        <v>0</v>
      </c>
      <c r="J808" s="85">
        <v>1</v>
      </c>
    </row>
    <row r="809" spans="1:10" x14ac:dyDescent="0.25">
      <c r="A809" s="1" t="s">
        <v>3317</v>
      </c>
      <c r="B809" s="89" t="s">
        <v>579</v>
      </c>
      <c r="C809" s="1" t="s">
        <v>580</v>
      </c>
      <c r="D809" s="1">
        <v>48.6</v>
      </c>
      <c r="E809" s="1" t="s">
        <v>581</v>
      </c>
      <c r="F809" s="1" t="s">
        <v>2291</v>
      </c>
      <c r="G809" s="1" t="s">
        <v>2442</v>
      </c>
      <c r="H809" s="1">
        <v>1</v>
      </c>
      <c r="I809" s="13">
        <f t="shared" si="12"/>
        <v>0</v>
      </c>
      <c r="J809" s="85">
        <v>1</v>
      </c>
    </row>
    <row r="810" spans="1:10" x14ac:dyDescent="0.25">
      <c r="A810" s="1" t="s">
        <v>3317</v>
      </c>
      <c r="B810" s="89" t="s">
        <v>1384</v>
      </c>
      <c r="C810" s="1" t="s">
        <v>1385</v>
      </c>
      <c r="D810" s="1">
        <v>44</v>
      </c>
      <c r="E810" s="1" t="s">
        <v>581</v>
      </c>
      <c r="F810" s="1" t="s">
        <v>2291</v>
      </c>
      <c r="G810" s="1" t="s">
        <v>2442</v>
      </c>
      <c r="H810" s="1">
        <v>1</v>
      </c>
      <c r="I810" s="13">
        <f t="shared" si="12"/>
        <v>0</v>
      </c>
      <c r="J810" s="85">
        <v>1</v>
      </c>
    </row>
    <row r="811" spans="1:10" x14ac:dyDescent="0.25">
      <c r="A811" s="1" t="s">
        <v>3317</v>
      </c>
      <c r="B811" s="89" t="s">
        <v>1869</v>
      </c>
      <c r="C811" s="1" t="s">
        <v>1870</v>
      </c>
      <c r="D811" s="1">
        <v>7.5</v>
      </c>
      <c r="E811" s="1" t="s">
        <v>581</v>
      </c>
      <c r="F811" s="1" t="s">
        <v>2291</v>
      </c>
      <c r="G811" s="1" t="s">
        <v>2442</v>
      </c>
      <c r="H811" s="1">
        <v>1</v>
      </c>
      <c r="I811" s="13">
        <f t="shared" si="12"/>
        <v>0</v>
      </c>
      <c r="J811" s="85">
        <v>1</v>
      </c>
    </row>
    <row r="812" spans="1:10" x14ac:dyDescent="0.25">
      <c r="A812" s="1" t="s">
        <v>4385</v>
      </c>
      <c r="B812" s="89" t="s">
        <v>2241</v>
      </c>
      <c r="C812" s="1">
        <v>0</v>
      </c>
      <c r="D812" s="1" t="e">
        <v>#N/A</v>
      </c>
      <c r="E812" s="1" t="s">
        <v>581</v>
      </c>
      <c r="F812" s="1" t="s">
        <v>3308</v>
      </c>
      <c r="G812" s="1" t="s">
        <v>2442</v>
      </c>
      <c r="H812" s="1">
        <v>0</v>
      </c>
      <c r="I812" s="13">
        <f t="shared" si="12"/>
        <v>1</v>
      </c>
      <c r="J812" s="85">
        <v>0</v>
      </c>
    </row>
    <row r="813" spans="1:10" x14ac:dyDescent="0.25">
      <c r="A813" s="1" t="s">
        <v>4439</v>
      </c>
      <c r="B813" s="89" t="s">
        <v>2173</v>
      </c>
      <c r="D813" s="1" t="e">
        <v>#N/A</v>
      </c>
      <c r="E813" s="1" t="s">
        <v>581</v>
      </c>
      <c r="F813" s="1" t="s">
        <v>3309</v>
      </c>
      <c r="G813" s="1" t="s">
        <v>2442</v>
      </c>
      <c r="H813" s="1">
        <v>0</v>
      </c>
      <c r="I813" s="13">
        <f t="shared" si="12"/>
        <v>1</v>
      </c>
      <c r="J813" s="85">
        <v>1</v>
      </c>
    </row>
    <row r="814" spans="1:10" x14ac:dyDescent="0.25">
      <c r="A814" s="1" t="s">
        <v>4385</v>
      </c>
      <c r="B814" s="89" t="s">
        <v>37</v>
      </c>
      <c r="C814" s="1" t="s">
        <v>37</v>
      </c>
      <c r="D814" s="1">
        <v>1.1000000000000001</v>
      </c>
      <c r="E814" s="1" t="s">
        <v>39</v>
      </c>
      <c r="F814" s="1" t="s">
        <v>2291</v>
      </c>
      <c r="G814" s="1" t="s">
        <v>2442</v>
      </c>
      <c r="H814" s="1">
        <v>0</v>
      </c>
      <c r="I814" s="13">
        <f t="shared" si="12"/>
        <v>1</v>
      </c>
      <c r="J814" s="85">
        <v>1</v>
      </c>
    </row>
    <row r="815" spans="1:10" x14ac:dyDescent="0.25">
      <c r="A815" s="1" t="s">
        <v>4385</v>
      </c>
      <c r="B815" s="89" t="s">
        <v>2098</v>
      </c>
      <c r="C815" s="1">
        <v>0</v>
      </c>
      <c r="D815" s="1" t="e">
        <v>#N/A</v>
      </c>
      <c r="E815" s="1" t="s">
        <v>19</v>
      </c>
      <c r="F815" s="1" t="s">
        <v>3307</v>
      </c>
      <c r="G815" s="1" t="s">
        <v>2426</v>
      </c>
      <c r="H815" s="1">
        <v>0</v>
      </c>
      <c r="I815" s="13">
        <f t="shared" si="12"/>
        <v>1</v>
      </c>
      <c r="J815" s="85">
        <v>0</v>
      </c>
    </row>
    <row r="816" spans="1:10" x14ac:dyDescent="0.25">
      <c r="A816" s="1" t="s">
        <v>4385</v>
      </c>
      <c r="B816" s="89" t="s">
        <v>2100</v>
      </c>
      <c r="C816" s="1">
        <v>0</v>
      </c>
      <c r="D816" s="1" t="e">
        <v>#N/A</v>
      </c>
      <c r="E816" s="1" t="s">
        <v>19</v>
      </c>
      <c r="F816" s="1" t="s">
        <v>3307</v>
      </c>
      <c r="G816" s="1" t="s">
        <v>2426</v>
      </c>
      <c r="H816" s="1">
        <v>0</v>
      </c>
      <c r="I816" s="13">
        <f t="shared" si="12"/>
        <v>1</v>
      </c>
      <c r="J816" s="85">
        <v>0</v>
      </c>
    </row>
    <row r="817" spans="1:10" x14ac:dyDescent="0.25">
      <c r="A817" s="1" t="s">
        <v>4385</v>
      </c>
      <c r="B817" s="89" t="s">
        <v>2102</v>
      </c>
      <c r="C817" s="1">
        <v>0</v>
      </c>
      <c r="D817" s="1" t="e">
        <v>#N/A</v>
      </c>
      <c r="E817" s="1" t="s">
        <v>19</v>
      </c>
      <c r="F817" s="1" t="s">
        <v>3307</v>
      </c>
      <c r="G817" s="1" t="s">
        <v>2426</v>
      </c>
      <c r="H817" s="1">
        <v>0</v>
      </c>
      <c r="I817" s="13">
        <f t="shared" si="12"/>
        <v>1</v>
      </c>
      <c r="J817" s="85">
        <v>0</v>
      </c>
    </row>
    <row r="818" spans="1:10" x14ac:dyDescent="0.25">
      <c r="A818" s="1" t="s">
        <v>4385</v>
      </c>
      <c r="B818" s="89" t="s">
        <v>2104</v>
      </c>
      <c r="C818" s="1">
        <v>0</v>
      </c>
      <c r="D818" s="1" t="e">
        <v>#N/A</v>
      </c>
      <c r="E818" s="1" t="s">
        <v>19</v>
      </c>
      <c r="F818" s="1" t="s">
        <v>3307</v>
      </c>
      <c r="G818" s="1" t="s">
        <v>2426</v>
      </c>
      <c r="H818" s="1">
        <v>0</v>
      </c>
      <c r="I818" s="13">
        <f t="shared" si="12"/>
        <v>1</v>
      </c>
      <c r="J818" s="85">
        <v>0</v>
      </c>
    </row>
    <row r="819" spans="1:10" x14ac:dyDescent="0.25">
      <c r="A819" s="1" t="s">
        <v>4385</v>
      </c>
      <c r="B819" s="89" t="s">
        <v>2108</v>
      </c>
      <c r="C819" s="1">
        <v>0</v>
      </c>
      <c r="D819" s="1" t="e">
        <v>#N/A</v>
      </c>
      <c r="E819" s="1" t="s">
        <v>19</v>
      </c>
      <c r="F819" s="1" t="s">
        <v>3307</v>
      </c>
      <c r="G819" s="1" t="s">
        <v>2426</v>
      </c>
      <c r="H819" s="1">
        <v>0</v>
      </c>
      <c r="I819" s="13">
        <f t="shared" si="12"/>
        <v>1</v>
      </c>
      <c r="J819" s="85">
        <v>0</v>
      </c>
    </row>
    <row r="820" spans="1:10" x14ac:dyDescent="0.25">
      <c r="A820" s="1" t="s">
        <v>4385</v>
      </c>
      <c r="B820" s="89" t="s">
        <v>2109</v>
      </c>
      <c r="C820" s="1">
        <v>0</v>
      </c>
      <c r="D820" s="1" t="e">
        <v>#N/A</v>
      </c>
      <c r="E820" s="1" t="s">
        <v>19</v>
      </c>
      <c r="F820" s="1" t="s">
        <v>3307</v>
      </c>
      <c r="G820" s="1" t="s">
        <v>2426</v>
      </c>
      <c r="H820" s="1">
        <v>0</v>
      </c>
      <c r="I820" s="13">
        <f t="shared" si="12"/>
        <v>1</v>
      </c>
      <c r="J820" s="85">
        <v>0</v>
      </c>
    </row>
    <row r="821" spans="1:10" x14ac:dyDescent="0.25">
      <c r="A821" s="1" t="s">
        <v>4385</v>
      </c>
      <c r="B821" s="89" t="s">
        <v>2111</v>
      </c>
      <c r="C821" s="1">
        <v>0</v>
      </c>
      <c r="D821" s="1" t="e">
        <v>#N/A</v>
      </c>
      <c r="E821" s="1" t="s">
        <v>19</v>
      </c>
      <c r="F821" s="1" t="s">
        <v>3307</v>
      </c>
      <c r="G821" s="1" t="s">
        <v>2426</v>
      </c>
      <c r="H821" s="1">
        <v>0</v>
      </c>
      <c r="I821" s="13">
        <f t="shared" si="12"/>
        <v>1</v>
      </c>
      <c r="J821" s="85">
        <v>0</v>
      </c>
    </row>
    <row r="822" spans="1:10" x14ac:dyDescent="0.25">
      <c r="A822" s="1" t="s">
        <v>4385</v>
      </c>
      <c r="B822" s="89" t="s">
        <v>2113</v>
      </c>
      <c r="C822" s="1">
        <v>0</v>
      </c>
      <c r="D822" s="1" t="e">
        <v>#N/A</v>
      </c>
      <c r="E822" s="1" t="s">
        <v>19</v>
      </c>
      <c r="F822" s="1" t="s">
        <v>3307</v>
      </c>
      <c r="G822" s="1" t="s">
        <v>2426</v>
      </c>
      <c r="H822" s="1">
        <v>0</v>
      </c>
      <c r="I822" s="13">
        <f t="shared" si="12"/>
        <v>1</v>
      </c>
      <c r="J822" s="85">
        <v>0</v>
      </c>
    </row>
    <row r="823" spans="1:10" x14ac:dyDescent="0.25">
      <c r="A823" s="1" t="s">
        <v>4385</v>
      </c>
      <c r="B823" s="89" t="s">
        <v>2114</v>
      </c>
      <c r="C823" s="1">
        <v>0</v>
      </c>
      <c r="D823" s="1" t="e">
        <v>#N/A</v>
      </c>
      <c r="E823" s="1" t="s">
        <v>19</v>
      </c>
      <c r="F823" s="1" t="s">
        <v>3307</v>
      </c>
      <c r="G823" s="1" t="s">
        <v>2426</v>
      </c>
      <c r="H823" s="1">
        <v>0</v>
      </c>
      <c r="I823" s="13">
        <f t="shared" si="12"/>
        <v>1</v>
      </c>
      <c r="J823" s="85">
        <v>0</v>
      </c>
    </row>
    <row r="824" spans="1:10" x14ac:dyDescent="0.25">
      <c r="A824" s="1" t="s">
        <v>4385</v>
      </c>
      <c r="B824" s="89" t="s">
        <v>2117</v>
      </c>
      <c r="C824" s="1">
        <v>0</v>
      </c>
      <c r="D824" s="1" t="e">
        <v>#N/A</v>
      </c>
      <c r="E824" s="1" t="s">
        <v>19</v>
      </c>
      <c r="F824" s="1" t="s">
        <v>3307</v>
      </c>
      <c r="G824" s="1" t="s">
        <v>2426</v>
      </c>
      <c r="H824" s="1">
        <v>0</v>
      </c>
      <c r="I824" s="13">
        <f t="shared" si="12"/>
        <v>1</v>
      </c>
      <c r="J824" s="85">
        <v>0</v>
      </c>
    </row>
    <row r="825" spans="1:10" x14ac:dyDescent="0.25">
      <c r="A825" s="1" t="s">
        <v>4385</v>
      </c>
      <c r="B825" s="89" t="s">
        <v>2118</v>
      </c>
      <c r="C825" s="1">
        <v>0</v>
      </c>
      <c r="D825" s="1" t="e">
        <v>#N/A</v>
      </c>
      <c r="E825" s="1" t="s">
        <v>19</v>
      </c>
      <c r="F825" s="1" t="s">
        <v>3307</v>
      </c>
      <c r="G825" s="1" t="s">
        <v>2426</v>
      </c>
      <c r="H825" s="1">
        <v>0</v>
      </c>
      <c r="I825" s="13">
        <f t="shared" si="12"/>
        <v>1</v>
      </c>
      <c r="J825" s="85">
        <v>0</v>
      </c>
    </row>
    <row r="826" spans="1:10" x14ac:dyDescent="0.25">
      <c r="A826" s="1" t="s">
        <v>4385</v>
      </c>
      <c r="B826" s="89" t="s">
        <v>2562</v>
      </c>
      <c r="C826" s="1">
        <v>0</v>
      </c>
      <c r="D826" s="1" t="e">
        <v>#N/A</v>
      </c>
      <c r="E826" s="1" t="s">
        <v>19</v>
      </c>
      <c r="F826" s="1" t="s">
        <v>3307</v>
      </c>
      <c r="G826" s="1" t="s">
        <v>2426</v>
      </c>
      <c r="H826" s="1">
        <v>0</v>
      </c>
      <c r="I826" s="13">
        <f t="shared" si="12"/>
        <v>1</v>
      </c>
      <c r="J826" s="85">
        <v>0</v>
      </c>
    </row>
    <row r="827" spans="1:10" x14ac:dyDescent="0.25">
      <c r="A827" s="1" t="s">
        <v>4385</v>
      </c>
      <c r="B827" s="89" t="s">
        <v>2122</v>
      </c>
      <c r="C827" s="1">
        <v>0</v>
      </c>
      <c r="D827" s="1" t="e">
        <v>#N/A</v>
      </c>
      <c r="E827" s="1" t="s">
        <v>19</v>
      </c>
      <c r="F827" s="1" t="s">
        <v>3307</v>
      </c>
      <c r="G827" s="1" t="s">
        <v>2426</v>
      </c>
      <c r="H827" s="1">
        <v>0</v>
      </c>
      <c r="I827" s="13">
        <f t="shared" si="12"/>
        <v>1</v>
      </c>
      <c r="J827" s="85">
        <v>0</v>
      </c>
    </row>
    <row r="828" spans="1:10" x14ac:dyDescent="0.25">
      <c r="A828" s="1" t="s">
        <v>4385</v>
      </c>
      <c r="B828" s="89" t="s">
        <v>2123</v>
      </c>
      <c r="C828" s="1">
        <v>0</v>
      </c>
      <c r="D828" s="1" t="e">
        <v>#N/A</v>
      </c>
      <c r="E828" s="1" t="s">
        <v>19</v>
      </c>
      <c r="F828" s="1" t="s">
        <v>3307</v>
      </c>
      <c r="G828" s="1" t="s">
        <v>2426</v>
      </c>
      <c r="H828" s="1">
        <v>0</v>
      </c>
      <c r="I828" s="13">
        <f t="shared" si="12"/>
        <v>1</v>
      </c>
      <c r="J828" s="85">
        <v>0</v>
      </c>
    </row>
    <row r="829" spans="1:10" x14ac:dyDescent="0.25">
      <c r="A829" s="1" t="s">
        <v>4385</v>
      </c>
      <c r="B829" s="89" t="s">
        <v>2561</v>
      </c>
      <c r="C829" s="1">
        <v>0</v>
      </c>
      <c r="D829" s="1" t="e">
        <v>#N/A</v>
      </c>
      <c r="E829" s="1" t="s">
        <v>19</v>
      </c>
      <c r="F829" s="1" t="s">
        <v>3307</v>
      </c>
      <c r="G829" s="1" t="s">
        <v>2426</v>
      </c>
      <c r="H829" s="1">
        <v>0</v>
      </c>
      <c r="I829" s="13">
        <f t="shared" si="12"/>
        <v>1</v>
      </c>
      <c r="J829" s="85">
        <v>0</v>
      </c>
    </row>
    <row r="830" spans="1:10" x14ac:dyDescent="0.25">
      <c r="A830" s="1" t="s">
        <v>4385</v>
      </c>
      <c r="B830" s="89" t="s">
        <v>2126</v>
      </c>
      <c r="C830" s="1">
        <v>0</v>
      </c>
      <c r="D830" s="1" t="e">
        <v>#N/A</v>
      </c>
      <c r="E830" s="1" t="s">
        <v>19</v>
      </c>
      <c r="F830" s="1" t="s">
        <v>3307</v>
      </c>
      <c r="G830" s="1" t="s">
        <v>2426</v>
      </c>
      <c r="H830" s="1">
        <v>0</v>
      </c>
      <c r="I830" s="13">
        <f t="shared" si="12"/>
        <v>1</v>
      </c>
      <c r="J830" s="85">
        <v>0</v>
      </c>
    </row>
    <row r="831" spans="1:10" x14ac:dyDescent="0.25">
      <c r="A831" s="1" t="s">
        <v>4385</v>
      </c>
      <c r="B831" s="89" t="s">
        <v>2128</v>
      </c>
      <c r="C831" s="1">
        <v>0</v>
      </c>
      <c r="D831" s="1" t="e">
        <v>#N/A</v>
      </c>
      <c r="E831" s="1" t="s">
        <v>19</v>
      </c>
      <c r="F831" s="1" t="s">
        <v>3307</v>
      </c>
      <c r="G831" s="1" t="s">
        <v>2426</v>
      </c>
      <c r="H831" s="1">
        <v>0</v>
      </c>
      <c r="I831" s="13">
        <f t="shared" si="12"/>
        <v>1</v>
      </c>
      <c r="J831" s="85">
        <v>0</v>
      </c>
    </row>
    <row r="832" spans="1:10" x14ac:dyDescent="0.25">
      <c r="A832" s="1" t="s">
        <v>4385</v>
      </c>
      <c r="B832" s="89" t="s">
        <v>2131</v>
      </c>
      <c r="C832" s="1">
        <v>0</v>
      </c>
      <c r="D832" s="1" t="e">
        <v>#N/A</v>
      </c>
      <c r="E832" s="1" t="s">
        <v>19</v>
      </c>
      <c r="F832" s="1" t="s">
        <v>3307</v>
      </c>
      <c r="G832" s="1" t="s">
        <v>2426</v>
      </c>
      <c r="H832" s="1">
        <v>0</v>
      </c>
      <c r="I832" s="13">
        <f t="shared" si="12"/>
        <v>1</v>
      </c>
      <c r="J832" s="85">
        <v>0</v>
      </c>
    </row>
    <row r="833" spans="1:10" x14ac:dyDescent="0.25">
      <c r="A833" s="1" t="s">
        <v>4385</v>
      </c>
      <c r="B833" s="89" t="s">
        <v>2132</v>
      </c>
      <c r="C833" s="1">
        <v>0</v>
      </c>
      <c r="D833" s="1" t="e">
        <v>#N/A</v>
      </c>
      <c r="E833" s="1" t="s">
        <v>19</v>
      </c>
      <c r="F833" s="1" t="s">
        <v>3307</v>
      </c>
      <c r="G833" s="1" t="s">
        <v>2426</v>
      </c>
      <c r="H833" s="1">
        <v>0</v>
      </c>
      <c r="I833" s="13">
        <f t="shared" si="12"/>
        <v>1</v>
      </c>
      <c r="J833" s="85">
        <v>0</v>
      </c>
    </row>
    <row r="834" spans="1:10" x14ac:dyDescent="0.25">
      <c r="A834" s="1" t="s">
        <v>4385</v>
      </c>
      <c r="B834" s="89" t="s">
        <v>2134</v>
      </c>
      <c r="C834" s="1">
        <v>0</v>
      </c>
      <c r="D834" s="1" t="e">
        <v>#N/A</v>
      </c>
      <c r="E834" s="1" t="s">
        <v>19</v>
      </c>
      <c r="F834" s="1" t="s">
        <v>3307</v>
      </c>
      <c r="G834" s="1" t="s">
        <v>2426</v>
      </c>
      <c r="H834" s="1">
        <v>0</v>
      </c>
      <c r="I834" s="13">
        <f t="shared" ref="I834:I897" si="13">NOT(H834)*1</f>
        <v>1</v>
      </c>
      <c r="J834" s="85">
        <v>0</v>
      </c>
    </row>
    <row r="835" spans="1:10" x14ac:dyDescent="0.25">
      <c r="A835" s="1" t="s">
        <v>4385</v>
      </c>
      <c r="B835" s="89" t="s">
        <v>2136</v>
      </c>
      <c r="C835" s="1">
        <v>0</v>
      </c>
      <c r="D835" s="1" t="e">
        <v>#N/A</v>
      </c>
      <c r="E835" s="1" t="s">
        <v>19</v>
      </c>
      <c r="F835" s="1" t="s">
        <v>3307</v>
      </c>
      <c r="G835" s="1" t="s">
        <v>2426</v>
      </c>
      <c r="H835" s="1">
        <v>0</v>
      </c>
      <c r="I835" s="13">
        <f t="shared" si="13"/>
        <v>1</v>
      </c>
      <c r="J835" s="85">
        <v>0</v>
      </c>
    </row>
    <row r="836" spans="1:10" x14ac:dyDescent="0.25">
      <c r="A836" s="1" t="s">
        <v>4385</v>
      </c>
      <c r="B836" s="89" t="s">
        <v>2142</v>
      </c>
      <c r="C836" s="1">
        <v>0</v>
      </c>
      <c r="D836" s="1" t="e">
        <v>#N/A</v>
      </c>
      <c r="E836" s="1" t="s">
        <v>19</v>
      </c>
      <c r="F836" s="1" t="s">
        <v>3307</v>
      </c>
      <c r="G836" s="1" t="s">
        <v>2426</v>
      </c>
      <c r="H836" s="1">
        <v>0</v>
      </c>
      <c r="I836" s="13">
        <f t="shared" si="13"/>
        <v>1</v>
      </c>
      <c r="J836" s="85">
        <v>0</v>
      </c>
    </row>
    <row r="837" spans="1:10" x14ac:dyDescent="0.25">
      <c r="A837" s="1" t="s">
        <v>4385</v>
      </c>
      <c r="B837" s="89" t="s">
        <v>2143</v>
      </c>
      <c r="C837" s="1">
        <v>0</v>
      </c>
      <c r="D837" s="1" t="e">
        <v>#N/A</v>
      </c>
      <c r="E837" s="1" t="s">
        <v>19</v>
      </c>
      <c r="F837" s="1" t="s">
        <v>3307</v>
      </c>
      <c r="G837" s="1" t="s">
        <v>2426</v>
      </c>
      <c r="H837" s="1">
        <v>0</v>
      </c>
      <c r="I837" s="13">
        <f t="shared" si="13"/>
        <v>1</v>
      </c>
      <c r="J837" s="85">
        <v>0</v>
      </c>
    </row>
    <row r="838" spans="1:10" x14ac:dyDescent="0.25">
      <c r="A838" s="1" t="s">
        <v>4385</v>
      </c>
      <c r="B838" s="89" t="s">
        <v>2144</v>
      </c>
      <c r="C838" s="1">
        <v>0</v>
      </c>
      <c r="D838" s="1" t="e">
        <v>#N/A</v>
      </c>
      <c r="E838" s="1" t="s">
        <v>19</v>
      </c>
      <c r="F838" s="1" t="s">
        <v>3307</v>
      </c>
      <c r="G838" s="1" t="s">
        <v>2426</v>
      </c>
      <c r="H838" s="1">
        <v>0</v>
      </c>
      <c r="I838" s="13">
        <f t="shared" si="13"/>
        <v>1</v>
      </c>
      <c r="J838" s="85">
        <v>0</v>
      </c>
    </row>
    <row r="839" spans="1:10" x14ac:dyDescent="0.25">
      <c r="A839" s="1" t="s">
        <v>4385</v>
      </c>
      <c r="B839" s="89" t="s">
        <v>2145</v>
      </c>
      <c r="C839" s="1">
        <v>0</v>
      </c>
      <c r="D839" s="1" t="e">
        <v>#N/A</v>
      </c>
      <c r="E839" s="1" t="s">
        <v>19</v>
      </c>
      <c r="F839" s="1" t="s">
        <v>3307</v>
      </c>
      <c r="G839" s="1" t="s">
        <v>2426</v>
      </c>
      <c r="H839" s="1">
        <v>0</v>
      </c>
      <c r="I839" s="13">
        <f t="shared" si="13"/>
        <v>1</v>
      </c>
      <c r="J839" s="85">
        <v>0</v>
      </c>
    </row>
    <row r="840" spans="1:10" x14ac:dyDescent="0.25">
      <c r="A840" s="1" t="s">
        <v>4385</v>
      </c>
      <c r="B840" s="89" t="s">
        <v>2120</v>
      </c>
      <c r="C840" s="1">
        <v>0</v>
      </c>
      <c r="D840" s="1" t="e">
        <v>#N/A</v>
      </c>
      <c r="E840" s="1" t="s">
        <v>19</v>
      </c>
      <c r="F840" s="1" t="s">
        <v>3307</v>
      </c>
      <c r="G840" s="1" t="s">
        <v>2426</v>
      </c>
      <c r="H840" s="1">
        <v>0</v>
      </c>
      <c r="I840" s="13">
        <f t="shared" si="13"/>
        <v>1</v>
      </c>
      <c r="J840" s="85">
        <v>0</v>
      </c>
    </row>
    <row r="841" spans="1:10" x14ac:dyDescent="0.25">
      <c r="A841" s="1" t="s">
        <v>4385</v>
      </c>
      <c r="B841" s="89" t="s">
        <v>2244</v>
      </c>
      <c r="C841" s="1">
        <v>0</v>
      </c>
      <c r="D841" s="1" t="e">
        <v>#N/A</v>
      </c>
      <c r="E841" s="1" t="s">
        <v>19</v>
      </c>
      <c r="F841" s="1" t="s">
        <v>3308</v>
      </c>
      <c r="G841" s="1" t="s">
        <v>2442</v>
      </c>
      <c r="H841" s="1">
        <v>0</v>
      </c>
      <c r="I841" s="13">
        <f t="shared" si="13"/>
        <v>1</v>
      </c>
      <c r="J841" s="85">
        <v>0</v>
      </c>
    </row>
    <row r="842" spans="1:10" x14ac:dyDescent="0.25">
      <c r="A842" s="1" t="s">
        <v>4385</v>
      </c>
      <c r="B842" s="89" t="s">
        <v>2245</v>
      </c>
      <c r="C842" s="1">
        <v>0</v>
      </c>
      <c r="D842" s="1" t="e">
        <v>#N/A</v>
      </c>
      <c r="E842" s="1" t="s">
        <v>19</v>
      </c>
      <c r="F842" s="1" t="s">
        <v>3308</v>
      </c>
      <c r="G842" s="1" t="s">
        <v>2442</v>
      </c>
      <c r="H842" s="1">
        <v>0</v>
      </c>
      <c r="I842" s="13">
        <f t="shared" si="13"/>
        <v>1</v>
      </c>
      <c r="J842" s="85">
        <v>0</v>
      </c>
    </row>
    <row r="843" spans="1:10" x14ac:dyDescent="0.25">
      <c r="A843" s="1" t="s">
        <v>4385</v>
      </c>
      <c r="B843" s="89" t="s">
        <v>2246</v>
      </c>
      <c r="C843" s="1">
        <v>0</v>
      </c>
      <c r="D843" s="1" t="e">
        <v>#N/A</v>
      </c>
      <c r="E843" s="1" t="s">
        <v>19</v>
      </c>
      <c r="F843" s="1" t="s">
        <v>3308</v>
      </c>
      <c r="G843" s="1" t="s">
        <v>2442</v>
      </c>
      <c r="H843" s="1">
        <v>0</v>
      </c>
      <c r="I843" s="13">
        <f t="shared" si="13"/>
        <v>1</v>
      </c>
      <c r="J843" s="85">
        <v>0</v>
      </c>
    </row>
    <row r="844" spans="1:10" x14ac:dyDescent="0.25">
      <c r="A844" s="1" t="s">
        <v>4385</v>
      </c>
      <c r="B844" s="89" t="s">
        <v>2247</v>
      </c>
      <c r="C844" s="1">
        <v>0</v>
      </c>
      <c r="D844" s="1" t="e">
        <v>#N/A</v>
      </c>
      <c r="E844" s="1" t="s">
        <v>19</v>
      </c>
      <c r="F844" s="1" t="s">
        <v>3308</v>
      </c>
      <c r="G844" s="1" t="s">
        <v>2442</v>
      </c>
      <c r="H844" s="1">
        <v>0</v>
      </c>
      <c r="I844" s="13">
        <f t="shared" si="13"/>
        <v>1</v>
      </c>
      <c r="J844" s="85">
        <v>0</v>
      </c>
    </row>
    <row r="845" spans="1:10" x14ac:dyDescent="0.25">
      <c r="A845" s="1" t="s">
        <v>4385</v>
      </c>
      <c r="B845" s="89" t="s">
        <v>1485</v>
      </c>
      <c r="C845" s="1" t="s">
        <v>1486</v>
      </c>
      <c r="D845" s="1">
        <v>250</v>
      </c>
      <c r="E845" s="1" t="s">
        <v>19</v>
      </c>
      <c r="F845" s="1" t="s">
        <v>2291</v>
      </c>
      <c r="G845" s="1" t="s">
        <v>2442</v>
      </c>
      <c r="H845" s="1">
        <v>0</v>
      </c>
      <c r="I845" s="13">
        <f t="shared" si="13"/>
        <v>1</v>
      </c>
      <c r="J845" s="85">
        <v>1</v>
      </c>
    </row>
    <row r="846" spans="1:10" x14ac:dyDescent="0.25">
      <c r="A846" s="1" t="s">
        <v>4385</v>
      </c>
      <c r="B846" s="89" t="s">
        <v>1567</v>
      </c>
      <c r="C846" s="1" t="s">
        <v>1568</v>
      </c>
      <c r="D846" s="1">
        <v>200</v>
      </c>
      <c r="E846" s="1" t="s">
        <v>19</v>
      </c>
      <c r="F846" s="1" t="s">
        <v>2291</v>
      </c>
      <c r="G846" s="1" t="s">
        <v>2442</v>
      </c>
      <c r="H846" s="1">
        <v>1</v>
      </c>
      <c r="I846" s="13">
        <f t="shared" si="13"/>
        <v>0</v>
      </c>
      <c r="J846" s="85">
        <v>1</v>
      </c>
    </row>
    <row r="847" spans="1:10" x14ac:dyDescent="0.25">
      <c r="A847" s="1" t="s">
        <v>4385</v>
      </c>
      <c r="B847" s="89" t="s">
        <v>1967</v>
      </c>
      <c r="C847" s="1" t="s">
        <v>1968</v>
      </c>
      <c r="D847" s="1">
        <v>160</v>
      </c>
      <c r="E847" s="1" t="s">
        <v>19</v>
      </c>
      <c r="F847" s="1" t="s">
        <v>2291</v>
      </c>
      <c r="G847" s="1" t="s">
        <v>2442</v>
      </c>
      <c r="H847" s="1">
        <v>1</v>
      </c>
      <c r="I847" s="13">
        <f t="shared" si="13"/>
        <v>0</v>
      </c>
      <c r="J847" s="85">
        <v>1</v>
      </c>
    </row>
    <row r="848" spans="1:10" x14ac:dyDescent="0.25">
      <c r="A848" s="1" t="s">
        <v>4385</v>
      </c>
      <c r="B848" s="89" t="s">
        <v>2050</v>
      </c>
      <c r="C848" s="1" t="s">
        <v>2050</v>
      </c>
      <c r="D848" s="1">
        <v>150</v>
      </c>
      <c r="E848" s="1" t="s">
        <v>19</v>
      </c>
      <c r="F848" s="1" t="s">
        <v>2291</v>
      </c>
      <c r="G848" s="1" t="s">
        <v>2442</v>
      </c>
      <c r="H848" s="1">
        <v>0</v>
      </c>
      <c r="I848" s="13">
        <f t="shared" si="13"/>
        <v>1</v>
      </c>
      <c r="J848" s="85">
        <v>0</v>
      </c>
    </row>
    <row r="849" spans="1:10" x14ac:dyDescent="0.25">
      <c r="A849" s="1" t="s">
        <v>4385</v>
      </c>
      <c r="B849" s="89" t="s">
        <v>526</v>
      </c>
      <c r="C849" s="1">
        <v>0</v>
      </c>
      <c r="D849" s="1">
        <v>150</v>
      </c>
      <c r="E849" s="1" t="s">
        <v>19</v>
      </c>
      <c r="F849" s="1" t="s">
        <v>2291</v>
      </c>
      <c r="G849" s="1" t="s">
        <v>2442</v>
      </c>
      <c r="H849" s="1">
        <v>1</v>
      </c>
      <c r="I849" s="13">
        <f t="shared" si="13"/>
        <v>0</v>
      </c>
      <c r="J849" s="85">
        <v>1</v>
      </c>
    </row>
    <row r="850" spans="1:10" x14ac:dyDescent="0.25">
      <c r="A850" s="1" t="s">
        <v>4385</v>
      </c>
      <c r="B850" s="89" t="s">
        <v>318</v>
      </c>
      <c r="C850" s="1" t="s">
        <v>319</v>
      </c>
      <c r="D850" s="1">
        <v>140</v>
      </c>
      <c r="E850" s="1" t="s">
        <v>19</v>
      </c>
      <c r="F850" s="1" t="s">
        <v>2291</v>
      </c>
      <c r="G850" s="1" t="s">
        <v>2442</v>
      </c>
      <c r="H850" s="1">
        <v>0</v>
      </c>
      <c r="I850" s="13">
        <f t="shared" si="13"/>
        <v>1</v>
      </c>
      <c r="J850" s="85">
        <v>1</v>
      </c>
    </row>
    <row r="851" spans="1:10" x14ac:dyDescent="0.25">
      <c r="A851" s="1" t="s">
        <v>4385</v>
      </c>
      <c r="B851" s="89" t="s">
        <v>89</v>
      </c>
      <c r="C851" s="1">
        <v>0</v>
      </c>
      <c r="D851" s="1">
        <v>140</v>
      </c>
      <c r="E851" s="1" t="s">
        <v>19</v>
      </c>
      <c r="F851" s="1" t="s">
        <v>2291</v>
      </c>
      <c r="G851" s="1" t="s">
        <v>2442</v>
      </c>
      <c r="H851" s="1">
        <v>1</v>
      </c>
      <c r="I851" s="13">
        <f t="shared" si="13"/>
        <v>0</v>
      </c>
      <c r="J851" s="85">
        <v>1</v>
      </c>
    </row>
    <row r="852" spans="1:10" x14ac:dyDescent="0.25">
      <c r="A852" s="1" t="s">
        <v>4385</v>
      </c>
      <c r="B852" s="89" t="s">
        <v>180</v>
      </c>
      <c r="C852" s="1">
        <v>0</v>
      </c>
      <c r="D852" s="1">
        <v>140</v>
      </c>
      <c r="E852" s="1" t="s">
        <v>19</v>
      </c>
      <c r="F852" s="1" t="s">
        <v>2291</v>
      </c>
      <c r="G852" s="1" t="s">
        <v>2442</v>
      </c>
      <c r="H852" s="1">
        <v>1</v>
      </c>
      <c r="I852" s="13">
        <f t="shared" si="13"/>
        <v>0</v>
      </c>
      <c r="J852" s="85">
        <v>1</v>
      </c>
    </row>
    <row r="853" spans="1:10" x14ac:dyDescent="0.25">
      <c r="A853" s="1" t="s">
        <v>4385</v>
      </c>
      <c r="B853" s="89" t="s">
        <v>181</v>
      </c>
      <c r="C853" s="1">
        <v>0</v>
      </c>
      <c r="D853" s="1">
        <v>140</v>
      </c>
      <c r="E853" s="1" t="s">
        <v>19</v>
      </c>
      <c r="F853" s="1" t="s">
        <v>2291</v>
      </c>
      <c r="G853" s="1" t="s">
        <v>2442</v>
      </c>
      <c r="H853" s="1">
        <v>1</v>
      </c>
      <c r="I853" s="13">
        <f t="shared" si="13"/>
        <v>0</v>
      </c>
      <c r="J853" s="85">
        <v>1</v>
      </c>
    </row>
    <row r="854" spans="1:10" x14ac:dyDescent="0.25">
      <c r="A854" s="1" t="s">
        <v>4385</v>
      </c>
      <c r="B854" s="89" t="s">
        <v>182</v>
      </c>
      <c r="C854" s="1">
        <v>0</v>
      </c>
      <c r="D854" s="1">
        <v>140</v>
      </c>
      <c r="E854" s="1" t="s">
        <v>19</v>
      </c>
      <c r="F854" s="1" t="s">
        <v>2291</v>
      </c>
      <c r="G854" s="1" t="s">
        <v>2442</v>
      </c>
      <c r="H854" s="1">
        <v>1</v>
      </c>
      <c r="I854" s="13">
        <f t="shared" si="13"/>
        <v>0</v>
      </c>
      <c r="J854" s="85">
        <v>1</v>
      </c>
    </row>
    <row r="855" spans="1:10" x14ac:dyDescent="0.25">
      <c r="A855" s="1" t="s">
        <v>4385</v>
      </c>
      <c r="B855" s="89" t="s">
        <v>183</v>
      </c>
      <c r="C855" s="1">
        <v>0</v>
      </c>
      <c r="D855" s="1">
        <v>140</v>
      </c>
      <c r="E855" s="1" t="s">
        <v>19</v>
      </c>
      <c r="F855" s="1" t="s">
        <v>2291</v>
      </c>
      <c r="G855" s="1" t="s">
        <v>2442</v>
      </c>
      <c r="H855" s="1">
        <v>1</v>
      </c>
      <c r="I855" s="13">
        <f t="shared" si="13"/>
        <v>0</v>
      </c>
      <c r="J855" s="85">
        <v>1</v>
      </c>
    </row>
    <row r="856" spans="1:10" x14ac:dyDescent="0.25">
      <c r="A856" s="1" t="s">
        <v>4385</v>
      </c>
      <c r="B856" s="89" t="s">
        <v>284</v>
      </c>
      <c r="C856" s="1">
        <v>0</v>
      </c>
      <c r="D856" s="1">
        <v>140</v>
      </c>
      <c r="E856" s="1" t="s">
        <v>19</v>
      </c>
      <c r="F856" s="1" t="s">
        <v>2291</v>
      </c>
      <c r="G856" s="1" t="s">
        <v>2442</v>
      </c>
      <c r="H856" s="1">
        <v>1</v>
      </c>
      <c r="I856" s="13">
        <f t="shared" si="13"/>
        <v>0</v>
      </c>
      <c r="J856" s="85">
        <v>1</v>
      </c>
    </row>
    <row r="857" spans="1:10" x14ac:dyDescent="0.25">
      <c r="A857" s="1" t="s">
        <v>4385</v>
      </c>
      <c r="B857" s="89" t="s">
        <v>294</v>
      </c>
      <c r="C857" s="1">
        <v>0</v>
      </c>
      <c r="D857" s="1">
        <v>140</v>
      </c>
      <c r="E857" s="1" t="s">
        <v>19</v>
      </c>
      <c r="F857" s="1" t="s">
        <v>2291</v>
      </c>
      <c r="G857" s="1" t="s">
        <v>2442</v>
      </c>
      <c r="H857" s="1">
        <v>1</v>
      </c>
      <c r="I857" s="13">
        <f t="shared" si="13"/>
        <v>0</v>
      </c>
      <c r="J857" s="85">
        <v>1</v>
      </c>
    </row>
    <row r="858" spans="1:10" x14ac:dyDescent="0.25">
      <c r="A858" s="1" t="s">
        <v>4385</v>
      </c>
      <c r="B858" s="89" t="s">
        <v>322</v>
      </c>
      <c r="C858" s="1">
        <v>0</v>
      </c>
      <c r="D858" s="1">
        <v>140</v>
      </c>
      <c r="E858" s="1" t="s">
        <v>19</v>
      </c>
      <c r="F858" s="1" t="s">
        <v>2291</v>
      </c>
      <c r="G858" s="1" t="s">
        <v>2442</v>
      </c>
      <c r="H858" s="1">
        <v>1</v>
      </c>
      <c r="I858" s="13">
        <f t="shared" si="13"/>
        <v>0</v>
      </c>
      <c r="J858" s="85">
        <v>1</v>
      </c>
    </row>
    <row r="859" spans="1:10" x14ac:dyDescent="0.25">
      <c r="A859" s="1" t="s">
        <v>4385</v>
      </c>
      <c r="B859" s="89" t="s">
        <v>1351</v>
      </c>
      <c r="C859" s="1" t="s">
        <v>1352</v>
      </c>
      <c r="D859" s="1">
        <v>140</v>
      </c>
      <c r="E859" s="1" t="s">
        <v>19</v>
      </c>
      <c r="F859" s="1" t="s">
        <v>2291</v>
      </c>
      <c r="G859" s="1" t="s">
        <v>2442</v>
      </c>
      <c r="H859" s="1">
        <v>1</v>
      </c>
      <c r="I859" s="13">
        <f t="shared" si="13"/>
        <v>0</v>
      </c>
      <c r="J859" s="85">
        <v>1</v>
      </c>
    </row>
    <row r="860" spans="1:10" x14ac:dyDescent="0.25">
      <c r="A860" s="1" t="s">
        <v>4385</v>
      </c>
      <c r="B860" s="89" t="s">
        <v>524</v>
      </c>
      <c r="C860" s="1" t="s">
        <v>525</v>
      </c>
      <c r="D860" s="1">
        <v>130</v>
      </c>
      <c r="E860" s="1" t="s">
        <v>19</v>
      </c>
      <c r="F860" s="1" t="s">
        <v>2291</v>
      </c>
      <c r="G860" s="1" t="s">
        <v>2442</v>
      </c>
      <c r="H860" s="1">
        <v>1</v>
      </c>
      <c r="I860" s="13">
        <f t="shared" si="13"/>
        <v>0</v>
      </c>
      <c r="J860" s="85">
        <v>1</v>
      </c>
    </row>
    <row r="861" spans="1:10" x14ac:dyDescent="0.25">
      <c r="A861" s="1" t="s">
        <v>4385</v>
      </c>
      <c r="B861" s="89" t="s">
        <v>2049</v>
      </c>
      <c r="C861" s="1" t="s">
        <v>2049</v>
      </c>
      <c r="D861" s="1">
        <v>128</v>
      </c>
      <c r="E861" s="1" t="s">
        <v>19</v>
      </c>
      <c r="F861" s="1" t="s">
        <v>2291</v>
      </c>
      <c r="G861" s="1" t="s">
        <v>2442</v>
      </c>
      <c r="H861" s="1">
        <v>0</v>
      </c>
      <c r="I861" s="13">
        <f t="shared" si="13"/>
        <v>1</v>
      </c>
      <c r="J861" s="85">
        <v>0</v>
      </c>
    </row>
    <row r="862" spans="1:10" x14ac:dyDescent="0.25">
      <c r="A862" s="1" t="s">
        <v>4385</v>
      </c>
      <c r="B862" s="89" t="s">
        <v>103</v>
      </c>
      <c r="C862" s="1" t="s">
        <v>104</v>
      </c>
      <c r="D862" s="1">
        <v>125</v>
      </c>
      <c r="E862" s="1" t="s">
        <v>19</v>
      </c>
      <c r="F862" s="1" t="s">
        <v>2291</v>
      </c>
      <c r="G862" s="1" t="s">
        <v>2442</v>
      </c>
      <c r="H862" s="1">
        <v>1</v>
      </c>
      <c r="I862" s="13">
        <f t="shared" si="13"/>
        <v>0</v>
      </c>
      <c r="J862" s="85">
        <v>1</v>
      </c>
    </row>
    <row r="863" spans="1:10" x14ac:dyDescent="0.25">
      <c r="A863" s="1" t="s">
        <v>4385</v>
      </c>
      <c r="B863" s="89" t="s">
        <v>48</v>
      </c>
      <c r="C863" s="1" t="s">
        <v>48</v>
      </c>
      <c r="D863" s="1">
        <v>125</v>
      </c>
      <c r="E863" s="1" t="s">
        <v>19</v>
      </c>
      <c r="F863" s="1" t="s">
        <v>2291</v>
      </c>
      <c r="G863" s="1" t="s">
        <v>2442</v>
      </c>
      <c r="H863" s="1">
        <v>0</v>
      </c>
      <c r="I863" s="13">
        <f t="shared" si="13"/>
        <v>1</v>
      </c>
      <c r="J863" s="85">
        <v>0</v>
      </c>
    </row>
    <row r="864" spans="1:10" x14ac:dyDescent="0.25">
      <c r="A864" s="1" t="s">
        <v>4385</v>
      </c>
      <c r="B864" s="89" t="s">
        <v>1993</v>
      </c>
      <c r="C864" s="1">
        <v>0</v>
      </c>
      <c r="D864" s="1">
        <v>105</v>
      </c>
      <c r="E864" s="1" t="s">
        <v>19</v>
      </c>
      <c r="F864" s="1" t="s">
        <v>2291</v>
      </c>
      <c r="G864" s="1" t="s">
        <v>2442</v>
      </c>
      <c r="H864" s="1">
        <v>1</v>
      </c>
      <c r="I864" s="13">
        <f t="shared" si="13"/>
        <v>0</v>
      </c>
      <c r="J864" s="85">
        <v>1</v>
      </c>
    </row>
    <row r="865" spans="1:10" x14ac:dyDescent="0.25">
      <c r="A865" s="1" t="s">
        <v>4385</v>
      </c>
      <c r="B865" s="89" t="s">
        <v>1172</v>
      </c>
      <c r="C865" s="1" t="s">
        <v>1173</v>
      </c>
      <c r="D865" s="1">
        <v>100.81</v>
      </c>
      <c r="E865" s="1" t="s">
        <v>19</v>
      </c>
      <c r="F865" s="1" t="s">
        <v>2291</v>
      </c>
      <c r="G865" s="1" t="s">
        <v>2442</v>
      </c>
      <c r="H865" s="1">
        <v>0</v>
      </c>
      <c r="I865" s="13">
        <f t="shared" si="13"/>
        <v>1</v>
      </c>
      <c r="J865" s="85">
        <v>1</v>
      </c>
    </row>
    <row r="866" spans="1:10" x14ac:dyDescent="0.25">
      <c r="A866" s="1" t="s">
        <v>4385</v>
      </c>
      <c r="B866" s="89" t="s">
        <v>2002</v>
      </c>
      <c r="C866" s="1" t="s">
        <v>2003</v>
      </c>
      <c r="D866" s="1">
        <v>100</v>
      </c>
      <c r="E866" s="1" t="s">
        <v>19</v>
      </c>
      <c r="F866" s="1" t="s">
        <v>2291</v>
      </c>
      <c r="G866" s="1" t="s">
        <v>2442</v>
      </c>
      <c r="H866" s="1">
        <v>1</v>
      </c>
      <c r="I866" s="13">
        <f t="shared" si="13"/>
        <v>0</v>
      </c>
      <c r="J866" s="85">
        <v>1</v>
      </c>
    </row>
    <row r="867" spans="1:10" x14ac:dyDescent="0.25">
      <c r="A867" s="1" t="s">
        <v>4385</v>
      </c>
      <c r="B867" s="89" t="s">
        <v>727</v>
      </c>
      <c r="C867" s="1">
        <v>0</v>
      </c>
      <c r="D867" s="1">
        <v>100</v>
      </c>
      <c r="E867" s="1" t="s">
        <v>19</v>
      </c>
      <c r="F867" s="1" t="s">
        <v>2291</v>
      </c>
      <c r="G867" s="1" t="s">
        <v>2442</v>
      </c>
      <c r="H867" s="1">
        <v>1</v>
      </c>
      <c r="I867" s="13">
        <f t="shared" si="13"/>
        <v>0</v>
      </c>
      <c r="J867" s="85">
        <v>1</v>
      </c>
    </row>
    <row r="868" spans="1:10" x14ac:dyDescent="0.25">
      <c r="A868" s="1" t="s">
        <v>4385</v>
      </c>
      <c r="B868" s="89" t="s">
        <v>1701</v>
      </c>
      <c r="C868" s="1" t="s">
        <v>1702</v>
      </c>
      <c r="D868" s="1">
        <v>100</v>
      </c>
      <c r="E868" s="1" t="s">
        <v>19</v>
      </c>
      <c r="F868" s="1" t="s">
        <v>2291</v>
      </c>
      <c r="G868" s="1" t="s">
        <v>2442</v>
      </c>
      <c r="H868" s="1">
        <v>0</v>
      </c>
      <c r="I868" s="13">
        <f t="shared" si="13"/>
        <v>1</v>
      </c>
      <c r="J868" s="85">
        <v>1</v>
      </c>
    </row>
    <row r="869" spans="1:10" x14ac:dyDescent="0.25">
      <c r="A869" s="1" t="s">
        <v>4385</v>
      </c>
      <c r="B869" s="89" t="s">
        <v>2051</v>
      </c>
      <c r="C869" s="1" t="s">
        <v>2051</v>
      </c>
      <c r="D869" s="1">
        <v>63</v>
      </c>
      <c r="E869" s="1" t="s">
        <v>19</v>
      </c>
      <c r="F869" s="1" t="s">
        <v>2291</v>
      </c>
      <c r="G869" s="1" t="s">
        <v>2442</v>
      </c>
      <c r="H869" s="1">
        <v>0</v>
      </c>
      <c r="I869" s="13">
        <f t="shared" si="13"/>
        <v>1</v>
      </c>
      <c r="J869" s="85">
        <v>0</v>
      </c>
    </row>
    <row r="870" spans="1:10" x14ac:dyDescent="0.25">
      <c r="A870" s="1" t="s">
        <v>4385</v>
      </c>
      <c r="B870" s="89" t="s">
        <v>2004</v>
      </c>
      <c r="C870" s="1" t="s">
        <v>2005</v>
      </c>
      <c r="D870" s="1">
        <v>60</v>
      </c>
      <c r="E870" s="1" t="s">
        <v>19</v>
      </c>
      <c r="F870" s="1" t="s">
        <v>2291</v>
      </c>
      <c r="G870" s="1" t="s">
        <v>2442</v>
      </c>
      <c r="H870" s="1">
        <v>1</v>
      </c>
      <c r="I870" s="13">
        <f t="shared" si="13"/>
        <v>0</v>
      </c>
      <c r="J870" s="85">
        <v>1</v>
      </c>
    </row>
    <row r="871" spans="1:10" x14ac:dyDescent="0.25">
      <c r="A871" s="1" t="s">
        <v>4385</v>
      </c>
      <c r="B871" s="89" t="s">
        <v>530</v>
      </c>
      <c r="C871" s="1" t="s">
        <v>531</v>
      </c>
      <c r="D871" s="1">
        <v>45</v>
      </c>
      <c r="E871" s="1" t="s">
        <v>19</v>
      </c>
      <c r="F871" s="1" t="s">
        <v>2291</v>
      </c>
      <c r="G871" s="1" t="s">
        <v>2442</v>
      </c>
      <c r="H871" s="1">
        <v>1</v>
      </c>
      <c r="I871" s="13">
        <f t="shared" si="13"/>
        <v>0</v>
      </c>
      <c r="J871" s="85">
        <v>1</v>
      </c>
    </row>
    <row r="872" spans="1:10" x14ac:dyDescent="0.25">
      <c r="A872" s="1" t="s">
        <v>4385</v>
      </c>
      <c r="B872" s="89" t="s">
        <v>661</v>
      </c>
      <c r="C872" s="1">
        <v>0</v>
      </c>
      <c r="D872" s="1">
        <v>40</v>
      </c>
      <c r="E872" s="1" t="s">
        <v>19</v>
      </c>
      <c r="F872" s="1" t="s">
        <v>2291</v>
      </c>
      <c r="G872" s="1" t="s">
        <v>2442</v>
      </c>
      <c r="H872" s="1">
        <v>1</v>
      </c>
      <c r="I872" s="13">
        <f t="shared" si="13"/>
        <v>0</v>
      </c>
      <c r="J872" s="85">
        <v>1</v>
      </c>
    </row>
    <row r="873" spans="1:10" x14ac:dyDescent="0.25">
      <c r="A873" s="1" t="s">
        <v>4385</v>
      </c>
      <c r="B873" s="89" t="s">
        <v>178</v>
      </c>
      <c r="C873" s="1" t="s">
        <v>179</v>
      </c>
      <c r="D873" s="1">
        <v>35</v>
      </c>
      <c r="E873" s="1" t="s">
        <v>19</v>
      </c>
      <c r="F873" s="1" t="s">
        <v>2291</v>
      </c>
      <c r="G873" s="1" t="s">
        <v>2442</v>
      </c>
      <c r="H873" s="1">
        <v>1</v>
      </c>
      <c r="I873" s="13">
        <f t="shared" si="13"/>
        <v>0</v>
      </c>
      <c r="J873" s="85">
        <v>1</v>
      </c>
    </row>
    <row r="874" spans="1:10" x14ac:dyDescent="0.25">
      <c r="A874" s="1" t="s">
        <v>4385</v>
      </c>
      <c r="B874" s="89" t="s">
        <v>1017</v>
      </c>
      <c r="C874" s="1" t="s">
        <v>1018</v>
      </c>
      <c r="D874" s="1">
        <v>30</v>
      </c>
      <c r="E874" s="1" t="s">
        <v>19</v>
      </c>
      <c r="F874" s="1" t="s">
        <v>2291</v>
      </c>
      <c r="G874" s="1" t="s">
        <v>2442</v>
      </c>
      <c r="H874" s="1">
        <v>1</v>
      </c>
      <c r="I874" s="13">
        <f t="shared" si="13"/>
        <v>0</v>
      </c>
      <c r="J874" s="85">
        <v>1</v>
      </c>
    </row>
    <row r="875" spans="1:10" x14ac:dyDescent="0.25">
      <c r="A875" s="1" t="s">
        <v>4385</v>
      </c>
      <c r="B875" s="89" t="s">
        <v>1637</v>
      </c>
      <c r="C875" s="1">
        <v>0</v>
      </c>
      <c r="D875" s="1">
        <v>24.49</v>
      </c>
      <c r="E875" s="1" t="s">
        <v>19</v>
      </c>
      <c r="F875" s="1" t="s">
        <v>2291</v>
      </c>
      <c r="G875" s="1" t="s">
        <v>2442</v>
      </c>
      <c r="H875" s="1">
        <v>1</v>
      </c>
      <c r="I875" s="13">
        <f t="shared" si="13"/>
        <v>0</v>
      </c>
      <c r="J875" s="85">
        <v>1</v>
      </c>
    </row>
    <row r="876" spans="1:10" x14ac:dyDescent="0.25">
      <c r="A876" s="1" t="s">
        <v>4385</v>
      </c>
      <c r="B876" s="89" t="s">
        <v>42</v>
      </c>
      <c r="C876" s="1" t="s">
        <v>42</v>
      </c>
      <c r="D876" s="1">
        <v>20</v>
      </c>
      <c r="E876" s="1" t="s">
        <v>19</v>
      </c>
      <c r="F876" s="1" t="s">
        <v>2291</v>
      </c>
      <c r="G876" s="1" t="s">
        <v>2442</v>
      </c>
      <c r="H876" s="1">
        <v>0</v>
      </c>
      <c r="I876" s="13">
        <f t="shared" si="13"/>
        <v>1</v>
      </c>
      <c r="J876" s="85">
        <v>0</v>
      </c>
    </row>
    <row r="877" spans="1:10" x14ac:dyDescent="0.25">
      <c r="A877" s="1" t="s">
        <v>4385</v>
      </c>
      <c r="B877" s="89" t="s">
        <v>43</v>
      </c>
      <c r="C877" s="1" t="s">
        <v>43</v>
      </c>
      <c r="D877" s="1">
        <v>20</v>
      </c>
      <c r="E877" s="1" t="s">
        <v>19</v>
      </c>
      <c r="F877" s="1" t="s">
        <v>2291</v>
      </c>
      <c r="G877" s="1" t="s">
        <v>2442</v>
      </c>
      <c r="H877" s="1">
        <v>0</v>
      </c>
      <c r="I877" s="13">
        <f t="shared" si="13"/>
        <v>1</v>
      </c>
      <c r="J877" s="85">
        <v>0</v>
      </c>
    </row>
    <row r="878" spans="1:10" x14ac:dyDescent="0.25">
      <c r="A878" s="1" t="s">
        <v>4385</v>
      </c>
      <c r="B878" s="89" t="s">
        <v>44</v>
      </c>
      <c r="C878" s="1" t="s">
        <v>44</v>
      </c>
      <c r="D878" s="1">
        <v>20</v>
      </c>
      <c r="E878" s="1" t="s">
        <v>19</v>
      </c>
      <c r="F878" s="1" t="s">
        <v>2291</v>
      </c>
      <c r="G878" s="1" t="s">
        <v>2442</v>
      </c>
      <c r="H878" s="1">
        <v>0</v>
      </c>
      <c r="I878" s="13">
        <f t="shared" si="13"/>
        <v>1</v>
      </c>
      <c r="J878" s="85">
        <v>0</v>
      </c>
    </row>
    <row r="879" spans="1:10" x14ac:dyDescent="0.25">
      <c r="A879" s="1" t="s">
        <v>4385</v>
      </c>
      <c r="B879" s="89" t="s">
        <v>66</v>
      </c>
      <c r="C879" s="1" t="s">
        <v>66</v>
      </c>
      <c r="D879" s="1">
        <v>20</v>
      </c>
      <c r="E879" s="1" t="s">
        <v>19</v>
      </c>
      <c r="F879" s="1" t="s">
        <v>2291</v>
      </c>
      <c r="G879" s="1" t="s">
        <v>2442</v>
      </c>
      <c r="H879" s="1">
        <v>1</v>
      </c>
      <c r="I879" s="13">
        <f t="shared" si="13"/>
        <v>0</v>
      </c>
      <c r="J879" s="85">
        <v>1</v>
      </c>
    </row>
    <row r="880" spans="1:10" x14ac:dyDescent="0.25">
      <c r="A880" s="1" t="s">
        <v>4385</v>
      </c>
      <c r="B880" s="89" t="s">
        <v>69</v>
      </c>
      <c r="C880" s="1" t="s">
        <v>69</v>
      </c>
      <c r="D880" s="1">
        <v>20</v>
      </c>
      <c r="E880" s="1" t="s">
        <v>19</v>
      </c>
      <c r="F880" s="1" t="s">
        <v>2291</v>
      </c>
      <c r="G880" s="1" t="s">
        <v>2442</v>
      </c>
      <c r="H880" s="1">
        <v>0</v>
      </c>
      <c r="I880" s="13">
        <f t="shared" si="13"/>
        <v>1</v>
      </c>
      <c r="J880" s="85">
        <v>1</v>
      </c>
    </row>
    <row r="881" spans="1:10" x14ac:dyDescent="0.25">
      <c r="A881" s="1" t="s">
        <v>4385</v>
      </c>
      <c r="B881" s="89" t="s">
        <v>1975</v>
      </c>
      <c r="C881" s="1" t="s">
        <v>1976</v>
      </c>
      <c r="D881" s="1">
        <v>20</v>
      </c>
      <c r="E881" s="1" t="s">
        <v>19</v>
      </c>
      <c r="F881" s="1" t="s">
        <v>2291</v>
      </c>
      <c r="G881" s="1" t="s">
        <v>2442</v>
      </c>
      <c r="H881" s="1">
        <v>0</v>
      </c>
      <c r="I881" s="13">
        <f t="shared" si="13"/>
        <v>1</v>
      </c>
      <c r="J881" s="85">
        <v>1</v>
      </c>
    </row>
    <row r="882" spans="1:10" x14ac:dyDescent="0.25">
      <c r="A882" s="1" t="s">
        <v>4385</v>
      </c>
      <c r="B882" s="89" t="s">
        <v>1977</v>
      </c>
      <c r="C882" s="1" t="s">
        <v>1978</v>
      </c>
      <c r="D882" s="1">
        <v>20</v>
      </c>
      <c r="E882" s="1" t="s">
        <v>19</v>
      </c>
      <c r="F882" s="1" t="s">
        <v>2291</v>
      </c>
      <c r="G882" s="1" t="s">
        <v>2442</v>
      </c>
      <c r="H882" s="1">
        <v>0</v>
      </c>
      <c r="I882" s="13">
        <f t="shared" si="13"/>
        <v>1</v>
      </c>
      <c r="J882" s="85">
        <v>1</v>
      </c>
    </row>
    <row r="883" spans="1:10" x14ac:dyDescent="0.25">
      <c r="A883" s="1" t="s">
        <v>4385</v>
      </c>
      <c r="B883" s="89" t="s">
        <v>1979</v>
      </c>
      <c r="C883" s="1" t="s">
        <v>1980</v>
      </c>
      <c r="D883" s="1">
        <v>20</v>
      </c>
      <c r="E883" s="1" t="s">
        <v>19</v>
      </c>
      <c r="F883" s="1" t="s">
        <v>2291</v>
      </c>
      <c r="G883" s="1" t="s">
        <v>2442</v>
      </c>
      <c r="H883" s="1">
        <v>0</v>
      </c>
      <c r="I883" s="13">
        <f t="shared" si="13"/>
        <v>1</v>
      </c>
      <c r="J883" s="85">
        <v>1</v>
      </c>
    </row>
    <row r="884" spans="1:10" x14ac:dyDescent="0.25">
      <c r="A884" s="1" t="s">
        <v>4385</v>
      </c>
      <c r="B884" s="89" t="s">
        <v>1983</v>
      </c>
      <c r="C884" s="1" t="s">
        <v>1984</v>
      </c>
      <c r="D884" s="1">
        <v>20</v>
      </c>
      <c r="E884" s="1" t="s">
        <v>19</v>
      </c>
      <c r="F884" s="1" t="s">
        <v>2291</v>
      </c>
      <c r="G884" s="1" t="s">
        <v>2442</v>
      </c>
      <c r="H884" s="1">
        <v>1</v>
      </c>
      <c r="I884" s="13">
        <f t="shared" si="13"/>
        <v>0</v>
      </c>
      <c r="J884" s="85">
        <v>1</v>
      </c>
    </row>
    <row r="885" spans="1:10" x14ac:dyDescent="0.25">
      <c r="A885" s="1" t="s">
        <v>4385</v>
      </c>
      <c r="B885" s="89" t="s">
        <v>1998</v>
      </c>
      <c r="C885" s="1" t="s">
        <v>1999</v>
      </c>
      <c r="D885" s="1">
        <v>20</v>
      </c>
      <c r="E885" s="1" t="s">
        <v>19</v>
      </c>
      <c r="F885" s="1" t="s">
        <v>2291</v>
      </c>
      <c r="G885" s="1" t="s">
        <v>2442</v>
      </c>
      <c r="H885" s="1">
        <v>1</v>
      </c>
      <c r="I885" s="13">
        <f t="shared" si="13"/>
        <v>0</v>
      </c>
      <c r="J885" s="85">
        <v>1</v>
      </c>
    </row>
    <row r="886" spans="1:10" x14ac:dyDescent="0.25">
      <c r="A886" s="1" t="s">
        <v>4385</v>
      </c>
      <c r="B886" s="89" t="s">
        <v>2000</v>
      </c>
      <c r="C886" s="1" t="s">
        <v>2001</v>
      </c>
      <c r="D886" s="1">
        <v>20</v>
      </c>
      <c r="E886" s="1" t="s">
        <v>19</v>
      </c>
      <c r="F886" s="1" t="s">
        <v>2291</v>
      </c>
      <c r="G886" s="1" t="s">
        <v>2442</v>
      </c>
      <c r="H886" s="1">
        <v>1</v>
      </c>
      <c r="I886" s="13">
        <f t="shared" si="13"/>
        <v>0</v>
      </c>
      <c r="J886" s="85">
        <v>1</v>
      </c>
    </row>
    <row r="887" spans="1:10" x14ac:dyDescent="0.25">
      <c r="A887" s="1" t="s">
        <v>4385</v>
      </c>
      <c r="B887" s="89" t="s">
        <v>815</v>
      </c>
      <c r="C887" s="1" t="s">
        <v>816</v>
      </c>
      <c r="D887" s="1">
        <v>20</v>
      </c>
      <c r="E887" s="1" t="s">
        <v>19</v>
      </c>
      <c r="F887" s="1" t="s">
        <v>2291</v>
      </c>
      <c r="G887" s="1" t="s">
        <v>2442</v>
      </c>
      <c r="H887" s="1">
        <v>0</v>
      </c>
      <c r="I887" s="13">
        <f t="shared" si="13"/>
        <v>1</v>
      </c>
      <c r="J887" s="85">
        <v>1</v>
      </c>
    </row>
    <row r="888" spans="1:10" x14ac:dyDescent="0.25">
      <c r="A888" s="1" t="s">
        <v>4385</v>
      </c>
      <c r="B888" s="89" t="s">
        <v>852</v>
      </c>
      <c r="C888" s="1" t="s">
        <v>853</v>
      </c>
      <c r="D888" s="1">
        <v>20</v>
      </c>
      <c r="E888" s="1" t="s">
        <v>19</v>
      </c>
      <c r="F888" s="1" t="s">
        <v>2291</v>
      </c>
      <c r="G888" s="1" t="s">
        <v>2442</v>
      </c>
      <c r="H888" s="1">
        <v>0</v>
      </c>
      <c r="I888" s="13">
        <f t="shared" si="13"/>
        <v>1</v>
      </c>
      <c r="J888" s="85">
        <v>1</v>
      </c>
    </row>
    <row r="889" spans="1:10" x14ac:dyDescent="0.25">
      <c r="A889" s="1" t="s">
        <v>4385</v>
      </c>
      <c r="B889" s="89" t="s">
        <v>877</v>
      </c>
      <c r="C889" s="1" t="s">
        <v>878</v>
      </c>
      <c r="D889" s="1">
        <v>20</v>
      </c>
      <c r="E889" s="1" t="s">
        <v>19</v>
      </c>
      <c r="F889" s="1" t="s">
        <v>2291</v>
      </c>
      <c r="G889" s="1" t="s">
        <v>2442</v>
      </c>
      <c r="H889" s="1">
        <v>0</v>
      </c>
      <c r="I889" s="13">
        <f t="shared" si="13"/>
        <v>1</v>
      </c>
      <c r="J889" s="85">
        <v>1</v>
      </c>
    </row>
    <row r="890" spans="1:10" x14ac:dyDescent="0.25">
      <c r="A890" s="1" t="s">
        <v>4385</v>
      </c>
      <c r="B890" s="89" t="s">
        <v>985</v>
      </c>
      <c r="C890" s="1" t="s">
        <v>986</v>
      </c>
      <c r="D890" s="1">
        <v>20</v>
      </c>
      <c r="E890" s="1" t="s">
        <v>19</v>
      </c>
      <c r="F890" s="1" t="s">
        <v>2291</v>
      </c>
      <c r="G890" s="1" t="s">
        <v>2442</v>
      </c>
      <c r="H890" s="1">
        <v>0</v>
      </c>
      <c r="I890" s="13">
        <f t="shared" si="13"/>
        <v>1</v>
      </c>
      <c r="J890" s="85">
        <v>1</v>
      </c>
    </row>
    <row r="891" spans="1:10" x14ac:dyDescent="0.25">
      <c r="A891" s="1" t="s">
        <v>4385</v>
      </c>
      <c r="B891" s="89" t="s">
        <v>1031</v>
      </c>
      <c r="C891" s="1" t="s">
        <v>1032</v>
      </c>
      <c r="D891" s="1">
        <v>20</v>
      </c>
      <c r="E891" s="1" t="s">
        <v>19</v>
      </c>
      <c r="F891" s="1" t="s">
        <v>2291</v>
      </c>
      <c r="G891" s="1" t="s">
        <v>2442</v>
      </c>
      <c r="H891" s="1">
        <v>0</v>
      </c>
      <c r="I891" s="13">
        <f t="shared" si="13"/>
        <v>1</v>
      </c>
      <c r="J891" s="85">
        <v>1</v>
      </c>
    </row>
    <row r="892" spans="1:10" x14ac:dyDescent="0.25">
      <c r="A892" s="1" t="s">
        <v>4385</v>
      </c>
      <c r="B892" s="89" t="s">
        <v>1470</v>
      </c>
      <c r="C892" s="1" t="s">
        <v>1471</v>
      </c>
      <c r="D892" s="1">
        <v>20</v>
      </c>
      <c r="E892" s="1" t="s">
        <v>19</v>
      </c>
      <c r="F892" s="1" t="s">
        <v>2291</v>
      </c>
      <c r="G892" s="1" t="s">
        <v>2442</v>
      </c>
      <c r="H892" s="1">
        <v>0</v>
      </c>
      <c r="I892" s="13">
        <f t="shared" si="13"/>
        <v>1</v>
      </c>
      <c r="J892" s="85">
        <v>1</v>
      </c>
    </row>
    <row r="893" spans="1:10" x14ac:dyDescent="0.25">
      <c r="A893" s="1" t="s">
        <v>4385</v>
      </c>
      <c r="B893" s="89" t="s">
        <v>1692</v>
      </c>
      <c r="C893" s="1" t="s">
        <v>1693</v>
      </c>
      <c r="D893" s="1">
        <v>20</v>
      </c>
      <c r="E893" s="1" t="s">
        <v>19</v>
      </c>
      <c r="F893" s="1" t="s">
        <v>2291</v>
      </c>
      <c r="G893" s="1" t="s">
        <v>2442</v>
      </c>
      <c r="H893" s="1">
        <v>1</v>
      </c>
      <c r="I893" s="13">
        <f t="shared" si="13"/>
        <v>0</v>
      </c>
      <c r="J893" s="85">
        <v>1</v>
      </c>
    </row>
    <row r="894" spans="1:10" x14ac:dyDescent="0.25">
      <c r="A894" s="1" t="s">
        <v>4385</v>
      </c>
      <c r="B894" s="89" t="s">
        <v>1540</v>
      </c>
      <c r="C894" s="1">
        <v>0</v>
      </c>
      <c r="D894" s="1">
        <v>18.5</v>
      </c>
      <c r="E894" s="1" t="s">
        <v>19</v>
      </c>
      <c r="F894" s="1" t="s">
        <v>2291</v>
      </c>
      <c r="G894" s="1" t="s">
        <v>2442</v>
      </c>
      <c r="H894" s="1">
        <v>0</v>
      </c>
      <c r="I894" s="13">
        <f t="shared" si="13"/>
        <v>1</v>
      </c>
      <c r="J894" s="85">
        <v>1</v>
      </c>
    </row>
    <row r="895" spans="1:10" x14ac:dyDescent="0.25">
      <c r="A895" s="1" t="s">
        <v>4385</v>
      </c>
      <c r="B895" s="89" t="s">
        <v>372</v>
      </c>
      <c r="C895" s="1" t="s">
        <v>373</v>
      </c>
      <c r="D895" s="1">
        <v>14.5</v>
      </c>
      <c r="E895" s="1" t="s">
        <v>19</v>
      </c>
      <c r="F895" s="1" t="s">
        <v>2291</v>
      </c>
      <c r="G895" s="1" t="s">
        <v>2442</v>
      </c>
      <c r="H895" s="1">
        <v>1</v>
      </c>
      <c r="I895" s="13">
        <f t="shared" si="13"/>
        <v>0</v>
      </c>
      <c r="J895" s="85">
        <v>1</v>
      </c>
    </row>
    <row r="896" spans="1:10" x14ac:dyDescent="0.25">
      <c r="A896" s="1" t="s">
        <v>4385</v>
      </c>
      <c r="B896" s="89" t="s">
        <v>1613</v>
      </c>
      <c r="C896" s="1" t="s">
        <v>1614</v>
      </c>
      <c r="D896" s="1">
        <v>14.4</v>
      </c>
      <c r="E896" s="1" t="s">
        <v>19</v>
      </c>
      <c r="F896" s="1" t="s">
        <v>2291</v>
      </c>
      <c r="G896" s="1" t="s">
        <v>2442</v>
      </c>
      <c r="H896" s="1">
        <v>1</v>
      </c>
      <c r="I896" s="13">
        <f t="shared" si="13"/>
        <v>0</v>
      </c>
      <c r="J896" s="85">
        <v>1</v>
      </c>
    </row>
    <row r="897" spans="1:10" x14ac:dyDescent="0.25">
      <c r="A897" s="1" t="s">
        <v>4385</v>
      </c>
      <c r="B897" s="89" t="s">
        <v>1377</v>
      </c>
      <c r="C897" s="1">
        <v>0</v>
      </c>
      <c r="D897" s="1">
        <v>14</v>
      </c>
      <c r="E897" s="1" t="s">
        <v>19</v>
      </c>
      <c r="F897" s="1" t="s">
        <v>2291</v>
      </c>
      <c r="G897" s="1" t="s">
        <v>2442</v>
      </c>
      <c r="H897" s="1">
        <v>1</v>
      </c>
      <c r="I897" s="13">
        <f t="shared" si="13"/>
        <v>0</v>
      </c>
      <c r="J897" s="85">
        <v>1</v>
      </c>
    </row>
    <row r="898" spans="1:10" x14ac:dyDescent="0.25">
      <c r="A898" s="1" t="s">
        <v>4385</v>
      </c>
      <c r="B898" s="89" t="s">
        <v>1523</v>
      </c>
      <c r="C898" s="1">
        <v>0</v>
      </c>
      <c r="D898" s="1">
        <v>14</v>
      </c>
      <c r="E898" s="1" t="s">
        <v>19</v>
      </c>
      <c r="F898" s="1" t="s">
        <v>2291</v>
      </c>
      <c r="G898" s="1" t="s">
        <v>2442</v>
      </c>
      <c r="H898" s="1">
        <v>1</v>
      </c>
      <c r="I898" s="13">
        <f t="shared" ref="I898:I961" si="14">NOT(H898)*1</f>
        <v>0</v>
      </c>
      <c r="J898" s="85">
        <v>1</v>
      </c>
    </row>
    <row r="899" spans="1:10" x14ac:dyDescent="0.25">
      <c r="A899" s="1" t="s">
        <v>4385</v>
      </c>
      <c r="B899" s="89" t="s">
        <v>826</v>
      </c>
      <c r="C899" s="1" t="s">
        <v>827</v>
      </c>
      <c r="D899" s="1">
        <v>13.8</v>
      </c>
      <c r="E899" s="1" t="s">
        <v>19</v>
      </c>
      <c r="F899" s="1" t="s">
        <v>2291</v>
      </c>
      <c r="G899" s="1" t="s">
        <v>2442</v>
      </c>
      <c r="H899" s="1">
        <v>0</v>
      </c>
      <c r="I899" s="13">
        <f t="shared" si="14"/>
        <v>1</v>
      </c>
      <c r="J899" s="85">
        <v>1</v>
      </c>
    </row>
    <row r="900" spans="1:10" x14ac:dyDescent="0.25">
      <c r="A900" s="1" t="s">
        <v>4385</v>
      </c>
      <c r="B900" s="89" t="s">
        <v>1224</v>
      </c>
      <c r="C900" s="1">
        <v>0</v>
      </c>
      <c r="D900" s="1">
        <v>13.5</v>
      </c>
      <c r="E900" s="1" t="s">
        <v>19</v>
      </c>
      <c r="F900" s="1" t="s">
        <v>2291</v>
      </c>
      <c r="G900" s="1" t="s">
        <v>2442</v>
      </c>
      <c r="H900" s="1">
        <v>1</v>
      </c>
      <c r="I900" s="13">
        <f t="shared" si="14"/>
        <v>0</v>
      </c>
      <c r="J900" s="85">
        <v>1</v>
      </c>
    </row>
    <row r="901" spans="1:10" x14ac:dyDescent="0.25">
      <c r="A901" s="1" t="s">
        <v>4385</v>
      </c>
      <c r="B901" s="89" t="s">
        <v>485</v>
      </c>
      <c r="C901" s="1">
        <v>0</v>
      </c>
      <c r="D901" s="1">
        <v>12</v>
      </c>
      <c r="E901" s="1" t="s">
        <v>19</v>
      </c>
      <c r="F901" s="1" t="s">
        <v>2291</v>
      </c>
      <c r="G901" s="1" t="s">
        <v>2442</v>
      </c>
      <c r="H901" s="1">
        <v>1</v>
      </c>
      <c r="I901" s="13">
        <f t="shared" si="14"/>
        <v>0</v>
      </c>
      <c r="J901" s="85">
        <v>1</v>
      </c>
    </row>
    <row r="902" spans="1:10" x14ac:dyDescent="0.25">
      <c r="A902" s="1" t="s">
        <v>4385</v>
      </c>
      <c r="B902" s="89" t="s">
        <v>686</v>
      </c>
      <c r="C902" s="1" t="s">
        <v>687</v>
      </c>
      <c r="D902" s="1">
        <v>10</v>
      </c>
      <c r="E902" s="1" t="s">
        <v>19</v>
      </c>
      <c r="F902" s="1" t="s">
        <v>2291</v>
      </c>
      <c r="G902" s="1" t="s">
        <v>2442</v>
      </c>
      <c r="H902" s="1">
        <v>1</v>
      </c>
      <c r="I902" s="13">
        <f t="shared" si="14"/>
        <v>0</v>
      </c>
      <c r="J902" s="85">
        <v>1</v>
      </c>
    </row>
    <row r="903" spans="1:10" x14ac:dyDescent="0.25">
      <c r="A903" s="1" t="s">
        <v>4385</v>
      </c>
      <c r="B903" s="89" t="s">
        <v>880</v>
      </c>
      <c r="C903" s="1" t="s">
        <v>881</v>
      </c>
      <c r="D903" s="1">
        <v>9</v>
      </c>
      <c r="E903" s="1" t="s">
        <v>19</v>
      </c>
      <c r="F903" s="1" t="s">
        <v>2291</v>
      </c>
      <c r="G903" s="1" t="s">
        <v>2442</v>
      </c>
      <c r="H903" s="1">
        <v>0</v>
      </c>
      <c r="I903" s="13">
        <f t="shared" si="14"/>
        <v>1</v>
      </c>
      <c r="J903" s="85">
        <v>1</v>
      </c>
    </row>
    <row r="904" spans="1:10" x14ac:dyDescent="0.25">
      <c r="A904" s="1" t="s">
        <v>4385</v>
      </c>
      <c r="B904" s="89" t="s">
        <v>1401</v>
      </c>
      <c r="C904" s="1" t="s">
        <v>1402</v>
      </c>
      <c r="D904" s="1">
        <v>8.5</v>
      </c>
      <c r="E904" s="1" t="s">
        <v>19</v>
      </c>
      <c r="F904" s="1" t="s">
        <v>2291</v>
      </c>
      <c r="G904" s="1" t="s">
        <v>2442</v>
      </c>
      <c r="H904" s="1">
        <v>0</v>
      </c>
      <c r="I904" s="13">
        <f t="shared" si="14"/>
        <v>1</v>
      </c>
      <c r="J904" s="85">
        <v>1</v>
      </c>
    </row>
    <row r="905" spans="1:10" x14ac:dyDescent="0.25">
      <c r="A905" s="1" t="s">
        <v>4385</v>
      </c>
      <c r="B905" s="89" t="s">
        <v>1376</v>
      </c>
      <c r="C905" s="1">
        <v>0</v>
      </c>
      <c r="D905" s="1">
        <v>6.5</v>
      </c>
      <c r="E905" s="1" t="s">
        <v>19</v>
      </c>
      <c r="F905" s="1" t="s">
        <v>2291</v>
      </c>
      <c r="G905" s="1" t="s">
        <v>2442</v>
      </c>
      <c r="H905" s="1">
        <v>1</v>
      </c>
      <c r="I905" s="13">
        <f t="shared" si="14"/>
        <v>0</v>
      </c>
      <c r="J905" s="85">
        <v>1</v>
      </c>
    </row>
    <row r="906" spans="1:10" x14ac:dyDescent="0.25">
      <c r="A906" s="1" t="s">
        <v>4385</v>
      </c>
      <c r="B906" s="89" t="s">
        <v>1078</v>
      </c>
      <c r="C906" s="1">
        <v>0</v>
      </c>
      <c r="D906" s="1">
        <v>5.5</v>
      </c>
      <c r="E906" s="1" t="s">
        <v>19</v>
      </c>
      <c r="F906" s="1" t="s">
        <v>2291</v>
      </c>
      <c r="G906" s="1" t="s">
        <v>2442</v>
      </c>
      <c r="H906" s="1">
        <v>1</v>
      </c>
      <c r="I906" s="13">
        <f t="shared" si="14"/>
        <v>0</v>
      </c>
      <c r="J906" s="85">
        <v>1</v>
      </c>
    </row>
    <row r="907" spans="1:10" x14ac:dyDescent="0.25">
      <c r="A907" s="1" t="s">
        <v>4385</v>
      </c>
      <c r="B907" s="89" t="s">
        <v>1089</v>
      </c>
      <c r="C907" s="1" t="s">
        <v>1090</v>
      </c>
      <c r="D907" s="1">
        <v>5.25</v>
      </c>
      <c r="E907" s="1" t="s">
        <v>19</v>
      </c>
      <c r="F907" s="1" t="s">
        <v>2291</v>
      </c>
      <c r="G907" s="1" t="s">
        <v>2442</v>
      </c>
      <c r="H907" s="1">
        <v>0</v>
      </c>
      <c r="I907" s="13">
        <f t="shared" si="14"/>
        <v>1</v>
      </c>
      <c r="J907" s="85">
        <v>1</v>
      </c>
    </row>
    <row r="908" spans="1:10" x14ac:dyDescent="0.25">
      <c r="A908" s="1" t="s">
        <v>4385</v>
      </c>
      <c r="B908" s="89" t="s">
        <v>1633</v>
      </c>
      <c r="C908" s="1">
        <v>0</v>
      </c>
      <c r="D908" s="1">
        <v>5</v>
      </c>
      <c r="E908" s="1" t="s">
        <v>19</v>
      </c>
      <c r="F908" s="1" t="s">
        <v>2291</v>
      </c>
      <c r="G908" s="1" t="s">
        <v>2442</v>
      </c>
      <c r="H908" s="1">
        <v>1</v>
      </c>
      <c r="I908" s="13">
        <f t="shared" si="14"/>
        <v>0</v>
      </c>
      <c r="J908" s="85">
        <v>1</v>
      </c>
    </row>
    <row r="909" spans="1:10" x14ac:dyDescent="0.25">
      <c r="A909" s="1" t="s">
        <v>4385</v>
      </c>
      <c r="B909" s="89" t="s">
        <v>205</v>
      </c>
      <c r="C909" s="1" t="s">
        <v>206</v>
      </c>
      <c r="D909" s="1">
        <v>4.8</v>
      </c>
      <c r="E909" s="1" t="s">
        <v>19</v>
      </c>
      <c r="F909" s="1" t="s">
        <v>2291</v>
      </c>
      <c r="G909" s="1" t="s">
        <v>2442</v>
      </c>
      <c r="H909" s="1">
        <v>1</v>
      </c>
      <c r="I909" s="13">
        <f t="shared" si="14"/>
        <v>0</v>
      </c>
      <c r="J909" s="85">
        <v>1</v>
      </c>
    </row>
    <row r="910" spans="1:10" x14ac:dyDescent="0.25">
      <c r="A910" s="1" t="s">
        <v>4385</v>
      </c>
      <c r="B910" s="89" t="s">
        <v>640</v>
      </c>
      <c r="C910" s="1" t="s">
        <v>641</v>
      </c>
      <c r="D910" s="1">
        <v>4.32</v>
      </c>
      <c r="E910" s="1" t="s">
        <v>19</v>
      </c>
      <c r="F910" s="1" t="s">
        <v>2291</v>
      </c>
      <c r="G910" s="1" t="s">
        <v>2442</v>
      </c>
      <c r="H910" s="1">
        <v>0</v>
      </c>
      <c r="I910" s="13">
        <f t="shared" si="14"/>
        <v>1</v>
      </c>
      <c r="J910" s="85">
        <v>1</v>
      </c>
    </row>
    <row r="911" spans="1:10" x14ac:dyDescent="0.25">
      <c r="A911" s="1" t="s">
        <v>4385</v>
      </c>
      <c r="B911" s="89" t="s">
        <v>1481</v>
      </c>
      <c r="C911" s="1">
        <v>0</v>
      </c>
      <c r="D911" s="1">
        <v>4</v>
      </c>
      <c r="E911" s="1" t="s">
        <v>19</v>
      </c>
      <c r="F911" s="1" t="s">
        <v>2291</v>
      </c>
      <c r="G911" s="1" t="s">
        <v>2442</v>
      </c>
      <c r="H911" s="1">
        <v>1</v>
      </c>
      <c r="I911" s="13">
        <f t="shared" si="14"/>
        <v>0</v>
      </c>
      <c r="J911" s="85">
        <v>1</v>
      </c>
    </row>
    <row r="912" spans="1:10" x14ac:dyDescent="0.25">
      <c r="A912" s="1" t="s">
        <v>4385</v>
      </c>
      <c r="B912" s="89" t="s">
        <v>1386</v>
      </c>
      <c r="C912" s="1" t="s">
        <v>1387</v>
      </c>
      <c r="D912" s="1">
        <v>3.75</v>
      </c>
      <c r="E912" s="1" t="s">
        <v>19</v>
      </c>
      <c r="F912" s="1" t="s">
        <v>2291</v>
      </c>
      <c r="G912" s="1" t="s">
        <v>2442</v>
      </c>
      <c r="H912" s="1">
        <v>1</v>
      </c>
      <c r="I912" s="13">
        <f t="shared" si="14"/>
        <v>0</v>
      </c>
      <c r="J912" s="85">
        <v>1</v>
      </c>
    </row>
    <row r="913" spans="1:10" x14ac:dyDescent="0.25">
      <c r="A913" s="1" t="s">
        <v>4385</v>
      </c>
      <c r="B913" s="89" t="s">
        <v>684</v>
      </c>
      <c r="C913" s="1" t="s">
        <v>685</v>
      </c>
      <c r="D913" s="1">
        <v>3</v>
      </c>
      <c r="E913" s="1" t="s">
        <v>19</v>
      </c>
      <c r="F913" s="1" t="s">
        <v>2291</v>
      </c>
      <c r="G913" s="1" t="s">
        <v>2442</v>
      </c>
      <c r="H913" s="1">
        <v>0</v>
      </c>
      <c r="I913" s="13">
        <f t="shared" si="14"/>
        <v>1</v>
      </c>
      <c r="J913" s="85">
        <v>1</v>
      </c>
    </row>
    <row r="914" spans="1:10" x14ac:dyDescent="0.25">
      <c r="A914" s="1" t="s">
        <v>4385</v>
      </c>
      <c r="B914" s="89" t="s">
        <v>1059</v>
      </c>
      <c r="C914" s="1" t="s">
        <v>1060</v>
      </c>
      <c r="D914" s="1">
        <v>3</v>
      </c>
      <c r="E914" s="1" t="s">
        <v>19</v>
      </c>
      <c r="F914" s="1" t="s">
        <v>2291</v>
      </c>
      <c r="G914" s="1" t="s">
        <v>2442</v>
      </c>
      <c r="H914" s="1">
        <v>0</v>
      </c>
      <c r="I914" s="13">
        <f t="shared" si="14"/>
        <v>1</v>
      </c>
      <c r="J914" s="85">
        <v>1</v>
      </c>
    </row>
    <row r="915" spans="1:10" x14ac:dyDescent="0.25">
      <c r="A915" s="1" t="s">
        <v>4385</v>
      </c>
      <c r="B915" s="89" t="s">
        <v>1121</v>
      </c>
      <c r="C915" s="1" t="s">
        <v>1122</v>
      </c>
      <c r="D915" s="1">
        <v>3</v>
      </c>
      <c r="E915" s="1" t="s">
        <v>19</v>
      </c>
      <c r="F915" s="1" t="s">
        <v>2291</v>
      </c>
      <c r="G915" s="1" t="s">
        <v>2442</v>
      </c>
      <c r="H915" s="1">
        <v>0</v>
      </c>
      <c r="I915" s="13">
        <f t="shared" si="14"/>
        <v>1</v>
      </c>
      <c r="J915" s="85">
        <v>1</v>
      </c>
    </row>
    <row r="916" spans="1:10" x14ac:dyDescent="0.25">
      <c r="A916" s="1" t="s">
        <v>4385</v>
      </c>
      <c r="B916" s="89" t="s">
        <v>1225</v>
      </c>
      <c r="C916" s="1" t="s">
        <v>1226</v>
      </c>
      <c r="D916" s="1">
        <v>3</v>
      </c>
      <c r="E916" s="1" t="s">
        <v>19</v>
      </c>
      <c r="F916" s="1" t="s">
        <v>2291</v>
      </c>
      <c r="G916" s="1" t="s">
        <v>2442</v>
      </c>
      <c r="H916" s="1">
        <v>0</v>
      </c>
      <c r="I916" s="13">
        <f t="shared" si="14"/>
        <v>1</v>
      </c>
      <c r="J916" s="85">
        <v>1</v>
      </c>
    </row>
    <row r="917" spans="1:10" x14ac:dyDescent="0.25">
      <c r="A917" s="1" t="s">
        <v>4385</v>
      </c>
      <c r="B917" s="89" t="s">
        <v>1229</v>
      </c>
      <c r="C917" s="1" t="s">
        <v>1230</v>
      </c>
      <c r="D917" s="1">
        <v>3</v>
      </c>
      <c r="E917" s="1" t="s">
        <v>19</v>
      </c>
      <c r="F917" s="1" t="s">
        <v>2291</v>
      </c>
      <c r="G917" s="1" t="s">
        <v>2442</v>
      </c>
      <c r="H917" s="1">
        <v>1</v>
      </c>
      <c r="I917" s="13">
        <f t="shared" si="14"/>
        <v>0</v>
      </c>
      <c r="J917" s="85">
        <v>1</v>
      </c>
    </row>
    <row r="918" spans="1:10" x14ac:dyDescent="0.25">
      <c r="A918" s="1" t="s">
        <v>4385</v>
      </c>
      <c r="B918" s="89" t="s">
        <v>1269</v>
      </c>
      <c r="C918" s="1" t="s">
        <v>1270</v>
      </c>
      <c r="D918" s="1">
        <v>3</v>
      </c>
      <c r="E918" s="1" t="s">
        <v>19</v>
      </c>
      <c r="F918" s="1" t="s">
        <v>2291</v>
      </c>
      <c r="G918" s="1" t="s">
        <v>2442</v>
      </c>
      <c r="H918" s="1">
        <v>0</v>
      </c>
      <c r="I918" s="13">
        <f t="shared" si="14"/>
        <v>1</v>
      </c>
      <c r="J918" s="85">
        <v>1</v>
      </c>
    </row>
    <row r="919" spans="1:10" x14ac:dyDescent="0.25">
      <c r="A919" s="1" t="s">
        <v>4385</v>
      </c>
      <c r="B919" s="89" t="s">
        <v>1388</v>
      </c>
      <c r="C919" s="1" t="s">
        <v>1389</v>
      </c>
      <c r="D919" s="1">
        <v>3</v>
      </c>
      <c r="E919" s="1" t="s">
        <v>19</v>
      </c>
      <c r="F919" s="1" t="s">
        <v>2291</v>
      </c>
      <c r="G919" s="1" t="s">
        <v>2442</v>
      </c>
      <c r="H919" s="1">
        <v>0</v>
      </c>
      <c r="I919" s="13">
        <f t="shared" si="14"/>
        <v>1</v>
      </c>
      <c r="J919" s="85">
        <v>1</v>
      </c>
    </row>
    <row r="920" spans="1:10" x14ac:dyDescent="0.25">
      <c r="A920" s="1" t="s">
        <v>4385</v>
      </c>
      <c r="B920" s="89" t="s">
        <v>41</v>
      </c>
      <c r="C920" s="1" t="s">
        <v>41</v>
      </c>
      <c r="D920" s="1">
        <v>3</v>
      </c>
      <c r="E920" s="1" t="s">
        <v>19</v>
      </c>
      <c r="F920" s="1" t="s">
        <v>2291</v>
      </c>
      <c r="G920" s="1" t="s">
        <v>2442</v>
      </c>
      <c r="H920" s="1">
        <v>0</v>
      </c>
      <c r="I920" s="13">
        <f t="shared" si="14"/>
        <v>1</v>
      </c>
      <c r="J920" s="85">
        <v>1</v>
      </c>
    </row>
    <row r="921" spans="1:10" x14ac:dyDescent="0.25">
      <c r="A921" s="1" t="s">
        <v>4385</v>
      </c>
      <c r="B921" s="89" t="s">
        <v>50</v>
      </c>
      <c r="C921" s="1" t="s">
        <v>50</v>
      </c>
      <c r="D921" s="1">
        <v>3</v>
      </c>
      <c r="E921" s="1" t="s">
        <v>19</v>
      </c>
      <c r="F921" s="1" t="s">
        <v>2291</v>
      </c>
      <c r="G921" s="1" t="s">
        <v>2442</v>
      </c>
      <c r="H921" s="1">
        <v>0</v>
      </c>
      <c r="I921" s="13">
        <f t="shared" si="14"/>
        <v>1</v>
      </c>
      <c r="J921" s="85">
        <v>1</v>
      </c>
    </row>
    <row r="922" spans="1:10" x14ac:dyDescent="0.25">
      <c r="A922" s="1" t="s">
        <v>4385</v>
      </c>
      <c r="B922" s="89" t="s">
        <v>53</v>
      </c>
      <c r="C922" s="1" t="s">
        <v>53</v>
      </c>
      <c r="D922" s="1">
        <v>3</v>
      </c>
      <c r="E922" s="1" t="s">
        <v>19</v>
      </c>
      <c r="F922" s="1" t="s">
        <v>2291</v>
      </c>
      <c r="G922" s="1" t="s">
        <v>2442</v>
      </c>
      <c r="H922" s="1">
        <v>0</v>
      </c>
      <c r="I922" s="13">
        <f t="shared" si="14"/>
        <v>1</v>
      </c>
      <c r="J922" s="85">
        <v>1</v>
      </c>
    </row>
    <row r="923" spans="1:10" x14ac:dyDescent="0.25">
      <c r="A923" s="1" t="s">
        <v>4385</v>
      </c>
      <c r="B923" s="89" t="s">
        <v>56</v>
      </c>
      <c r="C923" s="1" t="s">
        <v>56</v>
      </c>
      <c r="D923" s="1">
        <v>3</v>
      </c>
      <c r="E923" s="1" t="s">
        <v>19</v>
      </c>
      <c r="F923" s="1" t="s">
        <v>2291</v>
      </c>
      <c r="G923" s="1" t="s">
        <v>2442</v>
      </c>
      <c r="H923" s="1">
        <v>0</v>
      </c>
      <c r="I923" s="13">
        <f t="shared" si="14"/>
        <v>1</v>
      </c>
      <c r="J923" s="85">
        <v>1</v>
      </c>
    </row>
    <row r="924" spans="1:10" x14ac:dyDescent="0.25">
      <c r="A924" s="1" t="s">
        <v>4385</v>
      </c>
      <c r="B924" s="89" t="s">
        <v>1602</v>
      </c>
      <c r="C924" s="1">
        <v>0</v>
      </c>
      <c r="D924" s="1">
        <v>2.5</v>
      </c>
      <c r="E924" s="1" t="s">
        <v>19</v>
      </c>
      <c r="F924" s="1" t="s">
        <v>2291</v>
      </c>
      <c r="G924" s="1" t="s">
        <v>2442</v>
      </c>
      <c r="H924" s="1">
        <v>1</v>
      </c>
      <c r="I924" s="13">
        <f t="shared" si="14"/>
        <v>0</v>
      </c>
      <c r="J924" s="85">
        <v>1</v>
      </c>
    </row>
    <row r="925" spans="1:10" x14ac:dyDescent="0.25">
      <c r="A925" s="1" t="s">
        <v>4385</v>
      </c>
      <c r="B925" s="89" t="s">
        <v>1661</v>
      </c>
      <c r="C925" s="1" t="s">
        <v>1662</v>
      </c>
      <c r="D925" s="1">
        <v>2.5</v>
      </c>
      <c r="E925" s="1" t="s">
        <v>19</v>
      </c>
      <c r="F925" s="1" t="s">
        <v>2291</v>
      </c>
      <c r="G925" s="1" t="s">
        <v>2442</v>
      </c>
      <c r="H925" s="1">
        <v>1</v>
      </c>
      <c r="I925" s="13">
        <f t="shared" si="14"/>
        <v>0</v>
      </c>
      <c r="J925" s="85">
        <v>1</v>
      </c>
    </row>
    <row r="926" spans="1:10" x14ac:dyDescent="0.25">
      <c r="A926" s="1" t="s">
        <v>4385</v>
      </c>
      <c r="B926" s="89" t="s">
        <v>70</v>
      </c>
      <c r="C926" s="1" t="s">
        <v>70</v>
      </c>
      <c r="D926" s="1">
        <v>2.4</v>
      </c>
      <c r="E926" s="1" t="s">
        <v>19</v>
      </c>
      <c r="F926" s="1" t="s">
        <v>2291</v>
      </c>
      <c r="G926" s="1" t="s">
        <v>2442</v>
      </c>
      <c r="H926" s="1">
        <v>0</v>
      </c>
      <c r="I926" s="13">
        <f t="shared" si="14"/>
        <v>1</v>
      </c>
      <c r="J926" s="85">
        <v>0</v>
      </c>
    </row>
    <row r="927" spans="1:10" x14ac:dyDescent="0.25">
      <c r="A927" s="1" t="s">
        <v>4385</v>
      </c>
      <c r="B927" s="89" t="s">
        <v>931</v>
      </c>
      <c r="C927" s="1" t="s">
        <v>932</v>
      </c>
      <c r="D927" s="1">
        <v>2</v>
      </c>
      <c r="E927" s="1" t="s">
        <v>19</v>
      </c>
      <c r="F927" s="1" t="s">
        <v>2291</v>
      </c>
      <c r="G927" s="1" t="s">
        <v>2442</v>
      </c>
      <c r="H927" s="1">
        <v>1</v>
      </c>
      <c r="I927" s="13">
        <f t="shared" si="14"/>
        <v>0</v>
      </c>
      <c r="J927" s="85">
        <v>1</v>
      </c>
    </row>
    <row r="928" spans="1:10" x14ac:dyDescent="0.25">
      <c r="A928" s="1" t="s">
        <v>4385</v>
      </c>
      <c r="B928" s="89" t="s">
        <v>1064</v>
      </c>
      <c r="C928" s="1" t="s">
        <v>1065</v>
      </c>
      <c r="D928" s="1">
        <v>2</v>
      </c>
      <c r="E928" s="1" t="s">
        <v>19</v>
      </c>
      <c r="F928" s="1" t="s">
        <v>2291</v>
      </c>
      <c r="G928" s="1" t="s">
        <v>2442</v>
      </c>
      <c r="H928" s="1">
        <v>0</v>
      </c>
      <c r="I928" s="13">
        <f t="shared" si="14"/>
        <v>1</v>
      </c>
      <c r="J928" s="85">
        <v>1</v>
      </c>
    </row>
    <row r="929" spans="1:10" x14ac:dyDescent="0.25">
      <c r="A929" s="1" t="s">
        <v>4385</v>
      </c>
      <c r="B929" s="89" t="s">
        <v>1403</v>
      </c>
      <c r="C929" s="1" t="s">
        <v>1404</v>
      </c>
      <c r="D929" s="1">
        <v>2</v>
      </c>
      <c r="E929" s="1" t="s">
        <v>19</v>
      </c>
      <c r="F929" s="1" t="s">
        <v>2291</v>
      </c>
      <c r="G929" s="1" t="s">
        <v>2442</v>
      </c>
      <c r="H929" s="1">
        <v>0</v>
      </c>
      <c r="I929" s="13">
        <f t="shared" si="14"/>
        <v>1</v>
      </c>
      <c r="J929" s="85">
        <v>1</v>
      </c>
    </row>
    <row r="930" spans="1:10" x14ac:dyDescent="0.25">
      <c r="A930" s="1" t="s">
        <v>4385</v>
      </c>
      <c r="B930" s="89" t="s">
        <v>108</v>
      </c>
      <c r="C930" s="1" t="s">
        <v>109</v>
      </c>
      <c r="D930" s="1">
        <v>1.6</v>
      </c>
      <c r="E930" s="1" t="s">
        <v>19</v>
      </c>
      <c r="F930" s="1" t="s">
        <v>2291</v>
      </c>
      <c r="G930" s="1" t="s">
        <v>2442</v>
      </c>
      <c r="H930" s="1">
        <v>1</v>
      </c>
      <c r="I930" s="13">
        <f t="shared" si="14"/>
        <v>0</v>
      </c>
      <c r="J930" s="85">
        <v>1</v>
      </c>
    </row>
    <row r="931" spans="1:10" x14ac:dyDescent="0.25">
      <c r="A931" s="1" t="s">
        <v>4385</v>
      </c>
      <c r="B931" s="89" t="s">
        <v>662</v>
      </c>
      <c r="C931" s="1" t="s">
        <v>663</v>
      </c>
      <c r="D931" s="1">
        <v>1.5</v>
      </c>
      <c r="E931" s="1" t="s">
        <v>19</v>
      </c>
      <c r="F931" s="1" t="s">
        <v>2291</v>
      </c>
      <c r="G931" s="1" t="s">
        <v>2442</v>
      </c>
      <c r="H931" s="1">
        <v>0</v>
      </c>
      <c r="I931" s="13">
        <f t="shared" si="14"/>
        <v>1</v>
      </c>
      <c r="J931" s="85">
        <v>1</v>
      </c>
    </row>
    <row r="932" spans="1:10" x14ac:dyDescent="0.25">
      <c r="A932" s="1" t="s">
        <v>4385</v>
      </c>
      <c r="B932" s="89" t="s">
        <v>690</v>
      </c>
      <c r="C932" s="1">
        <v>0</v>
      </c>
      <c r="D932" s="1">
        <v>1.5</v>
      </c>
      <c r="E932" s="1" t="s">
        <v>19</v>
      </c>
      <c r="F932" s="1" t="s">
        <v>2291</v>
      </c>
      <c r="G932" s="1" t="s">
        <v>2442</v>
      </c>
      <c r="H932" s="1">
        <v>0</v>
      </c>
      <c r="I932" s="13">
        <f t="shared" si="14"/>
        <v>1</v>
      </c>
      <c r="J932" s="85">
        <v>1</v>
      </c>
    </row>
    <row r="933" spans="1:10" x14ac:dyDescent="0.25">
      <c r="A933" s="1" t="s">
        <v>4385</v>
      </c>
      <c r="B933" s="89" t="s">
        <v>691</v>
      </c>
      <c r="C933" s="1">
        <v>0</v>
      </c>
      <c r="D933" s="1">
        <v>1.5</v>
      </c>
      <c r="E933" s="1" t="s">
        <v>19</v>
      </c>
      <c r="F933" s="1" t="s">
        <v>2291</v>
      </c>
      <c r="G933" s="1" t="s">
        <v>2442</v>
      </c>
      <c r="H933" s="1">
        <v>0</v>
      </c>
      <c r="I933" s="13">
        <f t="shared" si="14"/>
        <v>1</v>
      </c>
      <c r="J933" s="85">
        <v>1</v>
      </c>
    </row>
    <row r="934" spans="1:10" x14ac:dyDescent="0.25">
      <c r="A934" s="1" t="s">
        <v>4385</v>
      </c>
      <c r="B934" s="89" t="s">
        <v>1100</v>
      </c>
      <c r="C934" s="1" t="s">
        <v>1101</v>
      </c>
      <c r="D934" s="1">
        <v>1.5</v>
      </c>
      <c r="E934" s="1" t="s">
        <v>19</v>
      </c>
      <c r="F934" s="1" t="s">
        <v>2291</v>
      </c>
      <c r="G934" s="1" t="s">
        <v>2442</v>
      </c>
      <c r="H934" s="1">
        <v>1</v>
      </c>
      <c r="I934" s="13">
        <f t="shared" si="14"/>
        <v>0</v>
      </c>
      <c r="J934" s="85">
        <v>1</v>
      </c>
    </row>
    <row r="935" spans="1:10" x14ac:dyDescent="0.25">
      <c r="A935" s="1" t="s">
        <v>4385</v>
      </c>
      <c r="B935" s="89" t="s">
        <v>1261</v>
      </c>
      <c r="C935" s="1" t="s">
        <v>1262</v>
      </c>
      <c r="D935" s="1">
        <v>1.5</v>
      </c>
      <c r="E935" s="1" t="s">
        <v>19</v>
      </c>
      <c r="F935" s="1" t="s">
        <v>2291</v>
      </c>
      <c r="G935" s="1" t="s">
        <v>2442</v>
      </c>
      <c r="H935" s="1">
        <v>1</v>
      </c>
      <c r="I935" s="13">
        <f t="shared" si="14"/>
        <v>0</v>
      </c>
      <c r="J935" s="85">
        <v>1</v>
      </c>
    </row>
    <row r="936" spans="1:10" x14ac:dyDescent="0.25">
      <c r="A936" s="1" t="s">
        <v>4385</v>
      </c>
      <c r="B936" s="89" t="s">
        <v>1309</v>
      </c>
      <c r="C936" s="1" t="s">
        <v>1310</v>
      </c>
      <c r="D936" s="1">
        <v>1.5</v>
      </c>
      <c r="E936" s="1" t="s">
        <v>19</v>
      </c>
      <c r="F936" s="1" t="s">
        <v>2291</v>
      </c>
      <c r="G936" s="1" t="s">
        <v>2442</v>
      </c>
      <c r="H936" s="1">
        <v>1</v>
      </c>
      <c r="I936" s="13">
        <f t="shared" si="14"/>
        <v>0</v>
      </c>
      <c r="J936" s="85">
        <v>1</v>
      </c>
    </row>
    <row r="937" spans="1:10" x14ac:dyDescent="0.25">
      <c r="A937" s="1" t="s">
        <v>4385</v>
      </c>
      <c r="B937" s="89" t="s">
        <v>1538</v>
      </c>
      <c r="C937" s="1" t="s">
        <v>1539</v>
      </c>
      <c r="D937" s="1">
        <v>1.5</v>
      </c>
      <c r="E937" s="1" t="s">
        <v>19</v>
      </c>
      <c r="F937" s="1" t="s">
        <v>2291</v>
      </c>
      <c r="G937" s="1" t="s">
        <v>2442</v>
      </c>
      <c r="H937" s="1">
        <v>0</v>
      </c>
      <c r="I937" s="13">
        <f t="shared" si="14"/>
        <v>1</v>
      </c>
      <c r="J937" s="85">
        <v>1</v>
      </c>
    </row>
    <row r="938" spans="1:10" x14ac:dyDescent="0.25">
      <c r="A938" s="1" t="s">
        <v>4385</v>
      </c>
      <c r="B938" s="89" t="s">
        <v>573</v>
      </c>
      <c r="C938" s="1" t="s">
        <v>574</v>
      </c>
      <c r="D938" s="1">
        <v>1.49</v>
      </c>
      <c r="E938" s="1" t="s">
        <v>19</v>
      </c>
      <c r="F938" s="1" t="s">
        <v>2291</v>
      </c>
      <c r="G938" s="1" t="s">
        <v>2442</v>
      </c>
      <c r="H938" s="1">
        <v>1</v>
      </c>
      <c r="I938" s="13">
        <f t="shared" si="14"/>
        <v>0</v>
      </c>
      <c r="J938" s="85">
        <v>1</v>
      </c>
    </row>
    <row r="939" spans="1:10" x14ac:dyDescent="0.25">
      <c r="A939" s="1" t="s">
        <v>4385</v>
      </c>
      <c r="B939" s="89" t="s">
        <v>1610</v>
      </c>
      <c r="C939" s="1" t="s">
        <v>1611</v>
      </c>
      <c r="D939" s="1">
        <v>1.49</v>
      </c>
      <c r="E939" s="1" t="s">
        <v>19</v>
      </c>
      <c r="F939" s="1" t="s">
        <v>2291</v>
      </c>
      <c r="G939" s="1" t="s">
        <v>2442</v>
      </c>
      <c r="H939" s="1">
        <v>1</v>
      </c>
      <c r="I939" s="13">
        <f t="shared" si="14"/>
        <v>0</v>
      </c>
      <c r="J939" s="85">
        <v>1</v>
      </c>
    </row>
    <row r="940" spans="1:10" x14ac:dyDescent="0.25">
      <c r="A940" s="1" t="s">
        <v>4385</v>
      </c>
      <c r="B940" s="89" t="s">
        <v>701</v>
      </c>
      <c r="C940" s="1" t="s">
        <v>702</v>
      </c>
      <c r="D940" s="1">
        <v>1.4</v>
      </c>
      <c r="E940" s="1" t="s">
        <v>19</v>
      </c>
      <c r="F940" s="1" t="s">
        <v>2291</v>
      </c>
      <c r="G940" s="1" t="s">
        <v>2442</v>
      </c>
      <c r="H940" s="1">
        <v>1</v>
      </c>
      <c r="I940" s="13">
        <f t="shared" si="14"/>
        <v>0</v>
      </c>
      <c r="J940" s="85">
        <v>1</v>
      </c>
    </row>
    <row r="941" spans="1:10" x14ac:dyDescent="0.25">
      <c r="A941" s="1" t="s">
        <v>4385</v>
      </c>
      <c r="B941" s="89" t="s">
        <v>791</v>
      </c>
      <c r="C941" s="1" t="s">
        <v>792</v>
      </c>
      <c r="D941" s="1">
        <v>1</v>
      </c>
      <c r="E941" s="1" t="s">
        <v>19</v>
      </c>
      <c r="F941" s="1" t="s">
        <v>2291</v>
      </c>
      <c r="G941" s="1" t="s">
        <v>2442</v>
      </c>
      <c r="H941" s="1">
        <v>1</v>
      </c>
      <c r="I941" s="13">
        <f t="shared" si="14"/>
        <v>0</v>
      </c>
      <c r="J941" s="85">
        <v>1</v>
      </c>
    </row>
    <row r="942" spans="1:10" x14ac:dyDescent="0.25">
      <c r="A942" s="1" t="s">
        <v>4385</v>
      </c>
      <c r="B942" s="89" t="s">
        <v>1087</v>
      </c>
      <c r="C942" s="1" t="s">
        <v>1088</v>
      </c>
      <c r="D942" s="1">
        <v>1</v>
      </c>
      <c r="E942" s="1" t="s">
        <v>19</v>
      </c>
      <c r="F942" s="1" t="s">
        <v>2291</v>
      </c>
      <c r="G942" s="1" t="s">
        <v>2442</v>
      </c>
      <c r="H942" s="1">
        <v>0</v>
      </c>
      <c r="I942" s="13">
        <f t="shared" si="14"/>
        <v>1</v>
      </c>
      <c r="J942" s="85">
        <v>1</v>
      </c>
    </row>
    <row r="943" spans="1:10" x14ac:dyDescent="0.25">
      <c r="A943" s="1" t="s">
        <v>4385</v>
      </c>
      <c r="B943" s="89" t="s">
        <v>1095</v>
      </c>
      <c r="C943" s="1" t="s">
        <v>1096</v>
      </c>
      <c r="D943" s="1">
        <v>1</v>
      </c>
      <c r="E943" s="1" t="s">
        <v>19</v>
      </c>
      <c r="F943" s="1" t="s">
        <v>2291</v>
      </c>
      <c r="G943" s="1" t="s">
        <v>2442</v>
      </c>
      <c r="H943" s="1">
        <v>0</v>
      </c>
      <c r="I943" s="13">
        <f t="shared" si="14"/>
        <v>1</v>
      </c>
      <c r="J943" s="85">
        <v>1</v>
      </c>
    </row>
    <row r="944" spans="1:10" x14ac:dyDescent="0.25">
      <c r="A944" s="1" t="s">
        <v>4385</v>
      </c>
      <c r="B944" s="89" t="s">
        <v>1498</v>
      </c>
      <c r="C944" s="1" t="s">
        <v>1499</v>
      </c>
      <c r="D944" s="1">
        <v>1</v>
      </c>
      <c r="E944" s="1" t="s">
        <v>19</v>
      </c>
      <c r="F944" s="1" t="s">
        <v>2291</v>
      </c>
      <c r="G944" s="1" t="s">
        <v>2442</v>
      </c>
      <c r="H944" s="1">
        <v>0</v>
      </c>
      <c r="I944" s="13">
        <f t="shared" si="14"/>
        <v>1</v>
      </c>
      <c r="J944" s="85">
        <v>1</v>
      </c>
    </row>
    <row r="945" spans="1:10" x14ac:dyDescent="0.25">
      <c r="A945" s="1" t="s">
        <v>4385</v>
      </c>
      <c r="B945" s="89" t="s">
        <v>699</v>
      </c>
      <c r="C945" s="1" t="s">
        <v>700</v>
      </c>
      <c r="D945" s="1">
        <v>0.91</v>
      </c>
      <c r="E945" s="1" t="s">
        <v>19</v>
      </c>
      <c r="F945" s="1" t="s">
        <v>2291</v>
      </c>
      <c r="G945" s="1" t="s">
        <v>2442</v>
      </c>
      <c r="H945" s="1">
        <v>0</v>
      </c>
      <c r="I945" s="13">
        <f t="shared" si="14"/>
        <v>1</v>
      </c>
      <c r="J945" s="85">
        <v>1</v>
      </c>
    </row>
    <row r="946" spans="1:10" x14ac:dyDescent="0.25">
      <c r="A946" s="1" t="s">
        <v>4385</v>
      </c>
      <c r="B946" s="89" t="s">
        <v>4400</v>
      </c>
      <c r="C946" s="1" t="s">
        <v>4401</v>
      </c>
      <c r="D946" s="1">
        <v>200</v>
      </c>
      <c r="E946" s="1" t="s">
        <v>19</v>
      </c>
      <c r="F946" s="1" t="s">
        <v>2291</v>
      </c>
      <c r="G946" s="1" t="s">
        <v>2442</v>
      </c>
      <c r="H946" s="1">
        <v>1</v>
      </c>
      <c r="I946" s="13">
        <f t="shared" si="14"/>
        <v>0</v>
      </c>
      <c r="J946" s="85">
        <v>1</v>
      </c>
    </row>
    <row r="947" spans="1:10" x14ac:dyDescent="0.25">
      <c r="A947" s="1" t="s">
        <v>4385</v>
      </c>
      <c r="B947" s="89" t="s">
        <v>4404</v>
      </c>
      <c r="C947" s="1" t="s">
        <v>4405</v>
      </c>
      <c r="D947" s="1">
        <v>150</v>
      </c>
      <c r="E947" s="1" t="s">
        <v>19</v>
      </c>
      <c r="F947" s="1" t="s">
        <v>2291</v>
      </c>
      <c r="G947" s="1" t="s">
        <v>2442</v>
      </c>
      <c r="H947" s="1">
        <v>0</v>
      </c>
      <c r="I947" s="13">
        <f t="shared" si="14"/>
        <v>1</v>
      </c>
      <c r="J947" s="85">
        <v>1</v>
      </c>
    </row>
    <row r="948" spans="1:10" x14ac:dyDescent="0.25">
      <c r="A948" s="1" t="s">
        <v>4385</v>
      </c>
      <c r="B948" s="89" t="s">
        <v>4406</v>
      </c>
      <c r="C948" s="1" t="s">
        <v>4407</v>
      </c>
      <c r="D948" s="1">
        <v>100</v>
      </c>
      <c r="E948" s="1" t="s">
        <v>19</v>
      </c>
      <c r="F948" s="1" t="s">
        <v>2291</v>
      </c>
      <c r="G948" s="1" t="s">
        <v>2442</v>
      </c>
      <c r="H948" s="1">
        <v>1</v>
      </c>
      <c r="I948" s="13">
        <f t="shared" si="14"/>
        <v>0</v>
      </c>
      <c r="J948" s="85">
        <v>1</v>
      </c>
    </row>
    <row r="949" spans="1:10" x14ac:dyDescent="0.25">
      <c r="A949" s="1" t="s">
        <v>4385</v>
      </c>
      <c r="B949" s="89" t="s">
        <v>4408</v>
      </c>
      <c r="C949" s="1" t="s">
        <v>4409</v>
      </c>
      <c r="D949" s="1">
        <v>100</v>
      </c>
      <c r="E949" s="1" t="s">
        <v>19</v>
      </c>
      <c r="F949" s="1" t="s">
        <v>2291</v>
      </c>
      <c r="G949" s="1" t="s">
        <v>2442</v>
      </c>
      <c r="H949" s="1">
        <v>1</v>
      </c>
      <c r="I949" s="13">
        <f t="shared" si="14"/>
        <v>0</v>
      </c>
      <c r="J949" s="85">
        <v>1</v>
      </c>
    </row>
    <row r="950" spans="1:10" x14ac:dyDescent="0.25">
      <c r="A950" s="1" t="s">
        <v>4385</v>
      </c>
      <c r="B950" s="89" t="s">
        <v>4410</v>
      </c>
      <c r="C950" s="1" t="s">
        <v>4411</v>
      </c>
      <c r="D950" s="1">
        <v>100</v>
      </c>
      <c r="E950" s="1" t="s">
        <v>19</v>
      </c>
      <c r="F950" s="1" t="s">
        <v>2291</v>
      </c>
      <c r="G950" s="1" t="s">
        <v>2442</v>
      </c>
      <c r="H950" s="1">
        <v>1</v>
      </c>
      <c r="I950" s="13">
        <f t="shared" si="14"/>
        <v>0</v>
      </c>
      <c r="J950" s="85">
        <v>1</v>
      </c>
    </row>
    <row r="951" spans="1:10" x14ac:dyDescent="0.25">
      <c r="A951" s="1" t="s">
        <v>4385</v>
      </c>
      <c r="B951" s="89" t="s">
        <v>4415</v>
      </c>
      <c r="C951" s="1" t="s">
        <v>4416</v>
      </c>
      <c r="D951" s="1">
        <v>20</v>
      </c>
      <c r="E951" s="1" t="s">
        <v>19</v>
      </c>
      <c r="F951" s="1" t="s">
        <v>2291</v>
      </c>
      <c r="G951" s="1" t="s">
        <v>2442</v>
      </c>
      <c r="H951" s="1">
        <v>0</v>
      </c>
      <c r="I951" s="13">
        <f t="shared" si="14"/>
        <v>1</v>
      </c>
      <c r="J951" s="85">
        <v>1</v>
      </c>
    </row>
    <row r="952" spans="1:10" x14ac:dyDescent="0.25">
      <c r="A952" s="1" t="s">
        <v>4385</v>
      </c>
      <c r="B952" s="89" t="s">
        <v>4417</v>
      </c>
      <c r="C952" s="1" t="s">
        <v>4418</v>
      </c>
      <c r="D952" s="1">
        <v>20</v>
      </c>
      <c r="E952" s="1" t="s">
        <v>19</v>
      </c>
      <c r="F952" s="1" t="s">
        <v>2291</v>
      </c>
      <c r="G952" s="1" t="s">
        <v>2442</v>
      </c>
      <c r="H952" s="1">
        <v>1</v>
      </c>
      <c r="I952" s="13">
        <f t="shared" si="14"/>
        <v>0</v>
      </c>
      <c r="J952" s="85">
        <v>1</v>
      </c>
    </row>
    <row r="953" spans="1:10" x14ac:dyDescent="0.25">
      <c r="A953" s="1" t="s">
        <v>4385</v>
      </c>
      <c r="B953" s="89" t="s">
        <v>4425</v>
      </c>
      <c r="C953" s="1" t="s">
        <v>4426</v>
      </c>
      <c r="D953" s="1">
        <v>3</v>
      </c>
      <c r="E953" s="1" t="s">
        <v>19</v>
      </c>
      <c r="F953" s="1" t="s">
        <v>2291</v>
      </c>
      <c r="G953" s="1" t="s">
        <v>2442</v>
      </c>
      <c r="H953" s="1">
        <v>1</v>
      </c>
      <c r="I953" s="13">
        <f t="shared" si="14"/>
        <v>0</v>
      </c>
      <c r="J953" s="85">
        <v>1</v>
      </c>
    </row>
    <row r="954" spans="1:10" x14ac:dyDescent="0.25">
      <c r="A954" s="1" t="s">
        <v>4385</v>
      </c>
      <c r="B954" s="89" t="s">
        <v>4427</v>
      </c>
      <c r="C954" s="1" t="s">
        <v>4428</v>
      </c>
      <c r="D954" s="1">
        <v>3</v>
      </c>
      <c r="E954" s="1" t="s">
        <v>19</v>
      </c>
      <c r="F954" s="1" t="s">
        <v>2291</v>
      </c>
      <c r="G954" s="1" t="s">
        <v>2442</v>
      </c>
      <c r="H954" s="1">
        <v>1</v>
      </c>
      <c r="I954" s="13">
        <f t="shared" si="14"/>
        <v>0</v>
      </c>
      <c r="J954" s="85">
        <v>1</v>
      </c>
    </row>
    <row r="955" spans="1:10" x14ac:dyDescent="0.25">
      <c r="A955" s="1" t="s">
        <v>4439</v>
      </c>
      <c r="B955" s="89" t="s">
        <v>2176</v>
      </c>
      <c r="D955" s="1" t="e">
        <v>#N/A</v>
      </c>
      <c r="E955" s="1" t="s">
        <v>19</v>
      </c>
      <c r="F955" s="1" t="s">
        <v>3309</v>
      </c>
      <c r="G955" s="1" t="s">
        <v>2442</v>
      </c>
      <c r="H955" s="1">
        <v>0</v>
      </c>
      <c r="I955" s="13">
        <f t="shared" si="14"/>
        <v>1</v>
      </c>
      <c r="J955" s="85">
        <v>1</v>
      </c>
    </row>
    <row r="956" spans="1:10" x14ac:dyDescent="0.25">
      <c r="A956" s="1" t="s">
        <v>4439</v>
      </c>
      <c r="B956" s="89" t="s">
        <v>2177</v>
      </c>
      <c r="D956" s="1" t="e">
        <v>#N/A</v>
      </c>
      <c r="E956" s="1" t="s">
        <v>19</v>
      </c>
      <c r="F956" s="1" t="s">
        <v>3309</v>
      </c>
      <c r="G956" s="1" t="s">
        <v>2442</v>
      </c>
      <c r="H956" s="1">
        <v>0</v>
      </c>
      <c r="I956" s="13">
        <f t="shared" si="14"/>
        <v>1</v>
      </c>
      <c r="J956" s="85">
        <v>1</v>
      </c>
    </row>
    <row r="957" spans="1:10" x14ac:dyDescent="0.25">
      <c r="A957" s="1" t="s">
        <v>4439</v>
      </c>
      <c r="B957" s="89" t="s">
        <v>2178</v>
      </c>
      <c r="D957" s="1" t="e">
        <v>#N/A</v>
      </c>
      <c r="E957" s="1" t="s">
        <v>19</v>
      </c>
      <c r="F957" s="1" t="s">
        <v>3309</v>
      </c>
      <c r="G957" s="1" t="s">
        <v>2442</v>
      </c>
      <c r="H957" s="1">
        <v>0</v>
      </c>
      <c r="I957" s="13">
        <f t="shared" si="14"/>
        <v>1</v>
      </c>
      <c r="J957" s="85">
        <v>1</v>
      </c>
    </row>
    <row r="958" spans="1:10" x14ac:dyDescent="0.25">
      <c r="A958" s="1" t="s">
        <v>4439</v>
      </c>
      <c r="B958" s="89" t="s">
        <v>2179</v>
      </c>
      <c r="D958" s="1" t="e">
        <v>#N/A</v>
      </c>
      <c r="E958" s="1" t="s">
        <v>19</v>
      </c>
      <c r="F958" s="1" t="s">
        <v>3309</v>
      </c>
      <c r="G958" s="1" t="s">
        <v>2442</v>
      </c>
      <c r="H958" s="1">
        <v>0</v>
      </c>
      <c r="I958" s="13">
        <f t="shared" si="14"/>
        <v>1</v>
      </c>
      <c r="J958" s="85">
        <v>1</v>
      </c>
    </row>
    <row r="959" spans="1:10" x14ac:dyDescent="0.25">
      <c r="A959" s="1" t="s">
        <v>3317</v>
      </c>
      <c r="B959" s="89" t="s">
        <v>1729</v>
      </c>
      <c r="C959" s="1" t="s">
        <v>3396</v>
      </c>
      <c r="D959" s="1" t="e">
        <v>#N/A</v>
      </c>
      <c r="E959" s="1" t="s">
        <v>2307</v>
      </c>
      <c r="F959" s="1" t="s">
        <v>2308</v>
      </c>
      <c r="G959" s="1" t="s">
        <v>2442</v>
      </c>
      <c r="H959" s="1">
        <v>1</v>
      </c>
      <c r="I959" s="13">
        <f t="shared" si="14"/>
        <v>0</v>
      </c>
      <c r="J959" s="85">
        <v>1</v>
      </c>
    </row>
    <row r="960" spans="1:10" x14ac:dyDescent="0.25">
      <c r="A960" s="1" t="s">
        <v>3317</v>
      </c>
      <c r="B960" s="89" t="s">
        <v>1726</v>
      </c>
      <c r="C960" s="1" t="s">
        <v>3485</v>
      </c>
      <c r="D960" s="1" t="e">
        <v>#N/A</v>
      </c>
      <c r="E960" s="1" t="s">
        <v>2307</v>
      </c>
      <c r="F960" s="1" t="s">
        <v>2308</v>
      </c>
      <c r="G960" s="1" t="s">
        <v>2442</v>
      </c>
      <c r="H960" s="1">
        <v>1</v>
      </c>
      <c r="I960" s="13">
        <f t="shared" si="14"/>
        <v>0</v>
      </c>
      <c r="J960" s="85">
        <v>1</v>
      </c>
    </row>
    <row r="961" spans="1:10" x14ac:dyDescent="0.25">
      <c r="A961" s="1" t="s">
        <v>3317</v>
      </c>
      <c r="B961" s="89" t="s">
        <v>1728</v>
      </c>
      <c r="C961" s="1" t="s">
        <v>3485</v>
      </c>
      <c r="D961" s="1" t="e">
        <v>#N/A</v>
      </c>
      <c r="E961" s="1" t="s">
        <v>2307</v>
      </c>
      <c r="F961" s="1" t="s">
        <v>2308</v>
      </c>
      <c r="G961" s="1" t="s">
        <v>2442</v>
      </c>
      <c r="H961" s="1">
        <v>1</v>
      </c>
      <c r="I961" s="13">
        <f t="shared" si="14"/>
        <v>0</v>
      </c>
      <c r="J961" s="85">
        <v>1</v>
      </c>
    </row>
    <row r="962" spans="1:10" x14ac:dyDescent="0.25">
      <c r="A962" s="1" t="s">
        <v>3317</v>
      </c>
      <c r="B962" s="89" t="s">
        <v>1755</v>
      </c>
      <c r="C962" s="1" t="s">
        <v>3485</v>
      </c>
      <c r="D962" s="1" t="e">
        <v>#N/A</v>
      </c>
      <c r="E962" s="1" t="s">
        <v>2307</v>
      </c>
      <c r="F962" s="1" t="s">
        <v>2308</v>
      </c>
      <c r="G962" s="1" t="s">
        <v>2442</v>
      </c>
      <c r="H962" s="1">
        <v>1</v>
      </c>
      <c r="I962" s="13">
        <f t="shared" ref="I962:I1025" si="15">NOT(H962)*1</f>
        <v>0</v>
      </c>
      <c r="J962" s="85">
        <v>1</v>
      </c>
    </row>
    <row r="963" spans="1:10" x14ac:dyDescent="0.25">
      <c r="A963" s="1" t="s">
        <v>3317</v>
      </c>
      <c r="B963" s="89" t="s">
        <v>1735</v>
      </c>
      <c r="C963" s="1" t="s">
        <v>3638</v>
      </c>
      <c r="D963" s="1" t="e">
        <v>#N/A</v>
      </c>
      <c r="E963" s="1" t="s">
        <v>2307</v>
      </c>
      <c r="F963" s="1" t="s">
        <v>2308</v>
      </c>
      <c r="G963" s="1" t="s">
        <v>2442</v>
      </c>
      <c r="H963" s="1">
        <v>1</v>
      </c>
      <c r="I963" s="13">
        <f t="shared" si="15"/>
        <v>0</v>
      </c>
      <c r="J963" s="85">
        <v>1</v>
      </c>
    </row>
    <row r="964" spans="1:10" x14ac:dyDescent="0.25">
      <c r="A964" s="1" t="s">
        <v>3317</v>
      </c>
      <c r="B964" s="89" t="s">
        <v>1727</v>
      </c>
      <c r="C964" s="1" t="s">
        <v>3639</v>
      </c>
      <c r="D964" s="1" t="e">
        <v>#N/A</v>
      </c>
      <c r="E964" s="1" t="s">
        <v>2307</v>
      </c>
      <c r="F964" s="1" t="s">
        <v>2308</v>
      </c>
      <c r="G964" s="1" t="s">
        <v>2442</v>
      </c>
      <c r="H964" s="1">
        <v>1</v>
      </c>
      <c r="I964" s="13">
        <f t="shared" si="15"/>
        <v>0</v>
      </c>
      <c r="J964" s="85">
        <v>1</v>
      </c>
    </row>
    <row r="965" spans="1:10" x14ac:dyDescent="0.25">
      <c r="A965" s="1" t="s">
        <v>4385</v>
      </c>
      <c r="B965" s="89" t="s">
        <v>2292</v>
      </c>
      <c r="C965" s="1">
        <v>0</v>
      </c>
      <c r="D965" s="1" t="e">
        <v>#N/A</v>
      </c>
      <c r="E965" s="1" t="s">
        <v>2307</v>
      </c>
      <c r="F965" s="1" t="s">
        <v>2308</v>
      </c>
      <c r="G965" s="1" t="s">
        <v>2442</v>
      </c>
      <c r="H965" s="1">
        <v>0</v>
      </c>
      <c r="I965" s="13">
        <f t="shared" si="15"/>
        <v>1</v>
      </c>
      <c r="J965" s="85">
        <v>1</v>
      </c>
    </row>
    <row r="966" spans="1:10" x14ac:dyDescent="0.25">
      <c r="A966" s="1" t="s">
        <v>4385</v>
      </c>
      <c r="B966" s="89" t="s">
        <v>2293</v>
      </c>
      <c r="C966" s="1">
        <v>0</v>
      </c>
      <c r="D966" s="1" t="e">
        <v>#N/A</v>
      </c>
      <c r="E966" s="1" t="s">
        <v>2307</v>
      </c>
      <c r="F966" s="1" t="s">
        <v>2308</v>
      </c>
      <c r="G966" s="1" t="s">
        <v>2442</v>
      </c>
      <c r="H966" s="1">
        <v>0</v>
      </c>
      <c r="I966" s="13">
        <f t="shared" si="15"/>
        <v>1</v>
      </c>
      <c r="J966" s="85">
        <v>1</v>
      </c>
    </row>
    <row r="967" spans="1:10" x14ac:dyDescent="0.25">
      <c r="A967" s="1" t="s">
        <v>4385</v>
      </c>
      <c r="B967" s="89" t="s">
        <v>2294</v>
      </c>
      <c r="C967" s="1">
        <v>0</v>
      </c>
      <c r="D967" s="1" t="e">
        <v>#N/A</v>
      </c>
      <c r="E967" s="1" t="s">
        <v>2307</v>
      </c>
      <c r="F967" s="1" t="s">
        <v>2308</v>
      </c>
      <c r="G967" s="1" t="s">
        <v>2442</v>
      </c>
      <c r="H967" s="1">
        <v>0</v>
      </c>
      <c r="I967" s="13">
        <f t="shared" si="15"/>
        <v>1</v>
      </c>
      <c r="J967" s="85">
        <v>1</v>
      </c>
    </row>
    <row r="968" spans="1:10" x14ac:dyDescent="0.25">
      <c r="A968" s="1" t="s">
        <v>4385</v>
      </c>
      <c r="B968" s="89" t="s">
        <v>2295</v>
      </c>
      <c r="C968" s="1">
        <v>0</v>
      </c>
      <c r="D968" s="1" t="e">
        <v>#N/A</v>
      </c>
      <c r="E968" s="1" t="s">
        <v>2307</v>
      </c>
      <c r="F968" s="1" t="s">
        <v>2308</v>
      </c>
      <c r="G968" s="1" t="s">
        <v>2442</v>
      </c>
      <c r="H968" s="1">
        <v>0</v>
      </c>
      <c r="I968" s="13">
        <f t="shared" si="15"/>
        <v>1</v>
      </c>
      <c r="J968" s="85">
        <v>1</v>
      </c>
    </row>
    <row r="969" spans="1:10" x14ac:dyDescent="0.25">
      <c r="A969" s="1" t="s">
        <v>4385</v>
      </c>
      <c r="B969" s="89" t="s">
        <v>2296</v>
      </c>
      <c r="C969" s="1">
        <v>0</v>
      </c>
      <c r="D969" s="1" t="e">
        <v>#N/A</v>
      </c>
      <c r="E969" s="1" t="s">
        <v>2307</v>
      </c>
      <c r="F969" s="1" t="s">
        <v>2308</v>
      </c>
      <c r="G969" s="1" t="s">
        <v>2442</v>
      </c>
      <c r="H969" s="1">
        <v>0</v>
      </c>
      <c r="I969" s="13">
        <f t="shared" si="15"/>
        <v>1</v>
      </c>
      <c r="J969" s="85">
        <v>1</v>
      </c>
    </row>
    <row r="970" spans="1:10" x14ac:dyDescent="0.25">
      <c r="A970" s="1" t="s">
        <v>4385</v>
      </c>
      <c r="B970" s="89" t="s">
        <v>2297</v>
      </c>
      <c r="C970" s="1">
        <v>0</v>
      </c>
      <c r="D970" s="1" t="e">
        <v>#N/A</v>
      </c>
      <c r="E970" s="1" t="s">
        <v>2307</v>
      </c>
      <c r="F970" s="1" t="s">
        <v>2308</v>
      </c>
      <c r="G970" s="1" t="s">
        <v>2442</v>
      </c>
      <c r="H970" s="1">
        <v>0</v>
      </c>
      <c r="I970" s="13">
        <f t="shared" si="15"/>
        <v>1</v>
      </c>
      <c r="J970" s="85">
        <v>1</v>
      </c>
    </row>
    <row r="971" spans="1:10" x14ac:dyDescent="0.25">
      <c r="A971" s="1" t="s">
        <v>4385</v>
      </c>
      <c r="B971" s="89" t="s">
        <v>2298</v>
      </c>
      <c r="C971" s="1">
        <v>0</v>
      </c>
      <c r="D971" s="1" t="e">
        <v>#N/A</v>
      </c>
      <c r="E971" s="1" t="s">
        <v>2307</v>
      </c>
      <c r="F971" s="1" t="s">
        <v>2308</v>
      </c>
      <c r="G971" s="1" t="s">
        <v>2442</v>
      </c>
      <c r="H971" s="1">
        <v>0</v>
      </c>
      <c r="I971" s="13">
        <f t="shared" si="15"/>
        <v>1</v>
      </c>
      <c r="J971" s="85">
        <v>1</v>
      </c>
    </row>
    <row r="972" spans="1:10" x14ac:dyDescent="0.25">
      <c r="A972" s="1" t="s">
        <v>4385</v>
      </c>
      <c r="B972" s="89" t="s">
        <v>2299</v>
      </c>
      <c r="C972" s="1">
        <v>0</v>
      </c>
      <c r="D972" s="1" t="e">
        <v>#N/A</v>
      </c>
      <c r="E972" s="1" t="s">
        <v>2307</v>
      </c>
      <c r="F972" s="1" t="s">
        <v>2308</v>
      </c>
      <c r="G972" s="1" t="s">
        <v>2442</v>
      </c>
      <c r="H972" s="1">
        <v>0</v>
      </c>
      <c r="I972" s="13">
        <f t="shared" si="15"/>
        <v>1</v>
      </c>
      <c r="J972" s="85">
        <v>1</v>
      </c>
    </row>
    <row r="973" spans="1:10" x14ac:dyDescent="0.25">
      <c r="A973" s="1" t="s">
        <v>4385</v>
      </c>
      <c r="B973" s="89" t="s">
        <v>2300</v>
      </c>
      <c r="C973" s="1">
        <v>0</v>
      </c>
      <c r="D973" s="1" t="e">
        <v>#N/A</v>
      </c>
      <c r="E973" s="1" t="s">
        <v>2307</v>
      </c>
      <c r="F973" s="1" t="s">
        <v>2308</v>
      </c>
      <c r="G973" s="1" t="s">
        <v>2442</v>
      </c>
      <c r="H973" s="1">
        <v>0</v>
      </c>
      <c r="I973" s="13">
        <f t="shared" si="15"/>
        <v>1</v>
      </c>
      <c r="J973" s="85">
        <v>1</v>
      </c>
    </row>
    <row r="974" spans="1:10" x14ac:dyDescent="0.25">
      <c r="A974" s="1" t="s">
        <v>4385</v>
      </c>
      <c r="B974" s="89" t="s">
        <v>2301</v>
      </c>
      <c r="C974" s="1">
        <v>0</v>
      </c>
      <c r="D974" s="1" t="e">
        <v>#N/A</v>
      </c>
      <c r="E974" s="1" t="s">
        <v>2307</v>
      </c>
      <c r="F974" s="1" t="s">
        <v>2308</v>
      </c>
      <c r="G974" s="1" t="s">
        <v>2442</v>
      </c>
      <c r="H974" s="1">
        <v>0</v>
      </c>
      <c r="I974" s="13">
        <f t="shared" si="15"/>
        <v>1</v>
      </c>
      <c r="J974" s="85">
        <v>1</v>
      </c>
    </row>
    <row r="975" spans="1:10" x14ac:dyDescent="0.25">
      <c r="A975" s="1" t="s">
        <v>4385</v>
      </c>
      <c r="B975" s="89" t="s">
        <v>2302</v>
      </c>
      <c r="C975" s="1">
        <v>0</v>
      </c>
      <c r="D975" s="1" t="e">
        <v>#N/A</v>
      </c>
      <c r="E975" s="1" t="s">
        <v>2307</v>
      </c>
      <c r="F975" s="1" t="s">
        <v>2308</v>
      </c>
      <c r="G975" s="1" t="s">
        <v>2442</v>
      </c>
      <c r="H975" s="1">
        <v>0</v>
      </c>
      <c r="I975" s="13">
        <f t="shared" si="15"/>
        <v>1</v>
      </c>
      <c r="J975" s="85">
        <v>1</v>
      </c>
    </row>
    <row r="976" spans="1:10" x14ac:dyDescent="0.25">
      <c r="A976" s="1" t="s">
        <v>4385</v>
      </c>
      <c r="B976" s="89" t="s">
        <v>2303</v>
      </c>
      <c r="C976" s="1">
        <v>0</v>
      </c>
      <c r="D976" s="1" t="e">
        <v>#N/A</v>
      </c>
      <c r="E976" s="1" t="s">
        <v>2307</v>
      </c>
      <c r="F976" s="1" t="s">
        <v>2308</v>
      </c>
      <c r="G976" s="1" t="s">
        <v>2442</v>
      </c>
      <c r="H976" s="1">
        <v>0</v>
      </c>
      <c r="I976" s="13">
        <f t="shared" si="15"/>
        <v>1</v>
      </c>
      <c r="J976" s="85">
        <v>1</v>
      </c>
    </row>
    <row r="977" spans="1:10" x14ac:dyDescent="0.25">
      <c r="A977" s="1" t="s">
        <v>4385</v>
      </c>
      <c r="B977" s="89" t="s">
        <v>2304</v>
      </c>
      <c r="C977" s="1">
        <v>0</v>
      </c>
      <c r="D977" s="1" t="e">
        <v>#N/A</v>
      </c>
      <c r="E977" s="1" t="s">
        <v>2307</v>
      </c>
      <c r="F977" s="1" t="s">
        <v>2308</v>
      </c>
      <c r="G977" s="1" t="s">
        <v>2442</v>
      </c>
      <c r="H977" s="1">
        <v>0</v>
      </c>
      <c r="I977" s="13">
        <f t="shared" si="15"/>
        <v>1</v>
      </c>
      <c r="J977" s="85">
        <v>1</v>
      </c>
    </row>
    <row r="978" spans="1:10" x14ac:dyDescent="0.25">
      <c r="A978" s="1" t="s">
        <v>4385</v>
      </c>
      <c r="B978" s="89" t="s">
        <v>2305</v>
      </c>
      <c r="C978" s="1">
        <v>0</v>
      </c>
      <c r="D978" s="1" t="e">
        <v>#N/A</v>
      </c>
      <c r="E978" s="1" t="s">
        <v>2307</v>
      </c>
      <c r="F978" s="1" t="s">
        <v>2308</v>
      </c>
      <c r="G978" s="1" t="s">
        <v>2442</v>
      </c>
      <c r="H978" s="1">
        <v>0</v>
      </c>
      <c r="I978" s="13">
        <f t="shared" si="15"/>
        <v>1</v>
      </c>
      <c r="J978" s="85">
        <v>1</v>
      </c>
    </row>
    <row r="979" spans="1:10" x14ac:dyDescent="0.25">
      <c r="A979" s="1" t="s">
        <v>4385</v>
      </c>
      <c r="B979" s="89" t="s">
        <v>2306</v>
      </c>
      <c r="C979" s="1">
        <v>0</v>
      </c>
      <c r="D979" s="1" t="e">
        <v>#N/A</v>
      </c>
      <c r="E979" s="1" t="s">
        <v>2307</v>
      </c>
      <c r="F979" s="1" t="s">
        <v>2308</v>
      </c>
      <c r="G979" s="1" t="s">
        <v>2442</v>
      </c>
      <c r="H979" s="1">
        <v>0</v>
      </c>
      <c r="I979" s="13">
        <f t="shared" si="15"/>
        <v>1</v>
      </c>
      <c r="J979" s="85">
        <v>1</v>
      </c>
    </row>
    <row r="980" spans="1:10" x14ac:dyDescent="0.25">
      <c r="A980" s="1" t="s">
        <v>4385</v>
      </c>
      <c r="B980" s="89" t="s">
        <v>1906</v>
      </c>
      <c r="C980" s="1" t="s">
        <v>1906</v>
      </c>
      <c r="D980" s="1" t="e">
        <v>#N/A</v>
      </c>
      <c r="E980" s="1" t="s">
        <v>2307</v>
      </c>
      <c r="F980" s="1" t="s">
        <v>2308</v>
      </c>
      <c r="G980" s="1" t="s">
        <v>2442</v>
      </c>
      <c r="H980" s="1">
        <v>0</v>
      </c>
      <c r="I980" s="13">
        <f t="shared" si="15"/>
        <v>1</v>
      </c>
      <c r="J980" s="85">
        <v>1</v>
      </c>
    </row>
    <row r="981" spans="1:10" x14ac:dyDescent="0.25">
      <c r="A981" s="1" t="s">
        <v>4385</v>
      </c>
      <c r="B981" s="89" t="s">
        <v>1730</v>
      </c>
      <c r="C981" s="1" t="s">
        <v>1730</v>
      </c>
      <c r="D981" s="1" t="e">
        <v>#N/A</v>
      </c>
      <c r="E981" s="1" t="s">
        <v>2307</v>
      </c>
      <c r="F981" s="1" t="s">
        <v>2308</v>
      </c>
      <c r="G981" s="1" t="s">
        <v>2442</v>
      </c>
      <c r="H981" s="1">
        <v>0</v>
      </c>
      <c r="I981" s="13">
        <f t="shared" si="15"/>
        <v>1</v>
      </c>
      <c r="J981" s="85">
        <v>1</v>
      </c>
    </row>
    <row r="982" spans="1:10" x14ac:dyDescent="0.25">
      <c r="A982" s="1" t="s">
        <v>4385</v>
      </c>
      <c r="B982" s="89" t="s">
        <v>1753</v>
      </c>
      <c r="C982" s="1" t="s">
        <v>1753</v>
      </c>
      <c r="D982" s="1" t="e">
        <v>#N/A</v>
      </c>
      <c r="E982" s="1" t="s">
        <v>2307</v>
      </c>
      <c r="F982" s="1" t="s">
        <v>2308</v>
      </c>
      <c r="G982" s="1" t="s">
        <v>2442</v>
      </c>
      <c r="H982" s="1">
        <v>0</v>
      </c>
      <c r="I982" s="13">
        <f t="shared" si="15"/>
        <v>1</v>
      </c>
      <c r="J982" s="85">
        <v>1</v>
      </c>
    </row>
    <row r="983" spans="1:10" x14ac:dyDescent="0.25">
      <c r="A983" s="1" t="s">
        <v>4385</v>
      </c>
      <c r="B983" s="89" t="s">
        <v>1736</v>
      </c>
      <c r="C983" s="1" t="s">
        <v>1737</v>
      </c>
      <c r="D983" s="1" t="e">
        <v>#N/A</v>
      </c>
      <c r="E983" s="1" t="s">
        <v>2307</v>
      </c>
      <c r="F983" s="1" t="s">
        <v>2308</v>
      </c>
      <c r="G983" s="1" t="s">
        <v>2442</v>
      </c>
      <c r="H983" s="1">
        <v>0</v>
      </c>
      <c r="I983" s="13">
        <f t="shared" si="15"/>
        <v>1</v>
      </c>
      <c r="J983" s="85">
        <v>1</v>
      </c>
    </row>
    <row r="984" spans="1:10" x14ac:dyDescent="0.25">
      <c r="A984" s="1" t="s">
        <v>4385</v>
      </c>
      <c r="B984" s="89" t="s">
        <v>1754</v>
      </c>
      <c r="C984" s="1" t="s">
        <v>1754</v>
      </c>
      <c r="D984" s="1" t="e">
        <v>#N/A</v>
      </c>
      <c r="E984" s="1" t="s">
        <v>2307</v>
      </c>
      <c r="F984" s="1" t="s">
        <v>2308</v>
      </c>
      <c r="G984" s="1" t="s">
        <v>2442</v>
      </c>
      <c r="H984" s="1">
        <v>0</v>
      </c>
      <c r="I984" s="13">
        <f t="shared" si="15"/>
        <v>1</v>
      </c>
      <c r="J984" s="85">
        <v>1</v>
      </c>
    </row>
    <row r="985" spans="1:10" x14ac:dyDescent="0.25">
      <c r="A985" s="1" t="s">
        <v>4385</v>
      </c>
      <c r="B985" s="89" t="s">
        <v>1738</v>
      </c>
      <c r="C985" s="1" t="s">
        <v>1738</v>
      </c>
      <c r="D985" s="1" t="e">
        <v>#N/A</v>
      </c>
      <c r="E985" s="1" t="s">
        <v>2307</v>
      </c>
      <c r="F985" s="1" t="s">
        <v>2308</v>
      </c>
      <c r="G985" s="1" t="s">
        <v>2442</v>
      </c>
      <c r="H985" s="1">
        <v>0</v>
      </c>
      <c r="I985" s="13">
        <f t="shared" si="15"/>
        <v>1</v>
      </c>
      <c r="J985" s="85">
        <v>1</v>
      </c>
    </row>
    <row r="986" spans="1:10" x14ac:dyDescent="0.25">
      <c r="A986" s="1" t="s">
        <v>4385</v>
      </c>
      <c r="B986" s="89" t="s">
        <v>1958</v>
      </c>
      <c r="C986" s="1" t="s">
        <v>1959</v>
      </c>
      <c r="D986" s="1" t="e">
        <v>#N/A</v>
      </c>
      <c r="E986" s="1" t="s">
        <v>2307</v>
      </c>
      <c r="F986" s="1" t="s">
        <v>2308</v>
      </c>
      <c r="G986" s="1" t="s">
        <v>2442</v>
      </c>
      <c r="H986" s="1">
        <v>0</v>
      </c>
      <c r="I986" s="13">
        <f t="shared" si="15"/>
        <v>1</v>
      </c>
      <c r="J986" s="85">
        <v>1</v>
      </c>
    </row>
    <row r="987" spans="1:10" x14ac:dyDescent="0.25">
      <c r="A987" s="1" t="s">
        <v>4385</v>
      </c>
      <c r="B987" s="89" t="s">
        <v>1731</v>
      </c>
      <c r="C987" s="1" t="s">
        <v>1732</v>
      </c>
      <c r="D987" s="1" t="e">
        <v>#N/A</v>
      </c>
      <c r="E987" s="1" t="s">
        <v>2307</v>
      </c>
      <c r="F987" s="1" t="s">
        <v>2308</v>
      </c>
      <c r="G987" s="1" t="s">
        <v>2442</v>
      </c>
      <c r="H987" s="1">
        <v>0</v>
      </c>
      <c r="I987" s="13">
        <f t="shared" si="15"/>
        <v>1</v>
      </c>
      <c r="J987" s="85">
        <v>1</v>
      </c>
    </row>
    <row r="988" spans="1:10" x14ac:dyDescent="0.25">
      <c r="A988" s="1" t="s">
        <v>4385</v>
      </c>
      <c r="B988" s="89" t="s">
        <v>1962</v>
      </c>
      <c r="C988" s="1" t="s">
        <v>1963</v>
      </c>
      <c r="D988" s="1" t="e">
        <v>#N/A</v>
      </c>
      <c r="E988" s="1" t="s">
        <v>2307</v>
      </c>
      <c r="F988" s="1" t="s">
        <v>2308</v>
      </c>
      <c r="G988" s="1" t="s">
        <v>2442</v>
      </c>
      <c r="H988" s="1">
        <v>0</v>
      </c>
      <c r="I988" s="13">
        <f t="shared" si="15"/>
        <v>1</v>
      </c>
      <c r="J988" s="85">
        <v>1</v>
      </c>
    </row>
    <row r="989" spans="1:10" x14ac:dyDescent="0.25">
      <c r="A989" s="1" t="s">
        <v>4385</v>
      </c>
      <c r="B989" s="89" t="s">
        <v>1733</v>
      </c>
      <c r="C989" s="1" t="s">
        <v>1734</v>
      </c>
      <c r="D989" s="1" t="e">
        <v>#N/A</v>
      </c>
      <c r="E989" s="1" t="s">
        <v>2307</v>
      </c>
      <c r="F989" s="1" t="s">
        <v>2308</v>
      </c>
      <c r="G989" s="1" t="s">
        <v>2442</v>
      </c>
      <c r="H989" s="1">
        <v>0</v>
      </c>
      <c r="I989" s="13">
        <f t="shared" si="15"/>
        <v>1</v>
      </c>
      <c r="J989" s="85">
        <v>1</v>
      </c>
    </row>
    <row r="990" spans="1:10" x14ac:dyDescent="0.25">
      <c r="A990" s="1" t="s">
        <v>4385</v>
      </c>
      <c r="B990" s="89" t="s">
        <v>1739</v>
      </c>
      <c r="C990" s="1" t="s">
        <v>1740</v>
      </c>
      <c r="D990" s="1" t="e">
        <v>#N/A</v>
      </c>
      <c r="E990" s="1" t="s">
        <v>2307</v>
      </c>
      <c r="F990" s="1" t="s">
        <v>2308</v>
      </c>
      <c r="G990" s="1" t="s">
        <v>2442</v>
      </c>
      <c r="H990" s="1">
        <v>0</v>
      </c>
      <c r="I990" s="13">
        <f t="shared" si="15"/>
        <v>1</v>
      </c>
      <c r="J990" s="85">
        <v>1</v>
      </c>
    </row>
    <row r="991" spans="1:10" x14ac:dyDescent="0.25">
      <c r="A991" s="1" t="s">
        <v>4385</v>
      </c>
      <c r="B991" s="89" t="s">
        <v>1961</v>
      </c>
      <c r="C991" s="1" t="s">
        <v>1959</v>
      </c>
      <c r="D991" s="1" t="e">
        <v>#N/A</v>
      </c>
      <c r="E991" s="1" t="s">
        <v>2307</v>
      </c>
      <c r="F991" s="1" t="s">
        <v>2308</v>
      </c>
      <c r="G991" s="1" t="s">
        <v>2442</v>
      </c>
      <c r="H991" s="1">
        <v>0</v>
      </c>
      <c r="I991" s="13">
        <f t="shared" si="15"/>
        <v>1</v>
      </c>
      <c r="J991" s="85">
        <v>1</v>
      </c>
    </row>
    <row r="992" spans="1:10" x14ac:dyDescent="0.25">
      <c r="A992" s="1" t="s">
        <v>4385</v>
      </c>
      <c r="B992" s="89" t="s">
        <v>1741</v>
      </c>
      <c r="C992" s="1" t="s">
        <v>1742</v>
      </c>
      <c r="D992" s="1" t="e">
        <v>#N/A</v>
      </c>
      <c r="E992" s="1" t="s">
        <v>2307</v>
      </c>
      <c r="F992" s="1" t="s">
        <v>2308</v>
      </c>
      <c r="G992" s="1" t="s">
        <v>2442</v>
      </c>
      <c r="H992" s="1">
        <v>0</v>
      </c>
      <c r="I992" s="13">
        <f t="shared" si="15"/>
        <v>1</v>
      </c>
      <c r="J992" s="85">
        <v>1</v>
      </c>
    </row>
    <row r="993" spans="1:10" x14ac:dyDescent="0.25">
      <c r="A993" s="1" t="s">
        <v>4385</v>
      </c>
      <c r="B993" s="89" t="s">
        <v>1743</v>
      </c>
      <c r="C993" s="1" t="s">
        <v>1744</v>
      </c>
      <c r="D993" s="1" t="e">
        <v>#N/A</v>
      </c>
      <c r="E993" s="1" t="s">
        <v>2307</v>
      </c>
      <c r="F993" s="1" t="s">
        <v>2308</v>
      </c>
      <c r="G993" s="1" t="s">
        <v>2442</v>
      </c>
      <c r="H993" s="1">
        <v>0</v>
      </c>
      <c r="I993" s="13">
        <f t="shared" si="15"/>
        <v>1</v>
      </c>
      <c r="J993" s="85">
        <v>1</v>
      </c>
    </row>
    <row r="994" spans="1:10" x14ac:dyDescent="0.25">
      <c r="A994" s="1" t="s">
        <v>4385</v>
      </c>
      <c r="B994" s="89" t="s">
        <v>1745</v>
      </c>
      <c r="C994" s="1" t="s">
        <v>1746</v>
      </c>
      <c r="D994" s="1" t="e">
        <v>#N/A</v>
      </c>
      <c r="E994" s="1" t="s">
        <v>2307</v>
      </c>
      <c r="F994" s="1" t="s">
        <v>2308</v>
      </c>
      <c r="G994" s="1" t="s">
        <v>2442</v>
      </c>
      <c r="H994" s="1">
        <v>0</v>
      </c>
      <c r="I994" s="13">
        <f t="shared" si="15"/>
        <v>1</v>
      </c>
      <c r="J994" s="85">
        <v>1</v>
      </c>
    </row>
    <row r="995" spans="1:10" x14ac:dyDescent="0.25">
      <c r="A995" s="1" t="s">
        <v>4385</v>
      </c>
      <c r="B995" s="89" t="s">
        <v>1749</v>
      </c>
      <c r="C995" s="1" t="s">
        <v>1750</v>
      </c>
      <c r="D995" s="1" t="e">
        <v>#N/A</v>
      </c>
      <c r="E995" s="1" t="s">
        <v>2307</v>
      </c>
      <c r="F995" s="1" t="s">
        <v>2308</v>
      </c>
      <c r="G995" s="1" t="s">
        <v>2442</v>
      </c>
      <c r="H995" s="1">
        <v>0</v>
      </c>
      <c r="I995" s="13">
        <f t="shared" si="15"/>
        <v>1</v>
      </c>
      <c r="J995" s="85">
        <v>1</v>
      </c>
    </row>
    <row r="996" spans="1:10" x14ac:dyDescent="0.25">
      <c r="A996" s="1" t="s">
        <v>4385</v>
      </c>
      <c r="B996" s="89" t="s">
        <v>1724</v>
      </c>
      <c r="C996" s="1" t="s">
        <v>1725</v>
      </c>
      <c r="D996" s="1" t="e">
        <v>#N/A</v>
      </c>
      <c r="E996" s="1" t="s">
        <v>2307</v>
      </c>
      <c r="F996" s="1" t="s">
        <v>2308</v>
      </c>
      <c r="G996" s="1" t="s">
        <v>2442</v>
      </c>
      <c r="H996" s="1">
        <v>0</v>
      </c>
      <c r="I996" s="13">
        <f t="shared" si="15"/>
        <v>1</v>
      </c>
      <c r="J996" s="85">
        <v>1</v>
      </c>
    </row>
    <row r="997" spans="1:10" x14ac:dyDescent="0.25">
      <c r="A997" s="1" t="s">
        <v>4385</v>
      </c>
      <c r="B997" s="89" t="s">
        <v>1747</v>
      </c>
      <c r="C997" s="1" t="s">
        <v>1748</v>
      </c>
      <c r="D997" s="1" t="e">
        <v>#N/A</v>
      </c>
      <c r="E997" s="1" t="s">
        <v>2307</v>
      </c>
      <c r="F997" s="1" t="s">
        <v>2308</v>
      </c>
      <c r="G997" s="1" t="s">
        <v>2442</v>
      </c>
      <c r="H997" s="1">
        <v>0</v>
      </c>
      <c r="I997" s="13">
        <f t="shared" si="15"/>
        <v>1</v>
      </c>
      <c r="J997" s="85">
        <v>1</v>
      </c>
    </row>
    <row r="998" spans="1:10" x14ac:dyDescent="0.25">
      <c r="A998" s="1" t="s">
        <v>4385</v>
      </c>
      <c r="B998" s="89" t="s">
        <v>1751</v>
      </c>
      <c r="C998" s="1" t="s">
        <v>1752</v>
      </c>
      <c r="D998" s="1" t="e">
        <v>#N/A</v>
      </c>
      <c r="E998" s="1" t="s">
        <v>2307</v>
      </c>
      <c r="F998" s="1" t="s">
        <v>2308</v>
      </c>
      <c r="G998" s="1" t="s">
        <v>2442</v>
      </c>
      <c r="H998" s="1">
        <v>0</v>
      </c>
      <c r="I998" s="13">
        <f t="shared" si="15"/>
        <v>1</v>
      </c>
      <c r="J998" s="85">
        <v>1</v>
      </c>
    </row>
    <row r="999" spans="1:10" x14ac:dyDescent="0.25">
      <c r="A999" s="1" t="s">
        <v>4385</v>
      </c>
      <c r="B999" s="89" t="s">
        <v>1756</v>
      </c>
      <c r="C999" s="1" t="s">
        <v>1757</v>
      </c>
      <c r="D999" s="1" t="e">
        <v>#N/A</v>
      </c>
      <c r="E999" s="1" t="s">
        <v>2307</v>
      </c>
      <c r="F999" s="1" t="s">
        <v>2308</v>
      </c>
      <c r="G999" s="1" t="s">
        <v>2442</v>
      </c>
      <c r="H999" s="1">
        <v>0</v>
      </c>
      <c r="I999" s="13">
        <f t="shared" si="15"/>
        <v>1</v>
      </c>
      <c r="J999" s="85">
        <v>1</v>
      </c>
    </row>
    <row r="1000" spans="1:10" x14ac:dyDescent="0.25">
      <c r="A1000" s="1" t="s">
        <v>4385</v>
      </c>
      <c r="B1000" s="89" t="s">
        <v>1758</v>
      </c>
      <c r="C1000" s="1" t="s">
        <v>1759</v>
      </c>
      <c r="D1000" s="1" t="e">
        <v>#N/A</v>
      </c>
      <c r="E1000" s="1" t="s">
        <v>2307</v>
      </c>
      <c r="F1000" s="1" t="s">
        <v>2308</v>
      </c>
      <c r="G1000" s="1" t="s">
        <v>2442</v>
      </c>
      <c r="H1000" s="1">
        <v>0</v>
      </c>
      <c r="I1000" s="13">
        <f t="shared" si="15"/>
        <v>1</v>
      </c>
      <c r="J1000" s="85">
        <v>1</v>
      </c>
    </row>
    <row r="1001" spans="1:10" x14ac:dyDescent="0.25">
      <c r="A1001" s="1" t="s">
        <v>4385</v>
      </c>
      <c r="B1001" s="89" t="s">
        <v>1760</v>
      </c>
      <c r="C1001" s="1" t="s">
        <v>1761</v>
      </c>
      <c r="D1001" s="1" t="e">
        <v>#N/A</v>
      </c>
      <c r="E1001" s="1" t="s">
        <v>2307</v>
      </c>
      <c r="F1001" s="1" t="s">
        <v>2308</v>
      </c>
      <c r="G1001" s="1" t="s">
        <v>2442</v>
      </c>
      <c r="H1001" s="1">
        <v>0</v>
      </c>
      <c r="I1001" s="13">
        <f t="shared" si="15"/>
        <v>1</v>
      </c>
      <c r="J1001" s="85">
        <v>1</v>
      </c>
    </row>
    <row r="1002" spans="1:10" x14ac:dyDescent="0.25">
      <c r="A1002" s="1" t="s">
        <v>3317</v>
      </c>
      <c r="B1002" s="89" t="s">
        <v>708</v>
      </c>
      <c r="C1002" s="1" t="s">
        <v>3724</v>
      </c>
      <c r="D1002" s="1">
        <v>12</v>
      </c>
      <c r="E1002" s="1" t="s">
        <v>392</v>
      </c>
      <c r="F1002" s="1" t="s">
        <v>2291</v>
      </c>
      <c r="G1002" s="1" t="s">
        <v>2442</v>
      </c>
      <c r="H1002" s="1">
        <v>1</v>
      </c>
      <c r="I1002" s="13">
        <f t="shared" si="15"/>
        <v>0</v>
      </c>
      <c r="J1002" s="85">
        <v>1</v>
      </c>
    </row>
    <row r="1003" spans="1:10" x14ac:dyDescent="0.25">
      <c r="A1003" s="1" t="s">
        <v>3317</v>
      </c>
      <c r="B1003" s="89" t="s">
        <v>4343</v>
      </c>
      <c r="C1003" s="1" t="s">
        <v>4344</v>
      </c>
      <c r="D1003" s="1">
        <v>0</v>
      </c>
      <c r="E1003" s="1" t="s">
        <v>392</v>
      </c>
      <c r="F1003" s="1" t="s">
        <v>2291</v>
      </c>
      <c r="G1003" s="1" t="s">
        <v>2442</v>
      </c>
      <c r="H1003" s="1">
        <v>1</v>
      </c>
      <c r="I1003" s="13">
        <f t="shared" si="15"/>
        <v>0</v>
      </c>
      <c r="J1003" s="85">
        <v>1</v>
      </c>
    </row>
    <row r="1004" spans="1:10" x14ac:dyDescent="0.25">
      <c r="A1004" s="1" t="s">
        <v>3317</v>
      </c>
      <c r="B1004" s="89" t="s">
        <v>4345</v>
      </c>
      <c r="C1004" s="1" t="s">
        <v>4346</v>
      </c>
      <c r="D1004" s="1">
        <v>0</v>
      </c>
      <c r="E1004" s="1" t="s">
        <v>392</v>
      </c>
      <c r="F1004" s="1" t="s">
        <v>2291</v>
      </c>
      <c r="G1004" s="1" t="s">
        <v>2442</v>
      </c>
      <c r="H1004" s="1">
        <v>1</v>
      </c>
      <c r="I1004" s="13">
        <f t="shared" si="15"/>
        <v>0</v>
      </c>
      <c r="J1004" s="85">
        <v>1</v>
      </c>
    </row>
    <row r="1005" spans="1:10" x14ac:dyDescent="0.25">
      <c r="A1005" s="1" t="s">
        <v>4385</v>
      </c>
      <c r="B1005" s="89" t="s">
        <v>1265</v>
      </c>
      <c r="C1005" s="1" t="s">
        <v>1266</v>
      </c>
      <c r="D1005" s="1">
        <v>750</v>
      </c>
      <c r="E1005" s="1" t="s">
        <v>392</v>
      </c>
      <c r="F1005" s="1" t="s">
        <v>2291</v>
      </c>
      <c r="G1005" s="1" t="s">
        <v>2442</v>
      </c>
      <c r="H1005" s="1">
        <v>1</v>
      </c>
      <c r="I1005" s="13">
        <f t="shared" si="15"/>
        <v>0</v>
      </c>
      <c r="J1005" s="85">
        <v>1</v>
      </c>
    </row>
    <row r="1006" spans="1:10" x14ac:dyDescent="0.25">
      <c r="A1006" s="1" t="s">
        <v>4385</v>
      </c>
      <c r="B1006" s="89" t="s">
        <v>1263</v>
      </c>
      <c r="C1006" s="1" t="s">
        <v>1264</v>
      </c>
      <c r="D1006" s="1">
        <v>741.27</v>
      </c>
      <c r="E1006" s="1" t="s">
        <v>392</v>
      </c>
      <c r="F1006" s="1" t="s">
        <v>2291</v>
      </c>
      <c r="G1006" s="1" t="s">
        <v>2442</v>
      </c>
      <c r="H1006" s="1">
        <v>1</v>
      </c>
      <c r="I1006" s="13">
        <f t="shared" si="15"/>
        <v>0</v>
      </c>
      <c r="J1006" s="85">
        <v>1</v>
      </c>
    </row>
    <row r="1007" spans="1:10" x14ac:dyDescent="0.25">
      <c r="A1007" s="1" t="s">
        <v>4385</v>
      </c>
      <c r="B1007" s="89" t="s">
        <v>1394</v>
      </c>
      <c r="C1007" s="1" t="s">
        <v>1395</v>
      </c>
      <c r="D1007" s="1">
        <v>505.96</v>
      </c>
      <c r="E1007" s="1" t="s">
        <v>392</v>
      </c>
      <c r="F1007" s="1" t="s">
        <v>2291</v>
      </c>
      <c r="G1007" s="1" t="s">
        <v>2442</v>
      </c>
      <c r="H1007" s="1">
        <v>1</v>
      </c>
      <c r="I1007" s="13">
        <f t="shared" si="15"/>
        <v>0</v>
      </c>
      <c r="J1007" s="85">
        <v>1</v>
      </c>
    </row>
    <row r="1008" spans="1:10" x14ac:dyDescent="0.25">
      <c r="A1008" s="1" t="s">
        <v>4385</v>
      </c>
      <c r="B1008" s="89" t="s">
        <v>399</v>
      </c>
      <c r="C1008" s="1" t="s">
        <v>400</v>
      </c>
      <c r="D1008" s="1">
        <v>497.97</v>
      </c>
      <c r="E1008" s="1" t="s">
        <v>392</v>
      </c>
      <c r="F1008" s="1" t="s">
        <v>2291</v>
      </c>
      <c r="G1008" s="1" t="s">
        <v>2442</v>
      </c>
      <c r="H1008" s="1">
        <v>1</v>
      </c>
      <c r="I1008" s="13">
        <f t="shared" si="15"/>
        <v>0</v>
      </c>
      <c r="J1008" s="85">
        <v>1</v>
      </c>
    </row>
    <row r="1009" spans="1:10" x14ac:dyDescent="0.25">
      <c r="A1009" s="1" t="s">
        <v>4385</v>
      </c>
      <c r="B1009" s="89" t="s">
        <v>1396</v>
      </c>
      <c r="C1009" s="1" t="s">
        <v>1397</v>
      </c>
      <c r="D1009" s="1">
        <v>495.9</v>
      </c>
      <c r="E1009" s="1" t="s">
        <v>392</v>
      </c>
      <c r="F1009" s="1" t="s">
        <v>2291</v>
      </c>
      <c r="G1009" s="1" t="s">
        <v>2442</v>
      </c>
      <c r="H1009" s="1">
        <v>1</v>
      </c>
      <c r="I1009" s="13">
        <f t="shared" si="15"/>
        <v>0</v>
      </c>
      <c r="J1009" s="85">
        <v>1</v>
      </c>
    </row>
    <row r="1010" spans="1:10" x14ac:dyDescent="0.25">
      <c r="A1010" s="1" t="s">
        <v>4385</v>
      </c>
      <c r="B1010" s="89" t="s">
        <v>401</v>
      </c>
      <c r="C1010" s="1" t="s">
        <v>402</v>
      </c>
      <c r="D1010" s="1">
        <v>495</v>
      </c>
      <c r="E1010" s="1" t="s">
        <v>392</v>
      </c>
      <c r="F1010" s="1" t="s">
        <v>2291</v>
      </c>
      <c r="G1010" s="1" t="s">
        <v>2442</v>
      </c>
      <c r="H1010" s="1">
        <v>1</v>
      </c>
      <c r="I1010" s="13">
        <f t="shared" si="15"/>
        <v>0</v>
      </c>
      <c r="J1010" s="85">
        <v>1</v>
      </c>
    </row>
    <row r="1011" spans="1:10" x14ac:dyDescent="0.25">
      <c r="A1011" s="1" t="s">
        <v>4385</v>
      </c>
      <c r="B1011" s="89" t="s">
        <v>397</v>
      </c>
      <c r="C1011" s="1" t="s">
        <v>398</v>
      </c>
      <c r="D1011" s="1">
        <v>335.67</v>
      </c>
      <c r="E1011" s="1" t="s">
        <v>392</v>
      </c>
      <c r="F1011" s="1" t="s">
        <v>2291</v>
      </c>
      <c r="G1011" s="1" t="s">
        <v>2442</v>
      </c>
      <c r="H1011" s="1">
        <v>1</v>
      </c>
      <c r="I1011" s="13">
        <f t="shared" si="15"/>
        <v>0</v>
      </c>
      <c r="J1011" s="85">
        <v>1</v>
      </c>
    </row>
    <row r="1012" spans="1:10" x14ac:dyDescent="0.25">
      <c r="A1012" s="1" t="s">
        <v>4385</v>
      </c>
      <c r="B1012" s="89" t="s">
        <v>395</v>
      </c>
      <c r="C1012" s="1" t="s">
        <v>396</v>
      </c>
      <c r="D1012" s="1">
        <v>332.18</v>
      </c>
      <c r="E1012" s="1" t="s">
        <v>392</v>
      </c>
      <c r="F1012" s="1" t="s">
        <v>2291</v>
      </c>
      <c r="G1012" s="1" t="s">
        <v>2442</v>
      </c>
      <c r="H1012" s="1">
        <v>1</v>
      </c>
      <c r="I1012" s="13">
        <f t="shared" si="15"/>
        <v>0</v>
      </c>
      <c r="J1012" s="85">
        <v>1</v>
      </c>
    </row>
    <row r="1013" spans="1:10" x14ac:dyDescent="0.25">
      <c r="A1013" s="1" t="s">
        <v>4385</v>
      </c>
      <c r="B1013" s="89" t="s">
        <v>765</v>
      </c>
      <c r="C1013" s="1">
        <v>0</v>
      </c>
      <c r="D1013" s="1">
        <v>330</v>
      </c>
      <c r="E1013" s="1" t="s">
        <v>392</v>
      </c>
      <c r="F1013" s="1" t="s">
        <v>2291</v>
      </c>
      <c r="G1013" s="1" t="s">
        <v>2442</v>
      </c>
      <c r="H1013" s="1">
        <v>1</v>
      </c>
      <c r="I1013" s="13">
        <f t="shared" si="15"/>
        <v>0</v>
      </c>
      <c r="J1013" s="85">
        <v>1</v>
      </c>
    </row>
    <row r="1014" spans="1:10" x14ac:dyDescent="0.25">
      <c r="A1014" s="1" t="s">
        <v>4385</v>
      </c>
      <c r="B1014" s="89" t="s">
        <v>764</v>
      </c>
      <c r="C1014" s="1">
        <v>0</v>
      </c>
      <c r="D1014" s="1">
        <v>300</v>
      </c>
      <c r="E1014" s="1" t="s">
        <v>392</v>
      </c>
      <c r="F1014" s="1" t="s">
        <v>2291</v>
      </c>
      <c r="G1014" s="1" t="s">
        <v>2442</v>
      </c>
      <c r="H1014" s="1">
        <v>1</v>
      </c>
      <c r="I1014" s="13">
        <f t="shared" si="15"/>
        <v>0</v>
      </c>
      <c r="J1014" s="85">
        <v>1</v>
      </c>
    </row>
    <row r="1015" spans="1:10" x14ac:dyDescent="0.25">
      <c r="A1015" s="1" t="s">
        <v>4385</v>
      </c>
      <c r="B1015" s="89" t="s">
        <v>952</v>
      </c>
      <c r="C1015" s="1" t="s">
        <v>953</v>
      </c>
      <c r="D1015" s="1">
        <v>225.8</v>
      </c>
      <c r="E1015" s="1" t="s">
        <v>392</v>
      </c>
      <c r="F1015" s="1" t="s">
        <v>2291</v>
      </c>
      <c r="G1015" s="1" t="s">
        <v>2442</v>
      </c>
      <c r="H1015" s="1">
        <v>1</v>
      </c>
      <c r="I1015" s="13">
        <f t="shared" si="15"/>
        <v>0</v>
      </c>
      <c r="J1015" s="85">
        <v>1</v>
      </c>
    </row>
    <row r="1016" spans="1:10" x14ac:dyDescent="0.25">
      <c r="A1016" s="1" t="s">
        <v>4385</v>
      </c>
      <c r="B1016" s="89" t="s">
        <v>950</v>
      </c>
      <c r="C1016" s="1" t="s">
        <v>951</v>
      </c>
      <c r="D1016" s="1">
        <v>225.75</v>
      </c>
      <c r="E1016" s="1" t="s">
        <v>392</v>
      </c>
      <c r="F1016" s="1" t="s">
        <v>2291</v>
      </c>
      <c r="G1016" s="1" t="s">
        <v>2442</v>
      </c>
      <c r="H1016" s="1">
        <v>1</v>
      </c>
      <c r="I1016" s="13">
        <f t="shared" si="15"/>
        <v>0</v>
      </c>
      <c r="J1016" s="85">
        <v>1</v>
      </c>
    </row>
    <row r="1017" spans="1:10" x14ac:dyDescent="0.25">
      <c r="A1017" s="1" t="s">
        <v>4385</v>
      </c>
      <c r="B1017" s="89" t="s">
        <v>1390</v>
      </c>
      <c r="C1017" s="1" t="s">
        <v>1391</v>
      </c>
      <c r="D1017" s="1">
        <v>178.87</v>
      </c>
      <c r="E1017" s="1" t="s">
        <v>392</v>
      </c>
      <c r="F1017" s="1" t="s">
        <v>2291</v>
      </c>
      <c r="G1017" s="1" t="s">
        <v>2442</v>
      </c>
      <c r="H1017" s="1">
        <v>1</v>
      </c>
      <c r="I1017" s="13">
        <f t="shared" si="15"/>
        <v>0</v>
      </c>
      <c r="J1017" s="85">
        <v>1</v>
      </c>
    </row>
    <row r="1018" spans="1:10" x14ac:dyDescent="0.25">
      <c r="A1018" s="1" t="s">
        <v>4385</v>
      </c>
      <c r="B1018" s="89" t="s">
        <v>393</v>
      </c>
      <c r="C1018" s="1" t="s">
        <v>394</v>
      </c>
      <c r="D1018" s="1">
        <v>175</v>
      </c>
      <c r="E1018" s="1" t="s">
        <v>392</v>
      </c>
      <c r="F1018" s="1" t="s">
        <v>2291</v>
      </c>
      <c r="G1018" s="1" t="s">
        <v>2442</v>
      </c>
      <c r="H1018" s="1">
        <v>1</v>
      </c>
      <c r="I1018" s="13">
        <f t="shared" si="15"/>
        <v>0</v>
      </c>
      <c r="J1018" s="85">
        <v>1</v>
      </c>
    </row>
    <row r="1019" spans="1:10" x14ac:dyDescent="0.25">
      <c r="A1019" s="1" t="s">
        <v>4385</v>
      </c>
      <c r="B1019" s="89" t="s">
        <v>1392</v>
      </c>
      <c r="C1019" s="1" t="s">
        <v>1393</v>
      </c>
      <c r="D1019" s="1">
        <v>175</v>
      </c>
      <c r="E1019" s="1" t="s">
        <v>392</v>
      </c>
      <c r="F1019" s="1" t="s">
        <v>2291</v>
      </c>
      <c r="G1019" s="1" t="s">
        <v>2442</v>
      </c>
      <c r="H1019" s="1">
        <v>1</v>
      </c>
      <c r="I1019" s="13">
        <f t="shared" si="15"/>
        <v>0</v>
      </c>
      <c r="J1019" s="85">
        <v>1</v>
      </c>
    </row>
    <row r="1020" spans="1:10" x14ac:dyDescent="0.25">
      <c r="A1020" s="1" t="s">
        <v>4385</v>
      </c>
      <c r="B1020" s="89" t="s">
        <v>390</v>
      </c>
      <c r="C1020" s="1" t="s">
        <v>391</v>
      </c>
      <c r="D1020" s="1">
        <v>174.56</v>
      </c>
      <c r="E1020" s="1" t="s">
        <v>392</v>
      </c>
      <c r="F1020" s="1" t="s">
        <v>2291</v>
      </c>
      <c r="G1020" s="1" t="s">
        <v>2442</v>
      </c>
      <c r="H1020" s="1">
        <v>1</v>
      </c>
      <c r="I1020" s="13">
        <f t="shared" si="15"/>
        <v>0</v>
      </c>
      <c r="J1020" s="85">
        <v>1</v>
      </c>
    </row>
    <row r="1021" spans="1:10" x14ac:dyDescent="0.25">
      <c r="A1021" s="1" t="s">
        <v>4385</v>
      </c>
      <c r="B1021" s="89" t="s">
        <v>763</v>
      </c>
      <c r="C1021" s="1">
        <v>0</v>
      </c>
      <c r="D1021" s="1">
        <v>110</v>
      </c>
      <c r="E1021" s="1" t="s">
        <v>392</v>
      </c>
      <c r="F1021" s="1" t="s">
        <v>2291</v>
      </c>
      <c r="G1021" s="1" t="s">
        <v>2442</v>
      </c>
      <c r="H1021" s="1">
        <v>1</v>
      </c>
      <c r="I1021" s="13">
        <f t="shared" si="15"/>
        <v>0</v>
      </c>
      <c r="J1021" s="85">
        <v>1</v>
      </c>
    </row>
    <row r="1022" spans="1:10" x14ac:dyDescent="0.25">
      <c r="A1022" s="1" t="s">
        <v>4385</v>
      </c>
      <c r="B1022" s="89" t="s">
        <v>762</v>
      </c>
      <c r="C1022" s="1">
        <v>0</v>
      </c>
      <c r="D1022" s="1">
        <v>104</v>
      </c>
      <c r="E1022" s="1" t="s">
        <v>392</v>
      </c>
      <c r="F1022" s="1" t="s">
        <v>2291</v>
      </c>
      <c r="G1022" s="1" t="s">
        <v>2442</v>
      </c>
      <c r="H1022" s="1">
        <v>1</v>
      </c>
      <c r="I1022" s="13">
        <f t="shared" si="15"/>
        <v>0</v>
      </c>
      <c r="J1022" s="85">
        <v>1</v>
      </c>
    </row>
    <row r="1023" spans="1:10" x14ac:dyDescent="0.25">
      <c r="A1023" s="1" t="s">
        <v>4385</v>
      </c>
      <c r="B1023" s="89" t="s">
        <v>2248</v>
      </c>
      <c r="C1023" s="1">
        <v>0</v>
      </c>
      <c r="D1023" s="1" t="e">
        <v>#N/A</v>
      </c>
      <c r="E1023" s="1" t="s">
        <v>2197</v>
      </c>
      <c r="F1023" s="1" t="s">
        <v>3308</v>
      </c>
      <c r="G1023" s="1" t="s">
        <v>2442</v>
      </c>
      <c r="H1023" s="1">
        <v>0</v>
      </c>
      <c r="I1023" s="13">
        <f t="shared" si="15"/>
        <v>1</v>
      </c>
      <c r="J1023" s="85">
        <v>0</v>
      </c>
    </row>
    <row r="1024" spans="1:10" x14ac:dyDescent="0.25">
      <c r="A1024" s="1" t="s">
        <v>4385</v>
      </c>
      <c r="B1024" s="89" t="s">
        <v>4394</v>
      </c>
      <c r="C1024" s="1" t="s">
        <v>4394</v>
      </c>
      <c r="D1024" s="1">
        <v>241.5</v>
      </c>
      <c r="E1024" s="1" t="s">
        <v>2197</v>
      </c>
      <c r="F1024" s="1" t="s">
        <v>2291</v>
      </c>
      <c r="G1024" s="1" t="s">
        <v>2442</v>
      </c>
      <c r="H1024" s="1">
        <v>1</v>
      </c>
      <c r="I1024" s="13">
        <f t="shared" si="15"/>
        <v>0</v>
      </c>
      <c r="J1024" s="85">
        <v>1</v>
      </c>
    </row>
    <row r="1025" spans="1:10" x14ac:dyDescent="0.25">
      <c r="A1025" s="1" t="s">
        <v>4385</v>
      </c>
      <c r="B1025" s="89" t="s">
        <v>4395</v>
      </c>
      <c r="C1025" s="1" t="s">
        <v>4395</v>
      </c>
      <c r="D1025" s="1">
        <v>241.5</v>
      </c>
      <c r="E1025" s="1" t="s">
        <v>2197</v>
      </c>
      <c r="F1025" s="1" t="s">
        <v>2291</v>
      </c>
      <c r="G1025" s="1" t="s">
        <v>2442</v>
      </c>
      <c r="H1025" s="1">
        <v>1</v>
      </c>
      <c r="I1025" s="13">
        <f t="shared" si="15"/>
        <v>0</v>
      </c>
      <c r="J1025" s="85">
        <v>1</v>
      </c>
    </row>
    <row r="1026" spans="1:10" x14ac:dyDescent="0.25">
      <c r="A1026" s="1" t="s">
        <v>4385</v>
      </c>
      <c r="B1026" s="89" t="s">
        <v>4396</v>
      </c>
      <c r="C1026" s="1" t="s">
        <v>4396</v>
      </c>
      <c r="D1026" s="1">
        <v>234.5</v>
      </c>
      <c r="E1026" s="1" t="s">
        <v>2197</v>
      </c>
      <c r="F1026" s="1" t="s">
        <v>2291</v>
      </c>
      <c r="G1026" s="1" t="s">
        <v>2442</v>
      </c>
      <c r="H1026" s="1">
        <v>1</v>
      </c>
      <c r="I1026" s="13">
        <f t="shared" ref="I1026:I1089" si="16">NOT(H1026)*1</f>
        <v>0</v>
      </c>
      <c r="J1026" s="85">
        <v>1</v>
      </c>
    </row>
    <row r="1027" spans="1:10" x14ac:dyDescent="0.25">
      <c r="A1027" s="1" t="s">
        <v>4385</v>
      </c>
      <c r="B1027" s="89" t="s">
        <v>4397</v>
      </c>
      <c r="C1027" s="1" t="s">
        <v>4397</v>
      </c>
      <c r="D1027" s="1">
        <v>234.5</v>
      </c>
      <c r="E1027" s="1" t="s">
        <v>2197</v>
      </c>
      <c r="F1027" s="1" t="s">
        <v>2291</v>
      </c>
      <c r="G1027" s="1" t="s">
        <v>2442</v>
      </c>
      <c r="H1027" s="1">
        <v>1</v>
      </c>
      <c r="I1027" s="13">
        <f t="shared" si="16"/>
        <v>0</v>
      </c>
      <c r="J1027" s="85">
        <v>1</v>
      </c>
    </row>
    <row r="1028" spans="1:10" x14ac:dyDescent="0.25">
      <c r="A1028" s="1" t="s">
        <v>4385</v>
      </c>
      <c r="B1028" s="89" t="s">
        <v>4398</v>
      </c>
      <c r="C1028" s="1" t="s">
        <v>4398</v>
      </c>
      <c r="D1028" s="1">
        <v>234.5</v>
      </c>
      <c r="E1028" s="1" t="s">
        <v>2197</v>
      </c>
      <c r="F1028" s="1" t="s">
        <v>2291</v>
      </c>
      <c r="G1028" s="1" t="s">
        <v>2442</v>
      </c>
      <c r="H1028" s="1">
        <v>1</v>
      </c>
      <c r="I1028" s="13">
        <f t="shared" si="16"/>
        <v>0</v>
      </c>
      <c r="J1028" s="85">
        <v>1</v>
      </c>
    </row>
    <row r="1029" spans="1:10" x14ac:dyDescent="0.25">
      <c r="A1029" s="1" t="s">
        <v>4385</v>
      </c>
      <c r="B1029" s="89" t="s">
        <v>4399</v>
      </c>
      <c r="C1029" s="1" t="s">
        <v>4399</v>
      </c>
      <c r="D1029" s="1">
        <v>234.5</v>
      </c>
      <c r="E1029" s="1" t="s">
        <v>2197</v>
      </c>
      <c r="F1029" s="1" t="s">
        <v>2291</v>
      </c>
      <c r="G1029" s="1" t="s">
        <v>2442</v>
      </c>
      <c r="H1029" s="1">
        <v>1</v>
      </c>
      <c r="I1029" s="13">
        <f t="shared" si="16"/>
        <v>0</v>
      </c>
      <c r="J1029" s="85">
        <v>1</v>
      </c>
    </row>
    <row r="1030" spans="1:10" x14ac:dyDescent="0.25">
      <c r="A1030" s="1" t="s">
        <v>4439</v>
      </c>
      <c r="B1030" s="89" t="s">
        <v>2180</v>
      </c>
      <c r="D1030" s="1" t="e">
        <v>#N/A</v>
      </c>
      <c r="E1030" s="1" t="s">
        <v>2197</v>
      </c>
      <c r="F1030" s="1" t="s">
        <v>3309</v>
      </c>
      <c r="G1030" s="1" t="s">
        <v>2442</v>
      </c>
      <c r="H1030" s="1">
        <v>0</v>
      </c>
      <c r="I1030" s="13">
        <f t="shared" si="16"/>
        <v>1</v>
      </c>
      <c r="J1030" s="85">
        <v>1</v>
      </c>
    </row>
    <row r="1031" spans="1:10" x14ac:dyDescent="0.25">
      <c r="A1031" s="1" t="s">
        <v>4385</v>
      </c>
      <c r="B1031" s="89" t="s">
        <v>2249</v>
      </c>
      <c r="C1031" s="1">
        <v>0</v>
      </c>
      <c r="D1031" s="1" t="e">
        <v>#N/A</v>
      </c>
      <c r="E1031" s="1" t="s">
        <v>1177</v>
      </c>
      <c r="F1031" s="1" t="s">
        <v>3308</v>
      </c>
      <c r="G1031" s="1" t="s">
        <v>2442</v>
      </c>
      <c r="H1031" s="1">
        <v>0</v>
      </c>
      <c r="I1031" s="13">
        <f t="shared" si="16"/>
        <v>1</v>
      </c>
      <c r="J1031" s="85">
        <v>0</v>
      </c>
    </row>
    <row r="1032" spans="1:10" x14ac:dyDescent="0.25">
      <c r="A1032" s="1" t="s">
        <v>4385</v>
      </c>
      <c r="B1032" s="89" t="s">
        <v>1721</v>
      </c>
      <c r="C1032" s="1">
        <v>0</v>
      </c>
      <c r="D1032" s="1">
        <v>0</v>
      </c>
      <c r="E1032" s="1" t="s">
        <v>1177</v>
      </c>
      <c r="F1032" s="1" t="s">
        <v>2291</v>
      </c>
      <c r="G1032" s="1" t="s">
        <v>2442</v>
      </c>
      <c r="H1032" s="1">
        <v>1</v>
      </c>
      <c r="I1032" s="13">
        <f t="shared" si="16"/>
        <v>0</v>
      </c>
      <c r="J1032" s="85">
        <v>1</v>
      </c>
    </row>
    <row r="1033" spans="1:10" x14ac:dyDescent="0.25">
      <c r="A1033" s="1" t="s">
        <v>4439</v>
      </c>
      <c r="B1033" s="89" t="s">
        <v>2181</v>
      </c>
      <c r="D1033" s="1" t="e">
        <v>#N/A</v>
      </c>
      <c r="E1033" s="1" t="s">
        <v>1177</v>
      </c>
      <c r="F1033" s="1" t="s">
        <v>3309</v>
      </c>
      <c r="G1033" s="1" t="s">
        <v>2442</v>
      </c>
      <c r="H1033" s="1">
        <v>0</v>
      </c>
      <c r="I1033" s="13">
        <f t="shared" si="16"/>
        <v>1</v>
      </c>
      <c r="J1033" s="85">
        <v>1</v>
      </c>
    </row>
    <row r="1034" spans="1:10" x14ac:dyDescent="0.25">
      <c r="A1034" s="1" t="s">
        <v>4385</v>
      </c>
      <c r="B1034" s="89" t="s">
        <v>2099</v>
      </c>
      <c r="C1034" s="1">
        <v>0</v>
      </c>
      <c r="D1034" s="1" t="e">
        <v>#N/A</v>
      </c>
      <c r="E1034" s="1" t="s">
        <v>65</v>
      </c>
      <c r="F1034" s="1" t="s">
        <v>3307</v>
      </c>
      <c r="G1034" s="1" t="s">
        <v>2426</v>
      </c>
      <c r="H1034" s="1">
        <v>0</v>
      </c>
      <c r="I1034" s="13">
        <f t="shared" si="16"/>
        <v>1</v>
      </c>
      <c r="J1034" s="85">
        <v>0</v>
      </c>
    </row>
    <row r="1035" spans="1:10" x14ac:dyDescent="0.25">
      <c r="A1035" s="1" t="s">
        <v>4385</v>
      </c>
      <c r="B1035" s="89" t="s">
        <v>2101</v>
      </c>
      <c r="C1035" s="1">
        <v>0</v>
      </c>
      <c r="D1035" s="1" t="e">
        <v>#N/A</v>
      </c>
      <c r="E1035" s="1" t="s">
        <v>65</v>
      </c>
      <c r="F1035" s="1" t="s">
        <v>3307</v>
      </c>
      <c r="G1035" s="1" t="s">
        <v>2426</v>
      </c>
      <c r="H1035" s="1">
        <v>0</v>
      </c>
      <c r="I1035" s="13">
        <f t="shared" si="16"/>
        <v>1</v>
      </c>
      <c r="J1035" s="85">
        <v>0</v>
      </c>
    </row>
    <row r="1036" spans="1:10" x14ac:dyDescent="0.25">
      <c r="A1036" s="1" t="s">
        <v>4385</v>
      </c>
      <c r="B1036" s="89" t="s">
        <v>2103</v>
      </c>
      <c r="C1036" s="1">
        <v>0</v>
      </c>
      <c r="D1036" s="1" t="e">
        <v>#N/A</v>
      </c>
      <c r="E1036" s="1" t="s">
        <v>65</v>
      </c>
      <c r="F1036" s="1" t="s">
        <v>3307</v>
      </c>
      <c r="G1036" s="1" t="s">
        <v>2426</v>
      </c>
      <c r="H1036" s="1">
        <v>0</v>
      </c>
      <c r="I1036" s="13">
        <f t="shared" si="16"/>
        <v>1</v>
      </c>
      <c r="J1036" s="85">
        <v>0</v>
      </c>
    </row>
    <row r="1037" spans="1:10" x14ac:dyDescent="0.25">
      <c r="A1037" s="1" t="s">
        <v>4385</v>
      </c>
      <c r="B1037" s="89" t="s">
        <v>2105</v>
      </c>
      <c r="C1037" s="1">
        <v>0</v>
      </c>
      <c r="D1037" s="1" t="e">
        <v>#N/A</v>
      </c>
      <c r="E1037" s="1" t="s">
        <v>65</v>
      </c>
      <c r="F1037" s="1" t="s">
        <v>3307</v>
      </c>
      <c r="G1037" s="1" t="s">
        <v>2426</v>
      </c>
      <c r="H1037" s="1">
        <v>0</v>
      </c>
      <c r="I1037" s="13">
        <f t="shared" si="16"/>
        <v>1</v>
      </c>
      <c r="J1037" s="85">
        <v>0</v>
      </c>
    </row>
    <row r="1038" spans="1:10" x14ac:dyDescent="0.25">
      <c r="A1038" s="1" t="s">
        <v>4385</v>
      </c>
      <c r="B1038" s="89" t="s">
        <v>2106</v>
      </c>
      <c r="C1038" s="1">
        <v>0</v>
      </c>
      <c r="D1038" s="1" t="e">
        <v>#N/A</v>
      </c>
      <c r="E1038" s="1" t="s">
        <v>65</v>
      </c>
      <c r="F1038" s="1" t="s">
        <v>3307</v>
      </c>
      <c r="G1038" s="1" t="s">
        <v>2426</v>
      </c>
      <c r="H1038" s="1">
        <v>0</v>
      </c>
      <c r="I1038" s="13">
        <f t="shared" si="16"/>
        <v>1</v>
      </c>
      <c r="J1038" s="85">
        <v>0</v>
      </c>
    </row>
    <row r="1039" spans="1:10" x14ac:dyDescent="0.25">
      <c r="A1039" s="1" t="s">
        <v>4385</v>
      </c>
      <c r="B1039" s="89" t="s">
        <v>2107</v>
      </c>
      <c r="C1039" s="1">
        <v>0</v>
      </c>
      <c r="D1039" s="1" t="e">
        <v>#N/A</v>
      </c>
      <c r="E1039" s="1" t="s">
        <v>65</v>
      </c>
      <c r="F1039" s="1" t="s">
        <v>3307</v>
      </c>
      <c r="G1039" s="1" t="s">
        <v>2426</v>
      </c>
      <c r="H1039" s="1">
        <v>0</v>
      </c>
      <c r="I1039" s="13">
        <f t="shared" si="16"/>
        <v>1</v>
      </c>
      <c r="J1039" s="85">
        <v>0</v>
      </c>
    </row>
    <row r="1040" spans="1:10" x14ac:dyDescent="0.25">
      <c r="A1040" s="1" t="s">
        <v>4385</v>
      </c>
      <c r="B1040" s="89" t="s">
        <v>2110</v>
      </c>
      <c r="C1040" s="1">
        <v>0</v>
      </c>
      <c r="D1040" s="1" t="e">
        <v>#N/A</v>
      </c>
      <c r="E1040" s="1" t="s">
        <v>65</v>
      </c>
      <c r="F1040" s="1" t="s">
        <v>3307</v>
      </c>
      <c r="G1040" s="1" t="s">
        <v>2426</v>
      </c>
      <c r="H1040" s="1">
        <v>0</v>
      </c>
      <c r="I1040" s="13">
        <f t="shared" si="16"/>
        <v>1</v>
      </c>
      <c r="J1040" s="85">
        <v>0</v>
      </c>
    </row>
    <row r="1041" spans="1:10" x14ac:dyDescent="0.25">
      <c r="A1041" s="1" t="s">
        <v>4385</v>
      </c>
      <c r="B1041" s="89" t="s">
        <v>2112</v>
      </c>
      <c r="C1041" s="1">
        <v>0</v>
      </c>
      <c r="D1041" s="1" t="e">
        <v>#N/A</v>
      </c>
      <c r="E1041" s="1" t="s">
        <v>65</v>
      </c>
      <c r="F1041" s="1" t="s">
        <v>3307</v>
      </c>
      <c r="G1041" s="1" t="s">
        <v>2426</v>
      </c>
      <c r="H1041" s="1">
        <v>0</v>
      </c>
      <c r="I1041" s="13">
        <f t="shared" si="16"/>
        <v>1</v>
      </c>
      <c r="J1041" s="85">
        <v>0</v>
      </c>
    </row>
    <row r="1042" spans="1:10" x14ac:dyDescent="0.25">
      <c r="A1042" s="1" t="s">
        <v>4385</v>
      </c>
      <c r="B1042" s="89" t="s">
        <v>2115</v>
      </c>
      <c r="C1042" s="1">
        <v>0</v>
      </c>
      <c r="D1042" s="1" t="e">
        <v>#N/A</v>
      </c>
      <c r="E1042" s="1" t="s">
        <v>65</v>
      </c>
      <c r="F1042" s="1" t="s">
        <v>3307</v>
      </c>
      <c r="G1042" s="1" t="s">
        <v>2426</v>
      </c>
      <c r="H1042" s="1">
        <v>0</v>
      </c>
      <c r="I1042" s="13">
        <f t="shared" si="16"/>
        <v>1</v>
      </c>
      <c r="J1042" s="85">
        <v>0</v>
      </c>
    </row>
    <row r="1043" spans="1:10" x14ac:dyDescent="0.25">
      <c r="A1043" s="1" t="s">
        <v>4385</v>
      </c>
      <c r="B1043" s="89" t="s">
        <v>2251</v>
      </c>
      <c r="C1043" s="1">
        <v>0</v>
      </c>
      <c r="D1043" s="1" t="e">
        <v>#N/A</v>
      </c>
      <c r="E1043" s="1" t="s">
        <v>65</v>
      </c>
      <c r="F1043" s="1" t="s">
        <v>3307</v>
      </c>
      <c r="G1043" s="1" t="s">
        <v>2426</v>
      </c>
      <c r="H1043" s="1">
        <v>0</v>
      </c>
      <c r="I1043" s="13">
        <f t="shared" si="16"/>
        <v>1</v>
      </c>
      <c r="J1043" s="85">
        <v>0</v>
      </c>
    </row>
    <row r="1044" spans="1:10" x14ac:dyDescent="0.25">
      <c r="A1044" s="1" t="s">
        <v>4385</v>
      </c>
      <c r="B1044" s="89" t="s">
        <v>2116</v>
      </c>
      <c r="C1044" s="1">
        <v>0</v>
      </c>
      <c r="D1044" s="1" t="e">
        <v>#N/A</v>
      </c>
      <c r="E1044" s="1" t="s">
        <v>65</v>
      </c>
      <c r="F1044" s="1" t="s">
        <v>3307</v>
      </c>
      <c r="G1044" s="1" t="s">
        <v>2426</v>
      </c>
      <c r="H1044" s="1">
        <v>0</v>
      </c>
      <c r="I1044" s="13">
        <f t="shared" si="16"/>
        <v>1</v>
      </c>
      <c r="J1044" s="85">
        <v>0</v>
      </c>
    </row>
    <row r="1045" spans="1:10" x14ac:dyDescent="0.25">
      <c r="A1045" s="1" t="s">
        <v>4385</v>
      </c>
      <c r="B1045" s="89" t="s">
        <v>2119</v>
      </c>
      <c r="C1045" s="1">
        <v>0</v>
      </c>
      <c r="D1045" s="1" t="e">
        <v>#N/A</v>
      </c>
      <c r="E1045" s="1" t="s">
        <v>65</v>
      </c>
      <c r="F1045" s="1" t="s">
        <v>3307</v>
      </c>
      <c r="G1045" s="1" t="s">
        <v>2426</v>
      </c>
      <c r="H1045" s="1">
        <v>0</v>
      </c>
      <c r="I1045" s="13">
        <f t="shared" si="16"/>
        <v>1</v>
      </c>
      <c r="J1045" s="85">
        <v>0</v>
      </c>
    </row>
    <row r="1046" spans="1:10" x14ac:dyDescent="0.25">
      <c r="A1046" s="1" t="s">
        <v>4385</v>
      </c>
      <c r="B1046" s="89" t="s">
        <v>2563</v>
      </c>
      <c r="C1046" s="1">
        <v>0</v>
      </c>
      <c r="D1046" s="1" t="e">
        <v>#N/A</v>
      </c>
      <c r="E1046" s="1" t="s">
        <v>65</v>
      </c>
      <c r="F1046" s="1" t="s">
        <v>3307</v>
      </c>
      <c r="G1046" s="1" t="s">
        <v>2426</v>
      </c>
      <c r="H1046" s="1">
        <v>0</v>
      </c>
      <c r="I1046" s="13">
        <f t="shared" si="16"/>
        <v>1</v>
      </c>
      <c r="J1046" s="85">
        <v>0</v>
      </c>
    </row>
    <row r="1047" spans="1:10" x14ac:dyDescent="0.25">
      <c r="A1047" s="1" t="s">
        <v>4385</v>
      </c>
      <c r="B1047" s="89" t="s">
        <v>2124</v>
      </c>
      <c r="C1047" s="1">
        <v>0</v>
      </c>
      <c r="D1047" s="1" t="e">
        <v>#N/A</v>
      </c>
      <c r="E1047" s="1" t="s">
        <v>65</v>
      </c>
      <c r="F1047" s="1" t="s">
        <v>3307</v>
      </c>
      <c r="G1047" s="1" t="s">
        <v>2426</v>
      </c>
      <c r="H1047" s="1">
        <v>0</v>
      </c>
      <c r="I1047" s="13">
        <f t="shared" si="16"/>
        <v>1</v>
      </c>
      <c r="J1047" s="85">
        <v>0</v>
      </c>
    </row>
    <row r="1048" spans="1:10" x14ac:dyDescent="0.25">
      <c r="A1048" s="1" t="s">
        <v>4385</v>
      </c>
      <c r="B1048" s="89" t="s">
        <v>2125</v>
      </c>
      <c r="C1048" s="1">
        <v>0</v>
      </c>
      <c r="D1048" s="1" t="e">
        <v>#N/A</v>
      </c>
      <c r="E1048" s="1" t="s">
        <v>65</v>
      </c>
      <c r="F1048" s="1" t="s">
        <v>3307</v>
      </c>
      <c r="G1048" s="1" t="s">
        <v>2426</v>
      </c>
      <c r="H1048" s="1">
        <v>0</v>
      </c>
      <c r="I1048" s="13">
        <f t="shared" si="16"/>
        <v>1</v>
      </c>
      <c r="J1048" s="85">
        <v>0</v>
      </c>
    </row>
    <row r="1049" spans="1:10" x14ac:dyDescent="0.25">
      <c r="A1049" s="1" t="s">
        <v>4385</v>
      </c>
      <c r="B1049" s="89" t="s">
        <v>2127</v>
      </c>
      <c r="C1049" s="1">
        <v>0</v>
      </c>
      <c r="D1049" s="1" t="e">
        <v>#N/A</v>
      </c>
      <c r="E1049" s="1" t="s">
        <v>65</v>
      </c>
      <c r="F1049" s="1" t="s">
        <v>3307</v>
      </c>
      <c r="G1049" s="1" t="s">
        <v>2426</v>
      </c>
      <c r="H1049" s="1">
        <v>0</v>
      </c>
      <c r="I1049" s="13">
        <f t="shared" si="16"/>
        <v>1</v>
      </c>
      <c r="J1049" s="85">
        <v>0</v>
      </c>
    </row>
    <row r="1050" spans="1:10" x14ac:dyDescent="0.25">
      <c r="A1050" s="1" t="s">
        <v>4385</v>
      </c>
      <c r="B1050" s="89" t="s">
        <v>2129</v>
      </c>
      <c r="C1050" s="1">
        <v>0</v>
      </c>
      <c r="D1050" s="1" t="e">
        <v>#N/A</v>
      </c>
      <c r="E1050" s="1" t="s">
        <v>65</v>
      </c>
      <c r="F1050" s="1" t="s">
        <v>3307</v>
      </c>
      <c r="G1050" s="1" t="s">
        <v>2426</v>
      </c>
      <c r="H1050" s="1">
        <v>0</v>
      </c>
      <c r="I1050" s="13">
        <f t="shared" si="16"/>
        <v>1</v>
      </c>
      <c r="J1050" s="85">
        <v>0</v>
      </c>
    </row>
    <row r="1051" spans="1:10" x14ac:dyDescent="0.25">
      <c r="A1051" s="1" t="s">
        <v>4385</v>
      </c>
      <c r="B1051" s="89" t="s">
        <v>2130</v>
      </c>
      <c r="C1051" s="1">
        <v>0</v>
      </c>
      <c r="D1051" s="1" t="e">
        <v>#N/A</v>
      </c>
      <c r="E1051" s="1" t="s">
        <v>65</v>
      </c>
      <c r="F1051" s="1" t="s">
        <v>3307</v>
      </c>
      <c r="G1051" s="1" t="s">
        <v>2426</v>
      </c>
      <c r="H1051" s="1">
        <v>0</v>
      </c>
      <c r="I1051" s="13">
        <f t="shared" si="16"/>
        <v>1</v>
      </c>
      <c r="J1051" s="85">
        <v>0</v>
      </c>
    </row>
    <row r="1052" spans="1:10" x14ac:dyDescent="0.25">
      <c r="A1052" s="1" t="s">
        <v>4385</v>
      </c>
      <c r="B1052" s="89" t="s">
        <v>2133</v>
      </c>
      <c r="C1052" s="1">
        <v>0</v>
      </c>
      <c r="D1052" s="1" t="e">
        <v>#N/A</v>
      </c>
      <c r="E1052" s="1" t="s">
        <v>65</v>
      </c>
      <c r="F1052" s="1" t="s">
        <v>3307</v>
      </c>
      <c r="G1052" s="1" t="s">
        <v>2426</v>
      </c>
      <c r="H1052" s="1">
        <v>0</v>
      </c>
      <c r="I1052" s="13">
        <f t="shared" si="16"/>
        <v>1</v>
      </c>
      <c r="J1052" s="85">
        <v>0</v>
      </c>
    </row>
    <row r="1053" spans="1:10" x14ac:dyDescent="0.25">
      <c r="A1053" s="1" t="s">
        <v>4385</v>
      </c>
      <c r="B1053" s="89" t="s">
        <v>2135</v>
      </c>
      <c r="C1053" s="1">
        <v>0</v>
      </c>
      <c r="D1053" s="1" t="e">
        <v>#N/A</v>
      </c>
      <c r="E1053" s="1" t="s">
        <v>65</v>
      </c>
      <c r="F1053" s="1" t="s">
        <v>3307</v>
      </c>
      <c r="G1053" s="1" t="s">
        <v>2426</v>
      </c>
      <c r="H1053" s="1">
        <v>0</v>
      </c>
      <c r="I1053" s="13">
        <f t="shared" si="16"/>
        <v>1</v>
      </c>
      <c r="J1053" s="85">
        <v>0</v>
      </c>
    </row>
    <row r="1054" spans="1:10" x14ac:dyDescent="0.25">
      <c r="A1054" s="1" t="s">
        <v>4385</v>
      </c>
      <c r="B1054" s="89" t="s">
        <v>2137</v>
      </c>
      <c r="C1054" s="1">
        <v>0</v>
      </c>
      <c r="D1054" s="1" t="e">
        <v>#N/A</v>
      </c>
      <c r="E1054" s="1" t="s">
        <v>65</v>
      </c>
      <c r="F1054" s="1" t="s">
        <v>3307</v>
      </c>
      <c r="G1054" s="1" t="s">
        <v>2426</v>
      </c>
      <c r="H1054" s="1">
        <v>0</v>
      </c>
      <c r="I1054" s="13">
        <f t="shared" si="16"/>
        <v>1</v>
      </c>
      <c r="J1054" s="85">
        <v>0</v>
      </c>
    </row>
    <row r="1055" spans="1:10" x14ac:dyDescent="0.25">
      <c r="A1055" s="1" t="s">
        <v>4385</v>
      </c>
      <c r="B1055" s="89" t="s">
        <v>2138</v>
      </c>
      <c r="C1055" s="1">
        <v>0</v>
      </c>
      <c r="D1055" s="1" t="e">
        <v>#N/A</v>
      </c>
      <c r="E1055" s="1" t="s">
        <v>65</v>
      </c>
      <c r="F1055" s="1" t="s">
        <v>3307</v>
      </c>
      <c r="G1055" s="1" t="s">
        <v>2426</v>
      </c>
      <c r="H1055" s="1">
        <v>0</v>
      </c>
      <c r="I1055" s="13">
        <f t="shared" si="16"/>
        <v>1</v>
      </c>
      <c r="J1055" s="85">
        <v>0</v>
      </c>
    </row>
    <row r="1056" spans="1:10" x14ac:dyDescent="0.25">
      <c r="A1056" s="1" t="s">
        <v>4385</v>
      </c>
      <c r="B1056" s="89" t="s">
        <v>2139</v>
      </c>
      <c r="C1056" s="1">
        <v>0</v>
      </c>
      <c r="D1056" s="1" t="e">
        <v>#N/A</v>
      </c>
      <c r="E1056" s="1" t="s">
        <v>65</v>
      </c>
      <c r="F1056" s="1" t="s">
        <v>3307</v>
      </c>
      <c r="G1056" s="1" t="s">
        <v>2426</v>
      </c>
      <c r="H1056" s="1">
        <v>0</v>
      </c>
      <c r="I1056" s="13">
        <f t="shared" si="16"/>
        <v>1</v>
      </c>
      <c r="J1056" s="85">
        <v>0</v>
      </c>
    </row>
    <row r="1057" spans="1:10" x14ac:dyDescent="0.25">
      <c r="A1057" s="1" t="s">
        <v>4385</v>
      </c>
      <c r="B1057" s="89" t="s">
        <v>2140</v>
      </c>
      <c r="C1057" s="1">
        <v>0</v>
      </c>
      <c r="D1057" s="1" t="e">
        <v>#N/A</v>
      </c>
      <c r="E1057" s="1" t="s">
        <v>65</v>
      </c>
      <c r="F1057" s="1" t="s">
        <v>3307</v>
      </c>
      <c r="G1057" s="1" t="s">
        <v>2426</v>
      </c>
      <c r="H1057" s="1">
        <v>0</v>
      </c>
      <c r="I1057" s="13">
        <f t="shared" si="16"/>
        <v>1</v>
      </c>
      <c r="J1057" s="85">
        <v>0</v>
      </c>
    </row>
    <row r="1058" spans="1:10" x14ac:dyDescent="0.25">
      <c r="A1058" s="1" t="s">
        <v>4385</v>
      </c>
      <c r="B1058" s="89" t="s">
        <v>2141</v>
      </c>
      <c r="C1058" s="1">
        <v>0</v>
      </c>
      <c r="D1058" s="1" t="e">
        <v>#N/A</v>
      </c>
      <c r="E1058" s="1" t="s">
        <v>65</v>
      </c>
      <c r="F1058" s="1" t="s">
        <v>3307</v>
      </c>
      <c r="G1058" s="1" t="s">
        <v>2426</v>
      </c>
      <c r="H1058" s="1">
        <v>0</v>
      </c>
      <c r="I1058" s="13">
        <f t="shared" si="16"/>
        <v>1</v>
      </c>
      <c r="J1058" s="85">
        <v>0</v>
      </c>
    </row>
    <row r="1059" spans="1:10" x14ac:dyDescent="0.25">
      <c r="A1059" s="1" t="s">
        <v>4385</v>
      </c>
      <c r="B1059" s="89" t="s">
        <v>2146</v>
      </c>
      <c r="C1059" s="1">
        <v>0</v>
      </c>
      <c r="D1059" s="1" t="e">
        <v>#N/A</v>
      </c>
      <c r="E1059" s="1" t="s">
        <v>65</v>
      </c>
      <c r="F1059" s="1" t="s">
        <v>3307</v>
      </c>
      <c r="G1059" s="1" t="s">
        <v>2426</v>
      </c>
      <c r="H1059" s="1">
        <v>0</v>
      </c>
      <c r="I1059" s="13">
        <f t="shared" si="16"/>
        <v>1</v>
      </c>
      <c r="J1059" s="85">
        <v>0</v>
      </c>
    </row>
    <row r="1060" spans="1:10" x14ac:dyDescent="0.25">
      <c r="A1060" s="1" t="s">
        <v>4385</v>
      </c>
      <c r="B1060" s="89" t="s">
        <v>2147</v>
      </c>
      <c r="C1060" s="1">
        <v>0</v>
      </c>
      <c r="D1060" s="1" t="e">
        <v>#N/A</v>
      </c>
      <c r="E1060" s="1" t="s">
        <v>65</v>
      </c>
      <c r="F1060" s="1" t="s">
        <v>3307</v>
      </c>
      <c r="G1060" s="1" t="s">
        <v>2426</v>
      </c>
      <c r="H1060" s="1">
        <v>0</v>
      </c>
      <c r="I1060" s="13">
        <f t="shared" si="16"/>
        <v>1</v>
      </c>
      <c r="J1060" s="85">
        <v>0</v>
      </c>
    </row>
    <row r="1061" spans="1:10" x14ac:dyDescent="0.25">
      <c r="A1061" s="1" t="s">
        <v>4385</v>
      </c>
      <c r="B1061" s="89" t="s">
        <v>2148</v>
      </c>
      <c r="C1061" s="1">
        <v>0</v>
      </c>
      <c r="D1061" s="1" t="e">
        <v>#N/A</v>
      </c>
      <c r="E1061" s="1" t="s">
        <v>65</v>
      </c>
      <c r="F1061" s="1" t="s">
        <v>3307</v>
      </c>
      <c r="G1061" s="1" t="s">
        <v>2426</v>
      </c>
      <c r="H1061" s="1">
        <v>0</v>
      </c>
      <c r="I1061" s="13">
        <f t="shared" si="16"/>
        <v>1</v>
      </c>
      <c r="J1061" s="85">
        <v>0</v>
      </c>
    </row>
    <row r="1062" spans="1:10" x14ac:dyDescent="0.25">
      <c r="A1062" s="1" t="s">
        <v>4385</v>
      </c>
      <c r="B1062" s="89" t="s">
        <v>2149</v>
      </c>
      <c r="C1062" s="1">
        <v>0</v>
      </c>
      <c r="D1062" s="1" t="e">
        <v>#N/A</v>
      </c>
      <c r="E1062" s="1" t="s">
        <v>65</v>
      </c>
      <c r="F1062" s="1" t="s">
        <v>3307</v>
      </c>
      <c r="G1062" s="1" t="s">
        <v>2426</v>
      </c>
      <c r="H1062" s="1">
        <v>0</v>
      </c>
      <c r="I1062" s="13">
        <f t="shared" si="16"/>
        <v>1</v>
      </c>
      <c r="J1062" s="85">
        <v>0</v>
      </c>
    </row>
    <row r="1063" spans="1:10" x14ac:dyDescent="0.25">
      <c r="A1063" s="1" t="s">
        <v>4385</v>
      </c>
      <c r="B1063" s="89" t="s">
        <v>2150</v>
      </c>
      <c r="C1063" s="1">
        <v>0</v>
      </c>
      <c r="D1063" s="1" t="e">
        <v>#N/A</v>
      </c>
      <c r="E1063" s="1" t="s">
        <v>65</v>
      </c>
      <c r="F1063" s="1" t="s">
        <v>3307</v>
      </c>
      <c r="G1063" s="1" t="s">
        <v>2426</v>
      </c>
      <c r="H1063" s="1">
        <v>0</v>
      </c>
      <c r="I1063" s="13">
        <f t="shared" si="16"/>
        <v>1</v>
      </c>
      <c r="J1063" s="85">
        <v>0</v>
      </c>
    </row>
    <row r="1064" spans="1:10" x14ac:dyDescent="0.25">
      <c r="A1064" s="1" t="s">
        <v>4385</v>
      </c>
      <c r="B1064" s="89" t="s">
        <v>2151</v>
      </c>
      <c r="C1064" s="1">
        <v>0</v>
      </c>
      <c r="D1064" s="1" t="e">
        <v>#N/A</v>
      </c>
      <c r="E1064" s="1" t="s">
        <v>65</v>
      </c>
      <c r="F1064" s="1" t="s">
        <v>3307</v>
      </c>
      <c r="G1064" s="1" t="s">
        <v>2426</v>
      </c>
      <c r="H1064" s="1">
        <v>0</v>
      </c>
      <c r="I1064" s="13">
        <f t="shared" si="16"/>
        <v>1</v>
      </c>
      <c r="J1064" s="85">
        <v>0</v>
      </c>
    </row>
    <row r="1065" spans="1:10" x14ac:dyDescent="0.25">
      <c r="A1065" s="1" t="s">
        <v>4385</v>
      </c>
      <c r="B1065" s="89" t="s">
        <v>2152</v>
      </c>
      <c r="C1065" s="1">
        <v>0</v>
      </c>
      <c r="D1065" s="1" t="e">
        <v>#N/A</v>
      </c>
      <c r="E1065" s="1" t="s">
        <v>65</v>
      </c>
      <c r="F1065" s="1" t="s">
        <v>3307</v>
      </c>
      <c r="G1065" s="1" t="s">
        <v>2426</v>
      </c>
      <c r="H1065" s="1">
        <v>0</v>
      </c>
      <c r="I1065" s="13">
        <f t="shared" si="16"/>
        <v>1</v>
      </c>
      <c r="J1065" s="85">
        <v>0</v>
      </c>
    </row>
    <row r="1066" spans="1:10" x14ac:dyDescent="0.25">
      <c r="A1066" s="1" t="s">
        <v>4385</v>
      </c>
      <c r="B1066" s="89" t="s">
        <v>2121</v>
      </c>
      <c r="C1066" s="1">
        <v>0</v>
      </c>
      <c r="D1066" s="1" t="e">
        <v>#N/A</v>
      </c>
      <c r="E1066" s="1" t="s">
        <v>65</v>
      </c>
      <c r="F1066" s="1" t="s">
        <v>3307</v>
      </c>
      <c r="G1066" s="1" t="s">
        <v>2426</v>
      </c>
      <c r="H1066" s="1">
        <v>0</v>
      </c>
      <c r="I1066" s="13">
        <f t="shared" si="16"/>
        <v>1</v>
      </c>
      <c r="J1066" s="85">
        <v>0</v>
      </c>
    </row>
    <row r="1067" spans="1:10" x14ac:dyDescent="0.25">
      <c r="A1067" s="1" t="s">
        <v>4385</v>
      </c>
      <c r="B1067" s="89" t="s">
        <v>2250</v>
      </c>
      <c r="C1067" s="1">
        <v>0</v>
      </c>
      <c r="D1067" s="1" t="e">
        <v>#N/A</v>
      </c>
      <c r="E1067" s="1" t="s">
        <v>65</v>
      </c>
      <c r="F1067" s="1" t="s">
        <v>3308</v>
      </c>
      <c r="G1067" s="1" t="s">
        <v>2442</v>
      </c>
      <c r="H1067" s="1">
        <v>0</v>
      </c>
      <c r="I1067" s="13">
        <f t="shared" si="16"/>
        <v>1</v>
      </c>
      <c r="J1067" s="85">
        <v>0</v>
      </c>
    </row>
    <row r="1068" spans="1:10" x14ac:dyDescent="0.25">
      <c r="A1068" s="1" t="s">
        <v>4385</v>
      </c>
      <c r="B1068" s="89" t="s">
        <v>1971</v>
      </c>
      <c r="C1068" s="1">
        <v>0</v>
      </c>
      <c r="D1068" s="1">
        <v>128.69999999999999</v>
      </c>
      <c r="E1068" s="1" t="s">
        <v>65</v>
      </c>
      <c r="F1068" s="1" t="s">
        <v>2291</v>
      </c>
      <c r="G1068" s="1" t="s">
        <v>2442</v>
      </c>
      <c r="H1068" s="1">
        <v>0</v>
      </c>
      <c r="I1068" s="13">
        <f t="shared" si="16"/>
        <v>1</v>
      </c>
      <c r="J1068" s="85">
        <v>1</v>
      </c>
    </row>
    <row r="1069" spans="1:10" x14ac:dyDescent="0.25">
      <c r="A1069" s="1" t="s">
        <v>4385</v>
      </c>
      <c r="B1069" s="89" t="s">
        <v>1596</v>
      </c>
      <c r="C1069" s="1" t="s">
        <v>1597</v>
      </c>
      <c r="D1069" s="1">
        <v>127.8</v>
      </c>
      <c r="E1069" s="1" t="s">
        <v>65</v>
      </c>
      <c r="F1069" s="1" t="s">
        <v>2291</v>
      </c>
      <c r="G1069" s="1" t="s">
        <v>2442</v>
      </c>
      <c r="H1069" s="1">
        <v>1</v>
      </c>
      <c r="I1069" s="13">
        <f t="shared" si="16"/>
        <v>0</v>
      </c>
      <c r="J1069" s="85">
        <v>1</v>
      </c>
    </row>
    <row r="1070" spans="1:10" x14ac:dyDescent="0.25">
      <c r="A1070" s="1" t="s">
        <v>4385</v>
      </c>
      <c r="B1070" s="89" t="s">
        <v>1570</v>
      </c>
      <c r="C1070" s="1" t="s">
        <v>1571</v>
      </c>
      <c r="D1070" s="1">
        <v>127.6</v>
      </c>
      <c r="E1070" s="1" t="s">
        <v>65</v>
      </c>
      <c r="F1070" s="1" t="s">
        <v>2291</v>
      </c>
      <c r="G1070" s="1" t="s">
        <v>2442</v>
      </c>
      <c r="H1070" s="1">
        <v>1</v>
      </c>
      <c r="I1070" s="13">
        <f t="shared" si="16"/>
        <v>0</v>
      </c>
      <c r="J1070" s="85">
        <v>1</v>
      </c>
    </row>
    <row r="1071" spans="1:10" x14ac:dyDescent="0.25">
      <c r="A1071" s="1" t="s">
        <v>4385</v>
      </c>
      <c r="B1071" s="89" t="s">
        <v>276</v>
      </c>
      <c r="C1071" s="1">
        <v>0</v>
      </c>
      <c r="D1071" s="1">
        <v>106.5</v>
      </c>
      <c r="E1071" s="1" t="s">
        <v>65</v>
      </c>
      <c r="F1071" s="1" t="s">
        <v>2291</v>
      </c>
      <c r="G1071" s="1" t="s">
        <v>2442</v>
      </c>
      <c r="H1071" s="1">
        <v>1</v>
      </c>
      <c r="I1071" s="13">
        <f t="shared" si="16"/>
        <v>0</v>
      </c>
      <c r="J1071" s="85">
        <v>1</v>
      </c>
    </row>
    <row r="1072" spans="1:10" x14ac:dyDescent="0.25">
      <c r="A1072" s="1" t="s">
        <v>4385</v>
      </c>
      <c r="B1072" s="89" t="s">
        <v>68</v>
      </c>
      <c r="C1072" s="1" t="s">
        <v>68</v>
      </c>
      <c r="D1072" s="1">
        <v>105</v>
      </c>
      <c r="E1072" s="1" t="s">
        <v>65</v>
      </c>
      <c r="F1072" s="1" t="s">
        <v>2291</v>
      </c>
      <c r="G1072" s="1" t="s">
        <v>2442</v>
      </c>
      <c r="H1072" s="1">
        <v>0</v>
      </c>
      <c r="I1072" s="13">
        <f t="shared" si="16"/>
        <v>1</v>
      </c>
      <c r="J1072" s="85">
        <v>0</v>
      </c>
    </row>
    <row r="1073" spans="1:10" x14ac:dyDescent="0.25">
      <c r="A1073" s="1" t="s">
        <v>4385</v>
      </c>
      <c r="B1073" s="89" t="s">
        <v>374</v>
      </c>
      <c r="C1073" s="1" t="s">
        <v>375</v>
      </c>
      <c r="D1073" s="1">
        <v>104</v>
      </c>
      <c r="E1073" s="1" t="s">
        <v>65</v>
      </c>
      <c r="F1073" s="1" t="s">
        <v>2291</v>
      </c>
      <c r="G1073" s="1" t="s">
        <v>2442</v>
      </c>
      <c r="H1073" s="1">
        <v>1</v>
      </c>
      <c r="I1073" s="13">
        <f t="shared" si="16"/>
        <v>0</v>
      </c>
      <c r="J1073" s="85">
        <v>1</v>
      </c>
    </row>
    <row r="1074" spans="1:10" x14ac:dyDescent="0.25">
      <c r="A1074" s="1" t="s">
        <v>4385</v>
      </c>
      <c r="B1074" s="89" t="s">
        <v>1594</v>
      </c>
      <c r="C1074" s="1" t="s">
        <v>1595</v>
      </c>
      <c r="D1074" s="1">
        <v>102.18</v>
      </c>
      <c r="E1074" s="1" t="s">
        <v>65</v>
      </c>
      <c r="F1074" s="1" t="s">
        <v>2291</v>
      </c>
      <c r="G1074" s="1" t="s">
        <v>2442</v>
      </c>
      <c r="H1074" s="1">
        <v>1</v>
      </c>
      <c r="I1074" s="13">
        <f t="shared" si="16"/>
        <v>0</v>
      </c>
      <c r="J1074" s="85">
        <v>1</v>
      </c>
    </row>
    <row r="1075" spans="1:10" x14ac:dyDescent="0.25">
      <c r="A1075" s="1" t="s">
        <v>4385</v>
      </c>
      <c r="B1075" s="89" t="s">
        <v>361</v>
      </c>
      <c r="C1075" s="1">
        <v>0</v>
      </c>
      <c r="D1075" s="1">
        <v>100</v>
      </c>
      <c r="E1075" s="1" t="s">
        <v>65</v>
      </c>
      <c r="F1075" s="1" t="s">
        <v>2291</v>
      </c>
      <c r="G1075" s="1" t="s">
        <v>2442</v>
      </c>
      <c r="H1075" s="1">
        <v>1</v>
      </c>
      <c r="I1075" s="13">
        <f t="shared" si="16"/>
        <v>0</v>
      </c>
      <c r="J1075" s="85">
        <v>1</v>
      </c>
    </row>
    <row r="1076" spans="1:10" x14ac:dyDescent="0.25">
      <c r="A1076" s="1" t="s">
        <v>4385</v>
      </c>
      <c r="B1076" s="89" t="s">
        <v>1694</v>
      </c>
      <c r="C1076" s="1" t="s">
        <v>1695</v>
      </c>
      <c r="D1076" s="1">
        <v>61.5</v>
      </c>
      <c r="E1076" s="1" t="s">
        <v>65</v>
      </c>
      <c r="F1076" s="1" t="s">
        <v>2291</v>
      </c>
      <c r="G1076" s="1" t="s">
        <v>2442</v>
      </c>
      <c r="H1076" s="1">
        <v>1</v>
      </c>
      <c r="I1076" s="13">
        <f t="shared" si="16"/>
        <v>0</v>
      </c>
      <c r="J1076" s="85">
        <v>1</v>
      </c>
    </row>
    <row r="1077" spans="1:10" x14ac:dyDescent="0.25">
      <c r="A1077" s="1" t="s">
        <v>4385</v>
      </c>
      <c r="B1077" s="89" t="s">
        <v>1590</v>
      </c>
      <c r="C1077" s="1" t="s">
        <v>1591</v>
      </c>
      <c r="D1077" s="1">
        <v>46</v>
      </c>
      <c r="E1077" s="1" t="s">
        <v>65</v>
      </c>
      <c r="F1077" s="1" t="s">
        <v>2291</v>
      </c>
      <c r="G1077" s="1" t="s">
        <v>2442</v>
      </c>
      <c r="H1077" s="1">
        <v>1</v>
      </c>
      <c r="I1077" s="13">
        <f t="shared" si="16"/>
        <v>0</v>
      </c>
      <c r="J1077" s="85">
        <v>1</v>
      </c>
    </row>
    <row r="1078" spans="1:10" x14ac:dyDescent="0.25">
      <c r="A1078" s="1" t="s">
        <v>4385</v>
      </c>
      <c r="B1078" s="89" t="s">
        <v>1969</v>
      </c>
      <c r="C1078" s="1">
        <v>0</v>
      </c>
      <c r="D1078" s="1">
        <v>43.2</v>
      </c>
      <c r="E1078" s="1" t="s">
        <v>65</v>
      </c>
      <c r="F1078" s="1" t="s">
        <v>2291</v>
      </c>
      <c r="G1078" s="1" t="s">
        <v>2442</v>
      </c>
      <c r="H1078" s="1">
        <v>1</v>
      </c>
      <c r="I1078" s="13">
        <f t="shared" si="16"/>
        <v>0</v>
      </c>
      <c r="J1078" s="85">
        <v>1</v>
      </c>
    </row>
    <row r="1079" spans="1:10" x14ac:dyDescent="0.25">
      <c r="A1079" s="1" t="s">
        <v>4385</v>
      </c>
      <c r="B1079" s="89" t="s">
        <v>522</v>
      </c>
      <c r="C1079" s="1" t="s">
        <v>523</v>
      </c>
      <c r="D1079" s="1">
        <v>41</v>
      </c>
      <c r="E1079" s="1" t="s">
        <v>65</v>
      </c>
      <c r="F1079" s="1" t="s">
        <v>2291</v>
      </c>
      <c r="G1079" s="1" t="s">
        <v>2442</v>
      </c>
      <c r="H1079" s="1">
        <v>1</v>
      </c>
      <c r="I1079" s="13">
        <f t="shared" si="16"/>
        <v>0</v>
      </c>
      <c r="J1079" s="85">
        <v>1</v>
      </c>
    </row>
    <row r="1080" spans="1:10" x14ac:dyDescent="0.25">
      <c r="A1080" s="1" t="s">
        <v>4385</v>
      </c>
      <c r="B1080" s="89" t="s">
        <v>356</v>
      </c>
      <c r="C1080" s="1" t="s">
        <v>357</v>
      </c>
      <c r="D1080" s="1">
        <v>40</v>
      </c>
      <c r="E1080" s="1" t="s">
        <v>65</v>
      </c>
      <c r="F1080" s="1" t="s">
        <v>2291</v>
      </c>
      <c r="G1080" s="1" t="s">
        <v>2442</v>
      </c>
      <c r="H1080" s="1">
        <v>1</v>
      </c>
      <c r="I1080" s="13">
        <f t="shared" si="16"/>
        <v>0</v>
      </c>
      <c r="J1080" s="85">
        <v>1</v>
      </c>
    </row>
    <row r="1081" spans="1:10" x14ac:dyDescent="0.25">
      <c r="A1081" s="1" t="s">
        <v>4385</v>
      </c>
      <c r="B1081" s="89" t="s">
        <v>1157</v>
      </c>
      <c r="C1081" s="1">
        <v>0</v>
      </c>
      <c r="D1081" s="1">
        <v>38.159999999999997</v>
      </c>
      <c r="E1081" s="1" t="s">
        <v>65</v>
      </c>
      <c r="F1081" s="1" t="s">
        <v>2291</v>
      </c>
      <c r="G1081" s="1" t="s">
        <v>2442</v>
      </c>
      <c r="H1081" s="1">
        <v>1</v>
      </c>
      <c r="I1081" s="13">
        <f t="shared" si="16"/>
        <v>0</v>
      </c>
      <c r="J1081" s="85">
        <v>1</v>
      </c>
    </row>
    <row r="1082" spans="1:10" x14ac:dyDescent="0.25">
      <c r="A1082" s="1" t="s">
        <v>4385</v>
      </c>
      <c r="B1082" s="89" t="s">
        <v>1450</v>
      </c>
      <c r="C1082" s="1">
        <v>0</v>
      </c>
      <c r="D1082" s="1">
        <v>31</v>
      </c>
      <c r="E1082" s="1" t="s">
        <v>65</v>
      </c>
      <c r="F1082" s="1" t="s">
        <v>2291</v>
      </c>
      <c r="G1082" s="1" t="s">
        <v>2442</v>
      </c>
      <c r="H1082" s="1">
        <v>1</v>
      </c>
      <c r="I1082" s="13">
        <f t="shared" si="16"/>
        <v>0</v>
      </c>
      <c r="J1082" s="85">
        <v>1</v>
      </c>
    </row>
    <row r="1083" spans="1:10" x14ac:dyDescent="0.25">
      <c r="A1083" s="1" t="s">
        <v>4385</v>
      </c>
      <c r="B1083" s="89" t="s">
        <v>1222</v>
      </c>
      <c r="C1083" s="1">
        <v>0</v>
      </c>
      <c r="D1083" s="1">
        <v>27.87</v>
      </c>
      <c r="E1083" s="1" t="s">
        <v>65</v>
      </c>
      <c r="F1083" s="1" t="s">
        <v>2291</v>
      </c>
      <c r="G1083" s="1" t="s">
        <v>2442</v>
      </c>
      <c r="H1083" s="1">
        <v>1</v>
      </c>
      <c r="I1083" s="13">
        <f t="shared" si="16"/>
        <v>0</v>
      </c>
      <c r="J1083" s="85">
        <v>1</v>
      </c>
    </row>
    <row r="1084" spans="1:10" x14ac:dyDescent="0.25">
      <c r="A1084" s="1" t="s">
        <v>4385</v>
      </c>
      <c r="B1084" s="89" t="s">
        <v>803</v>
      </c>
      <c r="C1084" s="1" t="s">
        <v>804</v>
      </c>
      <c r="D1084" s="1">
        <v>27.39</v>
      </c>
      <c r="E1084" s="1" t="s">
        <v>65</v>
      </c>
      <c r="F1084" s="1" t="s">
        <v>2291</v>
      </c>
      <c r="G1084" s="1" t="s">
        <v>2442</v>
      </c>
      <c r="H1084" s="1">
        <v>1</v>
      </c>
      <c r="I1084" s="13">
        <f t="shared" si="16"/>
        <v>0</v>
      </c>
      <c r="J1084" s="85">
        <v>1</v>
      </c>
    </row>
    <row r="1085" spans="1:10" x14ac:dyDescent="0.25">
      <c r="A1085" s="1" t="s">
        <v>4385</v>
      </c>
      <c r="B1085" s="89" t="s">
        <v>836</v>
      </c>
      <c r="C1085" s="1" t="s">
        <v>837</v>
      </c>
      <c r="D1085" s="1">
        <v>22.5</v>
      </c>
      <c r="E1085" s="1" t="s">
        <v>65</v>
      </c>
      <c r="F1085" s="1" t="s">
        <v>2291</v>
      </c>
      <c r="G1085" s="1" t="s">
        <v>2442</v>
      </c>
      <c r="H1085" s="1">
        <v>1</v>
      </c>
      <c r="I1085" s="13">
        <f t="shared" si="16"/>
        <v>0</v>
      </c>
      <c r="J1085" s="85">
        <v>1</v>
      </c>
    </row>
    <row r="1086" spans="1:10" x14ac:dyDescent="0.25">
      <c r="A1086" s="1" t="s">
        <v>4385</v>
      </c>
      <c r="B1086" s="89" t="s">
        <v>1185</v>
      </c>
      <c r="C1086" s="1" t="s">
        <v>1186</v>
      </c>
      <c r="D1086" s="1">
        <v>22.2</v>
      </c>
      <c r="E1086" s="1" t="s">
        <v>65</v>
      </c>
      <c r="F1086" s="1" t="s">
        <v>2291</v>
      </c>
      <c r="G1086" s="1" t="s">
        <v>2442</v>
      </c>
      <c r="H1086" s="1">
        <v>1</v>
      </c>
      <c r="I1086" s="13">
        <f t="shared" si="16"/>
        <v>0</v>
      </c>
      <c r="J1086" s="85">
        <v>1</v>
      </c>
    </row>
    <row r="1087" spans="1:10" x14ac:dyDescent="0.25">
      <c r="A1087" s="1" t="s">
        <v>4385</v>
      </c>
      <c r="B1087" s="89" t="s">
        <v>1970</v>
      </c>
      <c r="C1087" s="1">
        <v>0</v>
      </c>
      <c r="D1087" s="1">
        <v>21.6</v>
      </c>
      <c r="E1087" s="1" t="s">
        <v>65</v>
      </c>
      <c r="F1087" s="1" t="s">
        <v>2291</v>
      </c>
      <c r="G1087" s="1" t="s">
        <v>2442</v>
      </c>
      <c r="H1087" s="1">
        <v>0</v>
      </c>
      <c r="I1087" s="13">
        <f t="shared" si="16"/>
        <v>1</v>
      </c>
      <c r="J1087" s="85">
        <v>1</v>
      </c>
    </row>
    <row r="1088" spans="1:10" x14ac:dyDescent="0.25">
      <c r="A1088" s="1" t="s">
        <v>4385</v>
      </c>
      <c r="B1088" s="89" t="s">
        <v>1556</v>
      </c>
      <c r="C1088" s="1" t="s">
        <v>1557</v>
      </c>
      <c r="D1088" s="1">
        <v>21.24</v>
      </c>
      <c r="E1088" s="1" t="s">
        <v>65</v>
      </c>
      <c r="F1088" s="1" t="s">
        <v>2291</v>
      </c>
      <c r="G1088" s="1" t="s">
        <v>2442</v>
      </c>
      <c r="H1088" s="1">
        <v>1</v>
      </c>
      <c r="I1088" s="13">
        <f t="shared" si="16"/>
        <v>0</v>
      </c>
      <c r="J1088" s="85">
        <v>1</v>
      </c>
    </row>
    <row r="1089" spans="1:10" x14ac:dyDescent="0.25">
      <c r="A1089" s="1" t="s">
        <v>4385</v>
      </c>
      <c r="B1089" s="89" t="s">
        <v>1620</v>
      </c>
      <c r="C1089" s="1" t="s">
        <v>1621</v>
      </c>
      <c r="D1089" s="1">
        <v>19.04</v>
      </c>
      <c r="E1089" s="1" t="s">
        <v>65</v>
      </c>
      <c r="F1089" s="1" t="s">
        <v>2291</v>
      </c>
      <c r="G1089" s="1" t="s">
        <v>2442</v>
      </c>
      <c r="H1089" s="1">
        <v>1</v>
      </c>
      <c r="I1089" s="13">
        <f t="shared" si="16"/>
        <v>0</v>
      </c>
      <c r="J1089" s="85">
        <v>1</v>
      </c>
    </row>
    <row r="1090" spans="1:10" x14ac:dyDescent="0.25">
      <c r="A1090" s="1" t="s">
        <v>4385</v>
      </c>
      <c r="B1090" s="89" t="s">
        <v>323</v>
      </c>
      <c r="C1090" s="1" t="s">
        <v>324</v>
      </c>
      <c r="D1090" s="1">
        <v>19</v>
      </c>
      <c r="E1090" s="1" t="s">
        <v>65</v>
      </c>
      <c r="F1090" s="1" t="s">
        <v>2291</v>
      </c>
      <c r="G1090" s="1" t="s">
        <v>2442</v>
      </c>
      <c r="H1090" s="1">
        <v>1</v>
      </c>
      <c r="I1090" s="13">
        <f t="shared" ref="I1090:I1153" si="17">NOT(H1090)*1</f>
        <v>0</v>
      </c>
      <c r="J1090" s="85">
        <v>1</v>
      </c>
    </row>
    <row r="1091" spans="1:10" x14ac:dyDescent="0.25">
      <c r="A1091" s="1" t="s">
        <v>4385</v>
      </c>
      <c r="B1091" s="89" t="s">
        <v>517</v>
      </c>
      <c r="C1091" s="1">
        <v>0</v>
      </c>
      <c r="D1091" s="1">
        <v>16.5</v>
      </c>
      <c r="E1091" s="1" t="s">
        <v>65</v>
      </c>
      <c r="F1091" s="1" t="s">
        <v>2291</v>
      </c>
      <c r="G1091" s="1" t="s">
        <v>2442</v>
      </c>
      <c r="H1091" s="1">
        <v>1</v>
      </c>
      <c r="I1091" s="13">
        <f t="shared" si="17"/>
        <v>0</v>
      </c>
      <c r="J1091" s="85">
        <v>1</v>
      </c>
    </row>
    <row r="1092" spans="1:10" x14ac:dyDescent="0.25">
      <c r="A1092" s="1" t="s">
        <v>4385</v>
      </c>
      <c r="B1092" s="89" t="s">
        <v>1618</v>
      </c>
      <c r="C1092" s="1" t="s">
        <v>1619</v>
      </c>
      <c r="D1092" s="1">
        <v>16.05</v>
      </c>
      <c r="E1092" s="1" t="s">
        <v>65</v>
      </c>
      <c r="F1092" s="1" t="s">
        <v>2291</v>
      </c>
      <c r="G1092" s="1" t="s">
        <v>2442</v>
      </c>
      <c r="H1092" s="1">
        <v>1</v>
      </c>
      <c r="I1092" s="13">
        <f t="shared" si="17"/>
        <v>0</v>
      </c>
      <c r="J1092" s="85">
        <v>1</v>
      </c>
    </row>
    <row r="1093" spans="1:10" x14ac:dyDescent="0.25">
      <c r="A1093" s="1" t="s">
        <v>4385</v>
      </c>
      <c r="B1093" s="89" t="s">
        <v>1554</v>
      </c>
      <c r="C1093" s="1" t="s">
        <v>1555</v>
      </c>
      <c r="D1093" s="1">
        <v>14.89</v>
      </c>
      <c r="E1093" s="1" t="s">
        <v>65</v>
      </c>
      <c r="F1093" s="1" t="s">
        <v>2291</v>
      </c>
      <c r="G1093" s="1" t="s">
        <v>2442</v>
      </c>
      <c r="H1093" s="1">
        <v>1</v>
      </c>
      <c r="I1093" s="13">
        <f t="shared" si="17"/>
        <v>0</v>
      </c>
      <c r="J1093" s="85">
        <v>1</v>
      </c>
    </row>
    <row r="1094" spans="1:10" x14ac:dyDescent="0.25">
      <c r="A1094" s="1" t="s">
        <v>4385</v>
      </c>
      <c r="B1094" s="89" t="s">
        <v>846</v>
      </c>
      <c r="C1094" s="1" t="s">
        <v>847</v>
      </c>
      <c r="D1094" s="1">
        <v>12.6</v>
      </c>
      <c r="E1094" s="1" t="s">
        <v>65</v>
      </c>
      <c r="F1094" s="1" t="s">
        <v>2291</v>
      </c>
      <c r="G1094" s="1" t="s">
        <v>2442</v>
      </c>
      <c r="H1094" s="1">
        <v>1</v>
      </c>
      <c r="I1094" s="13">
        <f t="shared" si="17"/>
        <v>0</v>
      </c>
      <c r="J1094" s="85">
        <v>1</v>
      </c>
    </row>
    <row r="1095" spans="1:10" x14ac:dyDescent="0.25">
      <c r="A1095" s="1" t="s">
        <v>4385</v>
      </c>
      <c r="B1095" s="89" t="s">
        <v>844</v>
      </c>
      <c r="C1095" s="1" t="s">
        <v>845</v>
      </c>
      <c r="D1095" s="1">
        <v>11.7</v>
      </c>
      <c r="E1095" s="1" t="s">
        <v>65</v>
      </c>
      <c r="F1095" s="1" t="s">
        <v>2291</v>
      </c>
      <c r="G1095" s="1" t="s">
        <v>2442</v>
      </c>
      <c r="H1095" s="1">
        <v>1</v>
      </c>
      <c r="I1095" s="13">
        <f t="shared" si="17"/>
        <v>0</v>
      </c>
      <c r="J1095" s="85">
        <v>1</v>
      </c>
    </row>
    <row r="1096" spans="1:10" x14ac:dyDescent="0.25">
      <c r="A1096" s="1" t="s">
        <v>4385</v>
      </c>
      <c r="B1096" s="89" t="s">
        <v>207</v>
      </c>
      <c r="C1096" s="1" t="s">
        <v>208</v>
      </c>
      <c r="D1096" s="1">
        <v>10</v>
      </c>
      <c r="E1096" s="1" t="s">
        <v>65</v>
      </c>
      <c r="F1096" s="1" t="s">
        <v>2291</v>
      </c>
      <c r="G1096" s="1" t="s">
        <v>2442</v>
      </c>
      <c r="H1096" s="1">
        <v>1</v>
      </c>
      <c r="I1096" s="13">
        <f t="shared" si="17"/>
        <v>0</v>
      </c>
      <c r="J1096" s="85">
        <v>1</v>
      </c>
    </row>
    <row r="1097" spans="1:10" x14ac:dyDescent="0.25">
      <c r="A1097" s="1" t="s">
        <v>4385</v>
      </c>
      <c r="B1097" s="89" t="s">
        <v>292</v>
      </c>
      <c r="C1097" s="1" t="s">
        <v>293</v>
      </c>
      <c r="D1097" s="1">
        <v>10</v>
      </c>
      <c r="E1097" s="1" t="s">
        <v>65</v>
      </c>
      <c r="F1097" s="1" t="s">
        <v>2291</v>
      </c>
      <c r="G1097" s="1" t="s">
        <v>2442</v>
      </c>
      <c r="H1097" s="1">
        <v>1</v>
      </c>
      <c r="I1097" s="13">
        <f t="shared" si="17"/>
        <v>0</v>
      </c>
      <c r="J1097" s="85">
        <v>1</v>
      </c>
    </row>
    <row r="1098" spans="1:10" x14ac:dyDescent="0.25">
      <c r="A1098" s="1" t="s">
        <v>4385</v>
      </c>
      <c r="B1098" s="89" t="s">
        <v>1399</v>
      </c>
      <c r="C1098" s="1">
        <v>0</v>
      </c>
      <c r="D1098" s="1">
        <v>10</v>
      </c>
      <c r="E1098" s="1" t="s">
        <v>65</v>
      </c>
      <c r="F1098" s="1" t="s">
        <v>2291</v>
      </c>
      <c r="G1098" s="1" t="s">
        <v>2442</v>
      </c>
      <c r="H1098" s="1">
        <v>1</v>
      </c>
      <c r="I1098" s="13">
        <f t="shared" si="17"/>
        <v>0</v>
      </c>
      <c r="J1098" s="85">
        <v>1</v>
      </c>
    </row>
    <row r="1099" spans="1:10" x14ac:dyDescent="0.25">
      <c r="A1099" s="1" t="s">
        <v>4385</v>
      </c>
      <c r="B1099" s="89" t="s">
        <v>224</v>
      </c>
      <c r="C1099" s="1">
        <v>0</v>
      </c>
      <c r="D1099" s="1">
        <v>9.6999999999999993</v>
      </c>
      <c r="E1099" s="1" t="s">
        <v>65</v>
      </c>
      <c r="F1099" s="1" t="s">
        <v>2291</v>
      </c>
      <c r="G1099" s="1" t="s">
        <v>2442</v>
      </c>
      <c r="H1099" s="1">
        <v>1</v>
      </c>
      <c r="I1099" s="13">
        <f t="shared" si="17"/>
        <v>0</v>
      </c>
      <c r="J1099" s="85">
        <v>1</v>
      </c>
    </row>
    <row r="1100" spans="1:10" x14ac:dyDescent="0.25">
      <c r="A1100" s="1" t="s">
        <v>4385</v>
      </c>
      <c r="B1100" s="89" t="s">
        <v>1616</v>
      </c>
      <c r="C1100" s="1" t="s">
        <v>1617</v>
      </c>
      <c r="D1100" s="1">
        <v>9.43</v>
      </c>
      <c r="E1100" s="1" t="s">
        <v>65</v>
      </c>
      <c r="F1100" s="1" t="s">
        <v>2291</v>
      </c>
      <c r="G1100" s="1" t="s">
        <v>2442</v>
      </c>
      <c r="H1100" s="1">
        <v>1</v>
      </c>
      <c r="I1100" s="13">
        <f t="shared" si="17"/>
        <v>0</v>
      </c>
      <c r="J1100" s="85">
        <v>1</v>
      </c>
    </row>
    <row r="1101" spans="1:10" x14ac:dyDescent="0.25">
      <c r="A1101" s="1" t="s">
        <v>4385</v>
      </c>
      <c r="B1101" s="89" t="s">
        <v>839</v>
      </c>
      <c r="C1101" s="1" t="s">
        <v>840</v>
      </c>
      <c r="D1101" s="1">
        <v>7.88</v>
      </c>
      <c r="E1101" s="1" t="s">
        <v>65</v>
      </c>
      <c r="F1101" s="1" t="s">
        <v>2291</v>
      </c>
      <c r="G1101" s="1" t="s">
        <v>2442</v>
      </c>
      <c r="H1101" s="1">
        <v>0</v>
      </c>
      <c r="I1101" s="13">
        <f t="shared" si="17"/>
        <v>1</v>
      </c>
      <c r="J1101" s="85">
        <v>1</v>
      </c>
    </row>
    <row r="1102" spans="1:10" x14ac:dyDescent="0.25">
      <c r="A1102" s="1" t="s">
        <v>4385</v>
      </c>
      <c r="B1102" s="89" t="s">
        <v>733</v>
      </c>
      <c r="C1102" s="1" t="s">
        <v>734</v>
      </c>
      <c r="D1102" s="1">
        <v>6.52</v>
      </c>
      <c r="E1102" s="1" t="s">
        <v>65</v>
      </c>
      <c r="F1102" s="1" t="s">
        <v>2291</v>
      </c>
      <c r="G1102" s="1" t="s">
        <v>2442</v>
      </c>
      <c r="H1102" s="1">
        <v>1</v>
      </c>
      <c r="I1102" s="13">
        <f t="shared" si="17"/>
        <v>0</v>
      </c>
      <c r="J1102" s="85">
        <v>1</v>
      </c>
    </row>
    <row r="1103" spans="1:10" x14ac:dyDescent="0.25">
      <c r="A1103" s="1" t="s">
        <v>4385</v>
      </c>
      <c r="B1103" s="89" t="s">
        <v>1205</v>
      </c>
      <c r="C1103" s="1" t="s">
        <v>1206</v>
      </c>
      <c r="D1103" s="1">
        <v>6.31</v>
      </c>
      <c r="E1103" s="1" t="s">
        <v>65</v>
      </c>
      <c r="F1103" s="1" t="s">
        <v>2291</v>
      </c>
      <c r="G1103" s="1" t="s">
        <v>2442</v>
      </c>
      <c r="H1103" s="1">
        <v>1</v>
      </c>
      <c r="I1103" s="13">
        <f t="shared" si="17"/>
        <v>0</v>
      </c>
      <c r="J1103" s="85">
        <v>1</v>
      </c>
    </row>
    <row r="1104" spans="1:10" x14ac:dyDescent="0.25">
      <c r="A1104" s="1" t="s">
        <v>4385</v>
      </c>
      <c r="B1104" s="89" t="s">
        <v>850</v>
      </c>
      <c r="C1104" s="1" t="s">
        <v>851</v>
      </c>
      <c r="D1104" s="1">
        <v>5.93</v>
      </c>
      <c r="E1104" s="1" t="s">
        <v>65</v>
      </c>
      <c r="F1104" s="1" t="s">
        <v>2291</v>
      </c>
      <c r="G1104" s="1" t="s">
        <v>2442</v>
      </c>
      <c r="H1104" s="1">
        <v>0</v>
      </c>
      <c r="I1104" s="13">
        <f t="shared" si="17"/>
        <v>1</v>
      </c>
      <c r="J1104" s="85">
        <v>1</v>
      </c>
    </row>
    <row r="1105" spans="1:10" x14ac:dyDescent="0.25">
      <c r="A1105" s="1" t="s">
        <v>4385</v>
      </c>
      <c r="B1105" s="89" t="s">
        <v>1151</v>
      </c>
      <c r="C1105" s="1" t="s">
        <v>1152</v>
      </c>
      <c r="D1105" s="1">
        <v>5.25</v>
      </c>
      <c r="E1105" s="1" t="s">
        <v>65</v>
      </c>
      <c r="F1105" s="1" t="s">
        <v>2291</v>
      </c>
      <c r="G1105" s="1" t="s">
        <v>2442</v>
      </c>
      <c r="H1105" s="1">
        <v>0</v>
      </c>
      <c r="I1105" s="13">
        <f t="shared" si="17"/>
        <v>1</v>
      </c>
      <c r="J1105" s="85">
        <v>1</v>
      </c>
    </row>
    <row r="1106" spans="1:10" x14ac:dyDescent="0.25">
      <c r="A1106" s="1" t="s">
        <v>4385</v>
      </c>
      <c r="B1106" s="89" t="s">
        <v>1153</v>
      </c>
      <c r="C1106" s="1" t="s">
        <v>1154</v>
      </c>
      <c r="D1106" s="1">
        <v>4.76</v>
      </c>
      <c r="E1106" s="1" t="s">
        <v>65</v>
      </c>
      <c r="F1106" s="1" t="s">
        <v>2291</v>
      </c>
      <c r="G1106" s="1" t="s">
        <v>2442</v>
      </c>
      <c r="H1106" s="1">
        <v>0</v>
      </c>
      <c r="I1106" s="13">
        <f t="shared" si="17"/>
        <v>1</v>
      </c>
      <c r="J1106" s="85">
        <v>1</v>
      </c>
    </row>
    <row r="1107" spans="1:10" x14ac:dyDescent="0.25">
      <c r="A1107" s="1" t="s">
        <v>4385</v>
      </c>
      <c r="B1107" s="89" t="s">
        <v>1147</v>
      </c>
      <c r="C1107" s="1" t="s">
        <v>1148</v>
      </c>
      <c r="D1107" s="1">
        <v>4.75</v>
      </c>
      <c r="E1107" s="1" t="s">
        <v>65</v>
      </c>
      <c r="F1107" s="1" t="s">
        <v>2291</v>
      </c>
      <c r="G1107" s="1" t="s">
        <v>2442</v>
      </c>
      <c r="H1107" s="1">
        <v>0</v>
      </c>
      <c r="I1107" s="13">
        <f t="shared" si="17"/>
        <v>1</v>
      </c>
      <c r="J1107" s="85">
        <v>1</v>
      </c>
    </row>
    <row r="1108" spans="1:10" x14ac:dyDescent="0.25">
      <c r="A1108" s="1" t="s">
        <v>4385</v>
      </c>
      <c r="B1108" s="89" t="s">
        <v>731</v>
      </c>
      <c r="C1108" s="1" t="s">
        <v>732</v>
      </c>
      <c r="D1108" s="1">
        <v>4.5</v>
      </c>
      <c r="E1108" s="1" t="s">
        <v>65</v>
      </c>
      <c r="F1108" s="1" t="s">
        <v>2291</v>
      </c>
      <c r="G1108" s="1" t="s">
        <v>2442</v>
      </c>
      <c r="H1108" s="1">
        <v>1</v>
      </c>
      <c r="I1108" s="13">
        <f t="shared" si="17"/>
        <v>0</v>
      </c>
      <c r="J1108" s="85">
        <v>1</v>
      </c>
    </row>
    <row r="1109" spans="1:10" x14ac:dyDescent="0.25">
      <c r="A1109" s="1" t="s">
        <v>4385</v>
      </c>
      <c r="B1109" s="89" t="s">
        <v>1149</v>
      </c>
      <c r="C1109" s="1" t="s">
        <v>1150</v>
      </c>
      <c r="D1109" s="1">
        <v>4.04</v>
      </c>
      <c r="E1109" s="1" t="s">
        <v>65</v>
      </c>
      <c r="F1109" s="1" t="s">
        <v>2291</v>
      </c>
      <c r="G1109" s="1" t="s">
        <v>2442</v>
      </c>
      <c r="H1109" s="1">
        <v>0</v>
      </c>
      <c r="I1109" s="13">
        <f t="shared" si="17"/>
        <v>1</v>
      </c>
      <c r="J1109" s="85">
        <v>1</v>
      </c>
    </row>
    <row r="1110" spans="1:10" x14ac:dyDescent="0.25">
      <c r="A1110" s="1" t="s">
        <v>4385</v>
      </c>
      <c r="B1110" s="89" t="s">
        <v>1208</v>
      </c>
      <c r="C1110" s="1" t="s">
        <v>1209</v>
      </c>
      <c r="D1110" s="1">
        <v>3.35</v>
      </c>
      <c r="E1110" s="1" t="s">
        <v>65</v>
      </c>
      <c r="F1110" s="1" t="s">
        <v>2291</v>
      </c>
      <c r="G1110" s="1" t="s">
        <v>2442</v>
      </c>
      <c r="H1110" s="1">
        <v>1</v>
      </c>
      <c r="I1110" s="13">
        <f t="shared" si="17"/>
        <v>0</v>
      </c>
      <c r="J1110" s="85">
        <v>1</v>
      </c>
    </row>
    <row r="1111" spans="1:10" x14ac:dyDescent="0.25">
      <c r="A1111" s="1" t="s">
        <v>4385</v>
      </c>
      <c r="B1111" s="89" t="s">
        <v>4412</v>
      </c>
      <c r="C1111" s="1" t="s">
        <v>4413</v>
      </c>
      <c r="D1111" s="1">
        <v>88.5</v>
      </c>
      <c r="E1111" s="1" t="s">
        <v>65</v>
      </c>
      <c r="F1111" s="1" t="s">
        <v>2291</v>
      </c>
      <c r="G1111" s="1" t="s">
        <v>2442</v>
      </c>
      <c r="H1111" s="1">
        <v>0</v>
      </c>
      <c r="I1111" s="13">
        <f t="shared" si="17"/>
        <v>1</v>
      </c>
      <c r="J1111" s="85">
        <v>1</v>
      </c>
    </row>
    <row r="1112" spans="1:10" x14ac:dyDescent="0.25">
      <c r="A1112" s="1" t="s">
        <v>4385</v>
      </c>
      <c r="B1112" s="89" t="s">
        <v>4423</v>
      </c>
      <c r="C1112" s="1" t="s">
        <v>4424</v>
      </c>
      <c r="D1112" s="1">
        <v>9</v>
      </c>
      <c r="E1112" s="1" t="s">
        <v>65</v>
      </c>
      <c r="F1112" s="1" t="s">
        <v>2291</v>
      </c>
      <c r="G1112" s="1" t="s">
        <v>2442</v>
      </c>
      <c r="H1112" s="1">
        <v>1</v>
      </c>
      <c r="I1112" s="13">
        <f t="shared" si="17"/>
        <v>0</v>
      </c>
      <c r="J1112" s="85">
        <v>1</v>
      </c>
    </row>
    <row r="1113" spans="1:10" x14ac:dyDescent="0.25">
      <c r="A1113" s="1" t="s">
        <v>4439</v>
      </c>
      <c r="B1113" s="89" t="s">
        <v>2182</v>
      </c>
      <c r="D1113" s="1" t="e">
        <v>#N/A</v>
      </c>
      <c r="E1113" s="1" t="s">
        <v>65</v>
      </c>
      <c r="F1113" s="1" t="s">
        <v>3309</v>
      </c>
      <c r="G1113" s="1" t="s">
        <v>2442</v>
      </c>
      <c r="H1113" s="1">
        <v>0</v>
      </c>
      <c r="I1113" s="13">
        <f t="shared" si="17"/>
        <v>1</v>
      </c>
      <c r="J1113" s="85">
        <v>1</v>
      </c>
    </row>
    <row r="1114" spans="1:10" x14ac:dyDescent="0.25">
      <c r="A1114" s="1" t="s">
        <v>3317</v>
      </c>
      <c r="B1114" s="89" t="s">
        <v>380</v>
      </c>
      <c r="C1114" s="1" t="s">
        <v>3348</v>
      </c>
      <c r="D1114" s="1">
        <v>250</v>
      </c>
      <c r="E1114" s="1" t="s">
        <v>170</v>
      </c>
      <c r="F1114" s="1" t="s">
        <v>2291</v>
      </c>
      <c r="G1114" s="1" t="s">
        <v>2442</v>
      </c>
      <c r="H1114" s="1">
        <v>1</v>
      </c>
      <c r="I1114" s="13">
        <f t="shared" si="17"/>
        <v>0</v>
      </c>
      <c r="J1114" s="85">
        <v>1</v>
      </c>
    </row>
    <row r="1115" spans="1:10" x14ac:dyDescent="0.25">
      <c r="A1115" s="1" t="s">
        <v>3317</v>
      </c>
      <c r="B1115" s="89" t="s">
        <v>911</v>
      </c>
      <c r="C1115" s="1" t="s">
        <v>3355</v>
      </c>
      <c r="D1115" s="1">
        <v>225</v>
      </c>
      <c r="E1115" s="1" t="s">
        <v>170</v>
      </c>
      <c r="F1115" s="1" t="s">
        <v>2291</v>
      </c>
      <c r="G1115" s="1" t="s">
        <v>2442</v>
      </c>
      <c r="H1115" s="1">
        <v>1</v>
      </c>
      <c r="I1115" s="13">
        <f t="shared" si="17"/>
        <v>0</v>
      </c>
      <c r="J1115" s="85">
        <v>1</v>
      </c>
    </row>
    <row r="1116" spans="1:10" x14ac:dyDescent="0.25">
      <c r="A1116" s="1" t="s">
        <v>3317</v>
      </c>
      <c r="B1116" s="89" t="s">
        <v>527</v>
      </c>
      <c r="C1116" s="1" t="s">
        <v>3359</v>
      </c>
      <c r="D1116" s="1">
        <v>204</v>
      </c>
      <c r="E1116" s="1" t="s">
        <v>170</v>
      </c>
      <c r="F1116" s="1" t="s">
        <v>2291</v>
      </c>
      <c r="G1116" s="1" t="s">
        <v>2442</v>
      </c>
      <c r="H1116" s="1">
        <v>1</v>
      </c>
      <c r="I1116" s="13">
        <f t="shared" si="17"/>
        <v>0</v>
      </c>
      <c r="J1116" s="85">
        <v>1</v>
      </c>
    </row>
    <row r="1117" spans="1:10" x14ac:dyDescent="0.25">
      <c r="A1117" s="1" t="s">
        <v>3317</v>
      </c>
      <c r="B1117" s="89" t="s">
        <v>3369</v>
      </c>
      <c r="C1117" s="1" t="s">
        <v>3369</v>
      </c>
      <c r="D1117" s="1">
        <v>175</v>
      </c>
      <c r="E1117" s="1" t="s">
        <v>170</v>
      </c>
      <c r="F1117" s="1" t="s">
        <v>2291</v>
      </c>
      <c r="G1117" s="1" t="s">
        <v>2442</v>
      </c>
      <c r="H1117" s="1">
        <v>1</v>
      </c>
      <c r="I1117" s="13">
        <f t="shared" si="17"/>
        <v>0</v>
      </c>
      <c r="J1117" s="85">
        <v>1</v>
      </c>
    </row>
    <row r="1118" spans="1:10" x14ac:dyDescent="0.25">
      <c r="A1118" s="1" t="s">
        <v>3317</v>
      </c>
      <c r="B1118" s="89" t="s">
        <v>487</v>
      </c>
      <c r="C1118" s="1" t="s">
        <v>3462</v>
      </c>
      <c r="D1118" s="1">
        <v>75</v>
      </c>
      <c r="E1118" s="1" t="s">
        <v>170</v>
      </c>
      <c r="F1118" s="1" t="s">
        <v>2291</v>
      </c>
      <c r="G1118" s="1" t="s">
        <v>2442</v>
      </c>
      <c r="H1118" s="1">
        <v>1</v>
      </c>
      <c r="I1118" s="13">
        <f t="shared" si="17"/>
        <v>0</v>
      </c>
      <c r="J1118" s="85">
        <v>1</v>
      </c>
    </row>
    <row r="1119" spans="1:10" x14ac:dyDescent="0.25">
      <c r="A1119" s="1" t="s">
        <v>3317</v>
      </c>
      <c r="B1119" s="89" t="s">
        <v>3469</v>
      </c>
      <c r="C1119" s="1" t="s">
        <v>3470</v>
      </c>
      <c r="D1119" s="1">
        <v>63</v>
      </c>
      <c r="E1119" s="1" t="s">
        <v>170</v>
      </c>
      <c r="F1119" s="1" t="s">
        <v>2291</v>
      </c>
      <c r="G1119" s="1" t="s">
        <v>2442</v>
      </c>
      <c r="H1119" s="1">
        <v>1</v>
      </c>
      <c r="I1119" s="13">
        <f t="shared" si="17"/>
        <v>0</v>
      </c>
      <c r="J1119" s="85">
        <v>1</v>
      </c>
    </row>
    <row r="1120" spans="1:10" x14ac:dyDescent="0.25">
      <c r="A1120" s="1" t="s">
        <v>3317</v>
      </c>
      <c r="B1120" s="89" t="s">
        <v>611</v>
      </c>
      <c r="C1120" s="1" t="s">
        <v>3473</v>
      </c>
      <c r="D1120" s="1">
        <v>60</v>
      </c>
      <c r="E1120" s="1" t="s">
        <v>170</v>
      </c>
      <c r="F1120" s="1" t="s">
        <v>2291</v>
      </c>
      <c r="G1120" s="1" t="s">
        <v>2442</v>
      </c>
      <c r="H1120" s="1">
        <v>1</v>
      </c>
      <c r="I1120" s="13">
        <f t="shared" si="17"/>
        <v>0</v>
      </c>
      <c r="J1120" s="85">
        <v>1</v>
      </c>
    </row>
    <row r="1121" spans="1:10" x14ac:dyDescent="0.25">
      <c r="A1121" s="1" t="s">
        <v>3317</v>
      </c>
      <c r="B1121" s="89" t="s">
        <v>3481</v>
      </c>
      <c r="C1121" s="1" t="s">
        <v>3481</v>
      </c>
      <c r="D1121" s="1">
        <v>52</v>
      </c>
      <c r="E1121" s="1" t="s">
        <v>170</v>
      </c>
      <c r="F1121" s="1" t="s">
        <v>2291</v>
      </c>
      <c r="G1121" s="1" t="s">
        <v>2442</v>
      </c>
      <c r="H1121" s="1">
        <v>1</v>
      </c>
      <c r="I1121" s="13">
        <f t="shared" si="17"/>
        <v>0</v>
      </c>
      <c r="J1121" s="85">
        <v>1</v>
      </c>
    </row>
    <row r="1122" spans="1:10" x14ac:dyDescent="0.25">
      <c r="A1122" s="1" t="s">
        <v>3317</v>
      </c>
      <c r="B1122" s="89" t="s">
        <v>3487</v>
      </c>
      <c r="C1122" s="1" t="s">
        <v>3487</v>
      </c>
      <c r="D1122" s="1">
        <v>50</v>
      </c>
      <c r="E1122" s="1" t="s">
        <v>170</v>
      </c>
      <c r="F1122" s="1" t="s">
        <v>2291</v>
      </c>
      <c r="G1122" s="1" t="s">
        <v>2442</v>
      </c>
      <c r="H1122" s="1">
        <v>1</v>
      </c>
      <c r="I1122" s="13">
        <f t="shared" si="17"/>
        <v>0</v>
      </c>
      <c r="J1122" s="85">
        <v>1</v>
      </c>
    </row>
    <row r="1123" spans="1:10" x14ac:dyDescent="0.25">
      <c r="A1123" s="1" t="s">
        <v>3317</v>
      </c>
      <c r="B1123" s="89" t="s">
        <v>3492</v>
      </c>
      <c r="C1123" s="1" t="s">
        <v>3492</v>
      </c>
      <c r="D1123" s="1">
        <v>49.9</v>
      </c>
      <c r="E1123" s="1" t="s">
        <v>170</v>
      </c>
      <c r="F1123" s="1" t="s">
        <v>2291</v>
      </c>
      <c r="G1123" s="1" t="s">
        <v>2442</v>
      </c>
      <c r="H1123" s="1">
        <v>1</v>
      </c>
      <c r="I1123" s="13">
        <f t="shared" si="17"/>
        <v>0</v>
      </c>
      <c r="J1123" s="85">
        <v>1</v>
      </c>
    </row>
    <row r="1124" spans="1:10" x14ac:dyDescent="0.25">
      <c r="A1124" s="1" t="s">
        <v>3317</v>
      </c>
      <c r="B1124" s="89" t="s">
        <v>1196</v>
      </c>
      <c r="C1124" s="1" t="s">
        <v>3516</v>
      </c>
      <c r="D1124" s="1">
        <v>42.42</v>
      </c>
      <c r="E1124" s="1" t="s">
        <v>170</v>
      </c>
      <c r="F1124" s="1" t="s">
        <v>2291</v>
      </c>
      <c r="G1124" s="1" t="s">
        <v>2442</v>
      </c>
      <c r="H1124" s="1">
        <v>1</v>
      </c>
      <c r="I1124" s="13">
        <f t="shared" si="17"/>
        <v>0</v>
      </c>
      <c r="J1124" s="85">
        <v>1</v>
      </c>
    </row>
    <row r="1125" spans="1:10" x14ac:dyDescent="0.25">
      <c r="A1125" s="1" t="s">
        <v>3317</v>
      </c>
      <c r="B1125" s="89" t="s">
        <v>1193</v>
      </c>
      <c r="C1125" s="1" t="s">
        <v>3527</v>
      </c>
      <c r="D1125" s="1">
        <v>38.85</v>
      </c>
      <c r="E1125" s="1" t="s">
        <v>170</v>
      </c>
      <c r="F1125" s="1" t="s">
        <v>2291</v>
      </c>
      <c r="G1125" s="1" t="s">
        <v>2442</v>
      </c>
      <c r="H1125" s="1">
        <v>1</v>
      </c>
      <c r="I1125" s="13">
        <f t="shared" si="17"/>
        <v>0</v>
      </c>
      <c r="J1125" s="85">
        <v>1</v>
      </c>
    </row>
    <row r="1126" spans="1:10" x14ac:dyDescent="0.25">
      <c r="A1126" s="1" t="s">
        <v>3317</v>
      </c>
      <c r="B1126" s="89" t="s">
        <v>3538</v>
      </c>
      <c r="C1126" s="1" t="s">
        <v>3538</v>
      </c>
      <c r="D1126" s="1">
        <v>33.177999999999997</v>
      </c>
      <c r="E1126" s="1" t="s">
        <v>170</v>
      </c>
      <c r="F1126" s="1" t="s">
        <v>2291</v>
      </c>
      <c r="G1126" s="1" t="s">
        <v>2442</v>
      </c>
      <c r="H1126" s="1">
        <v>1</v>
      </c>
      <c r="I1126" s="13">
        <f t="shared" si="17"/>
        <v>0</v>
      </c>
      <c r="J1126" s="85">
        <v>1</v>
      </c>
    </row>
    <row r="1127" spans="1:10" x14ac:dyDescent="0.25">
      <c r="A1127" s="1" t="s">
        <v>3317</v>
      </c>
      <c r="B1127" s="89" t="s">
        <v>3701</v>
      </c>
      <c r="C1127" s="1" t="s">
        <v>3701</v>
      </c>
      <c r="D1127" s="1">
        <v>15</v>
      </c>
      <c r="E1127" s="1" t="s">
        <v>170</v>
      </c>
      <c r="F1127" s="1" t="s">
        <v>2291</v>
      </c>
      <c r="G1127" s="1" t="s">
        <v>2442</v>
      </c>
      <c r="H1127" s="1">
        <v>1</v>
      </c>
      <c r="I1127" s="13">
        <f t="shared" si="17"/>
        <v>0</v>
      </c>
      <c r="J1127" s="85">
        <v>1</v>
      </c>
    </row>
    <row r="1128" spans="1:10" x14ac:dyDescent="0.25">
      <c r="A1128" s="1" t="s">
        <v>3317</v>
      </c>
      <c r="B1128" s="89" t="s">
        <v>609</v>
      </c>
      <c r="C1128" s="1" t="s">
        <v>3707</v>
      </c>
      <c r="D1128" s="1">
        <v>14</v>
      </c>
      <c r="E1128" s="1" t="s">
        <v>170</v>
      </c>
      <c r="F1128" s="1" t="s">
        <v>2291</v>
      </c>
      <c r="G1128" s="1" t="s">
        <v>2442</v>
      </c>
      <c r="H1128" s="1">
        <v>1</v>
      </c>
      <c r="I1128" s="13">
        <f t="shared" si="17"/>
        <v>0</v>
      </c>
      <c r="J1128" s="85">
        <v>1</v>
      </c>
    </row>
    <row r="1129" spans="1:10" x14ac:dyDescent="0.25">
      <c r="A1129" s="1" t="s">
        <v>3317</v>
      </c>
      <c r="B1129" s="89" t="s">
        <v>2011</v>
      </c>
      <c r="C1129" s="1" t="s">
        <v>3716</v>
      </c>
      <c r="D1129" s="1">
        <v>13.4</v>
      </c>
      <c r="E1129" s="1" t="s">
        <v>170</v>
      </c>
      <c r="F1129" s="1" t="s">
        <v>2291</v>
      </c>
      <c r="G1129" s="1" t="s">
        <v>2442</v>
      </c>
      <c r="H1129" s="1">
        <v>1</v>
      </c>
      <c r="I1129" s="13">
        <f t="shared" si="17"/>
        <v>0</v>
      </c>
      <c r="J1129" s="85">
        <v>1</v>
      </c>
    </row>
    <row r="1130" spans="1:10" x14ac:dyDescent="0.25">
      <c r="A1130" s="1" t="s">
        <v>3317</v>
      </c>
      <c r="B1130" s="89" t="s">
        <v>3721</v>
      </c>
      <c r="C1130" s="1" t="s">
        <v>3721</v>
      </c>
      <c r="D1130" s="1">
        <v>13</v>
      </c>
      <c r="E1130" s="1" t="s">
        <v>170</v>
      </c>
      <c r="F1130" s="1" t="s">
        <v>2291</v>
      </c>
      <c r="G1130" s="1" t="s">
        <v>2442</v>
      </c>
      <c r="H1130" s="1">
        <v>1</v>
      </c>
      <c r="I1130" s="13">
        <f t="shared" si="17"/>
        <v>0</v>
      </c>
      <c r="J1130" s="85">
        <v>1</v>
      </c>
    </row>
    <row r="1131" spans="1:10" x14ac:dyDescent="0.25">
      <c r="A1131" s="1" t="s">
        <v>3317</v>
      </c>
      <c r="B1131" s="89" t="s">
        <v>608</v>
      </c>
      <c r="C1131" s="1" t="s">
        <v>3751</v>
      </c>
      <c r="D1131" s="1">
        <v>10</v>
      </c>
      <c r="E1131" s="1" t="s">
        <v>170</v>
      </c>
      <c r="F1131" s="1" t="s">
        <v>2291</v>
      </c>
      <c r="G1131" s="1" t="s">
        <v>2442</v>
      </c>
      <c r="H1131" s="1">
        <v>1</v>
      </c>
      <c r="I1131" s="13">
        <f t="shared" si="17"/>
        <v>0</v>
      </c>
      <c r="J1131" s="85">
        <v>1</v>
      </c>
    </row>
    <row r="1132" spans="1:10" x14ac:dyDescent="0.25">
      <c r="A1132" s="1" t="s">
        <v>3317</v>
      </c>
      <c r="B1132" s="89" t="s">
        <v>4227</v>
      </c>
      <c r="C1132" s="1" t="s">
        <v>4227</v>
      </c>
      <c r="D1132" s="1">
        <v>0.7</v>
      </c>
      <c r="E1132" s="1" t="s">
        <v>170</v>
      </c>
      <c r="F1132" s="1" t="s">
        <v>2291</v>
      </c>
      <c r="G1132" s="1" t="s">
        <v>2442</v>
      </c>
      <c r="H1132" s="1">
        <v>1</v>
      </c>
      <c r="I1132" s="13">
        <f t="shared" si="17"/>
        <v>0</v>
      </c>
      <c r="J1132" s="85">
        <v>1</v>
      </c>
    </row>
    <row r="1133" spans="1:10" x14ac:dyDescent="0.25">
      <c r="A1133" s="1" t="s">
        <v>3317</v>
      </c>
      <c r="B1133" s="89" t="s">
        <v>4230</v>
      </c>
      <c r="C1133" s="1" t="s">
        <v>4231</v>
      </c>
      <c r="D1133" s="1">
        <v>0.69</v>
      </c>
      <c r="E1133" s="1" t="s">
        <v>170</v>
      </c>
      <c r="F1133" s="1" t="s">
        <v>2291</v>
      </c>
      <c r="G1133" s="1" t="s">
        <v>2442</v>
      </c>
      <c r="H1133" s="1">
        <v>1</v>
      </c>
      <c r="I1133" s="13">
        <f t="shared" si="17"/>
        <v>0</v>
      </c>
      <c r="J1133" s="85">
        <v>1</v>
      </c>
    </row>
    <row r="1134" spans="1:10" x14ac:dyDescent="0.25">
      <c r="A1134" s="1" t="s">
        <v>4385</v>
      </c>
      <c r="B1134" s="89" t="s">
        <v>371</v>
      </c>
      <c r="C1134" s="1" t="s">
        <v>370</v>
      </c>
      <c r="D1134" s="1">
        <v>3.1</v>
      </c>
      <c r="E1134" s="1" t="s">
        <v>241</v>
      </c>
      <c r="F1134" s="1" t="s">
        <v>2291</v>
      </c>
      <c r="G1134" s="1" t="s">
        <v>2442</v>
      </c>
      <c r="H1134" s="1">
        <v>0</v>
      </c>
      <c r="I1134" s="13">
        <f t="shared" si="17"/>
        <v>1</v>
      </c>
      <c r="J1134" s="85">
        <v>1</v>
      </c>
    </row>
    <row r="1135" spans="1:10" x14ac:dyDescent="0.25">
      <c r="A1135" s="1" t="s">
        <v>4385</v>
      </c>
      <c r="B1135" s="89" t="s">
        <v>227</v>
      </c>
      <c r="C1135" s="1" t="s">
        <v>228</v>
      </c>
      <c r="D1135" s="1">
        <v>68</v>
      </c>
      <c r="E1135" s="1" t="s">
        <v>226</v>
      </c>
      <c r="F1135" s="1" t="s">
        <v>2291</v>
      </c>
      <c r="G1135" s="1" t="s">
        <v>2442</v>
      </c>
      <c r="H1135" s="1">
        <v>0</v>
      </c>
      <c r="I1135" s="13">
        <f t="shared" si="17"/>
        <v>1</v>
      </c>
      <c r="J1135" s="85">
        <v>0</v>
      </c>
    </row>
    <row r="1136" spans="1:10" x14ac:dyDescent="0.25">
      <c r="A1136" s="1" t="s">
        <v>4385</v>
      </c>
      <c r="B1136" s="89" t="s">
        <v>272</v>
      </c>
      <c r="C1136" s="1" t="s">
        <v>273</v>
      </c>
      <c r="D1136" s="1">
        <v>100.5</v>
      </c>
      <c r="E1136" s="1" t="s">
        <v>271</v>
      </c>
      <c r="F1136" s="1" t="s">
        <v>2291</v>
      </c>
      <c r="G1136" s="1" t="s">
        <v>2442</v>
      </c>
      <c r="H1136" s="1">
        <v>0</v>
      </c>
      <c r="I1136" s="13">
        <f t="shared" si="17"/>
        <v>1</v>
      </c>
      <c r="J1136" s="85">
        <v>0</v>
      </c>
    </row>
    <row r="1137" spans="1:10" x14ac:dyDescent="0.25">
      <c r="A1137" s="1" t="s">
        <v>4385</v>
      </c>
      <c r="B1137" s="89" t="s">
        <v>274</v>
      </c>
      <c r="C1137" s="1" t="s">
        <v>274</v>
      </c>
      <c r="D1137" s="1">
        <v>100.5</v>
      </c>
      <c r="E1137" s="1" t="s">
        <v>271</v>
      </c>
      <c r="F1137" s="1" t="s">
        <v>2291</v>
      </c>
      <c r="G1137" s="1" t="s">
        <v>2442</v>
      </c>
      <c r="H1137" s="1">
        <v>0</v>
      </c>
      <c r="I1137" s="13">
        <f t="shared" si="17"/>
        <v>1</v>
      </c>
      <c r="J1137" s="85">
        <v>0</v>
      </c>
    </row>
    <row r="1138" spans="1:10" x14ac:dyDescent="0.25">
      <c r="A1138" s="1" t="s">
        <v>4385</v>
      </c>
      <c r="B1138" s="89" t="s">
        <v>275</v>
      </c>
      <c r="C1138" s="1" t="s">
        <v>275</v>
      </c>
      <c r="D1138" s="1">
        <v>100.5</v>
      </c>
      <c r="E1138" s="1" t="s">
        <v>271</v>
      </c>
      <c r="F1138" s="1" t="s">
        <v>2291</v>
      </c>
      <c r="G1138" s="1" t="s">
        <v>2442</v>
      </c>
      <c r="H1138" s="1">
        <v>0</v>
      </c>
      <c r="I1138" s="13">
        <f t="shared" si="17"/>
        <v>1</v>
      </c>
      <c r="J1138" s="85">
        <v>0</v>
      </c>
    </row>
    <row r="1139" spans="1:10" x14ac:dyDescent="0.25">
      <c r="A1139" s="1" t="s">
        <v>3317</v>
      </c>
      <c r="B1139" s="89" t="s">
        <v>3334</v>
      </c>
      <c r="C1139" s="1" t="s">
        <v>3334</v>
      </c>
      <c r="D1139" s="1">
        <v>300</v>
      </c>
      <c r="E1139" s="1" t="s">
        <v>569</v>
      </c>
      <c r="F1139" s="1" t="s">
        <v>2291</v>
      </c>
      <c r="G1139" s="1" t="s">
        <v>2442</v>
      </c>
      <c r="H1139" s="1">
        <v>1</v>
      </c>
      <c r="I1139" s="13">
        <f t="shared" si="17"/>
        <v>0</v>
      </c>
      <c r="J1139" s="85">
        <v>0</v>
      </c>
    </row>
    <row r="1140" spans="1:10" x14ac:dyDescent="0.25">
      <c r="A1140" s="1" t="s">
        <v>3317</v>
      </c>
      <c r="B1140" s="89" t="s">
        <v>3367</v>
      </c>
      <c r="C1140" s="1" t="s">
        <v>3367</v>
      </c>
      <c r="D1140" s="1">
        <v>182.5</v>
      </c>
      <c r="E1140" s="1" t="s">
        <v>569</v>
      </c>
      <c r="F1140" s="1" t="s">
        <v>2291</v>
      </c>
      <c r="G1140" s="1" t="s">
        <v>2442</v>
      </c>
      <c r="H1140" s="1">
        <v>1</v>
      </c>
      <c r="I1140" s="13">
        <f t="shared" si="17"/>
        <v>0</v>
      </c>
      <c r="J1140" s="85">
        <v>0</v>
      </c>
    </row>
    <row r="1141" spans="1:10" x14ac:dyDescent="0.25">
      <c r="A1141" s="1" t="s">
        <v>3317</v>
      </c>
      <c r="B1141" s="89" t="s">
        <v>3432</v>
      </c>
      <c r="C1141" s="1" t="s">
        <v>3432</v>
      </c>
      <c r="D1141" s="1">
        <v>100</v>
      </c>
      <c r="E1141" s="1" t="s">
        <v>569</v>
      </c>
      <c r="F1141" s="1" t="s">
        <v>2291</v>
      </c>
      <c r="G1141" s="1" t="s">
        <v>2442</v>
      </c>
      <c r="H1141" s="1">
        <v>1</v>
      </c>
      <c r="I1141" s="13">
        <f t="shared" si="17"/>
        <v>0</v>
      </c>
      <c r="J1141" s="85">
        <v>0</v>
      </c>
    </row>
    <row r="1142" spans="1:10" x14ac:dyDescent="0.25">
      <c r="A1142" s="1" t="s">
        <v>3317</v>
      </c>
      <c r="B1142" s="89" t="s">
        <v>3433</v>
      </c>
      <c r="C1142" s="1" t="s">
        <v>3433</v>
      </c>
      <c r="D1142" s="1">
        <v>100</v>
      </c>
      <c r="E1142" s="1" t="s">
        <v>569</v>
      </c>
      <c r="F1142" s="1" t="s">
        <v>2291</v>
      </c>
      <c r="G1142" s="1" t="s">
        <v>2442</v>
      </c>
      <c r="H1142" s="1">
        <v>1</v>
      </c>
      <c r="I1142" s="13">
        <f t="shared" si="17"/>
        <v>0</v>
      </c>
      <c r="J1142" s="85">
        <v>0</v>
      </c>
    </row>
    <row r="1143" spans="1:10" x14ac:dyDescent="0.25">
      <c r="A1143" s="1" t="s">
        <v>3317</v>
      </c>
      <c r="B1143" s="89" t="s">
        <v>3445</v>
      </c>
      <c r="C1143" s="1" t="s">
        <v>3445</v>
      </c>
      <c r="D1143" s="1">
        <v>96</v>
      </c>
      <c r="E1143" s="1" t="s">
        <v>569</v>
      </c>
      <c r="F1143" s="1" t="s">
        <v>2291</v>
      </c>
      <c r="G1143" s="1" t="s">
        <v>2442</v>
      </c>
      <c r="H1143" s="1">
        <v>1</v>
      </c>
      <c r="I1143" s="13">
        <f t="shared" si="17"/>
        <v>0</v>
      </c>
      <c r="J1143" s="85">
        <v>1</v>
      </c>
    </row>
    <row r="1144" spans="1:10" x14ac:dyDescent="0.25">
      <c r="A1144" s="1" t="s">
        <v>3317</v>
      </c>
      <c r="B1144" s="89" t="s">
        <v>3460</v>
      </c>
      <c r="C1144" s="1" t="s">
        <v>3460</v>
      </c>
      <c r="D1144" s="1">
        <v>78</v>
      </c>
      <c r="E1144" s="1" t="s">
        <v>569</v>
      </c>
      <c r="F1144" s="1" t="s">
        <v>2291</v>
      </c>
      <c r="G1144" s="1" t="s">
        <v>2442</v>
      </c>
      <c r="H1144" s="1">
        <v>1</v>
      </c>
      <c r="I1144" s="13">
        <f t="shared" si="17"/>
        <v>0</v>
      </c>
      <c r="J1144" s="85">
        <v>0</v>
      </c>
    </row>
    <row r="1145" spans="1:10" x14ac:dyDescent="0.25">
      <c r="A1145" s="1" t="s">
        <v>3317</v>
      </c>
      <c r="B1145" s="89" t="s">
        <v>3463</v>
      </c>
      <c r="C1145" s="1" t="s">
        <v>3463</v>
      </c>
      <c r="D1145" s="1">
        <v>75</v>
      </c>
      <c r="E1145" s="1" t="s">
        <v>569</v>
      </c>
      <c r="F1145" s="1" t="s">
        <v>2291</v>
      </c>
      <c r="G1145" s="1" t="s">
        <v>2442</v>
      </c>
      <c r="H1145" s="1">
        <v>1</v>
      </c>
      <c r="I1145" s="13">
        <f t="shared" si="17"/>
        <v>0</v>
      </c>
      <c r="J1145" s="85">
        <v>0</v>
      </c>
    </row>
    <row r="1146" spans="1:10" x14ac:dyDescent="0.25">
      <c r="A1146" s="1" t="s">
        <v>3317</v>
      </c>
      <c r="B1146" s="89" t="s">
        <v>3490</v>
      </c>
      <c r="C1146" s="1" t="s">
        <v>3490</v>
      </c>
      <c r="D1146" s="1">
        <v>50</v>
      </c>
      <c r="E1146" s="1" t="s">
        <v>569</v>
      </c>
      <c r="F1146" s="1" t="s">
        <v>2291</v>
      </c>
      <c r="G1146" s="1" t="s">
        <v>2442</v>
      </c>
      <c r="H1146" s="1">
        <v>1</v>
      </c>
      <c r="I1146" s="13">
        <f t="shared" si="17"/>
        <v>0</v>
      </c>
      <c r="J1146" s="85">
        <v>0</v>
      </c>
    </row>
    <row r="1147" spans="1:10" x14ac:dyDescent="0.25">
      <c r="A1147" s="1" t="s">
        <v>3317</v>
      </c>
      <c r="B1147" s="89" t="s">
        <v>3512</v>
      </c>
      <c r="C1147" s="1" t="s">
        <v>3512</v>
      </c>
      <c r="D1147" s="1">
        <v>43.317999999999998</v>
      </c>
      <c r="E1147" s="1" t="s">
        <v>569</v>
      </c>
      <c r="F1147" s="1" t="s">
        <v>2291</v>
      </c>
      <c r="G1147" s="1" t="s">
        <v>2442</v>
      </c>
      <c r="H1147" s="1">
        <v>1</v>
      </c>
      <c r="I1147" s="13">
        <f t="shared" si="17"/>
        <v>0</v>
      </c>
      <c r="J1147" s="85">
        <v>1</v>
      </c>
    </row>
    <row r="1148" spans="1:10" x14ac:dyDescent="0.25">
      <c r="A1148" s="1" t="s">
        <v>3317</v>
      </c>
      <c r="B1148" s="89" t="s">
        <v>3524</v>
      </c>
      <c r="C1148" s="1" t="s">
        <v>3524</v>
      </c>
      <c r="D1148" s="1">
        <v>40</v>
      </c>
      <c r="E1148" s="1" t="s">
        <v>569</v>
      </c>
      <c r="F1148" s="1" t="s">
        <v>2291</v>
      </c>
      <c r="G1148" s="1" t="s">
        <v>2442</v>
      </c>
      <c r="H1148" s="1">
        <v>1</v>
      </c>
      <c r="I1148" s="13">
        <f t="shared" si="17"/>
        <v>0</v>
      </c>
      <c r="J1148" s="85">
        <v>0</v>
      </c>
    </row>
    <row r="1149" spans="1:10" x14ac:dyDescent="0.25">
      <c r="A1149" s="1" t="s">
        <v>3317</v>
      </c>
      <c r="B1149" s="89" t="s">
        <v>3525</v>
      </c>
      <c r="C1149" s="1" t="s">
        <v>3525</v>
      </c>
      <c r="D1149" s="1">
        <v>40</v>
      </c>
      <c r="E1149" s="1" t="s">
        <v>569</v>
      </c>
      <c r="F1149" s="1" t="s">
        <v>2291</v>
      </c>
      <c r="G1149" s="1" t="s">
        <v>2442</v>
      </c>
      <c r="H1149" s="1">
        <v>1</v>
      </c>
      <c r="I1149" s="13">
        <f t="shared" si="17"/>
        <v>0</v>
      </c>
      <c r="J1149" s="85">
        <v>0</v>
      </c>
    </row>
    <row r="1150" spans="1:10" x14ac:dyDescent="0.25">
      <c r="A1150" s="1" t="s">
        <v>3317</v>
      </c>
      <c r="B1150" s="89" t="s">
        <v>3531</v>
      </c>
      <c r="C1150" s="1" t="s">
        <v>3531</v>
      </c>
      <c r="D1150" s="1">
        <v>37.5</v>
      </c>
      <c r="E1150" s="1" t="s">
        <v>569</v>
      </c>
      <c r="F1150" s="1" t="s">
        <v>2291</v>
      </c>
      <c r="G1150" s="1" t="s">
        <v>2442</v>
      </c>
      <c r="H1150" s="1">
        <v>1</v>
      </c>
      <c r="I1150" s="13">
        <f t="shared" si="17"/>
        <v>0</v>
      </c>
      <c r="J1150" s="85">
        <v>0</v>
      </c>
    </row>
    <row r="1151" spans="1:10" x14ac:dyDescent="0.25">
      <c r="A1151" s="1" t="s">
        <v>3317</v>
      </c>
      <c r="B1151" s="89" t="s">
        <v>3547</v>
      </c>
      <c r="C1151" s="1" t="s">
        <v>3547</v>
      </c>
      <c r="D1151" s="1">
        <v>30</v>
      </c>
      <c r="E1151" s="1" t="s">
        <v>569</v>
      </c>
      <c r="F1151" s="1" t="s">
        <v>2291</v>
      </c>
      <c r="G1151" s="1" t="s">
        <v>2442</v>
      </c>
      <c r="H1151" s="1">
        <v>1</v>
      </c>
      <c r="I1151" s="13">
        <f t="shared" si="17"/>
        <v>0</v>
      </c>
      <c r="J1151" s="85">
        <v>1</v>
      </c>
    </row>
    <row r="1152" spans="1:10" x14ac:dyDescent="0.25">
      <c r="A1152" s="1" t="s">
        <v>3317</v>
      </c>
      <c r="B1152" s="89" t="s">
        <v>3548</v>
      </c>
      <c r="C1152" s="1" t="s">
        <v>3548</v>
      </c>
      <c r="D1152" s="1">
        <v>30</v>
      </c>
      <c r="E1152" s="1" t="s">
        <v>569</v>
      </c>
      <c r="F1152" s="1" t="s">
        <v>2291</v>
      </c>
      <c r="G1152" s="1" t="s">
        <v>2442</v>
      </c>
      <c r="H1152" s="1">
        <v>1</v>
      </c>
      <c r="I1152" s="13">
        <f t="shared" si="17"/>
        <v>0</v>
      </c>
      <c r="J1152" s="85">
        <v>0</v>
      </c>
    </row>
    <row r="1153" spans="1:10" x14ac:dyDescent="0.25">
      <c r="A1153" s="1" t="s">
        <v>3317</v>
      </c>
      <c r="B1153" s="89" t="s">
        <v>3567</v>
      </c>
      <c r="C1153" s="1" t="s">
        <v>3567</v>
      </c>
      <c r="D1153" s="1">
        <v>25</v>
      </c>
      <c r="E1153" s="1" t="s">
        <v>569</v>
      </c>
      <c r="F1153" s="1" t="s">
        <v>2291</v>
      </c>
      <c r="G1153" s="1" t="s">
        <v>2442</v>
      </c>
      <c r="H1153" s="1">
        <v>1</v>
      </c>
      <c r="I1153" s="13">
        <f t="shared" si="17"/>
        <v>0</v>
      </c>
      <c r="J1153" s="85">
        <v>1</v>
      </c>
    </row>
    <row r="1154" spans="1:10" x14ac:dyDescent="0.25">
      <c r="A1154" s="1" t="s">
        <v>3317</v>
      </c>
      <c r="B1154" s="89" t="s">
        <v>3568</v>
      </c>
      <c r="C1154" s="1" t="s">
        <v>3568</v>
      </c>
      <c r="D1154" s="1">
        <v>25</v>
      </c>
      <c r="E1154" s="1" t="s">
        <v>569</v>
      </c>
      <c r="F1154" s="1" t="s">
        <v>2291</v>
      </c>
      <c r="G1154" s="1" t="s">
        <v>2442</v>
      </c>
      <c r="H1154" s="1">
        <v>1</v>
      </c>
      <c r="I1154" s="13">
        <f t="shared" ref="I1154:I1217" si="18">NOT(H1154)*1</f>
        <v>0</v>
      </c>
      <c r="J1154" s="85">
        <v>0</v>
      </c>
    </row>
    <row r="1155" spans="1:10" x14ac:dyDescent="0.25">
      <c r="A1155" s="1" t="s">
        <v>3317</v>
      </c>
      <c r="B1155" s="89" t="s">
        <v>3655</v>
      </c>
      <c r="C1155" s="1" t="s">
        <v>3655</v>
      </c>
      <c r="D1155" s="1">
        <v>20</v>
      </c>
      <c r="E1155" s="1" t="s">
        <v>569</v>
      </c>
      <c r="F1155" s="1" t="s">
        <v>2291</v>
      </c>
      <c r="G1155" s="1" t="s">
        <v>2442</v>
      </c>
      <c r="H1155" s="1">
        <v>1</v>
      </c>
      <c r="I1155" s="13">
        <f t="shared" si="18"/>
        <v>0</v>
      </c>
      <c r="J1155" s="85">
        <v>0</v>
      </c>
    </row>
    <row r="1156" spans="1:10" x14ac:dyDescent="0.25">
      <c r="A1156" s="1" t="s">
        <v>3317</v>
      </c>
      <c r="B1156" s="89" t="s">
        <v>3656</v>
      </c>
      <c r="C1156" s="1" t="s">
        <v>3656</v>
      </c>
      <c r="D1156" s="1">
        <v>20</v>
      </c>
      <c r="E1156" s="1" t="s">
        <v>569</v>
      </c>
      <c r="F1156" s="1" t="s">
        <v>2291</v>
      </c>
      <c r="G1156" s="1" t="s">
        <v>2442</v>
      </c>
      <c r="H1156" s="1">
        <v>1</v>
      </c>
      <c r="I1156" s="13">
        <f t="shared" si="18"/>
        <v>0</v>
      </c>
      <c r="J1156" s="85">
        <v>0</v>
      </c>
    </row>
    <row r="1157" spans="1:10" x14ac:dyDescent="0.25">
      <c r="A1157" s="1" t="s">
        <v>3317</v>
      </c>
      <c r="B1157" s="89" t="s">
        <v>3657</v>
      </c>
      <c r="C1157" s="1" t="s">
        <v>3657</v>
      </c>
      <c r="D1157" s="1">
        <v>20</v>
      </c>
      <c r="E1157" s="1" t="s">
        <v>569</v>
      </c>
      <c r="F1157" s="1" t="s">
        <v>2291</v>
      </c>
      <c r="G1157" s="1" t="s">
        <v>2442</v>
      </c>
      <c r="H1157" s="1">
        <v>1</v>
      </c>
      <c r="I1157" s="13">
        <f t="shared" si="18"/>
        <v>0</v>
      </c>
      <c r="J1157" s="85">
        <v>0</v>
      </c>
    </row>
    <row r="1158" spans="1:10" x14ac:dyDescent="0.25">
      <c r="A1158" s="1" t="s">
        <v>3317</v>
      </c>
      <c r="B1158" s="89" t="s">
        <v>3658</v>
      </c>
      <c r="C1158" s="1" t="s">
        <v>3658</v>
      </c>
      <c r="D1158" s="1">
        <v>20</v>
      </c>
      <c r="E1158" s="1" t="s">
        <v>569</v>
      </c>
      <c r="F1158" s="1" t="s">
        <v>2291</v>
      </c>
      <c r="G1158" s="1" t="s">
        <v>2442</v>
      </c>
      <c r="H1158" s="1">
        <v>1</v>
      </c>
      <c r="I1158" s="13">
        <f t="shared" si="18"/>
        <v>0</v>
      </c>
      <c r="J1158" s="85">
        <v>0</v>
      </c>
    </row>
    <row r="1159" spans="1:10" x14ac:dyDescent="0.25">
      <c r="A1159" s="1" t="s">
        <v>3317</v>
      </c>
      <c r="B1159" s="89" t="s">
        <v>3702</v>
      </c>
      <c r="C1159" s="1" t="s">
        <v>3702</v>
      </c>
      <c r="D1159" s="1">
        <v>15</v>
      </c>
      <c r="E1159" s="1" t="s">
        <v>569</v>
      </c>
      <c r="F1159" s="1" t="s">
        <v>2291</v>
      </c>
      <c r="G1159" s="1" t="s">
        <v>2442</v>
      </c>
      <c r="H1159" s="1">
        <v>1</v>
      </c>
      <c r="I1159" s="13">
        <f t="shared" si="18"/>
        <v>0</v>
      </c>
      <c r="J1159" s="85">
        <v>1</v>
      </c>
    </row>
    <row r="1160" spans="1:10" x14ac:dyDescent="0.25">
      <c r="A1160" s="1" t="s">
        <v>3317</v>
      </c>
      <c r="B1160" s="89" t="s">
        <v>3709</v>
      </c>
      <c r="C1160" s="1" t="s">
        <v>3709</v>
      </c>
      <c r="D1160" s="1">
        <v>14</v>
      </c>
      <c r="E1160" s="1" t="s">
        <v>569</v>
      </c>
      <c r="F1160" s="1" t="s">
        <v>2291</v>
      </c>
      <c r="G1160" s="1" t="s">
        <v>2442</v>
      </c>
      <c r="H1160" s="1">
        <v>1</v>
      </c>
      <c r="I1160" s="13">
        <f t="shared" si="18"/>
        <v>0</v>
      </c>
      <c r="J1160" s="85">
        <v>0</v>
      </c>
    </row>
    <row r="1161" spans="1:10" x14ac:dyDescent="0.25">
      <c r="A1161" s="1" t="s">
        <v>3317</v>
      </c>
      <c r="B1161" s="89" t="s">
        <v>3744</v>
      </c>
      <c r="C1161" s="1" t="s">
        <v>3744</v>
      </c>
      <c r="D1161" s="1">
        <v>11</v>
      </c>
      <c r="E1161" s="1" t="s">
        <v>569</v>
      </c>
      <c r="F1161" s="1" t="s">
        <v>2291</v>
      </c>
      <c r="G1161" s="1" t="s">
        <v>2442</v>
      </c>
      <c r="H1161" s="1">
        <v>1</v>
      </c>
      <c r="I1161" s="13">
        <f t="shared" si="18"/>
        <v>0</v>
      </c>
      <c r="J1161" s="85">
        <v>0</v>
      </c>
    </row>
    <row r="1162" spans="1:10" x14ac:dyDescent="0.25">
      <c r="A1162" s="1" t="s">
        <v>3317</v>
      </c>
      <c r="B1162" s="89" t="s">
        <v>3748</v>
      </c>
      <c r="C1162" s="1" t="s">
        <v>3748</v>
      </c>
      <c r="D1162" s="1">
        <v>10.8</v>
      </c>
      <c r="E1162" s="1" t="s">
        <v>569</v>
      </c>
      <c r="F1162" s="1" t="s">
        <v>2291</v>
      </c>
      <c r="G1162" s="1" t="s">
        <v>2442</v>
      </c>
      <c r="H1162" s="1">
        <v>1</v>
      </c>
      <c r="I1162" s="13">
        <f t="shared" si="18"/>
        <v>0</v>
      </c>
      <c r="J1162" s="85">
        <v>1</v>
      </c>
    </row>
    <row r="1163" spans="1:10" x14ac:dyDescent="0.25">
      <c r="A1163" s="1" t="s">
        <v>3317</v>
      </c>
      <c r="B1163" s="89" t="s">
        <v>3760</v>
      </c>
      <c r="C1163" s="1" t="s">
        <v>3760</v>
      </c>
      <c r="D1163" s="1">
        <v>10</v>
      </c>
      <c r="E1163" s="1" t="s">
        <v>569</v>
      </c>
      <c r="F1163" s="1" t="s">
        <v>2291</v>
      </c>
      <c r="G1163" s="1" t="s">
        <v>2442</v>
      </c>
      <c r="H1163" s="1">
        <v>1</v>
      </c>
      <c r="I1163" s="13">
        <f t="shared" si="18"/>
        <v>0</v>
      </c>
      <c r="J1163" s="85">
        <v>0</v>
      </c>
    </row>
    <row r="1164" spans="1:10" x14ac:dyDescent="0.25">
      <c r="A1164" s="1" t="s">
        <v>3317</v>
      </c>
      <c r="B1164" s="89" t="s">
        <v>3761</v>
      </c>
      <c r="C1164" s="1" t="s">
        <v>3761</v>
      </c>
      <c r="D1164" s="1">
        <v>10</v>
      </c>
      <c r="E1164" s="1" t="s">
        <v>569</v>
      </c>
      <c r="F1164" s="1" t="s">
        <v>2291</v>
      </c>
      <c r="G1164" s="1" t="s">
        <v>2442</v>
      </c>
      <c r="H1164" s="1">
        <v>1</v>
      </c>
      <c r="I1164" s="13">
        <f t="shared" si="18"/>
        <v>0</v>
      </c>
      <c r="J1164" s="85">
        <v>1</v>
      </c>
    </row>
    <row r="1165" spans="1:10" x14ac:dyDescent="0.25">
      <c r="A1165" s="1" t="s">
        <v>3317</v>
      </c>
      <c r="B1165" s="89" t="s">
        <v>3762</v>
      </c>
      <c r="C1165" s="1" t="s">
        <v>3762</v>
      </c>
      <c r="D1165" s="1">
        <v>10</v>
      </c>
      <c r="E1165" s="1" t="s">
        <v>569</v>
      </c>
      <c r="F1165" s="1" t="s">
        <v>2291</v>
      </c>
      <c r="G1165" s="1" t="s">
        <v>2442</v>
      </c>
      <c r="H1165" s="1">
        <v>1</v>
      </c>
      <c r="I1165" s="13">
        <f t="shared" si="18"/>
        <v>0</v>
      </c>
      <c r="J1165" s="85">
        <v>0</v>
      </c>
    </row>
    <row r="1166" spans="1:10" x14ac:dyDescent="0.25">
      <c r="A1166" s="1" t="s">
        <v>3317</v>
      </c>
      <c r="B1166" s="89" t="s">
        <v>3763</v>
      </c>
      <c r="C1166" s="1" t="s">
        <v>3763</v>
      </c>
      <c r="D1166" s="1">
        <v>10</v>
      </c>
      <c r="E1166" s="1" t="s">
        <v>569</v>
      </c>
      <c r="F1166" s="1" t="s">
        <v>2291</v>
      </c>
      <c r="G1166" s="1" t="s">
        <v>2442</v>
      </c>
      <c r="H1166" s="1">
        <v>1</v>
      </c>
      <c r="I1166" s="13">
        <f t="shared" si="18"/>
        <v>0</v>
      </c>
      <c r="J1166" s="85">
        <v>0</v>
      </c>
    </row>
    <row r="1167" spans="1:10" x14ac:dyDescent="0.25">
      <c r="A1167" s="1" t="s">
        <v>3317</v>
      </c>
      <c r="B1167" s="89" t="s">
        <v>3764</v>
      </c>
      <c r="C1167" s="1" t="s">
        <v>3764</v>
      </c>
      <c r="D1167" s="1">
        <v>10</v>
      </c>
      <c r="E1167" s="1" t="s">
        <v>569</v>
      </c>
      <c r="F1167" s="1" t="s">
        <v>2291</v>
      </c>
      <c r="G1167" s="1" t="s">
        <v>2442</v>
      </c>
      <c r="H1167" s="1">
        <v>1</v>
      </c>
      <c r="I1167" s="13">
        <f t="shared" si="18"/>
        <v>0</v>
      </c>
      <c r="J1167" s="85">
        <v>0</v>
      </c>
    </row>
    <row r="1168" spans="1:10" x14ac:dyDescent="0.25">
      <c r="A1168" s="1" t="s">
        <v>3317</v>
      </c>
      <c r="B1168" s="89" t="s">
        <v>3765</v>
      </c>
      <c r="C1168" s="1" t="s">
        <v>3765</v>
      </c>
      <c r="D1168" s="1">
        <v>10</v>
      </c>
      <c r="E1168" s="1" t="s">
        <v>569</v>
      </c>
      <c r="F1168" s="1" t="s">
        <v>2291</v>
      </c>
      <c r="G1168" s="1" t="s">
        <v>2442</v>
      </c>
      <c r="H1168" s="1">
        <v>1</v>
      </c>
      <c r="I1168" s="13">
        <f t="shared" si="18"/>
        <v>0</v>
      </c>
      <c r="J1168" s="85">
        <v>0</v>
      </c>
    </row>
    <row r="1169" spans="1:10" x14ac:dyDescent="0.25">
      <c r="A1169" s="1" t="s">
        <v>3317</v>
      </c>
      <c r="B1169" s="89" t="s">
        <v>3766</v>
      </c>
      <c r="C1169" s="1" t="s">
        <v>3766</v>
      </c>
      <c r="D1169" s="1">
        <v>10</v>
      </c>
      <c r="E1169" s="1" t="s">
        <v>569</v>
      </c>
      <c r="F1169" s="1" t="s">
        <v>2291</v>
      </c>
      <c r="G1169" s="1" t="s">
        <v>2442</v>
      </c>
      <c r="H1169" s="1">
        <v>1</v>
      </c>
      <c r="I1169" s="13">
        <f t="shared" si="18"/>
        <v>0</v>
      </c>
      <c r="J1169" s="85">
        <v>0</v>
      </c>
    </row>
    <row r="1170" spans="1:10" x14ac:dyDescent="0.25">
      <c r="A1170" s="1" t="s">
        <v>3317</v>
      </c>
      <c r="B1170" s="89" t="s">
        <v>3767</v>
      </c>
      <c r="C1170" s="1" t="s">
        <v>3767</v>
      </c>
      <c r="D1170" s="1">
        <v>10</v>
      </c>
      <c r="E1170" s="1" t="s">
        <v>569</v>
      </c>
      <c r="F1170" s="1" t="s">
        <v>2291</v>
      </c>
      <c r="G1170" s="1" t="s">
        <v>2442</v>
      </c>
      <c r="H1170" s="1">
        <v>1</v>
      </c>
      <c r="I1170" s="13">
        <f t="shared" si="18"/>
        <v>0</v>
      </c>
      <c r="J1170" s="85">
        <v>0</v>
      </c>
    </row>
    <row r="1171" spans="1:10" x14ac:dyDescent="0.25">
      <c r="A1171" s="1" t="s">
        <v>3317</v>
      </c>
      <c r="B1171" s="89" t="s">
        <v>3768</v>
      </c>
      <c r="C1171" s="1" t="s">
        <v>3768</v>
      </c>
      <c r="D1171" s="1">
        <v>10</v>
      </c>
      <c r="E1171" s="1" t="s">
        <v>569</v>
      </c>
      <c r="F1171" s="1" t="s">
        <v>2291</v>
      </c>
      <c r="G1171" s="1" t="s">
        <v>2442</v>
      </c>
      <c r="H1171" s="1">
        <v>1</v>
      </c>
      <c r="I1171" s="13">
        <f t="shared" si="18"/>
        <v>0</v>
      </c>
      <c r="J1171" s="85">
        <v>0</v>
      </c>
    </row>
    <row r="1172" spans="1:10" x14ac:dyDescent="0.25">
      <c r="A1172" s="1" t="s">
        <v>3317</v>
      </c>
      <c r="B1172" s="89" t="s">
        <v>3776</v>
      </c>
      <c r="C1172" s="1" t="s">
        <v>3776</v>
      </c>
      <c r="D1172" s="1">
        <v>9</v>
      </c>
      <c r="E1172" s="1" t="s">
        <v>569</v>
      </c>
      <c r="F1172" s="1" t="s">
        <v>2291</v>
      </c>
      <c r="G1172" s="1" t="s">
        <v>2442</v>
      </c>
      <c r="H1172" s="1">
        <v>1</v>
      </c>
      <c r="I1172" s="13">
        <f t="shared" si="18"/>
        <v>0</v>
      </c>
      <c r="J1172" s="85">
        <v>0</v>
      </c>
    </row>
    <row r="1173" spans="1:10" x14ac:dyDescent="0.25">
      <c r="A1173" s="1" t="s">
        <v>3317</v>
      </c>
      <c r="B1173" s="89" t="s">
        <v>3777</v>
      </c>
      <c r="C1173" s="1" t="s">
        <v>3777</v>
      </c>
      <c r="D1173" s="1">
        <v>8.85</v>
      </c>
      <c r="E1173" s="1" t="s">
        <v>569</v>
      </c>
      <c r="F1173" s="1" t="s">
        <v>2291</v>
      </c>
      <c r="G1173" s="1" t="s">
        <v>2442</v>
      </c>
      <c r="H1173" s="1">
        <v>1</v>
      </c>
      <c r="I1173" s="13">
        <f t="shared" si="18"/>
        <v>0</v>
      </c>
      <c r="J1173" s="85">
        <v>0</v>
      </c>
    </row>
    <row r="1174" spans="1:10" x14ac:dyDescent="0.25">
      <c r="A1174" s="1" t="s">
        <v>3317</v>
      </c>
      <c r="B1174" s="89" t="s">
        <v>3786</v>
      </c>
      <c r="C1174" s="1" t="s">
        <v>3786</v>
      </c>
      <c r="D1174" s="1">
        <v>8</v>
      </c>
      <c r="E1174" s="1" t="s">
        <v>569</v>
      </c>
      <c r="F1174" s="1" t="s">
        <v>2291</v>
      </c>
      <c r="G1174" s="1" t="s">
        <v>2442</v>
      </c>
      <c r="H1174" s="1">
        <v>1</v>
      </c>
      <c r="I1174" s="13">
        <f t="shared" si="18"/>
        <v>0</v>
      </c>
      <c r="J1174" s="85">
        <v>0</v>
      </c>
    </row>
    <row r="1175" spans="1:10" x14ac:dyDescent="0.25">
      <c r="A1175" s="1" t="s">
        <v>3317</v>
      </c>
      <c r="B1175" s="89" t="s">
        <v>3798</v>
      </c>
      <c r="C1175" s="1" t="s">
        <v>3798</v>
      </c>
      <c r="D1175" s="1">
        <v>7</v>
      </c>
      <c r="E1175" s="1" t="s">
        <v>569</v>
      </c>
      <c r="F1175" s="1" t="s">
        <v>2291</v>
      </c>
      <c r="G1175" s="1" t="s">
        <v>2442</v>
      </c>
      <c r="H1175" s="1">
        <v>1</v>
      </c>
      <c r="I1175" s="13">
        <f t="shared" si="18"/>
        <v>0</v>
      </c>
      <c r="J1175" s="85">
        <v>0</v>
      </c>
    </row>
    <row r="1176" spans="1:10" x14ac:dyDescent="0.25">
      <c r="A1176" s="1" t="s">
        <v>3317</v>
      </c>
      <c r="B1176" s="89" t="s">
        <v>3806</v>
      </c>
      <c r="C1176" s="1" t="s">
        <v>3806</v>
      </c>
      <c r="D1176" s="1">
        <v>6.5</v>
      </c>
      <c r="E1176" s="1" t="s">
        <v>569</v>
      </c>
      <c r="F1176" s="1" t="s">
        <v>2291</v>
      </c>
      <c r="G1176" s="1" t="s">
        <v>2442</v>
      </c>
      <c r="H1176" s="1">
        <v>1</v>
      </c>
      <c r="I1176" s="13">
        <f t="shared" si="18"/>
        <v>0</v>
      </c>
      <c r="J1176" s="85">
        <v>0</v>
      </c>
    </row>
    <row r="1177" spans="1:10" x14ac:dyDescent="0.25">
      <c r="A1177" s="1" t="s">
        <v>3317</v>
      </c>
      <c r="B1177" s="89" t="s">
        <v>3812</v>
      </c>
      <c r="C1177" s="1" t="s">
        <v>3812</v>
      </c>
      <c r="D1177" s="1">
        <v>6.15</v>
      </c>
      <c r="E1177" s="1" t="s">
        <v>569</v>
      </c>
      <c r="F1177" s="1" t="s">
        <v>2291</v>
      </c>
      <c r="G1177" s="1" t="s">
        <v>2442</v>
      </c>
      <c r="H1177" s="1">
        <v>1</v>
      </c>
      <c r="I1177" s="13">
        <f t="shared" si="18"/>
        <v>0</v>
      </c>
      <c r="J1177" s="85">
        <v>0</v>
      </c>
    </row>
    <row r="1178" spans="1:10" x14ac:dyDescent="0.25">
      <c r="A1178" s="1" t="s">
        <v>3317</v>
      </c>
      <c r="B1178" s="89" t="s">
        <v>3820</v>
      </c>
      <c r="C1178" s="1" t="s">
        <v>3820</v>
      </c>
      <c r="D1178" s="1">
        <v>6</v>
      </c>
      <c r="E1178" s="1" t="s">
        <v>569</v>
      </c>
      <c r="F1178" s="1" t="s">
        <v>2291</v>
      </c>
      <c r="G1178" s="1" t="s">
        <v>2442</v>
      </c>
      <c r="H1178" s="1">
        <v>1</v>
      </c>
      <c r="I1178" s="13">
        <f t="shared" si="18"/>
        <v>0</v>
      </c>
      <c r="J1178" s="85">
        <v>0</v>
      </c>
    </row>
    <row r="1179" spans="1:10" x14ac:dyDescent="0.25">
      <c r="A1179" s="1" t="s">
        <v>3317</v>
      </c>
      <c r="B1179" s="89" t="s">
        <v>3847</v>
      </c>
      <c r="C1179" s="1" t="s">
        <v>3847</v>
      </c>
      <c r="D1179" s="1">
        <v>5</v>
      </c>
      <c r="E1179" s="1" t="s">
        <v>569</v>
      </c>
      <c r="F1179" s="1" t="s">
        <v>2291</v>
      </c>
      <c r="G1179" s="1" t="s">
        <v>2442</v>
      </c>
      <c r="H1179" s="1">
        <v>1</v>
      </c>
      <c r="I1179" s="13">
        <f t="shared" si="18"/>
        <v>0</v>
      </c>
      <c r="J1179" s="85">
        <v>0</v>
      </c>
    </row>
    <row r="1180" spans="1:10" x14ac:dyDescent="0.25">
      <c r="A1180" s="1" t="s">
        <v>3317</v>
      </c>
      <c r="B1180" s="89" t="s">
        <v>3848</v>
      </c>
      <c r="C1180" s="1" t="s">
        <v>3848</v>
      </c>
      <c r="D1180" s="1">
        <v>5</v>
      </c>
      <c r="E1180" s="1" t="s">
        <v>569</v>
      </c>
      <c r="F1180" s="1" t="s">
        <v>2291</v>
      </c>
      <c r="G1180" s="1" t="s">
        <v>2442</v>
      </c>
      <c r="H1180" s="1">
        <v>1</v>
      </c>
      <c r="I1180" s="13">
        <f t="shared" si="18"/>
        <v>0</v>
      </c>
      <c r="J1180" s="85">
        <v>0</v>
      </c>
    </row>
    <row r="1181" spans="1:10" x14ac:dyDescent="0.25">
      <c r="A1181" s="1" t="s">
        <v>3317</v>
      </c>
      <c r="B1181" s="89" t="s">
        <v>3849</v>
      </c>
      <c r="C1181" s="1" t="s">
        <v>3849</v>
      </c>
      <c r="D1181" s="1">
        <v>5</v>
      </c>
      <c r="E1181" s="1" t="s">
        <v>569</v>
      </c>
      <c r="F1181" s="1" t="s">
        <v>2291</v>
      </c>
      <c r="G1181" s="1" t="s">
        <v>2442</v>
      </c>
      <c r="H1181" s="1">
        <v>1</v>
      </c>
      <c r="I1181" s="13">
        <f t="shared" si="18"/>
        <v>0</v>
      </c>
      <c r="J1181" s="85">
        <v>0</v>
      </c>
    </row>
    <row r="1182" spans="1:10" x14ac:dyDescent="0.25">
      <c r="A1182" s="1" t="s">
        <v>3317</v>
      </c>
      <c r="B1182" s="89" t="s">
        <v>3850</v>
      </c>
      <c r="C1182" s="1" t="s">
        <v>3850</v>
      </c>
      <c r="D1182" s="1">
        <v>5</v>
      </c>
      <c r="E1182" s="1" t="s">
        <v>569</v>
      </c>
      <c r="F1182" s="1" t="s">
        <v>2291</v>
      </c>
      <c r="G1182" s="1" t="s">
        <v>2442</v>
      </c>
      <c r="H1182" s="1">
        <v>1</v>
      </c>
      <c r="I1182" s="13">
        <f t="shared" si="18"/>
        <v>0</v>
      </c>
      <c r="J1182" s="85">
        <v>1</v>
      </c>
    </row>
    <row r="1183" spans="1:10" x14ac:dyDescent="0.25">
      <c r="A1183" s="1" t="s">
        <v>3317</v>
      </c>
      <c r="B1183" s="89" t="s">
        <v>3874</v>
      </c>
      <c r="C1183" s="1" t="s">
        <v>3874</v>
      </c>
      <c r="D1183" s="1">
        <v>4</v>
      </c>
      <c r="E1183" s="1" t="s">
        <v>569</v>
      </c>
      <c r="F1183" s="1" t="s">
        <v>2291</v>
      </c>
      <c r="G1183" s="1" t="s">
        <v>2442</v>
      </c>
      <c r="H1183" s="1">
        <v>1</v>
      </c>
      <c r="I1183" s="13">
        <f t="shared" si="18"/>
        <v>0</v>
      </c>
      <c r="J1183" s="85">
        <v>0</v>
      </c>
    </row>
    <row r="1184" spans="1:10" x14ac:dyDescent="0.25">
      <c r="A1184" s="1" t="s">
        <v>3317</v>
      </c>
      <c r="B1184" s="89" t="s">
        <v>3875</v>
      </c>
      <c r="C1184" s="1" t="s">
        <v>3875</v>
      </c>
      <c r="D1184" s="1">
        <v>4</v>
      </c>
      <c r="E1184" s="1" t="s">
        <v>569</v>
      </c>
      <c r="F1184" s="1" t="s">
        <v>2291</v>
      </c>
      <c r="G1184" s="1" t="s">
        <v>2442</v>
      </c>
      <c r="H1184" s="1">
        <v>1</v>
      </c>
      <c r="I1184" s="13">
        <f t="shared" si="18"/>
        <v>0</v>
      </c>
      <c r="J1184" s="85">
        <v>0</v>
      </c>
    </row>
    <row r="1185" spans="1:10" x14ac:dyDescent="0.25">
      <c r="A1185" s="1" t="s">
        <v>3317</v>
      </c>
      <c r="B1185" s="89" t="s">
        <v>3915</v>
      </c>
      <c r="C1185" s="1" t="s">
        <v>3915</v>
      </c>
      <c r="D1185" s="1">
        <v>3</v>
      </c>
      <c r="E1185" s="1" t="s">
        <v>569</v>
      </c>
      <c r="F1185" s="1" t="s">
        <v>2291</v>
      </c>
      <c r="G1185" s="1" t="s">
        <v>2442</v>
      </c>
      <c r="H1185" s="1">
        <v>1</v>
      </c>
      <c r="I1185" s="13">
        <f t="shared" si="18"/>
        <v>0</v>
      </c>
      <c r="J1185" s="85">
        <v>0</v>
      </c>
    </row>
    <row r="1186" spans="1:10" x14ac:dyDescent="0.25">
      <c r="A1186" s="1" t="s">
        <v>3317</v>
      </c>
      <c r="B1186" s="89" t="s">
        <v>3918</v>
      </c>
      <c r="C1186" s="1" t="s">
        <v>3918</v>
      </c>
      <c r="D1186" s="1">
        <v>2.8</v>
      </c>
      <c r="E1186" s="1" t="s">
        <v>569</v>
      </c>
      <c r="F1186" s="1" t="s">
        <v>2291</v>
      </c>
      <c r="G1186" s="1" t="s">
        <v>2442</v>
      </c>
      <c r="H1186" s="1">
        <v>1</v>
      </c>
      <c r="I1186" s="13">
        <f t="shared" si="18"/>
        <v>0</v>
      </c>
      <c r="J1186" s="85">
        <v>0</v>
      </c>
    </row>
    <row r="1187" spans="1:10" x14ac:dyDescent="0.25">
      <c r="A1187" s="1" t="s">
        <v>3317</v>
      </c>
      <c r="B1187" s="89" t="s">
        <v>3935</v>
      </c>
      <c r="C1187" s="1" t="s">
        <v>3935</v>
      </c>
      <c r="D1187" s="1">
        <v>2.4</v>
      </c>
      <c r="E1187" s="1" t="s">
        <v>569</v>
      </c>
      <c r="F1187" s="1" t="s">
        <v>2291</v>
      </c>
      <c r="G1187" s="1" t="s">
        <v>2442</v>
      </c>
      <c r="H1187" s="1">
        <v>1</v>
      </c>
      <c r="I1187" s="13">
        <f t="shared" si="18"/>
        <v>0</v>
      </c>
      <c r="J1187" s="85">
        <v>0</v>
      </c>
    </row>
    <row r="1188" spans="1:10" x14ac:dyDescent="0.25">
      <c r="A1188" s="1" t="s">
        <v>3317</v>
      </c>
      <c r="B1188" s="89" t="s">
        <v>3976</v>
      </c>
      <c r="C1188" s="1" t="s">
        <v>3976</v>
      </c>
      <c r="D1188" s="1">
        <v>2</v>
      </c>
      <c r="E1188" s="1" t="s">
        <v>569</v>
      </c>
      <c r="F1188" s="1" t="s">
        <v>2291</v>
      </c>
      <c r="G1188" s="1" t="s">
        <v>2442</v>
      </c>
      <c r="H1188" s="1">
        <v>1</v>
      </c>
      <c r="I1188" s="13">
        <f t="shared" si="18"/>
        <v>0</v>
      </c>
      <c r="J1188" s="85">
        <v>0</v>
      </c>
    </row>
    <row r="1189" spans="1:10" x14ac:dyDescent="0.25">
      <c r="A1189" s="1" t="s">
        <v>3317</v>
      </c>
      <c r="B1189" s="89" t="s">
        <v>3977</v>
      </c>
      <c r="C1189" s="1" t="s">
        <v>3977</v>
      </c>
      <c r="D1189" s="1">
        <v>2</v>
      </c>
      <c r="E1189" s="1" t="s">
        <v>569</v>
      </c>
      <c r="F1189" s="1" t="s">
        <v>2291</v>
      </c>
      <c r="G1189" s="1" t="s">
        <v>2442</v>
      </c>
      <c r="H1189" s="1">
        <v>1</v>
      </c>
      <c r="I1189" s="13">
        <f t="shared" si="18"/>
        <v>0</v>
      </c>
      <c r="J1189" s="85">
        <v>0</v>
      </c>
    </row>
    <row r="1190" spans="1:10" x14ac:dyDescent="0.25">
      <c r="A1190" s="1" t="s">
        <v>3317</v>
      </c>
      <c r="B1190" s="89" t="s">
        <v>3978</v>
      </c>
      <c r="C1190" s="1" t="s">
        <v>3978</v>
      </c>
      <c r="D1190" s="1">
        <v>2</v>
      </c>
      <c r="E1190" s="1" t="s">
        <v>569</v>
      </c>
      <c r="F1190" s="1" t="s">
        <v>2291</v>
      </c>
      <c r="G1190" s="1" t="s">
        <v>2442</v>
      </c>
      <c r="H1190" s="1">
        <v>1</v>
      </c>
      <c r="I1190" s="13">
        <f t="shared" si="18"/>
        <v>0</v>
      </c>
      <c r="J1190" s="85">
        <v>0</v>
      </c>
    </row>
    <row r="1191" spans="1:10" x14ac:dyDescent="0.25">
      <c r="A1191" s="1" t="s">
        <v>3317</v>
      </c>
      <c r="B1191" s="89" t="s">
        <v>3979</v>
      </c>
      <c r="C1191" s="1" t="s">
        <v>3979</v>
      </c>
      <c r="D1191" s="1">
        <v>1.92</v>
      </c>
      <c r="E1191" s="1" t="s">
        <v>569</v>
      </c>
      <c r="F1191" s="1" t="s">
        <v>2291</v>
      </c>
      <c r="G1191" s="1" t="s">
        <v>2442</v>
      </c>
      <c r="H1191" s="1">
        <v>1</v>
      </c>
      <c r="I1191" s="13">
        <f t="shared" si="18"/>
        <v>0</v>
      </c>
      <c r="J1191" s="85">
        <v>0</v>
      </c>
    </row>
    <row r="1192" spans="1:10" x14ac:dyDescent="0.25">
      <c r="A1192" s="1" t="s">
        <v>3317</v>
      </c>
      <c r="B1192" s="89" t="s">
        <v>3980</v>
      </c>
      <c r="C1192" s="1" t="s">
        <v>3980</v>
      </c>
      <c r="D1192" s="1">
        <v>1.92</v>
      </c>
      <c r="E1192" s="1" t="s">
        <v>569</v>
      </c>
      <c r="F1192" s="1" t="s">
        <v>2291</v>
      </c>
      <c r="G1192" s="1" t="s">
        <v>2442</v>
      </c>
      <c r="H1192" s="1">
        <v>1</v>
      </c>
      <c r="I1192" s="13">
        <f t="shared" si="18"/>
        <v>0</v>
      </c>
      <c r="J1192" s="85">
        <v>0</v>
      </c>
    </row>
    <row r="1193" spans="1:10" x14ac:dyDescent="0.25">
      <c r="A1193" s="1" t="s">
        <v>3317</v>
      </c>
      <c r="B1193" s="89" t="s">
        <v>3981</v>
      </c>
      <c r="C1193" s="1" t="s">
        <v>3981</v>
      </c>
      <c r="D1193" s="1">
        <v>1.92</v>
      </c>
      <c r="E1193" s="1" t="s">
        <v>569</v>
      </c>
      <c r="F1193" s="1" t="s">
        <v>2291</v>
      </c>
      <c r="G1193" s="1" t="s">
        <v>2442</v>
      </c>
      <c r="H1193" s="1">
        <v>1</v>
      </c>
      <c r="I1193" s="13">
        <f t="shared" si="18"/>
        <v>0</v>
      </c>
      <c r="J1193" s="85">
        <v>0</v>
      </c>
    </row>
    <row r="1194" spans="1:10" x14ac:dyDescent="0.25">
      <c r="A1194" s="1" t="s">
        <v>3317</v>
      </c>
      <c r="B1194" s="89" t="s">
        <v>3982</v>
      </c>
      <c r="C1194" s="1" t="s">
        <v>3982</v>
      </c>
      <c r="D1194" s="1">
        <v>1.92</v>
      </c>
      <c r="E1194" s="1" t="s">
        <v>569</v>
      </c>
      <c r="F1194" s="1" t="s">
        <v>2291</v>
      </c>
      <c r="G1194" s="1" t="s">
        <v>2442</v>
      </c>
      <c r="H1194" s="1">
        <v>1</v>
      </c>
      <c r="I1194" s="13">
        <f t="shared" si="18"/>
        <v>0</v>
      </c>
      <c r="J1194" s="85">
        <v>0</v>
      </c>
    </row>
    <row r="1195" spans="1:10" x14ac:dyDescent="0.25">
      <c r="A1195" s="1" t="s">
        <v>3317</v>
      </c>
      <c r="B1195" s="89" t="s">
        <v>3983</v>
      </c>
      <c r="C1195" s="1" t="s">
        <v>3983</v>
      </c>
      <c r="D1195" s="1">
        <v>1.92</v>
      </c>
      <c r="E1195" s="1" t="s">
        <v>569</v>
      </c>
      <c r="F1195" s="1" t="s">
        <v>2291</v>
      </c>
      <c r="G1195" s="1" t="s">
        <v>2442</v>
      </c>
      <c r="H1195" s="1">
        <v>1</v>
      </c>
      <c r="I1195" s="13">
        <f t="shared" si="18"/>
        <v>0</v>
      </c>
      <c r="J1195" s="85">
        <v>0</v>
      </c>
    </row>
    <row r="1196" spans="1:10" x14ac:dyDescent="0.25">
      <c r="A1196" s="1" t="s">
        <v>3317</v>
      </c>
      <c r="B1196" s="89" t="s">
        <v>3992</v>
      </c>
      <c r="C1196" s="1" t="s">
        <v>3992</v>
      </c>
      <c r="D1196" s="1">
        <v>1.75</v>
      </c>
      <c r="E1196" s="1" t="s">
        <v>569</v>
      </c>
      <c r="F1196" s="1" t="s">
        <v>2291</v>
      </c>
      <c r="G1196" s="1" t="s">
        <v>2442</v>
      </c>
      <c r="H1196" s="1">
        <v>1</v>
      </c>
      <c r="I1196" s="13">
        <f t="shared" si="18"/>
        <v>0</v>
      </c>
      <c r="J1196" s="85">
        <v>0</v>
      </c>
    </row>
    <row r="1197" spans="1:10" x14ac:dyDescent="0.25">
      <c r="A1197" s="1" t="s">
        <v>3317</v>
      </c>
      <c r="B1197" s="89" t="s">
        <v>4103</v>
      </c>
      <c r="C1197" s="1" t="s">
        <v>4103</v>
      </c>
      <c r="D1197" s="1">
        <v>1.5</v>
      </c>
      <c r="E1197" s="1" t="s">
        <v>569</v>
      </c>
      <c r="F1197" s="1" t="s">
        <v>2291</v>
      </c>
      <c r="G1197" s="1" t="s">
        <v>2442</v>
      </c>
      <c r="H1197" s="1">
        <v>1</v>
      </c>
      <c r="I1197" s="13">
        <f t="shared" si="18"/>
        <v>0</v>
      </c>
      <c r="J1197" s="85">
        <v>0</v>
      </c>
    </row>
    <row r="1198" spans="1:10" x14ac:dyDescent="0.25">
      <c r="A1198" s="1" t="s">
        <v>3317</v>
      </c>
      <c r="B1198" s="89" t="s">
        <v>4117</v>
      </c>
      <c r="C1198" s="1" t="s">
        <v>4117</v>
      </c>
      <c r="D1198" s="1">
        <v>1.4</v>
      </c>
      <c r="E1198" s="1" t="s">
        <v>569</v>
      </c>
      <c r="F1198" s="1" t="s">
        <v>2291</v>
      </c>
      <c r="G1198" s="1" t="s">
        <v>2442</v>
      </c>
      <c r="H1198" s="1">
        <v>1</v>
      </c>
      <c r="I1198" s="13">
        <f t="shared" si="18"/>
        <v>0</v>
      </c>
      <c r="J1198" s="85">
        <v>0</v>
      </c>
    </row>
    <row r="1199" spans="1:10" x14ac:dyDescent="0.25">
      <c r="A1199" s="1" t="s">
        <v>3317</v>
      </c>
      <c r="B1199" s="89" t="s">
        <v>4121</v>
      </c>
      <c r="C1199" s="1" t="s">
        <v>4121</v>
      </c>
      <c r="D1199" s="1">
        <v>1.3</v>
      </c>
      <c r="E1199" s="1" t="s">
        <v>569</v>
      </c>
      <c r="F1199" s="1" t="s">
        <v>2291</v>
      </c>
      <c r="G1199" s="1" t="s">
        <v>2442</v>
      </c>
      <c r="H1199" s="1">
        <v>1</v>
      </c>
      <c r="I1199" s="13">
        <f t="shared" si="18"/>
        <v>0</v>
      </c>
      <c r="J1199" s="85">
        <v>0</v>
      </c>
    </row>
    <row r="1200" spans="1:10" x14ac:dyDescent="0.25">
      <c r="A1200" s="1" t="s">
        <v>3317</v>
      </c>
      <c r="B1200" s="89" t="s">
        <v>4122</v>
      </c>
      <c r="C1200" s="1" t="s">
        <v>4122</v>
      </c>
      <c r="D1200" s="1">
        <v>1.28</v>
      </c>
      <c r="E1200" s="1" t="s">
        <v>569</v>
      </c>
      <c r="F1200" s="1" t="s">
        <v>2291</v>
      </c>
      <c r="G1200" s="1" t="s">
        <v>2442</v>
      </c>
      <c r="H1200" s="1">
        <v>1</v>
      </c>
      <c r="I1200" s="13">
        <f t="shared" si="18"/>
        <v>0</v>
      </c>
      <c r="J1200" s="85">
        <v>0</v>
      </c>
    </row>
    <row r="1201" spans="1:10" x14ac:dyDescent="0.25">
      <c r="A1201" s="1" t="s">
        <v>3317</v>
      </c>
      <c r="B1201" s="89" t="s">
        <v>4123</v>
      </c>
      <c r="C1201" s="1" t="s">
        <v>4123</v>
      </c>
      <c r="D1201" s="1">
        <v>1.28</v>
      </c>
      <c r="E1201" s="1" t="s">
        <v>569</v>
      </c>
      <c r="F1201" s="1" t="s">
        <v>2291</v>
      </c>
      <c r="G1201" s="1" t="s">
        <v>2442</v>
      </c>
      <c r="H1201" s="1">
        <v>1</v>
      </c>
      <c r="I1201" s="13">
        <f t="shared" si="18"/>
        <v>0</v>
      </c>
      <c r="J1201" s="85">
        <v>0</v>
      </c>
    </row>
    <row r="1202" spans="1:10" x14ac:dyDescent="0.25">
      <c r="A1202" s="1" t="s">
        <v>3317</v>
      </c>
      <c r="B1202" s="89" t="s">
        <v>4124</v>
      </c>
      <c r="C1202" s="1" t="s">
        <v>4124</v>
      </c>
      <c r="D1202" s="1">
        <v>1.28</v>
      </c>
      <c r="E1202" s="1" t="s">
        <v>569</v>
      </c>
      <c r="F1202" s="1" t="s">
        <v>2291</v>
      </c>
      <c r="G1202" s="1" t="s">
        <v>2442</v>
      </c>
      <c r="H1202" s="1">
        <v>1</v>
      </c>
      <c r="I1202" s="13">
        <f t="shared" si="18"/>
        <v>0</v>
      </c>
      <c r="J1202" s="85">
        <v>0</v>
      </c>
    </row>
    <row r="1203" spans="1:10" x14ac:dyDescent="0.25">
      <c r="A1203" s="1" t="s">
        <v>3317</v>
      </c>
      <c r="B1203" s="89" t="s">
        <v>4125</v>
      </c>
      <c r="C1203" s="1" t="s">
        <v>4125</v>
      </c>
      <c r="D1203" s="1">
        <v>1.28</v>
      </c>
      <c r="E1203" s="1" t="s">
        <v>569</v>
      </c>
      <c r="F1203" s="1" t="s">
        <v>2291</v>
      </c>
      <c r="G1203" s="1" t="s">
        <v>2442</v>
      </c>
      <c r="H1203" s="1">
        <v>1</v>
      </c>
      <c r="I1203" s="13">
        <f t="shared" si="18"/>
        <v>0</v>
      </c>
      <c r="J1203" s="85">
        <v>0</v>
      </c>
    </row>
    <row r="1204" spans="1:10" x14ac:dyDescent="0.25">
      <c r="A1204" s="1" t="s">
        <v>3317</v>
      </c>
      <c r="B1204" s="89" t="s">
        <v>4126</v>
      </c>
      <c r="C1204" s="1" t="s">
        <v>4126</v>
      </c>
      <c r="D1204" s="1">
        <v>1.28</v>
      </c>
      <c r="E1204" s="1" t="s">
        <v>569</v>
      </c>
      <c r="F1204" s="1" t="s">
        <v>2291</v>
      </c>
      <c r="G1204" s="1" t="s">
        <v>2442</v>
      </c>
      <c r="H1204" s="1">
        <v>1</v>
      </c>
      <c r="I1204" s="13">
        <f t="shared" si="18"/>
        <v>0</v>
      </c>
      <c r="J1204" s="85">
        <v>0</v>
      </c>
    </row>
    <row r="1205" spans="1:10" x14ac:dyDescent="0.25">
      <c r="A1205" s="1" t="s">
        <v>3317</v>
      </c>
      <c r="B1205" s="89" t="s">
        <v>4127</v>
      </c>
      <c r="C1205" s="1" t="s">
        <v>4127</v>
      </c>
      <c r="D1205" s="1">
        <v>1.28</v>
      </c>
      <c r="E1205" s="1" t="s">
        <v>569</v>
      </c>
      <c r="F1205" s="1" t="s">
        <v>2291</v>
      </c>
      <c r="G1205" s="1" t="s">
        <v>2442</v>
      </c>
      <c r="H1205" s="1">
        <v>1</v>
      </c>
      <c r="I1205" s="13">
        <f t="shared" si="18"/>
        <v>0</v>
      </c>
      <c r="J1205" s="85">
        <v>0</v>
      </c>
    </row>
    <row r="1206" spans="1:10" x14ac:dyDescent="0.25">
      <c r="A1206" s="1" t="s">
        <v>3317</v>
      </c>
      <c r="B1206" s="89" t="s">
        <v>4128</v>
      </c>
      <c r="C1206" s="1" t="s">
        <v>4128</v>
      </c>
      <c r="D1206" s="1">
        <v>1.28</v>
      </c>
      <c r="E1206" s="1" t="s">
        <v>569</v>
      </c>
      <c r="F1206" s="1" t="s">
        <v>2291</v>
      </c>
      <c r="G1206" s="1" t="s">
        <v>2442</v>
      </c>
      <c r="H1206" s="1">
        <v>1</v>
      </c>
      <c r="I1206" s="13">
        <f t="shared" si="18"/>
        <v>0</v>
      </c>
      <c r="J1206" s="85">
        <v>0</v>
      </c>
    </row>
    <row r="1207" spans="1:10" x14ac:dyDescent="0.25">
      <c r="A1207" s="1" t="s">
        <v>3317</v>
      </c>
      <c r="B1207" s="89" t="s">
        <v>4138</v>
      </c>
      <c r="C1207" s="1" t="s">
        <v>4138</v>
      </c>
      <c r="D1207" s="1">
        <v>1.19</v>
      </c>
      <c r="E1207" s="1" t="s">
        <v>569</v>
      </c>
      <c r="F1207" s="1" t="s">
        <v>2291</v>
      </c>
      <c r="G1207" s="1" t="s">
        <v>2442</v>
      </c>
      <c r="H1207" s="1">
        <v>1</v>
      </c>
      <c r="I1207" s="13">
        <f t="shared" si="18"/>
        <v>0</v>
      </c>
      <c r="J1207" s="85">
        <v>0</v>
      </c>
    </row>
    <row r="1208" spans="1:10" x14ac:dyDescent="0.25">
      <c r="A1208" s="1" t="s">
        <v>3317</v>
      </c>
      <c r="B1208" s="89" t="s">
        <v>4140</v>
      </c>
      <c r="C1208" s="1" t="s">
        <v>4140</v>
      </c>
      <c r="D1208" s="1">
        <v>1.1399999999999999</v>
      </c>
      <c r="E1208" s="1" t="s">
        <v>569</v>
      </c>
      <c r="F1208" s="1" t="s">
        <v>2291</v>
      </c>
      <c r="G1208" s="1" t="s">
        <v>2442</v>
      </c>
      <c r="H1208" s="1">
        <v>1</v>
      </c>
      <c r="I1208" s="13">
        <f t="shared" si="18"/>
        <v>0</v>
      </c>
      <c r="J1208" s="85">
        <v>0</v>
      </c>
    </row>
    <row r="1209" spans="1:10" x14ac:dyDescent="0.25">
      <c r="A1209" s="1" t="s">
        <v>3317</v>
      </c>
      <c r="B1209" s="89" t="s">
        <v>4181</v>
      </c>
      <c r="C1209" s="1" t="s">
        <v>4181</v>
      </c>
      <c r="D1209" s="1">
        <v>1</v>
      </c>
      <c r="E1209" s="1" t="s">
        <v>569</v>
      </c>
      <c r="F1209" s="1" t="s">
        <v>2291</v>
      </c>
      <c r="G1209" s="1" t="s">
        <v>2442</v>
      </c>
      <c r="H1209" s="1">
        <v>1</v>
      </c>
      <c r="I1209" s="13">
        <f t="shared" si="18"/>
        <v>0</v>
      </c>
      <c r="J1209" s="85">
        <v>0</v>
      </c>
    </row>
    <row r="1210" spans="1:10" x14ac:dyDescent="0.25">
      <c r="A1210" s="1" t="s">
        <v>3317</v>
      </c>
      <c r="B1210" s="89" t="s">
        <v>4182</v>
      </c>
      <c r="C1210" s="1" t="s">
        <v>4182</v>
      </c>
      <c r="D1210" s="1">
        <v>1</v>
      </c>
      <c r="E1210" s="1" t="s">
        <v>569</v>
      </c>
      <c r="F1210" s="1" t="s">
        <v>2291</v>
      </c>
      <c r="G1210" s="1" t="s">
        <v>2442</v>
      </c>
      <c r="H1210" s="1">
        <v>1</v>
      </c>
      <c r="I1210" s="13">
        <f t="shared" si="18"/>
        <v>0</v>
      </c>
      <c r="J1210" s="85">
        <v>0</v>
      </c>
    </row>
    <row r="1211" spans="1:10" x14ac:dyDescent="0.25">
      <c r="A1211" s="1" t="s">
        <v>3317</v>
      </c>
      <c r="B1211" s="89" t="s">
        <v>4212</v>
      </c>
      <c r="C1211" s="1" t="s">
        <v>4212</v>
      </c>
      <c r="D1211" s="1">
        <v>0.82</v>
      </c>
      <c r="E1211" s="1" t="s">
        <v>569</v>
      </c>
      <c r="F1211" s="1" t="s">
        <v>2291</v>
      </c>
      <c r="G1211" s="1" t="s">
        <v>2442</v>
      </c>
      <c r="H1211" s="1">
        <v>1</v>
      </c>
      <c r="I1211" s="13">
        <f t="shared" si="18"/>
        <v>0</v>
      </c>
      <c r="J1211" s="85">
        <v>0</v>
      </c>
    </row>
    <row r="1212" spans="1:10" x14ac:dyDescent="0.25">
      <c r="A1212" s="1" t="s">
        <v>3317</v>
      </c>
      <c r="B1212" s="89" t="s">
        <v>4216</v>
      </c>
      <c r="C1212" s="1" t="s">
        <v>4216</v>
      </c>
      <c r="D1212" s="1">
        <v>0.8</v>
      </c>
      <c r="E1212" s="1" t="s">
        <v>569</v>
      </c>
      <c r="F1212" s="1" t="s">
        <v>2291</v>
      </c>
      <c r="G1212" s="1" t="s">
        <v>2442</v>
      </c>
      <c r="H1212" s="1">
        <v>1</v>
      </c>
      <c r="I1212" s="13">
        <f t="shared" si="18"/>
        <v>0</v>
      </c>
      <c r="J1212" s="85">
        <v>0</v>
      </c>
    </row>
    <row r="1213" spans="1:10" x14ac:dyDescent="0.25">
      <c r="A1213" s="1" t="s">
        <v>3317</v>
      </c>
      <c r="B1213" s="89" t="s">
        <v>4217</v>
      </c>
      <c r="C1213" s="1" t="s">
        <v>4217</v>
      </c>
      <c r="D1213" s="1">
        <v>0.8</v>
      </c>
      <c r="E1213" s="1" t="s">
        <v>569</v>
      </c>
      <c r="F1213" s="1" t="s">
        <v>2291</v>
      </c>
      <c r="G1213" s="1" t="s">
        <v>2442</v>
      </c>
      <c r="H1213" s="1">
        <v>1</v>
      </c>
      <c r="I1213" s="13">
        <f t="shared" si="18"/>
        <v>0</v>
      </c>
      <c r="J1213" s="85">
        <v>0</v>
      </c>
    </row>
    <row r="1214" spans="1:10" x14ac:dyDescent="0.25">
      <c r="A1214" s="1" t="s">
        <v>3317</v>
      </c>
      <c r="B1214" s="89" t="s">
        <v>4229</v>
      </c>
      <c r="C1214" s="1" t="s">
        <v>4229</v>
      </c>
      <c r="D1214" s="1">
        <v>0.7</v>
      </c>
      <c r="E1214" s="1" t="s">
        <v>569</v>
      </c>
      <c r="F1214" s="1" t="s">
        <v>2291</v>
      </c>
      <c r="G1214" s="1" t="s">
        <v>2442</v>
      </c>
      <c r="H1214" s="1">
        <v>1</v>
      </c>
      <c r="I1214" s="13">
        <f t="shared" si="18"/>
        <v>0</v>
      </c>
      <c r="J1214" s="85">
        <v>0</v>
      </c>
    </row>
    <row r="1215" spans="1:10" x14ac:dyDescent="0.25">
      <c r="A1215" s="1" t="s">
        <v>3317</v>
      </c>
      <c r="B1215" s="89" t="s">
        <v>4233</v>
      </c>
      <c r="C1215" s="1" t="s">
        <v>4233</v>
      </c>
      <c r="D1215" s="1">
        <v>0.65</v>
      </c>
      <c r="E1215" s="1" t="s">
        <v>569</v>
      </c>
      <c r="F1215" s="1" t="s">
        <v>2291</v>
      </c>
      <c r="G1215" s="1" t="s">
        <v>2442</v>
      </c>
      <c r="H1215" s="1">
        <v>1</v>
      </c>
      <c r="I1215" s="13">
        <f t="shared" si="18"/>
        <v>0</v>
      </c>
      <c r="J1215" s="85">
        <v>1</v>
      </c>
    </row>
    <row r="1216" spans="1:10" x14ac:dyDescent="0.25">
      <c r="A1216" s="1" t="s">
        <v>3317</v>
      </c>
      <c r="B1216" s="89" t="s">
        <v>4241</v>
      </c>
      <c r="C1216" s="1" t="s">
        <v>4241</v>
      </c>
      <c r="D1216" s="1">
        <v>0.53</v>
      </c>
      <c r="E1216" s="1" t="s">
        <v>569</v>
      </c>
      <c r="F1216" s="1" t="s">
        <v>2291</v>
      </c>
      <c r="G1216" s="1" t="s">
        <v>2442</v>
      </c>
      <c r="H1216" s="1">
        <v>1</v>
      </c>
      <c r="I1216" s="13">
        <f t="shared" si="18"/>
        <v>0</v>
      </c>
      <c r="J1216" s="85">
        <v>0</v>
      </c>
    </row>
    <row r="1217" spans="1:10" x14ac:dyDescent="0.25">
      <c r="A1217" s="1" t="s">
        <v>3317</v>
      </c>
      <c r="B1217" s="89" t="s">
        <v>4258</v>
      </c>
      <c r="C1217" s="1" t="s">
        <v>4258</v>
      </c>
      <c r="D1217" s="1">
        <v>0.5</v>
      </c>
      <c r="E1217" s="1" t="s">
        <v>569</v>
      </c>
      <c r="F1217" s="1" t="s">
        <v>2291</v>
      </c>
      <c r="G1217" s="1" t="s">
        <v>2442</v>
      </c>
      <c r="H1217" s="1">
        <v>1</v>
      </c>
      <c r="I1217" s="13">
        <f t="shared" si="18"/>
        <v>0</v>
      </c>
      <c r="J1217" s="85">
        <v>0</v>
      </c>
    </row>
    <row r="1218" spans="1:10" x14ac:dyDescent="0.25">
      <c r="A1218" s="1" t="s">
        <v>3317</v>
      </c>
      <c r="B1218" s="89" t="s">
        <v>4306</v>
      </c>
      <c r="C1218" s="1" t="s">
        <v>4306</v>
      </c>
      <c r="D1218" s="1">
        <v>0.1</v>
      </c>
      <c r="E1218" s="1" t="s">
        <v>569</v>
      </c>
      <c r="F1218" s="1" t="s">
        <v>2291</v>
      </c>
      <c r="G1218" s="1" t="s">
        <v>2442</v>
      </c>
      <c r="H1218" s="1">
        <v>1</v>
      </c>
      <c r="I1218" s="13">
        <f t="shared" ref="I1218:I1281" si="19">NOT(H1218)*1</f>
        <v>0</v>
      </c>
      <c r="J1218" s="85">
        <v>0</v>
      </c>
    </row>
    <row r="1219" spans="1:10" x14ac:dyDescent="0.25">
      <c r="A1219" s="1" t="s">
        <v>3317</v>
      </c>
      <c r="B1219" s="89" t="s">
        <v>4318</v>
      </c>
      <c r="C1219" s="1" t="s">
        <v>4318</v>
      </c>
      <c r="D1219" s="1">
        <v>0.06</v>
      </c>
      <c r="E1219" s="1" t="s">
        <v>569</v>
      </c>
      <c r="F1219" s="1" t="s">
        <v>2291</v>
      </c>
      <c r="G1219" s="1" t="s">
        <v>2442</v>
      </c>
      <c r="H1219" s="1">
        <v>1</v>
      </c>
      <c r="I1219" s="13">
        <f t="shared" si="19"/>
        <v>0</v>
      </c>
      <c r="J1219" s="85">
        <v>0</v>
      </c>
    </row>
    <row r="1220" spans="1:10" x14ac:dyDescent="0.25">
      <c r="A1220" s="1" t="s">
        <v>3317</v>
      </c>
      <c r="B1220" s="89" t="s">
        <v>4328</v>
      </c>
      <c r="C1220" s="1" t="s">
        <v>4328</v>
      </c>
      <c r="D1220" s="1">
        <v>0.03</v>
      </c>
      <c r="E1220" s="1" t="s">
        <v>569</v>
      </c>
      <c r="F1220" s="1" t="s">
        <v>2291</v>
      </c>
      <c r="G1220" s="1" t="s">
        <v>2442</v>
      </c>
      <c r="H1220" s="1">
        <v>1</v>
      </c>
      <c r="I1220" s="13">
        <f t="shared" si="19"/>
        <v>0</v>
      </c>
      <c r="J1220" s="85">
        <v>0</v>
      </c>
    </row>
    <row r="1221" spans="1:10" x14ac:dyDescent="0.25">
      <c r="A1221" s="1" t="s">
        <v>3317</v>
      </c>
      <c r="B1221" s="89" t="s">
        <v>4375</v>
      </c>
      <c r="C1221" s="1" t="s">
        <v>4375</v>
      </c>
      <c r="D1221" s="1">
        <v>0</v>
      </c>
      <c r="E1221" s="1" t="s">
        <v>93</v>
      </c>
      <c r="F1221" s="1" t="s">
        <v>2291</v>
      </c>
      <c r="G1221" s="1" t="s">
        <v>2442</v>
      </c>
      <c r="H1221" s="1">
        <v>1</v>
      </c>
      <c r="I1221" s="13">
        <f t="shared" si="19"/>
        <v>0</v>
      </c>
      <c r="J1221" s="85">
        <v>1</v>
      </c>
    </row>
    <row r="1222" spans="1:10" x14ac:dyDescent="0.25">
      <c r="A1222" s="1" t="s">
        <v>3317</v>
      </c>
      <c r="B1222" s="89" t="s">
        <v>4378</v>
      </c>
      <c r="C1222" s="1" t="s">
        <v>4379</v>
      </c>
      <c r="D1222" s="1">
        <v>0</v>
      </c>
      <c r="E1222" s="1" t="s">
        <v>93</v>
      </c>
      <c r="F1222" s="1" t="s">
        <v>2291</v>
      </c>
      <c r="G1222" s="1" t="s">
        <v>2442</v>
      </c>
      <c r="H1222" s="1">
        <v>1</v>
      </c>
      <c r="I1222" s="13">
        <f t="shared" si="19"/>
        <v>0</v>
      </c>
      <c r="J1222" s="85">
        <v>1</v>
      </c>
    </row>
    <row r="1223" spans="1:10" x14ac:dyDescent="0.25">
      <c r="A1223" s="1" t="s">
        <v>3317</v>
      </c>
      <c r="B1223" s="89" t="s">
        <v>4380</v>
      </c>
      <c r="C1223" s="1" t="s">
        <v>4380</v>
      </c>
      <c r="D1223" s="1">
        <v>0</v>
      </c>
      <c r="E1223" s="1" t="s">
        <v>93</v>
      </c>
      <c r="F1223" s="1" t="s">
        <v>2291</v>
      </c>
      <c r="G1223" s="1" t="s">
        <v>2442</v>
      </c>
      <c r="H1223" s="1">
        <v>1</v>
      </c>
      <c r="I1223" s="13">
        <f t="shared" si="19"/>
        <v>0</v>
      </c>
      <c r="J1223" s="85">
        <v>1</v>
      </c>
    </row>
    <row r="1224" spans="1:10" x14ac:dyDescent="0.25">
      <c r="A1224" s="1" t="s">
        <v>3317</v>
      </c>
      <c r="B1224" s="89" t="s">
        <v>4381</v>
      </c>
      <c r="C1224" s="1" t="s">
        <v>1627</v>
      </c>
      <c r="D1224" s="1">
        <v>0</v>
      </c>
      <c r="E1224" s="1" t="s">
        <v>93</v>
      </c>
      <c r="F1224" s="1" t="s">
        <v>2291</v>
      </c>
      <c r="G1224" s="1" t="s">
        <v>2442</v>
      </c>
      <c r="H1224" s="1">
        <v>1</v>
      </c>
      <c r="I1224" s="13">
        <f t="shared" si="19"/>
        <v>0</v>
      </c>
      <c r="J1224" s="85">
        <v>1</v>
      </c>
    </row>
    <row r="1225" spans="1:10" x14ac:dyDescent="0.25">
      <c r="A1225" s="1" t="s">
        <v>4439</v>
      </c>
      <c r="B1225" s="89" t="s">
        <v>3303</v>
      </c>
      <c r="D1225" s="1" t="e">
        <v>#N/A</v>
      </c>
      <c r="E1225" s="1" t="s">
        <v>3303</v>
      </c>
      <c r="F1225" s="1" t="s">
        <v>2162</v>
      </c>
      <c r="G1225" s="1" t="s">
        <v>4386</v>
      </c>
      <c r="H1225" s="1">
        <v>1</v>
      </c>
      <c r="I1225" s="13">
        <f t="shared" si="19"/>
        <v>0</v>
      </c>
      <c r="J1225" s="85" t="s">
        <v>2572</v>
      </c>
    </row>
    <row r="1226" spans="1:10" x14ac:dyDescent="0.25">
      <c r="A1226" s="1" t="s">
        <v>3317</v>
      </c>
      <c r="B1226" s="89" t="s">
        <v>1375</v>
      </c>
      <c r="C1226" s="1" t="s">
        <v>3477</v>
      </c>
      <c r="D1226" s="1">
        <v>56.9</v>
      </c>
      <c r="E1226" s="1" t="s">
        <v>39</v>
      </c>
      <c r="F1226" s="1" t="s">
        <v>2291</v>
      </c>
      <c r="G1226" s="1" t="s">
        <v>2442</v>
      </c>
      <c r="H1226" s="1">
        <v>1</v>
      </c>
      <c r="I1226" s="13">
        <f t="shared" si="19"/>
        <v>0</v>
      </c>
      <c r="J1226" s="85">
        <v>1</v>
      </c>
    </row>
    <row r="1227" spans="1:10" x14ac:dyDescent="0.25">
      <c r="A1227" s="1" t="s">
        <v>3317</v>
      </c>
      <c r="B1227" s="89" t="s">
        <v>738</v>
      </c>
      <c r="C1227" s="1" t="s">
        <v>3515</v>
      </c>
      <c r="D1227" s="1">
        <v>42.6</v>
      </c>
      <c r="E1227" s="1" t="s">
        <v>39</v>
      </c>
      <c r="F1227" s="1" t="s">
        <v>2291</v>
      </c>
      <c r="G1227" s="1" t="s">
        <v>2442</v>
      </c>
      <c r="H1227" s="1">
        <v>1</v>
      </c>
      <c r="I1227" s="13">
        <f t="shared" si="19"/>
        <v>0</v>
      </c>
      <c r="J1227" s="85">
        <v>1</v>
      </c>
    </row>
    <row r="1228" spans="1:10" x14ac:dyDescent="0.25">
      <c r="A1228" s="1" t="s">
        <v>3317</v>
      </c>
      <c r="B1228" s="89" t="s">
        <v>813</v>
      </c>
      <c r="C1228" s="1" t="s">
        <v>3543</v>
      </c>
      <c r="D1228" s="1">
        <v>30.57</v>
      </c>
      <c r="E1228" s="1" t="s">
        <v>39</v>
      </c>
      <c r="F1228" s="1" t="s">
        <v>2291</v>
      </c>
      <c r="G1228" s="1" t="s">
        <v>2442</v>
      </c>
      <c r="H1228" s="1">
        <v>1</v>
      </c>
      <c r="I1228" s="13">
        <f t="shared" si="19"/>
        <v>0</v>
      </c>
      <c r="J1228" s="85">
        <v>1</v>
      </c>
    </row>
    <row r="1229" spans="1:10" x14ac:dyDescent="0.25">
      <c r="A1229" s="1" t="s">
        <v>3317</v>
      </c>
      <c r="B1229" s="89" t="s">
        <v>3551</v>
      </c>
      <c r="C1229" s="1" t="s">
        <v>3552</v>
      </c>
      <c r="D1229" s="1">
        <v>29.7</v>
      </c>
      <c r="E1229" s="1" t="s">
        <v>39</v>
      </c>
      <c r="F1229" s="1" t="s">
        <v>2291</v>
      </c>
      <c r="G1229" s="1" t="s">
        <v>2442</v>
      </c>
      <c r="H1229" s="1">
        <v>1</v>
      </c>
      <c r="I1229" s="13">
        <f t="shared" si="19"/>
        <v>0</v>
      </c>
      <c r="J1229" s="85">
        <v>1</v>
      </c>
    </row>
    <row r="1230" spans="1:10" x14ac:dyDescent="0.25">
      <c r="A1230" s="1" t="s">
        <v>3317</v>
      </c>
      <c r="B1230" s="89" t="s">
        <v>3554</v>
      </c>
      <c r="C1230" s="1" t="s">
        <v>3554</v>
      </c>
      <c r="D1230" s="1">
        <v>28.734000000000002</v>
      </c>
      <c r="E1230" s="1" t="s">
        <v>39</v>
      </c>
      <c r="F1230" s="1" t="s">
        <v>2291</v>
      </c>
      <c r="G1230" s="1" t="s">
        <v>2442</v>
      </c>
      <c r="H1230" s="1">
        <v>1</v>
      </c>
      <c r="I1230" s="13">
        <f t="shared" si="19"/>
        <v>0</v>
      </c>
      <c r="J1230" s="85">
        <v>1</v>
      </c>
    </row>
    <row r="1231" spans="1:10" x14ac:dyDescent="0.25">
      <c r="A1231" s="1" t="s">
        <v>3317</v>
      </c>
      <c r="B1231" s="89" t="s">
        <v>1004</v>
      </c>
      <c r="C1231" s="1" t="s">
        <v>3563</v>
      </c>
      <c r="D1231" s="1">
        <v>25.6</v>
      </c>
      <c r="E1231" s="1" t="s">
        <v>39</v>
      </c>
      <c r="F1231" s="1" t="s">
        <v>2291</v>
      </c>
      <c r="G1231" s="1" t="s">
        <v>2442</v>
      </c>
      <c r="H1231" s="1">
        <v>1</v>
      </c>
      <c r="I1231" s="13">
        <f t="shared" si="19"/>
        <v>0</v>
      </c>
      <c r="J1231" s="85">
        <v>1</v>
      </c>
    </row>
    <row r="1232" spans="1:10" x14ac:dyDescent="0.25">
      <c r="A1232" s="1" t="s">
        <v>3317</v>
      </c>
      <c r="B1232" s="89" t="s">
        <v>997</v>
      </c>
      <c r="C1232" s="1" t="s">
        <v>3565</v>
      </c>
      <c r="D1232" s="1">
        <v>25.4</v>
      </c>
      <c r="E1232" s="1" t="s">
        <v>39</v>
      </c>
      <c r="F1232" s="1" t="s">
        <v>2291</v>
      </c>
      <c r="G1232" s="1" t="s">
        <v>2442</v>
      </c>
      <c r="H1232" s="1">
        <v>1</v>
      </c>
      <c r="I1232" s="13">
        <f t="shared" si="19"/>
        <v>0</v>
      </c>
      <c r="J1232" s="85">
        <v>1</v>
      </c>
    </row>
    <row r="1233" spans="1:10" x14ac:dyDescent="0.25">
      <c r="A1233" s="1" t="s">
        <v>3317</v>
      </c>
      <c r="B1233" s="89" t="s">
        <v>807</v>
      </c>
      <c r="C1233" s="1" t="s">
        <v>3571</v>
      </c>
      <c r="D1233" s="1">
        <v>24.6</v>
      </c>
      <c r="E1233" s="1" t="s">
        <v>39</v>
      </c>
      <c r="F1233" s="1" t="s">
        <v>2291</v>
      </c>
      <c r="G1233" s="1" t="s">
        <v>2442</v>
      </c>
      <c r="H1233" s="1">
        <v>1</v>
      </c>
      <c r="I1233" s="13">
        <f t="shared" si="19"/>
        <v>0</v>
      </c>
      <c r="J1233" s="85">
        <v>1</v>
      </c>
    </row>
    <row r="1234" spans="1:10" x14ac:dyDescent="0.25">
      <c r="A1234" s="1" t="s">
        <v>3317</v>
      </c>
      <c r="B1234" s="89" t="s">
        <v>797</v>
      </c>
      <c r="C1234" s="1" t="s">
        <v>3572</v>
      </c>
      <c r="D1234" s="1">
        <v>24</v>
      </c>
      <c r="E1234" s="1" t="s">
        <v>39</v>
      </c>
      <c r="F1234" s="1" t="s">
        <v>2291</v>
      </c>
      <c r="G1234" s="1" t="s">
        <v>2442</v>
      </c>
      <c r="H1234" s="1">
        <v>1</v>
      </c>
      <c r="I1234" s="13">
        <f t="shared" si="19"/>
        <v>0</v>
      </c>
      <c r="J1234" s="85">
        <v>1</v>
      </c>
    </row>
    <row r="1235" spans="1:10" x14ac:dyDescent="0.25">
      <c r="A1235" s="1" t="s">
        <v>3317</v>
      </c>
      <c r="B1235" s="89" t="s">
        <v>3574</v>
      </c>
      <c r="C1235" s="1" t="s">
        <v>3575</v>
      </c>
      <c r="D1235" s="1">
        <v>23.6</v>
      </c>
      <c r="E1235" s="1" t="s">
        <v>39</v>
      </c>
      <c r="F1235" s="1" t="s">
        <v>2291</v>
      </c>
      <c r="G1235" s="1" t="s">
        <v>2442</v>
      </c>
      <c r="H1235" s="1">
        <v>1</v>
      </c>
      <c r="I1235" s="13">
        <f t="shared" si="19"/>
        <v>0</v>
      </c>
      <c r="J1235" s="85">
        <v>1</v>
      </c>
    </row>
    <row r="1236" spans="1:10" x14ac:dyDescent="0.25">
      <c r="A1236" s="1" t="s">
        <v>3317</v>
      </c>
      <c r="B1236" s="89" t="s">
        <v>996</v>
      </c>
      <c r="C1236" s="1" t="s">
        <v>3576</v>
      </c>
      <c r="D1236" s="1">
        <v>23</v>
      </c>
      <c r="E1236" s="1" t="s">
        <v>39</v>
      </c>
      <c r="F1236" s="1" t="s">
        <v>2291</v>
      </c>
      <c r="G1236" s="1" t="s">
        <v>2442</v>
      </c>
      <c r="H1236" s="1">
        <v>1</v>
      </c>
      <c r="I1236" s="13">
        <f t="shared" si="19"/>
        <v>0</v>
      </c>
      <c r="J1236" s="85">
        <v>1</v>
      </c>
    </row>
    <row r="1237" spans="1:10" x14ac:dyDescent="0.25">
      <c r="A1237" s="1" t="s">
        <v>3317</v>
      </c>
      <c r="B1237" s="89" t="s">
        <v>737</v>
      </c>
      <c r="C1237" s="1" t="s">
        <v>3579</v>
      </c>
      <c r="D1237" s="1">
        <v>22</v>
      </c>
      <c r="E1237" s="1" t="s">
        <v>39</v>
      </c>
      <c r="F1237" s="1" t="s">
        <v>2291</v>
      </c>
      <c r="G1237" s="1" t="s">
        <v>2442</v>
      </c>
      <c r="H1237" s="1">
        <v>1</v>
      </c>
      <c r="I1237" s="13">
        <f t="shared" si="19"/>
        <v>0</v>
      </c>
      <c r="J1237" s="85">
        <v>1</v>
      </c>
    </row>
    <row r="1238" spans="1:10" x14ac:dyDescent="0.25">
      <c r="A1238" s="1" t="s">
        <v>3317</v>
      </c>
      <c r="B1238" s="89" t="s">
        <v>751</v>
      </c>
      <c r="C1238" s="1" t="s">
        <v>3580</v>
      </c>
      <c r="D1238" s="1">
        <v>22</v>
      </c>
      <c r="E1238" s="1" t="s">
        <v>39</v>
      </c>
      <c r="F1238" s="1" t="s">
        <v>2291</v>
      </c>
      <c r="G1238" s="1" t="s">
        <v>2442</v>
      </c>
      <c r="H1238" s="1">
        <v>1</v>
      </c>
      <c r="I1238" s="13">
        <f t="shared" si="19"/>
        <v>0</v>
      </c>
      <c r="J1238" s="85">
        <v>1</v>
      </c>
    </row>
    <row r="1239" spans="1:10" x14ac:dyDescent="0.25">
      <c r="A1239" s="1" t="s">
        <v>3317</v>
      </c>
      <c r="B1239" s="89" t="s">
        <v>904</v>
      </c>
      <c r="C1239" s="1" t="s">
        <v>3584</v>
      </c>
      <c r="D1239" s="1">
        <v>21</v>
      </c>
      <c r="E1239" s="1" t="s">
        <v>39</v>
      </c>
      <c r="F1239" s="1" t="s">
        <v>2291</v>
      </c>
      <c r="G1239" s="1" t="s">
        <v>2442</v>
      </c>
      <c r="H1239" s="1">
        <v>1</v>
      </c>
      <c r="I1239" s="13">
        <f t="shared" si="19"/>
        <v>0</v>
      </c>
      <c r="J1239" s="85">
        <v>1</v>
      </c>
    </row>
    <row r="1240" spans="1:10" x14ac:dyDescent="0.25">
      <c r="A1240" s="1" t="s">
        <v>3317</v>
      </c>
      <c r="B1240" s="89" t="s">
        <v>3585</v>
      </c>
      <c r="C1240" s="1" t="s">
        <v>3586</v>
      </c>
      <c r="D1240" s="1">
        <v>20</v>
      </c>
      <c r="E1240" s="1" t="s">
        <v>39</v>
      </c>
      <c r="F1240" s="1" t="s">
        <v>2291</v>
      </c>
      <c r="G1240" s="1" t="s">
        <v>2442</v>
      </c>
      <c r="H1240" s="1">
        <v>1</v>
      </c>
      <c r="I1240" s="13">
        <f t="shared" si="19"/>
        <v>0</v>
      </c>
      <c r="J1240" s="85">
        <v>1</v>
      </c>
    </row>
    <row r="1241" spans="1:10" x14ac:dyDescent="0.25">
      <c r="A1241" s="1" t="s">
        <v>3317</v>
      </c>
      <c r="B1241" s="89" t="s">
        <v>726</v>
      </c>
      <c r="C1241" s="1" t="s">
        <v>3673</v>
      </c>
      <c r="D1241" s="1">
        <v>18.5</v>
      </c>
      <c r="E1241" s="1" t="s">
        <v>39</v>
      </c>
      <c r="F1241" s="1" t="s">
        <v>2291</v>
      </c>
      <c r="G1241" s="1" t="s">
        <v>2442</v>
      </c>
      <c r="H1241" s="1">
        <v>1</v>
      </c>
      <c r="I1241" s="13">
        <f t="shared" si="19"/>
        <v>0</v>
      </c>
      <c r="J1241" s="85">
        <v>1</v>
      </c>
    </row>
    <row r="1242" spans="1:10" x14ac:dyDescent="0.25">
      <c r="A1242" s="1" t="s">
        <v>3317</v>
      </c>
      <c r="B1242" s="89" t="s">
        <v>3681</v>
      </c>
      <c r="C1242" s="1" t="s">
        <v>3682</v>
      </c>
      <c r="D1242" s="1">
        <v>17.100000000000001</v>
      </c>
      <c r="E1242" s="1" t="s">
        <v>39</v>
      </c>
      <c r="F1242" s="1" t="s">
        <v>2291</v>
      </c>
      <c r="G1242" s="1" t="s">
        <v>2442</v>
      </c>
      <c r="H1242" s="1">
        <v>1</v>
      </c>
      <c r="I1242" s="13">
        <f t="shared" si="19"/>
        <v>0</v>
      </c>
      <c r="J1242" s="85">
        <v>1</v>
      </c>
    </row>
    <row r="1243" spans="1:10" x14ac:dyDescent="0.25">
      <c r="A1243" s="1" t="s">
        <v>3317</v>
      </c>
      <c r="B1243" s="89" t="s">
        <v>1507</v>
      </c>
      <c r="C1243" s="1" t="s">
        <v>3687</v>
      </c>
      <c r="D1243" s="1">
        <v>16.2</v>
      </c>
      <c r="E1243" s="1" t="s">
        <v>39</v>
      </c>
      <c r="F1243" s="1" t="s">
        <v>2291</v>
      </c>
      <c r="G1243" s="1" t="s">
        <v>2442</v>
      </c>
      <c r="H1243" s="1">
        <v>1</v>
      </c>
      <c r="I1243" s="13">
        <f t="shared" si="19"/>
        <v>0</v>
      </c>
      <c r="J1243" s="85">
        <v>1</v>
      </c>
    </row>
    <row r="1244" spans="1:10" x14ac:dyDescent="0.25">
      <c r="A1244" s="1" t="s">
        <v>3317</v>
      </c>
      <c r="B1244" s="89" t="s">
        <v>1406</v>
      </c>
      <c r="C1244" s="1" t="s">
        <v>3688</v>
      </c>
      <c r="D1244" s="1">
        <v>16</v>
      </c>
      <c r="E1244" s="1" t="s">
        <v>39</v>
      </c>
      <c r="F1244" s="1" t="s">
        <v>2291</v>
      </c>
      <c r="G1244" s="1" t="s">
        <v>2442</v>
      </c>
      <c r="H1244" s="1">
        <v>1</v>
      </c>
      <c r="I1244" s="13">
        <f t="shared" si="19"/>
        <v>0</v>
      </c>
      <c r="J1244" s="85">
        <v>1</v>
      </c>
    </row>
    <row r="1245" spans="1:10" x14ac:dyDescent="0.25">
      <c r="A1245" s="1" t="s">
        <v>3317</v>
      </c>
      <c r="B1245" s="89" t="s">
        <v>476</v>
      </c>
      <c r="C1245" s="1" t="s">
        <v>3690</v>
      </c>
      <c r="D1245" s="1">
        <v>15.8</v>
      </c>
      <c r="E1245" s="1" t="s">
        <v>39</v>
      </c>
      <c r="F1245" s="1" t="s">
        <v>2291</v>
      </c>
      <c r="G1245" s="1" t="s">
        <v>2442</v>
      </c>
      <c r="H1245" s="1">
        <v>1</v>
      </c>
      <c r="I1245" s="13">
        <f t="shared" si="19"/>
        <v>0</v>
      </c>
      <c r="J1245" s="85">
        <v>1</v>
      </c>
    </row>
    <row r="1246" spans="1:10" x14ac:dyDescent="0.25">
      <c r="A1246" s="1" t="s">
        <v>3317</v>
      </c>
      <c r="B1246" s="89" t="s">
        <v>926</v>
      </c>
      <c r="C1246" s="1" t="s">
        <v>3703</v>
      </c>
      <c r="D1246" s="1">
        <v>14.8</v>
      </c>
      <c r="E1246" s="1" t="s">
        <v>39</v>
      </c>
      <c r="F1246" s="1" t="s">
        <v>2291</v>
      </c>
      <c r="G1246" s="1" t="s">
        <v>2442</v>
      </c>
      <c r="H1246" s="1">
        <v>1</v>
      </c>
      <c r="I1246" s="13">
        <f t="shared" si="19"/>
        <v>0</v>
      </c>
      <c r="J1246" s="85">
        <v>1</v>
      </c>
    </row>
    <row r="1247" spans="1:10" x14ac:dyDescent="0.25">
      <c r="A1247" s="1" t="s">
        <v>3317</v>
      </c>
      <c r="B1247" s="89" t="s">
        <v>1696</v>
      </c>
      <c r="C1247" s="1" t="s">
        <v>3704</v>
      </c>
      <c r="D1247" s="1">
        <v>14.5</v>
      </c>
      <c r="E1247" s="1" t="s">
        <v>39</v>
      </c>
      <c r="F1247" s="1" t="s">
        <v>2291</v>
      </c>
      <c r="G1247" s="1" t="s">
        <v>2442</v>
      </c>
      <c r="H1247" s="1">
        <v>1</v>
      </c>
      <c r="I1247" s="13">
        <f t="shared" si="19"/>
        <v>0</v>
      </c>
      <c r="J1247" s="85">
        <v>1</v>
      </c>
    </row>
    <row r="1248" spans="1:10" x14ac:dyDescent="0.25">
      <c r="A1248" s="1" t="s">
        <v>3317</v>
      </c>
      <c r="B1248" s="89" t="s">
        <v>1689</v>
      </c>
      <c r="C1248" s="1" t="s">
        <v>3705</v>
      </c>
      <c r="D1248" s="1">
        <v>14.5</v>
      </c>
      <c r="E1248" s="1" t="s">
        <v>39</v>
      </c>
      <c r="F1248" s="1" t="s">
        <v>2291</v>
      </c>
      <c r="G1248" s="1" t="s">
        <v>2442</v>
      </c>
      <c r="H1248" s="1">
        <v>1</v>
      </c>
      <c r="I1248" s="13">
        <f t="shared" si="19"/>
        <v>0</v>
      </c>
      <c r="J1248" s="85">
        <v>1</v>
      </c>
    </row>
    <row r="1249" spans="1:10" x14ac:dyDescent="0.25">
      <c r="A1249" s="1" t="s">
        <v>3317</v>
      </c>
      <c r="B1249" s="89" t="s">
        <v>917</v>
      </c>
      <c r="C1249" s="1" t="s">
        <v>3715</v>
      </c>
      <c r="D1249" s="1">
        <v>13.5</v>
      </c>
      <c r="E1249" s="1" t="s">
        <v>39</v>
      </c>
      <c r="F1249" s="1" t="s">
        <v>2291</v>
      </c>
      <c r="G1249" s="1" t="s">
        <v>2442</v>
      </c>
      <c r="H1249" s="1">
        <v>1</v>
      </c>
      <c r="I1249" s="13">
        <f t="shared" si="19"/>
        <v>0</v>
      </c>
      <c r="J1249" s="85">
        <v>1</v>
      </c>
    </row>
    <row r="1250" spans="1:10" x14ac:dyDescent="0.25">
      <c r="A1250" s="1" t="s">
        <v>3317</v>
      </c>
      <c r="B1250" s="89" t="s">
        <v>475</v>
      </c>
      <c r="C1250" s="1" t="s">
        <v>3717</v>
      </c>
      <c r="D1250" s="1">
        <v>13.4</v>
      </c>
      <c r="E1250" s="1" t="s">
        <v>39</v>
      </c>
      <c r="F1250" s="1" t="s">
        <v>2291</v>
      </c>
      <c r="G1250" s="1" t="s">
        <v>2442</v>
      </c>
      <c r="H1250" s="1">
        <v>1</v>
      </c>
      <c r="I1250" s="13">
        <f t="shared" si="19"/>
        <v>0</v>
      </c>
      <c r="J1250" s="85">
        <v>1</v>
      </c>
    </row>
    <row r="1251" spans="1:10" x14ac:dyDescent="0.25">
      <c r="A1251" s="1" t="s">
        <v>3317</v>
      </c>
      <c r="B1251" s="89" t="s">
        <v>597</v>
      </c>
      <c r="C1251" s="1" t="s">
        <v>3720</v>
      </c>
      <c r="D1251" s="1">
        <v>13</v>
      </c>
      <c r="E1251" s="1" t="s">
        <v>39</v>
      </c>
      <c r="F1251" s="1" t="s">
        <v>2291</v>
      </c>
      <c r="G1251" s="1" t="s">
        <v>2442</v>
      </c>
      <c r="H1251" s="1">
        <v>1</v>
      </c>
      <c r="I1251" s="13">
        <f t="shared" si="19"/>
        <v>0</v>
      </c>
      <c r="J1251" s="85">
        <v>1</v>
      </c>
    </row>
    <row r="1252" spans="1:10" x14ac:dyDescent="0.25">
      <c r="A1252" s="1" t="s">
        <v>3317</v>
      </c>
      <c r="B1252" s="89" t="s">
        <v>1155</v>
      </c>
      <c r="C1252" s="1" t="s">
        <v>3722</v>
      </c>
      <c r="D1252" s="1">
        <v>12.5</v>
      </c>
      <c r="E1252" s="1" t="s">
        <v>39</v>
      </c>
      <c r="F1252" s="1" t="s">
        <v>2291</v>
      </c>
      <c r="G1252" s="1" t="s">
        <v>2442</v>
      </c>
      <c r="H1252" s="1">
        <v>1</v>
      </c>
      <c r="I1252" s="13">
        <f t="shared" si="19"/>
        <v>0</v>
      </c>
      <c r="J1252" s="85">
        <v>1</v>
      </c>
    </row>
    <row r="1253" spans="1:10" x14ac:dyDescent="0.25">
      <c r="A1253" s="1" t="s">
        <v>3317</v>
      </c>
      <c r="B1253" s="89" t="s">
        <v>1636</v>
      </c>
      <c r="C1253" s="1" t="s">
        <v>3723</v>
      </c>
      <c r="D1253" s="1">
        <v>12.3</v>
      </c>
      <c r="E1253" s="1" t="s">
        <v>39</v>
      </c>
      <c r="F1253" s="1" t="s">
        <v>2291</v>
      </c>
      <c r="G1253" s="1" t="s">
        <v>2442</v>
      </c>
      <c r="H1253" s="1">
        <v>1</v>
      </c>
      <c r="I1253" s="13">
        <f t="shared" si="19"/>
        <v>0</v>
      </c>
      <c r="J1253" s="85">
        <v>1</v>
      </c>
    </row>
    <row r="1254" spans="1:10" x14ac:dyDescent="0.25">
      <c r="A1254" s="1" t="s">
        <v>3317</v>
      </c>
      <c r="B1254" s="89" t="s">
        <v>1188</v>
      </c>
      <c r="C1254" s="1" t="s">
        <v>3727</v>
      </c>
      <c r="D1254" s="1">
        <v>12</v>
      </c>
      <c r="E1254" s="1" t="s">
        <v>39</v>
      </c>
      <c r="F1254" s="1" t="s">
        <v>2291</v>
      </c>
      <c r="G1254" s="1" t="s">
        <v>2442</v>
      </c>
      <c r="H1254" s="1">
        <v>1</v>
      </c>
      <c r="I1254" s="13">
        <f t="shared" si="19"/>
        <v>0</v>
      </c>
      <c r="J1254" s="85">
        <v>1</v>
      </c>
    </row>
    <row r="1255" spans="1:10" x14ac:dyDescent="0.25">
      <c r="A1255" s="1" t="s">
        <v>3317</v>
      </c>
      <c r="B1255" s="89" t="s">
        <v>1204</v>
      </c>
      <c r="C1255" s="1" t="s">
        <v>3728</v>
      </c>
      <c r="D1255" s="1">
        <v>12</v>
      </c>
      <c r="E1255" s="1" t="s">
        <v>39</v>
      </c>
      <c r="F1255" s="1" t="s">
        <v>2291</v>
      </c>
      <c r="G1255" s="1" t="s">
        <v>2442</v>
      </c>
      <c r="H1255" s="1">
        <v>1</v>
      </c>
      <c r="I1255" s="13">
        <f t="shared" si="19"/>
        <v>0</v>
      </c>
      <c r="J1255" s="85">
        <v>1</v>
      </c>
    </row>
    <row r="1256" spans="1:10" x14ac:dyDescent="0.25">
      <c r="A1256" s="1" t="s">
        <v>3317</v>
      </c>
      <c r="B1256" s="89" t="s">
        <v>613</v>
      </c>
      <c r="C1256" s="1" t="s">
        <v>3734</v>
      </c>
      <c r="D1256" s="1">
        <v>11.94</v>
      </c>
      <c r="E1256" s="1" t="s">
        <v>39</v>
      </c>
      <c r="F1256" s="1" t="s">
        <v>2291</v>
      </c>
      <c r="G1256" s="1" t="s">
        <v>2442</v>
      </c>
      <c r="H1256" s="1">
        <v>1</v>
      </c>
      <c r="I1256" s="13">
        <f t="shared" si="19"/>
        <v>0</v>
      </c>
      <c r="J1256" s="85">
        <v>1</v>
      </c>
    </row>
    <row r="1257" spans="1:10" x14ac:dyDescent="0.25">
      <c r="A1257" s="1" t="s">
        <v>3317</v>
      </c>
      <c r="B1257" s="89" t="s">
        <v>3736</v>
      </c>
      <c r="C1257" s="1" t="s">
        <v>3722</v>
      </c>
      <c r="D1257" s="1">
        <v>11.9</v>
      </c>
      <c r="E1257" s="1" t="s">
        <v>39</v>
      </c>
      <c r="F1257" s="1" t="s">
        <v>2291</v>
      </c>
      <c r="G1257" s="1" t="s">
        <v>2442</v>
      </c>
      <c r="H1257" s="1">
        <v>1</v>
      </c>
      <c r="I1257" s="13">
        <f t="shared" si="19"/>
        <v>0</v>
      </c>
      <c r="J1257" s="85">
        <v>1</v>
      </c>
    </row>
    <row r="1258" spans="1:10" x14ac:dyDescent="0.25">
      <c r="A1258" s="1" t="s">
        <v>3317</v>
      </c>
      <c r="B1258" s="89" t="s">
        <v>1023</v>
      </c>
      <c r="C1258" s="1" t="s">
        <v>3738</v>
      </c>
      <c r="D1258" s="1">
        <v>11.5</v>
      </c>
      <c r="E1258" s="1" t="s">
        <v>39</v>
      </c>
      <c r="F1258" s="1" t="s">
        <v>2291</v>
      </c>
      <c r="G1258" s="1" t="s">
        <v>2442</v>
      </c>
      <c r="H1258" s="1">
        <v>1</v>
      </c>
      <c r="I1258" s="13">
        <f t="shared" si="19"/>
        <v>0</v>
      </c>
      <c r="J1258" s="85">
        <v>1</v>
      </c>
    </row>
    <row r="1259" spans="1:10" x14ac:dyDescent="0.25">
      <c r="A1259" s="1" t="s">
        <v>3317</v>
      </c>
      <c r="B1259" s="89" t="s">
        <v>463</v>
      </c>
      <c r="C1259" s="1" t="s">
        <v>3739</v>
      </c>
      <c r="D1259" s="1">
        <v>11.5</v>
      </c>
      <c r="E1259" s="1" t="s">
        <v>39</v>
      </c>
      <c r="F1259" s="1" t="s">
        <v>2291</v>
      </c>
      <c r="G1259" s="1" t="s">
        <v>2442</v>
      </c>
      <c r="H1259" s="1">
        <v>1</v>
      </c>
      <c r="I1259" s="13">
        <f t="shared" si="19"/>
        <v>0</v>
      </c>
      <c r="J1259" s="85">
        <v>1</v>
      </c>
    </row>
    <row r="1260" spans="1:10" x14ac:dyDescent="0.25">
      <c r="A1260" s="1" t="s">
        <v>3317</v>
      </c>
      <c r="B1260" s="89" t="s">
        <v>1146</v>
      </c>
      <c r="C1260" s="1" t="s">
        <v>3743</v>
      </c>
      <c r="D1260" s="1">
        <v>11</v>
      </c>
      <c r="E1260" s="1" t="s">
        <v>39</v>
      </c>
      <c r="F1260" s="1" t="s">
        <v>2291</v>
      </c>
      <c r="G1260" s="1" t="s">
        <v>2442</v>
      </c>
      <c r="H1260" s="1">
        <v>1</v>
      </c>
      <c r="I1260" s="13">
        <f t="shared" si="19"/>
        <v>0</v>
      </c>
      <c r="J1260" s="85">
        <v>1</v>
      </c>
    </row>
    <row r="1261" spans="1:10" x14ac:dyDescent="0.25">
      <c r="A1261" s="1" t="s">
        <v>3317</v>
      </c>
      <c r="B1261" s="89" t="s">
        <v>612</v>
      </c>
      <c r="C1261" s="1" t="s">
        <v>3745</v>
      </c>
      <c r="D1261" s="1">
        <v>10.9</v>
      </c>
      <c r="E1261" s="1" t="s">
        <v>39</v>
      </c>
      <c r="F1261" s="1" t="s">
        <v>2291</v>
      </c>
      <c r="G1261" s="1" t="s">
        <v>2442</v>
      </c>
      <c r="H1261" s="1">
        <v>1</v>
      </c>
      <c r="I1261" s="13">
        <f t="shared" si="19"/>
        <v>0</v>
      </c>
      <c r="J1261" s="85">
        <v>1</v>
      </c>
    </row>
    <row r="1262" spans="1:10" x14ac:dyDescent="0.25">
      <c r="A1262" s="1" t="s">
        <v>3317</v>
      </c>
      <c r="B1262" s="89" t="s">
        <v>3770</v>
      </c>
      <c r="C1262" s="1" t="s">
        <v>3771</v>
      </c>
      <c r="D1262" s="1">
        <v>9.1999999999999993</v>
      </c>
      <c r="E1262" s="1" t="s">
        <v>39</v>
      </c>
      <c r="F1262" s="1" t="s">
        <v>2291</v>
      </c>
      <c r="G1262" s="1" t="s">
        <v>2442</v>
      </c>
      <c r="H1262" s="1">
        <v>1</v>
      </c>
      <c r="I1262" s="13">
        <f t="shared" si="19"/>
        <v>0</v>
      </c>
      <c r="J1262" s="85">
        <v>1</v>
      </c>
    </row>
    <row r="1263" spans="1:10" x14ac:dyDescent="0.25">
      <c r="A1263" s="1" t="s">
        <v>3317</v>
      </c>
      <c r="B1263" s="89" t="s">
        <v>1666</v>
      </c>
      <c r="C1263" s="1" t="s">
        <v>3772</v>
      </c>
      <c r="D1263" s="1">
        <v>9.1</v>
      </c>
      <c r="E1263" s="1" t="s">
        <v>39</v>
      </c>
      <c r="F1263" s="1" t="s">
        <v>2291</v>
      </c>
      <c r="G1263" s="1" t="s">
        <v>2442</v>
      </c>
      <c r="H1263" s="1">
        <v>1</v>
      </c>
      <c r="I1263" s="13">
        <f t="shared" si="19"/>
        <v>0</v>
      </c>
      <c r="J1263" s="85">
        <v>1</v>
      </c>
    </row>
    <row r="1264" spans="1:10" x14ac:dyDescent="0.25">
      <c r="A1264" s="1" t="s">
        <v>3317</v>
      </c>
      <c r="B1264" s="89" t="s">
        <v>918</v>
      </c>
      <c r="C1264" s="1" t="s">
        <v>3778</v>
      </c>
      <c r="D1264" s="1">
        <v>8.5</v>
      </c>
      <c r="E1264" s="1" t="s">
        <v>39</v>
      </c>
      <c r="F1264" s="1" t="s">
        <v>2291</v>
      </c>
      <c r="G1264" s="1" t="s">
        <v>2442</v>
      </c>
      <c r="H1264" s="1">
        <v>1</v>
      </c>
      <c r="I1264" s="13">
        <f t="shared" si="19"/>
        <v>0</v>
      </c>
      <c r="J1264" s="85">
        <v>1</v>
      </c>
    </row>
    <row r="1265" spans="1:10" x14ac:dyDescent="0.25">
      <c r="A1265" s="1" t="s">
        <v>3317</v>
      </c>
      <c r="B1265" s="89" t="s">
        <v>1333</v>
      </c>
      <c r="C1265" s="1" t="s">
        <v>3779</v>
      </c>
      <c r="D1265" s="1">
        <v>8.4</v>
      </c>
      <c r="E1265" s="1" t="s">
        <v>39</v>
      </c>
      <c r="F1265" s="1" t="s">
        <v>2291</v>
      </c>
      <c r="G1265" s="1" t="s">
        <v>2442</v>
      </c>
      <c r="H1265" s="1">
        <v>1</v>
      </c>
      <c r="I1265" s="13">
        <f t="shared" si="19"/>
        <v>0</v>
      </c>
      <c r="J1265" s="85">
        <v>1</v>
      </c>
    </row>
    <row r="1266" spans="1:10" x14ac:dyDescent="0.25">
      <c r="A1266" s="1" t="s">
        <v>3317</v>
      </c>
      <c r="B1266" s="89" t="s">
        <v>976</v>
      </c>
      <c r="C1266" s="1" t="s">
        <v>3781</v>
      </c>
      <c r="D1266" s="1">
        <v>8</v>
      </c>
      <c r="E1266" s="1" t="s">
        <v>39</v>
      </c>
      <c r="F1266" s="1" t="s">
        <v>2291</v>
      </c>
      <c r="G1266" s="1" t="s">
        <v>2442</v>
      </c>
      <c r="H1266" s="1">
        <v>1</v>
      </c>
      <c r="I1266" s="13">
        <f t="shared" si="19"/>
        <v>0</v>
      </c>
      <c r="J1266" s="85">
        <v>1</v>
      </c>
    </row>
    <row r="1267" spans="1:10" x14ac:dyDescent="0.25">
      <c r="A1267" s="1" t="s">
        <v>3317</v>
      </c>
      <c r="B1267" s="89" t="s">
        <v>671</v>
      </c>
      <c r="C1267" s="1" t="s">
        <v>3792</v>
      </c>
      <c r="D1267" s="1">
        <v>7</v>
      </c>
      <c r="E1267" s="1" t="s">
        <v>39</v>
      </c>
      <c r="F1267" s="1" t="s">
        <v>2291</v>
      </c>
      <c r="G1267" s="1" t="s">
        <v>2442</v>
      </c>
      <c r="H1267" s="1">
        <v>1</v>
      </c>
      <c r="I1267" s="13">
        <f t="shared" si="19"/>
        <v>0</v>
      </c>
      <c r="J1267" s="85">
        <v>1</v>
      </c>
    </row>
    <row r="1268" spans="1:10" x14ac:dyDescent="0.25">
      <c r="A1268" s="1" t="s">
        <v>3317</v>
      </c>
      <c r="B1268" s="89" t="s">
        <v>1522</v>
      </c>
      <c r="C1268" s="1" t="s">
        <v>3793</v>
      </c>
      <c r="D1268" s="1">
        <v>7</v>
      </c>
      <c r="E1268" s="1" t="s">
        <v>39</v>
      </c>
      <c r="F1268" s="1" t="s">
        <v>2291</v>
      </c>
      <c r="G1268" s="1" t="s">
        <v>2442</v>
      </c>
      <c r="H1268" s="1">
        <v>1</v>
      </c>
      <c r="I1268" s="13">
        <f t="shared" si="19"/>
        <v>0</v>
      </c>
      <c r="J1268" s="85">
        <v>1</v>
      </c>
    </row>
    <row r="1269" spans="1:10" x14ac:dyDescent="0.25">
      <c r="A1269" s="1" t="s">
        <v>3317</v>
      </c>
      <c r="B1269" s="89" t="s">
        <v>3794</v>
      </c>
      <c r="C1269" s="1" t="s">
        <v>3795</v>
      </c>
      <c r="D1269" s="1">
        <v>7</v>
      </c>
      <c r="E1269" s="1" t="s">
        <v>39</v>
      </c>
      <c r="F1269" s="1" t="s">
        <v>2291</v>
      </c>
      <c r="G1269" s="1" t="s">
        <v>2442</v>
      </c>
      <c r="H1269" s="1">
        <v>1</v>
      </c>
      <c r="I1269" s="13">
        <f t="shared" si="19"/>
        <v>0</v>
      </c>
      <c r="J1269" s="85">
        <v>1</v>
      </c>
    </row>
    <row r="1270" spans="1:10" x14ac:dyDescent="0.25">
      <c r="A1270" s="1" t="s">
        <v>3317</v>
      </c>
      <c r="B1270" s="89" t="s">
        <v>631</v>
      </c>
      <c r="C1270" s="1" t="s">
        <v>3796</v>
      </c>
      <c r="D1270" s="1">
        <v>7</v>
      </c>
      <c r="E1270" s="1" t="s">
        <v>39</v>
      </c>
      <c r="F1270" s="1" t="s">
        <v>2291</v>
      </c>
      <c r="G1270" s="1" t="s">
        <v>2442</v>
      </c>
      <c r="H1270" s="1">
        <v>1</v>
      </c>
      <c r="I1270" s="13">
        <f t="shared" si="19"/>
        <v>0</v>
      </c>
      <c r="J1270" s="85">
        <v>1</v>
      </c>
    </row>
    <row r="1271" spans="1:10" x14ac:dyDescent="0.25">
      <c r="A1271" s="1" t="s">
        <v>3317</v>
      </c>
      <c r="B1271" s="89" t="s">
        <v>1466</v>
      </c>
      <c r="C1271" s="1" t="s">
        <v>3799</v>
      </c>
      <c r="D1271" s="1">
        <v>6.95</v>
      </c>
      <c r="E1271" s="1" t="s">
        <v>39</v>
      </c>
      <c r="F1271" s="1" t="s">
        <v>2291</v>
      </c>
      <c r="G1271" s="1" t="s">
        <v>2442</v>
      </c>
      <c r="H1271" s="1">
        <v>1</v>
      </c>
      <c r="I1271" s="13">
        <f t="shared" si="19"/>
        <v>0</v>
      </c>
      <c r="J1271" s="85">
        <v>1</v>
      </c>
    </row>
    <row r="1272" spans="1:10" x14ac:dyDescent="0.25">
      <c r="A1272" s="1" t="s">
        <v>3317</v>
      </c>
      <c r="B1272" s="89" t="s">
        <v>1511</v>
      </c>
      <c r="C1272" s="1" t="s">
        <v>3802</v>
      </c>
      <c r="D1272" s="1">
        <v>6.5</v>
      </c>
      <c r="E1272" s="1" t="s">
        <v>39</v>
      </c>
      <c r="F1272" s="1" t="s">
        <v>2291</v>
      </c>
      <c r="G1272" s="1" t="s">
        <v>2442</v>
      </c>
      <c r="H1272" s="1">
        <v>1</v>
      </c>
      <c r="I1272" s="13">
        <f t="shared" si="19"/>
        <v>0</v>
      </c>
      <c r="J1272" s="85">
        <v>1</v>
      </c>
    </row>
    <row r="1273" spans="1:10" x14ac:dyDescent="0.25">
      <c r="A1273" s="1" t="s">
        <v>3317</v>
      </c>
      <c r="B1273" s="89" t="s">
        <v>587</v>
      </c>
      <c r="C1273" s="1" t="s">
        <v>3809</v>
      </c>
      <c r="D1273" s="1">
        <v>6.4</v>
      </c>
      <c r="E1273" s="1" t="s">
        <v>39</v>
      </c>
      <c r="F1273" s="1" t="s">
        <v>2291</v>
      </c>
      <c r="G1273" s="1" t="s">
        <v>2442</v>
      </c>
      <c r="H1273" s="1">
        <v>1</v>
      </c>
      <c r="I1273" s="13">
        <f t="shared" si="19"/>
        <v>0</v>
      </c>
      <c r="J1273" s="85">
        <v>1</v>
      </c>
    </row>
    <row r="1274" spans="1:10" x14ac:dyDescent="0.25">
      <c r="A1274" s="1" t="s">
        <v>3317</v>
      </c>
      <c r="B1274" s="89" t="s">
        <v>1524</v>
      </c>
      <c r="C1274" s="1" t="s">
        <v>3810</v>
      </c>
      <c r="D1274" s="1">
        <v>6.4</v>
      </c>
      <c r="E1274" s="1" t="s">
        <v>39</v>
      </c>
      <c r="F1274" s="1" t="s">
        <v>2291</v>
      </c>
      <c r="G1274" s="1" t="s">
        <v>2442</v>
      </c>
      <c r="H1274" s="1">
        <v>1</v>
      </c>
      <c r="I1274" s="13">
        <f t="shared" si="19"/>
        <v>0</v>
      </c>
      <c r="J1274" s="85">
        <v>1</v>
      </c>
    </row>
    <row r="1275" spans="1:10" x14ac:dyDescent="0.25">
      <c r="A1275" s="1" t="s">
        <v>3317</v>
      </c>
      <c r="B1275" s="89" t="s">
        <v>484</v>
      </c>
      <c r="C1275" s="1" t="s">
        <v>3811</v>
      </c>
      <c r="D1275" s="1">
        <v>6.2</v>
      </c>
      <c r="E1275" s="1" t="s">
        <v>39</v>
      </c>
      <c r="F1275" s="1" t="s">
        <v>2291</v>
      </c>
      <c r="G1275" s="1" t="s">
        <v>2442</v>
      </c>
      <c r="H1275" s="1">
        <v>1</v>
      </c>
      <c r="I1275" s="13">
        <f t="shared" si="19"/>
        <v>0</v>
      </c>
      <c r="J1275" s="85">
        <v>1</v>
      </c>
    </row>
    <row r="1276" spans="1:10" x14ac:dyDescent="0.25">
      <c r="A1276" s="1" t="s">
        <v>3317</v>
      </c>
      <c r="B1276" s="89" t="s">
        <v>1249</v>
      </c>
      <c r="C1276" s="1" t="s">
        <v>3823</v>
      </c>
      <c r="D1276" s="1">
        <v>5.8</v>
      </c>
      <c r="E1276" s="1" t="s">
        <v>39</v>
      </c>
      <c r="F1276" s="1" t="s">
        <v>2291</v>
      </c>
      <c r="G1276" s="1" t="s">
        <v>2442</v>
      </c>
      <c r="H1276" s="1">
        <v>1</v>
      </c>
      <c r="I1276" s="13">
        <f t="shared" si="19"/>
        <v>0</v>
      </c>
      <c r="J1276" s="85">
        <v>1</v>
      </c>
    </row>
    <row r="1277" spans="1:10" x14ac:dyDescent="0.25">
      <c r="A1277" s="1" t="s">
        <v>3317</v>
      </c>
      <c r="B1277" s="89" t="s">
        <v>549</v>
      </c>
      <c r="C1277" s="1" t="s">
        <v>3827</v>
      </c>
      <c r="D1277" s="1">
        <v>5.25</v>
      </c>
      <c r="E1277" s="1" t="s">
        <v>39</v>
      </c>
      <c r="F1277" s="1" t="s">
        <v>2291</v>
      </c>
      <c r="G1277" s="1" t="s">
        <v>2442</v>
      </c>
      <c r="H1277" s="1">
        <v>1</v>
      </c>
      <c r="I1277" s="13">
        <f t="shared" si="19"/>
        <v>0</v>
      </c>
      <c r="J1277" s="85">
        <v>1</v>
      </c>
    </row>
    <row r="1278" spans="1:10" x14ac:dyDescent="0.25">
      <c r="A1278" s="1" t="s">
        <v>3317</v>
      </c>
      <c r="B1278" s="89" t="s">
        <v>3842</v>
      </c>
      <c r="C1278" s="1" t="s">
        <v>3842</v>
      </c>
      <c r="D1278" s="1">
        <v>5</v>
      </c>
      <c r="E1278" s="1" t="s">
        <v>39</v>
      </c>
      <c r="F1278" s="1" t="s">
        <v>2291</v>
      </c>
      <c r="G1278" s="1" t="s">
        <v>2442</v>
      </c>
      <c r="H1278" s="1">
        <v>1</v>
      </c>
      <c r="I1278" s="13">
        <f t="shared" si="19"/>
        <v>0</v>
      </c>
      <c r="J1278" s="85">
        <v>1</v>
      </c>
    </row>
    <row r="1279" spans="1:10" x14ac:dyDescent="0.25">
      <c r="A1279" s="1" t="s">
        <v>3317</v>
      </c>
      <c r="B1279" s="89" t="s">
        <v>756</v>
      </c>
      <c r="C1279" s="1" t="s">
        <v>3846</v>
      </c>
      <c r="D1279" s="1">
        <v>5</v>
      </c>
      <c r="E1279" s="1" t="s">
        <v>39</v>
      </c>
      <c r="F1279" s="1" t="s">
        <v>2291</v>
      </c>
      <c r="G1279" s="1" t="s">
        <v>2442</v>
      </c>
      <c r="H1279" s="1">
        <v>1</v>
      </c>
      <c r="I1279" s="13">
        <f t="shared" si="19"/>
        <v>0</v>
      </c>
      <c r="J1279" s="85">
        <v>1</v>
      </c>
    </row>
    <row r="1280" spans="1:10" x14ac:dyDescent="0.25">
      <c r="A1280" s="1" t="s">
        <v>3317</v>
      </c>
      <c r="B1280" s="89" t="s">
        <v>3852</v>
      </c>
      <c r="C1280" s="1" t="s">
        <v>3853</v>
      </c>
      <c r="D1280" s="1">
        <v>4.9749999999999996</v>
      </c>
      <c r="E1280" s="1" t="s">
        <v>39</v>
      </c>
      <c r="F1280" s="1" t="s">
        <v>2291</v>
      </c>
      <c r="G1280" s="1" t="s">
        <v>2442</v>
      </c>
      <c r="H1280" s="1">
        <v>1</v>
      </c>
      <c r="I1280" s="13">
        <f t="shared" si="19"/>
        <v>0</v>
      </c>
      <c r="J1280" s="85">
        <v>1</v>
      </c>
    </row>
    <row r="1281" spans="1:10" x14ac:dyDescent="0.25">
      <c r="A1281" s="1" t="s">
        <v>3317</v>
      </c>
      <c r="B1281" s="89" t="s">
        <v>949</v>
      </c>
      <c r="C1281" s="1" t="s">
        <v>3855</v>
      </c>
      <c r="D1281" s="1">
        <v>4.9000000000000004</v>
      </c>
      <c r="E1281" s="1" t="s">
        <v>39</v>
      </c>
      <c r="F1281" s="1" t="s">
        <v>2291</v>
      </c>
      <c r="G1281" s="1" t="s">
        <v>2442</v>
      </c>
      <c r="H1281" s="1">
        <v>1</v>
      </c>
      <c r="I1281" s="13">
        <f t="shared" si="19"/>
        <v>0</v>
      </c>
      <c r="J1281" s="85">
        <v>1</v>
      </c>
    </row>
    <row r="1282" spans="1:10" x14ac:dyDescent="0.25">
      <c r="A1282" s="1" t="s">
        <v>3317</v>
      </c>
      <c r="B1282" s="89" t="s">
        <v>3861</v>
      </c>
      <c r="C1282" s="1" t="s">
        <v>3862</v>
      </c>
      <c r="D1282" s="1">
        <v>4.5</v>
      </c>
      <c r="E1282" s="1" t="s">
        <v>39</v>
      </c>
      <c r="F1282" s="1" t="s">
        <v>2291</v>
      </c>
      <c r="G1282" s="1" t="s">
        <v>2442</v>
      </c>
      <c r="H1282" s="1">
        <v>1</v>
      </c>
      <c r="I1282" s="13">
        <f t="shared" ref="I1282:I1345" si="20">NOT(H1282)*1</f>
        <v>0</v>
      </c>
      <c r="J1282" s="85">
        <v>1</v>
      </c>
    </row>
    <row r="1283" spans="1:10" x14ac:dyDescent="0.25">
      <c r="A1283" s="1" t="s">
        <v>3317</v>
      </c>
      <c r="B1283" s="89" t="s">
        <v>3863</v>
      </c>
      <c r="C1283" s="1" t="s">
        <v>3864</v>
      </c>
      <c r="D1283" s="1">
        <v>4.4000000000000004</v>
      </c>
      <c r="E1283" s="1" t="s">
        <v>39</v>
      </c>
      <c r="F1283" s="1" t="s">
        <v>2291</v>
      </c>
      <c r="G1283" s="1" t="s">
        <v>2442</v>
      </c>
      <c r="H1283" s="1">
        <v>1</v>
      </c>
      <c r="I1283" s="13">
        <f t="shared" si="20"/>
        <v>0</v>
      </c>
      <c r="J1283" s="85">
        <v>1</v>
      </c>
    </row>
    <row r="1284" spans="1:10" x14ac:dyDescent="0.25">
      <c r="A1284" s="1" t="s">
        <v>3317</v>
      </c>
      <c r="B1284" s="89" t="s">
        <v>648</v>
      </c>
      <c r="C1284" s="1" t="s">
        <v>3869</v>
      </c>
      <c r="D1284" s="1">
        <v>4.2</v>
      </c>
      <c r="E1284" s="1" t="s">
        <v>39</v>
      </c>
      <c r="F1284" s="1" t="s">
        <v>2291</v>
      </c>
      <c r="G1284" s="1" t="s">
        <v>2442</v>
      </c>
      <c r="H1284" s="1">
        <v>1</v>
      </c>
      <c r="I1284" s="13">
        <f t="shared" si="20"/>
        <v>0</v>
      </c>
      <c r="J1284" s="85">
        <v>1</v>
      </c>
    </row>
    <row r="1285" spans="1:10" x14ac:dyDescent="0.25">
      <c r="A1285" s="1" t="s">
        <v>3317</v>
      </c>
      <c r="B1285" s="89" t="s">
        <v>1467</v>
      </c>
      <c r="C1285" s="1" t="s">
        <v>3876</v>
      </c>
      <c r="D1285" s="1">
        <v>3.93</v>
      </c>
      <c r="E1285" s="1" t="s">
        <v>39</v>
      </c>
      <c r="F1285" s="1" t="s">
        <v>2291</v>
      </c>
      <c r="G1285" s="1" t="s">
        <v>2442</v>
      </c>
      <c r="H1285" s="1">
        <v>1</v>
      </c>
      <c r="I1285" s="13">
        <f t="shared" si="20"/>
        <v>0</v>
      </c>
      <c r="J1285" s="85">
        <v>1</v>
      </c>
    </row>
    <row r="1286" spans="1:10" x14ac:dyDescent="0.25">
      <c r="A1286" s="1" t="s">
        <v>3317</v>
      </c>
      <c r="B1286" s="89" t="s">
        <v>914</v>
      </c>
      <c r="C1286" s="1" t="s">
        <v>3883</v>
      </c>
      <c r="D1286" s="1">
        <v>3.75</v>
      </c>
      <c r="E1286" s="1" t="s">
        <v>39</v>
      </c>
      <c r="F1286" s="1" t="s">
        <v>2291</v>
      </c>
      <c r="G1286" s="1" t="s">
        <v>2442</v>
      </c>
      <c r="H1286" s="1">
        <v>1</v>
      </c>
      <c r="I1286" s="13">
        <f t="shared" si="20"/>
        <v>0</v>
      </c>
      <c r="J1286" s="85">
        <v>1</v>
      </c>
    </row>
    <row r="1287" spans="1:10" x14ac:dyDescent="0.25">
      <c r="A1287" s="1" t="s">
        <v>3317</v>
      </c>
      <c r="B1287" s="89" t="s">
        <v>496</v>
      </c>
      <c r="C1287" s="1" t="s">
        <v>3884</v>
      </c>
      <c r="D1287" s="1">
        <v>3.6</v>
      </c>
      <c r="E1287" s="1" t="s">
        <v>39</v>
      </c>
      <c r="F1287" s="1" t="s">
        <v>2291</v>
      </c>
      <c r="G1287" s="1" t="s">
        <v>2442</v>
      </c>
      <c r="H1287" s="1">
        <v>1</v>
      </c>
      <c r="I1287" s="13">
        <f t="shared" si="20"/>
        <v>0</v>
      </c>
      <c r="J1287" s="85">
        <v>1</v>
      </c>
    </row>
    <row r="1288" spans="1:10" x14ac:dyDescent="0.25">
      <c r="A1288" s="1" t="s">
        <v>3317</v>
      </c>
      <c r="B1288" s="89" t="s">
        <v>1112</v>
      </c>
      <c r="C1288" s="1" t="s">
        <v>1113</v>
      </c>
      <c r="D1288" s="1">
        <v>3.5</v>
      </c>
      <c r="E1288" s="1" t="s">
        <v>39</v>
      </c>
      <c r="F1288" s="1" t="s">
        <v>2291</v>
      </c>
      <c r="G1288" s="1" t="s">
        <v>2442</v>
      </c>
      <c r="H1288" s="1">
        <v>1</v>
      </c>
      <c r="I1288" s="13">
        <f t="shared" si="20"/>
        <v>0</v>
      </c>
      <c r="J1288" s="85">
        <v>1</v>
      </c>
    </row>
    <row r="1289" spans="1:10" x14ac:dyDescent="0.25">
      <c r="A1289" s="1" t="s">
        <v>3317</v>
      </c>
      <c r="B1289" s="89" t="s">
        <v>1579</v>
      </c>
      <c r="C1289" s="1" t="s">
        <v>3893</v>
      </c>
      <c r="D1289" s="1">
        <v>3.5</v>
      </c>
      <c r="E1289" s="1" t="s">
        <v>39</v>
      </c>
      <c r="F1289" s="1" t="s">
        <v>2291</v>
      </c>
      <c r="G1289" s="1" t="s">
        <v>2442</v>
      </c>
      <c r="H1289" s="1">
        <v>1</v>
      </c>
      <c r="I1289" s="13">
        <f t="shared" si="20"/>
        <v>0</v>
      </c>
      <c r="J1289" s="85">
        <v>1</v>
      </c>
    </row>
    <row r="1290" spans="1:10" x14ac:dyDescent="0.25">
      <c r="A1290" s="1" t="s">
        <v>3317</v>
      </c>
      <c r="B1290" s="89" t="s">
        <v>1005</v>
      </c>
      <c r="C1290" s="1" t="s">
        <v>3895</v>
      </c>
      <c r="D1290" s="1">
        <v>3.2</v>
      </c>
      <c r="E1290" s="1" t="s">
        <v>39</v>
      </c>
      <c r="F1290" s="1" t="s">
        <v>2291</v>
      </c>
      <c r="G1290" s="1" t="s">
        <v>2442</v>
      </c>
      <c r="H1290" s="1">
        <v>1</v>
      </c>
      <c r="I1290" s="13">
        <f t="shared" si="20"/>
        <v>0</v>
      </c>
      <c r="J1290" s="85">
        <v>1</v>
      </c>
    </row>
    <row r="1291" spans="1:10" x14ac:dyDescent="0.25">
      <c r="A1291" s="1" t="s">
        <v>3317</v>
      </c>
      <c r="B1291" s="89" t="s">
        <v>647</v>
      </c>
      <c r="C1291" s="1" t="s">
        <v>3896</v>
      </c>
      <c r="D1291" s="1">
        <v>3.2</v>
      </c>
      <c r="E1291" s="1" t="s">
        <v>39</v>
      </c>
      <c r="F1291" s="1" t="s">
        <v>2291</v>
      </c>
      <c r="G1291" s="1" t="s">
        <v>2442</v>
      </c>
      <c r="H1291" s="1">
        <v>1</v>
      </c>
      <c r="I1291" s="13">
        <f t="shared" si="20"/>
        <v>0</v>
      </c>
      <c r="J1291" s="85">
        <v>1</v>
      </c>
    </row>
    <row r="1292" spans="1:10" x14ac:dyDescent="0.25">
      <c r="A1292" s="1" t="s">
        <v>3317</v>
      </c>
      <c r="B1292" s="89" t="s">
        <v>3898</v>
      </c>
      <c r="C1292" s="1" t="s">
        <v>3899</v>
      </c>
      <c r="D1292" s="1">
        <v>3</v>
      </c>
      <c r="E1292" s="1" t="s">
        <v>39</v>
      </c>
      <c r="F1292" s="1" t="s">
        <v>2291</v>
      </c>
      <c r="G1292" s="1" t="s">
        <v>2442</v>
      </c>
      <c r="H1292" s="1">
        <v>1</v>
      </c>
      <c r="I1292" s="13">
        <f t="shared" si="20"/>
        <v>0</v>
      </c>
      <c r="J1292" s="85">
        <v>1</v>
      </c>
    </row>
    <row r="1293" spans="1:10" x14ac:dyDescent="0.25">
      <c r="A1293" s="1" t="s">
        <v>3317</v>
      </c>
      <c r="B1293" s="89" t="s">
        <v>610</v>
      </c>
      <c r="C1293" s="1" t="s">
        <v>3900</v>
      </c>
      <c r="D1293" s="1">
        <v>3</v>
      </c>
      <c r="E1293" s="1" t="s">
        <v>39</v>
      </c>
      <c r="F1293" s="1" t="s">
        <v>2291</v>
      </c>
      <c r="G1293" s="1" t="s">
        <v>2442</v>
      </c>
      <c r="H1293" s="1">
        <v>1</v>
      </c>
      <c r="I1293" s="13">
        <f t="shared" si="20"/>
        <v>0</v>
      </c>
      <c r="J1293" s="85">
        <v>1</v>
      </c>
    </row>
    <row r="1294" spans="1:10" x14ac:dyDescent="0.25">
      <c r="A1294" s="1" t="s">
        <v>3317</v>
      </c>
      <c r="B1294" s="89" t="s">
        <v>3913</v>
      </c>
      <c r="C1294" s="1" t="s">
        <v>3914</v>
      </c>
      <c r="D1294" s="1">
        <v>3</v>
      </c>
      <c r="E1294" s="1" t="s">
        <v>39</v>
      </c>
      <c r="F1294" s="1" t="s">
        <v>2291</v>
      </c>
      <c r="G1294" s="1" t="s">
        <v>2442</v>
      </c>
      <c r="H1294" s="1">
        <v>1</v>
      </c>
      <c r="I1294" s="13">
        <f t="shared" si="20"/>
        <v>0</v>
      </c>
      <c r="J1294" s="85">
        <v>1</v>
      </c>
    </row>
    <row r="1295" spans="1:10" x14ac:dyDescent="0.25">
      <c r="A1295" s="1" t="s">
        <v>3317</v>
      </c>
      <c r="B1295" s="89" t="s">
        <v>1563</v>
      </c>
      <c r="C1295" s="1" t="s">
        <v>3917</v>
      </c>
      <c r="D1295" s="1">
        <v>2.8340000000000001</v>
      </c>
      <c r="E1295" s="1" t="s">
        <v>39</v>
      </c>
      <c r="F1295" s="1" t="s">
        <v>2291</v>
      </c>
      <c r="G1295" s="1" t="s">
        <v>2442</v>
      </c>
      <c r="H1295" s="1">
        <v>1</v>
      </c>
      <c r="I1295" s="13">
        <f t="shared" si="20"/>
        <v>0</v>
      </c>
      <c r="J1295" s="85">
        <v>1</v>
      </c>
    </row>
    <row r="1296" spans="1:10" x14ac:dyDescent="0.25">
      <c r="A1296" s="1" t="s">
        <v>3317</v>
      </c>
      <c r="B1296" s="89" t="s">
        <v>783</v>
      </c>
      <c r="C1296" s="1" t="s">
        <v>3923</v>
      </c>
      <c r="D1296" s="1">
        <v>2.56</v>
      </c>
      <c r="E1296" s="1" t="s">
        <v>39</v>
      </c>
      <c r="F1296" s="1" t="s">
        <v>2291</v>
      </c>
      <c r="G1296" s="1" t="s">
        <v>2442</v>
      </c>
      <c r="H1296" s="1">
        <v>1</v>
      </c>
      <c r="I1296" s="13">
        <f t="shared" si="20"/>
        <v>0</v>
      </c>
      <c r="J1296" s="85">
        <v>1</v>
      </c>
    </row>
    <row r="1297" spans="1:10" x14ac:dyDescent="0.25">
      <c r="A1297" s="1" t="s">
        <v>3317</v>
      </c>
      <c r="B1297" s="89" t="s">
        <v>1525</v>
      </c>
      <c r="C1297" s="1" t="s">
        <v>3924</v>
      </c>
      <c r="D1297" s="1">
        <v>2.5</v>
      </c>
      <c r="E1297" s="1" t="s">
        <v>39</v>
      </c>
      <c r="F1297" s="1" t="s">
        <v>2291</v>
      </c>
      <c r="G1297" s="1" t="s">
        <v>2442</v>
      </c>
      <c r="H1297" s="1">
        <v>1</v>
      </c>
      <c r="I1297" s="13">
        <f t="shared" si="20"/>
        <v>0</v>
      </c>
      <c r="J1297" s="85">
        <v>1</v>
      </c>
    </row>
    <row r="1298" spans="1:10" x14ac:dyDescent="0.25">
      <c r="A1298" s="1" t="s">
        <v>3317</v>
      </c>
      <c r="B1298" s="89" t="s">
        <v>1380</v>
      </c>
      <c r="C1298" s="1" t="s">
        <v>3938</v>
      </c>
      <c r="D1298" s="1">
        <v>2.25</v>
      </c>
      <c r="E1298" s="1" t="s">
        <v>39</v>
      </c>
      <c r="F1298" s="1" t="s">
        <v>2291</v>
      </c>
      <c r="G1298" s="1" t="s">
        <v>2442</v>
      </c>
      <c r="H1298" s="1">
        <v>1</v>
      </c>
      <c r="I1298" s="13">
        <f t="shared" si="20"/>
        <v>0</v>
      </c>
      <c r="J1298" s="85">
        <v>1</v>
      </c>
    </row>
    <row r="1299" spans="1:10" x14ac:dyDescent="0.25">
      <c r="A1299" s="1" t="s">
        <v>3317</v>
      </c>
      <c r="B1299" s="89" t="s">
        <v>3941</v>
      </c>
      <c r="C1299" s="1" t="s">
        <v>3942</v>
      </c>
      <c r="D1299" s="1">
        <v>2.2211999999999996</v>
      </c>
      <c r="E1299" s="1" t="s">
        <v>39</v>
      </c>
      <c r="F1299" s="1" t="s">
        <v>2291</v>
      </c>
      <c r="G1299" s="1" t="s">
        <v>2442</v>
      </c>
      <c r="H1299" s="1">
        <v>1</v>
      </c>
      <c r="I1299" s="13">
        <f t="shared" si="20"/>
        <v>0</v>
      </c>
      <c r="J1299" s="85">
        <v>1</v>
      </c>
    </row>
    <row r="1300" spans="1:10" x14ac:dyDescent="0.25">
      <c r="A1300" s="1" t="s">
        <v>3317</v>
      </c>
      <c r="B1300" s="89" t="s">
        <v>3950</v>
      </c>
      <c r="C1300" s="1" t="s">
        <v>3951</v>
      </c>
      <c r="D1300" s="1">
        <v>2</v>
      </c>
      <c r="E1300" s="1" t="s">
        <v>39</v>
      </c>
      <c r="F1300" s="1" t="s">
        <v>2291</v>
      </c>
      <c r="G1300" s="1" t="s">
        <v>2442</v>
      </c>
      <c r="H1300" s="1">
        <v>1</v>
      </c>
      <c r="I1300" s="13">
        <f t="shared" si="20"/>
        <v>0</v>
      </c>
      <c r="J1300" s="85">
        <v>1</v>
      </c>
    </row>
    <row r="1301" spans="1:10" x14ac:dyDescent="0.25">
      <c r="A1301" s="1" t="s">
        <v>3317</v>
      </c>
      <c r="B1301" s="89" t="s">
        <v>584</v>
      </c>
      <c r="C1301" s="1" t="s">
        <v>3952</v>
      </c>
      <c r="D1301" s="1">
        <v>2</v>
      </c>
      <c r="E1301" s="1" t="s">
        <v>39</v>
      </c>
      <c r="F1301" s="1" t="s">
        <v>2291</v>
      </c>
      <c r="G1301" s="1" t="s">
        <v>2442</v>
      </c>
      <c r="H1301" s="1">
        <v>1</v>
      </c>
      <c r="I1301" s="13">
        <f t="shared" si="20"/>
        <v>0</v>
      </c>
      <c r="J1301" s="85">
        <v>1</v>
      </c>
    </row>
    <row r="1302" spans="1:10" x14ac:dyDescent="0.25">
      <c r="A1302" s="1" t="s">
        <v>3317</v>
      </c>
      <c r="B1302" s="89" t="s">
        <v>634</v>
      </c>
      <c r="C1302" s="1" t="s">
        <v>3953</v>
      </c>
      <c r="D1302" s="1">
        <v>2</v>
      </c>
      <c r="E1302" s="1" t="s">
        <v>39</v>
      </c>
      <c r="F1302" s="1" t="s">
        <v>2291</v>
      </c>
      <c r="G1302" s="1" t="s">
        <v>2442</v>
      </c>
      <c r="H1302" s="1">
        <v>1</v>
      </c>
      <c r="I1302" s="13">
        <f t="shared" si="20"/>
        <v>0</v>
      </c>
      <c r="J1302" s="85">
        <v>1</v>
      </c>
    </row>
    <row r="1303" spans="1:10" x14ac:dyDescent="0.25">
      <c r="A1303" s="1" t="s">
        <v>3317</v>
      </c>
      <c r="B1303" s="89" t="s">
        <v>1303</v>
      </c>
      <c r="C1303" s="1" t="s">
        <v>3954</v>
      </c>
      <c r="D1303" s="1">
        <v>2</v>
      </c>
      <c r="E1303" s="1" t="s">
        <v>39</v>
      </c>
      <c r="F1303" s="1" t="s">
        <v>2291</v>
      </c>
      <c r="G1303" s="1" t="s">
        <v>2442</v>
      </c>
      <c r="H1303" s="1">
        <v>1</v>
      </c>
      <c r="I1303" s="13">
        <f t="shared" si="20"/>
        <v>0</v>
      </c>
      <c r="J1303" s="85">
        <v>1</v>
      </c>
    </row>
    <row r="1304" spans="1:10" x14ac:dyDescent="0.25">
      <c r="A1304" s="1" t="s">
        <v>3317</v>
      </c>
      <c r="B1304" s="89" t="s">
        <v>3955</v>
      </c>
      <c r="C1304" s="1" t="s">
        <v>3956</v>
      </c>
      <c r="D1304" s="1">
        <v>2</v>
      </c>
      <c r="E1304" s="1" t="s">
        <v>39</v>
      </c>
      <c r="F1304" s="1" t="s">
        <v>2291</v>
      </c>
      <c r="G1304" s="1" t="s">
        <v>2442</v>
      </c>
      <c r="H1304" s="1">
        <v>1</v>
      </c>
      <c r="I1304" s="13">
        <f t="shared" si="20"/>
        <v>0</v>
      </c>
      <c r="J1304" s="85">
        <v>1</v>
      </c>
    </row>
    <row r="1305" spans="1:10" x14ac:dyDescent="0.25">
      <c r="A1305" s="1" t="s">
        <v>3317</v>
      </c>
      <c r="B1305" s="89" t="s">
        <v>1176</v>
      </c>
      <c r="C1305" s="1" t="s">
        <v>3968</v>
      </c>
      <c r="D1305" s="1">
        <v>2</v>
      </c>
      <c r="E1305" s="1" t="s">
        <v>39</v>
      </c>
      <c r="F1305" s="1" t="s">
        <v>2291</v>
      </c>
      <c r="G1305" s="1" t="s">
        <v>2442</v>
      </c>
      <c r="H1305" s="1">
        <v>1</v>
      </c>
      <c r="I1305" s="13">
        <f t="shared" si="20"/>
        <v>0</v>
      </c>
      <c r="J1305" s="85">
        <v>1</v>
      </c>
    </row>
    <row r="1306" spans="1:10" x14ac:dyDescent="0.25">
      <c r="A1306" s="1" t="s">
        <v>3317</v>
      </c>
      <c r="B1306" s="89" t="s">
        <v>1939</v>
      </c>
      <c r="C1306" s="1" t="s">
        <v>3994</v>
      </c>
      <c r="D1306" s="1">
        <v>1.65</v>
      </c>
      <c r="E1306" s="1" t="s">
        <v>39</v>
      </c>
      <c r="F1306" s="1" t="s">
        <v>2291</v>
      </c>
      <c r="G1306" s="1" t="s">
        <v>2442</v>
      </c>
      <c r="H1306" s="1">
        <v>1</v>
      </c>
      <c r="I1306" s="13">
        <f t="shared" si="20"/>
        <v>0</v>
      </c>
      <c r="J1306" s="85">
        <v>1</v>
      </c>
    </row>
    <row r="1307" spans="1:10" x14ac:dyDescent="0.25">
      <c r="A1307" s="1" t="s">
        <v>3317</v>
      </c>
      <c r="B1307" s="89" t="s">
        <v>3996</v>
      </c>
      <c r="C1307" s="1" t="s">
        <v>3996</v>
      </c>
      <c r="D1307" s="1">
        <v>1.5687324</v>
      </c>
      <c r="E1307" s="1" t="s">
        <v>39</v>
      </c>
      <c r="F1307" s="1" t="s">
        <v>2291</v>
      </c>
      <c r="G1307" s="1" t="s">
        <v>2442</v>
      </c>
      <c r="H1307" s="1">
        <v>1</v>
      </c>
      <c r="I1307" s="13">
        <f t="shared" si="20"/>
        <v>0</v>
      </c>
      <c r="J1307" s="85">
        <v>1</v>
      </c>
    </row>
    <row r="1308" spans="1:10" x14ac:dyDescent="0.25">
      <c r="A1308" s="1" t="s">
        <v>3317</v>
      </c>
      <c r="B1308" s="89" t="s">
        <v>1565</v>
      </c>
      <c r="C1308" s="1" t="s">
        <v>4000</v>
      </c>
      <c r="D1308" s="1">
        <v>1.5</v>
      </c>
      <c r="E1308" s="1" t="s">
        <v>39</v>
      </c>
      <c r="F1308" s="1" t="s">
        <v>2291</v>
      </c>
      <c r="G1308" s="1" t="s">
        <v>2442</v>
      </c>
      <c r="H1308" s="1">
        <v>1</v>
      </c>
      <c r="I1308" s="13">
        <f t="shared" si="20"/>
        <v>0</v>
      </c>
      <c r="J1308" s="85">
        <v>1</v>
      </c>
    </row>
    <row r="1309" spans="1:10" x14ac:dyDescent="0.25">
      <c r="A1309" s="1" t="s">
        <v>3317</v>
      </c>
      <c r="B1309" s="89" t="s">
        <v>4091</v>
      </c>
      <c r="C1309" s="1" t="s">
        <v>4091</v>
      </c>
      <c r="D1309" s="1">
        <v>1.5</v>
      </c>
      <c r="E1309" s="1" t="s">
        <v>39</v>
      </c>
      <c r="F1309" s="1" t="s">
        <v>2291</v>
      </c>
      <c r="G1309" s="1" t="s">
        <v>2442</v>
      </c>
      <c r="H1309" s="1">
        <v>1</v>
      </c>
      <c r="I1309" s="13">
        <f t="shared" si="20"/>
        <v>0</v>
      </c>
      <c r="J1309" s="85">
        <v>1</v>
      </c>
    </row>
    <row r="1310" spans="1:10" x14ac:dyDescent="0.25">
      <c r="A1310" s="1" t="s">
        <v>3317</v>
      </c>
      <c r="B1310" s="89" t="s">
        <v>497</v>
      </c>
      <c r="C1310" s="1" t="s">
        <v>4109</v>
      </c>
      <c r="D1310" s="1">
        <v>1.4950000000000001</v>
      </c>
      <c r="E1310" s="1" t="s">
        <v>39</v>
      </c>
      <c r="F1310" s="1" t="s">
        <v>2291</v>
      </c>
      <c r="G1310" s="1" t="s">
        <v>2442</v>
      </c>
      <c r="H1310" s="1">
        <v>1</v>
      </c>
      <c r="I1310" s="13">
        <f t="shared" si="20"/>
        <v>0</v>
      </c>
      <c r="J1310" s="85">
        <v>1</v>
      </c>
    </row>
    <row r="1311" spans="1:10" x14ac:dyDescent="0.25">
      <c r="A1311" s="1" t="s">
        <v>3317</v>
      </c>
      <c r="B1311" s="89" t="s">
        <v>1940</v>
      </c>
      <c r="C1311" s="1" t="s">
        <v>4115</v>
      </c>
      <c r="D1311" s="1">
        <v>1.4</v>
      </c>
      <c r="E1311" s="1" t="s">
        <v>39</v>
      </c>
      <c r="F1311" s="1" t="s">
        <v>2291</v>
      </c>
      <c r="G1311" s="1" t="s">
        <v>2442</v>
      </c>
      <c r="H1311" s="1">
        <v>1</v>
      </c>
      <c r="I1311" s="13">
        <f t="shared" si="20"/>
        <v>0</v>
      </c>
      <c r="J1311" s="85">
        <v>1</v>
      </c>
    </row>
    <row r="1312" spans="1:10" x14ac:dyDescent="0.25">
      <c r="A1312" s="1" t="s">
        <v>3317</v>
      </c>
      <c r="B1312" s="89" t="s">
        <v>513</v>
      </c>
      <c r="C1312" s="1" t="s">
        <v>4119</v>
      </c>
      <c r="D1312" s="1">
        <v>1.3</v>
      </c>
      <c r="E1312" s="1" t="s">
        <v>39</v>
      </c>
      <c r="F1312" s="1" t="s">
        <v>2291</v>
      </c>
      <c r="G1312" s="1" t="s">
        <v>2442</v>
      </c>
      <c r="H1312" s="1">
        <v>1</v>
      </c>
      <c r="I1312" s="13">
        <f t="shared" si="20"/>
        <v>0</v>
      </c>
      <c r="J1312" s="85">
        <v>1</v>
      </c>
    </row>
    <row r="1313" spans="1:10" x14ac:dyDescent="0.25">
      <c r="A1313" s="1" t="s">
        <v>3317</v>
      </c>
      <c r="B1313" s="89" t="s">
        <v>4133</v>
      </c>
      <c r="C1313" s="1" t="s">
        <v>4133</v>
      </c>
      <c r="D1313" s="1">
        <v>1.25</v>
      </c>
      <c r="E1313" s="1" t="s">
        <v>39</v>
      </c>
      <c r="F1313" s="1" t="s">
        <v>2291</v>
      </c>
      <c r="G1313" s="1" t="s">
        <v>2442</v>
      </c>
      <c r="H1313" s="1">
        <v>1</v>
      </c>
      <c r="I1313" s="13">
        <f t="shared" si="20"/>
        <v>0</v>
      </c>
      <c r="J1313" s="85">
        <v>1</v>
      </c>
    </row>
    <row r="1314" spans="1:10" x14ac:dyDescent="0.25">
      <c r="A1314" s="1" t="s">
        <v>3317</v>
      </c>
      <c r="B1314" s="89" t="s">
        <v>990</v>
      </c>
      <c r="C1314" s="1" t="s">
        <v>4143</v>
      </c>
      <c r="D1314" s="1">
        <v>1.1000000000000001</v>
      </c>
      <c r="E1314" s="1" t="s">
        <v>39</v>
      </c>
      <c r="F1314" s="1" t="s">
        <v>2291</v>
      </c>
      <c r="G1314" s="1" t="s">
        <v>2442</v>
      </c>
      <c r="H1314" s="1">
        <v>1</v>
      </c>
      <c r="I1314" s="13">
        <f t="shared" si="20"/>
        <v>0</v>
      </c>
      <c r="J1314" s="85">
        <v>1</v>
      </c>
    </row>
    <row r="1315" spans="1:10" x14ac:dyDescent="0.25">
      <c r="A1315" s="1" t="s">
        <v>3317</v>
      </c>
      <c r="B1315" s="89" t="s">
        <v>4146</v>
      </c>
      <c r="C1315" s="1" t="s">
        <v>4146</v>
      </c>
      <c r="D1315" s="1">
        <v>1.04</v>
      </c>
      <c r="E1315" s="1" t="s">
        <v>39</v>
      </c>
      <c r="F1315" s="1" t="s">
        <v>2291</v>
      </c>
      <c r="G1315" s="1" t="s">
        <v>2442</v>
      </c>
      <c r="H1315" s="1">
        <v>1</v>
      </c>
      <c r="I1315" s="13">
        <f t="shared" si="20"/>
        <v>0</v>
      </c>
      <c r="J1315" s="85">
        <v>1</v>
      </c>
    </row>
    <row r="1316" spans="1:10" x14ac:dyDescent="0.25">
      <c r="A1316" s="1" t="s">
        <v>3317</v>
      </c>
      <c r="B1316" s="89" t="s">
        <v>491</v>
      </c>
      <c r="C1316" s="1" t="s">
        <v>4148</v>
      </c>
      <c r="D1316" s="1">
        <v>1</v>
      </c>
      <c r="E1316" s="1" t="s">
        <v>39</v>
      </c>
      <c r="F1316" s="1" t="s">
        <v>2291</v>
      </c>
      <c r="G1316" s="1" t="s">
        <v>2442</v>
      </c>
      <c r="H1316" s="1">
        <v>1</v>
      </c>
      <c r="I1316" s="13">
        <f t="shared" si="20"/>
        <v>0</v>
      </c>
      <c r="J1316" s="85">
        <v>1</v>
      </c>
    </row>
    <row r="1317" spans="1:10" x14ac:dyDescent="0.25">
      <c r="A1317" s="1" t="s">
        <v>3317</v>
      </c>
      <c r="B1317" s="89" t="s">
        <v>1667</v>
      </c>
      <c r="C1317" s="1" t="s">
        <v>4149</v>
      </c>
      <c r="D1317" s="1">
        <v>1</v>
      </c>
      <c r="E1317" s="1" t="s">
        <v>39</v>
      </c>
      <c r="F1317" s="1" t="s">
        <v>2291</v>
      </c>
      <c r="G1317" s="1" t="s">
        <v>2442</v>
      </c>
      <c r="H1317" s="1">
        <v>1</v>
      </c>
      <c r="I1317" s="13">
        <f t="shared" si="20"/>
        <v>0</v>
      </c>
      <c r="J1317" s="85">
        <v>1</v>
      </c>
    </row>
    <row r="1318" spans="1:10" x14ac:dyDescent="0.25">
      <c r="A1318" s="1" t="s">
        <v>3317</v>
      </c>
      <c r="B1318" s="89" t="s">
        <v>4153</v>
      </c>
      <c r="C1318" s="1" t="s">
        <v>4153</v>
      </c>
      <c r="D1318" s="1">
        <v>1</v>
      </c>
      <c r="E1318" s="1" t="s">
        <v>39</v>
      </c>
      <c r="F1318" s="1" t="s">
        <v>2291</v>
      </c>
      <c r="G1318" s="1" t="s">
        <v>2442</v>
      </c>
      <c r="H1318" s="1">
        <v>1</v>
      </c>
      <c r="I1318" s="13">
        <f t="shared" si="20"/>
        <v>0</v>
      </c>
      <c r="J1318" s="85">
        <v>1</v>
      </c>
    </row>
    <row r="1319" spans="1:10" x14ac:dyDescent="0.25">
      <c r="A1319" s="1" t="s">
        <v>3317</v>
      </c>
      <c r="B1319" s="89" t="s">
        <v>583</v>
      </c>
      <c r="C1319" s="1" t="s">
        <v>4192</v>
      </c>
      <c r="D1319" s="1">
        <v>0.999</v>
      </c>
      <c r="E1319" s="1" t="s">
        <v>39</v>
      </c>
      <c r="F1319" s="1" t="s">
        <v>2291</v>
      </c>
      <c r="G1319" s="1" t="s">
        <v>2442</v>
      </c>
      <c r="H1319" s="1">
        <v>1</v>
      </c>
      <c r="I1319" s="13">
        <f t="shared" si="20"/>
        <v>0</v>
      </c>
      <c r="J1319" s="85">
        <v>1</v>
      </c>
    </row>
    <row r="1320" spans="1:10" x14ac:dyDescent="0.25">
      <c r="A1320" s="1" t="s">
        <v>3317</v>
      </c>
      <c r="B1320" s="89" t="s">
        <v>4194</v>
      </c>
      <c r="C1320" s="1" t="s">
        <v>4194</v>
      </c>
      <c r="D1320" s="1">
        <v>0.995</v>
      </c>
      <c r="E1320" s="1" t="s">
        <v>39</v>
      </c>
      <c r="F1320" s="1" t="s">
        <v>2291</v>
      </c>
      <c r="G1320" s="1" t="s">
        <v>2442</v>
      </c>
      <c r="H1320" s="1">
        <v>1</v>
      </c>
      <c r="I1320" s="13">
        <f t="shared" si="20"/>
        <v>0</v>
      </c>
      <c r="J1320" s="85">
        <v>1</v>
      </c>
    </row>
    <row r="1321" spans="1:10" x14ac:dyDescent="0.25">
      <c r="A1321" s="1" t="s">
        <v>3317</v>
      </c>
      <c r="B1321" s="89" t="s">
        <v>1085</v>
      </c>
      <c r="C1321" s="1" t="s">
        <v>4195</v>
      </c>
      <c r="D1321" s="1">
        <v>0.995</v>
      </c>
      <c r="E1321" s="1" t="s">
        <v>39</v>
      </c>
      <c r="F1321" s="1" t="s">
        <v>2291</v>
      </c>
      <c r="G1321" s="1" t="s">
        <v>2442</v>
      </c>
      <c r="H1321" s="1">
        <v>1</v>
      </c>
      <c r="I1321" s="13">
        <f t="shared" si="20"/>
        <v>0</v>
      </c>
      <c r="J1321" s="85">
        <v>1</v>
      </c>
    </row>
    <row r="1322" spans="1:10" x14ac:dyDescent="0.25">
      <c r="A1322" s="1" t="s">
        <v>3317</v>
      </c>
      <c r="B1322" s="89" t="s">
        <v>512</v>
      </c>
      <c r="C1322" s="1" t="s">
        <v>4196</v>
      </c>
      <c r="D1322" s="1">
        <v>0.995</v>
      </c>
      <c r="E1322" s="1" t="s">
        <v>39</v>
      </c>
      <c r="F1322" s="1" t="s">
        <v>2291</v>
      </c>
      <c r="G1322" s="1" t="s">
        <v>2442</v>
      </c>
      <c r="H1322" s="1">
        <v>1</v>
      </c>
      <c r="I1322" s="13">
        <f t="shared" si="20"/>
        <v>0</v>
      </c>
      <c r="J1322" s="85">
        <v>1</v>
      </c>
    </row>
    <row r="1323" spans="1:10" x14ac:dyDescent="0.25">
      <c r="A1323" s="1" t="s">
        <v>3317</v>
      </c>
      <c r="B1323" s="89" t="s">
        <v>4197</v>
      </c>
      <c r="C1323" s="1" t="s">
        <v>4197</v>
      </c>
      <c r="D1323" s="1">
        <v>0.98</v>
      </c>
      <c r="E1323" s="1" t="s">
        <v>39</v>
      </c>
      <c r="F1323" s="1" t="s">
        <v>2291</v>
      </c>
      <c r="G1323" s="1" t="s">
        <v>2442</v>
      </c>
      <c r="H1323" s="1">
        <v>1</v>
      </c>
      <c r="I1323" s="13">
        <f t="shared" si="20"/>
        <v>0</v>
      </c>
      <c r="J1323" s="85">
        <v>1</v>
      </c>
    </row>
    <row r="1324" spans="1:10" x14ac:dyDescent="0.25">
      <c r="A1324" s="1" t="s">
        <v>3317</v>
      </c>
      <c r="B1324" s="89" t="s">
        <v>1534</v>
      </c>
      <c r="C1324" s="1" t="s">
        <v>4199</v>
      </c>
      <c r="D1324" s="1">
        <v>0.92</v>
      </c>
      <c r="E1324" s="1" t="s">
        <v>39</v>
      </c>
      <c r="F1324" s="1" t="s">
        <v>2291</v>
      </c>
      <c r="G1324" s="1" t="s">
        <v>2442</v>
      </c>
      <c r="H1324" s="1">
        <v>1</v>
      </c>
      <c r="I1324" s="13">
        <f t="shared" si="20"/>
        <v>0</v>
      </c>
      <c r="J1324" s="85">
        <v>1</v>
      </c>
    </row>
    <row r="1325" spans="1:10" x14ac:dyDescent="0.25">
      <c r="A1325" s="1" t="s">
        <v>3317</v>
      </c>
      <c r="B1325" s="89" t="s">
        <v>658</v>
      </c>
      <c r="C1325" s="1" t="s">
        <v>4200</v>
      </c>
      <c r="D1325" s="1">
        <v>0.9</v>
      </c>
      <c r="E1325" s="1" t="s">
        <v>39</v>
      </c>
      <c r="F1325" s="1" t="s">
        <v>2291</v>
      </c>
      <c r="G1325" s="1" t="s">
        <v>2442</v>
      </c>
      <c r="H1325" s="1">
        <v>1</v>
      </c>
      <c r="I1325" s="13">
        <f t="shared" si="20"/>
        <v>0</v>
      </c>
      <c r="J1325" s="85">
        <v>1</v>
      </c>
    </row>
    <row r="1326" spans="1:10" x14ac:dyDescent="0.25">
      <c r="A1326" s="1" t="s">
        <v>3317</v>
      </c>
      <c r="B1326" s="89" t="s">
        <v>646</v>
      </c>
      <c r="C1326" s="1" t="s">
        <v>4201</v>
      </c>
      <c r="D1326" s="1">
        <v>0.9</v>
      </c>
      <c r="E1326" s="1" t="s">
        <v>39</v>
      </c>
      <c r="F1326" s="1" t="s">
        <v>2291</v>
      </c>
      <c r="G1326" s="1" t="s">
        <v>2442</v>
      </c>
      <c r="H1326" s="1">
        <v>1</v>
      </c>
      <c r="I1326" s="13">
        <f t="shared" si="20"/>
        <v>0</v>
      </c>
      <c r="J1326" s="85">
        <v>1</v>
      </c>
    </row>
    <row r="1327" spans="1:10" x14ac:dyDescent="0.25">
      <c r="A1327" s="1" t="s">
        <v>3317</v>
      </c>
      <c r="B1327" s="89" t="s">
        <v>4208</v>
      </c>
      <c r="C1327" s="1" t="s">
        <v>4208</v>
      </c>
      <c r="D1327" s="1">
        <v>0.86499999999999999</v>
      </c>
      <c r="E1327" s="1" t="s">
        <v>39</v>
      </c>
      <c r="F1327" s="1" t="s">
        <v>2291</v>
      </c>
      <c r="G1327" s="1" t="s">
        <v>2442</v>
      </c>
      <c r="H1327" s="1">
        <v>1</v>
      </c>
      <c r="I1327" s="13">
        <f t="shared" si="20"/>
        <v>0</v>
      </c>
      <c r="J1327" s="85">
        <v>1</v>
      </c>
    </row>
    <row r="1328" spans="1:10" x14ac:dyDescent="0.25">
      <c r="A1328" s="1" t="s">
        <v>3317</v>
      </c>
      <c r="B1328" s="89" t="s">
        <v>4209</v>
      </c>
      <c r="C1328" s="1" t="s">
        <v>4209</v>
      </c>
      <c r="D1328" s="1">
        <v>0.86</v>
      </c>
      <c r="E1328" s="1" t="s">
        <v>39</v>
      </c>
      <c r="F1328" s="1" t="s">
        <v>2291</v>
      </c>
      <c r="G1328" s="1" t="s">
        <v>2442</v>
      </c>
      <c r="H1328" s="1">
        <v>1</v>
      </c>
      <c r="I1328" s="13">
        <f t="shared" si="20"/>
        <v>0</v>
      </c>
      <c r="J1328" s="85">
        <v>1</v>
      </c>
    </row>
    <row r="1329" spans="1:10" x14ac:dyDescent="0.25">
      <c r="A1329" s="1" t="s">
        <v>3317</v>
      </c>
      <c r="B1329" s="89" t="s">
        <v>1720</v>
      </c>
      <c r="C1329" s="1" t="s">
        <v>4213</v>
      </c>
      <c r="D1329" s="1">
        <v>0.8</v>
      </c>
      <c r="E1329" s="1" t="s">
        <v>39</v>
      </c>
      <c r="F1329" s="1" t="s">
        <v>2291</v>
      </c>
      <c r="G1329" s="1" t="s">
        <v>2442</v>
      </c>
      <c r="H1329" s="1">
        <v>1</v>
      </c>
      <c r="I1329" s="13">
        <f t="shared" si="20"/>
        <v>0</v>
      </c>
      <c r="J1329" s="85">
        <v>1</v>
      </c>
    </row>
    <row r="1330" spans="1:10" x14ac:dyDescent="0.25">
      <c r="A1330" s="1" t="s">
        <v>3317</v>
      </c>
      <c r="B1330" s="89" t="s">
        <v>1933</v>
      </c>
      <c r="C1330" s="1" t="s">
        <v>4214</v>
      </c>
      <c r="D1330" s="1">
        <v>0.8</v>
      </c>
      <c r="E1330" s="1" t="s">
        <v>39</v>
      </c>
      <c r="F1330" s="1" t="s">
        <v>2291</v>
      </c>
      <c r="G1330" s="1" t="s">
        <v>2442</v>
      </c>
      <c r="H1330" s="1">
        <v>1</v>
      </c>
      <c r="I1330" s="13">
        <f t="shared" si="20"/>
        <v>0</v>
      </c>
      <c r="J1330" s="85">
        <v>1</v>
      </c>
    </row>
    <row r="1331" spans="1:10" x14ac:dyDescent="0.25">
      <c r="A1331" s="1" t="s">
        <v>3317</v>
      </c>
      <c r="B1331" s="89" t="s">
        <v>4224</v>
      </c>
      <c r="C1331" s="1" t="s">
        <v>4224</v>
      </c>
      <c r="D1331" s="1">
        <v>0.75</v>
      </c>
      <c r="E1331" s="1" t="s">
        <v>39</v>
      </c>
      <c r="F1331" s="1" t="s">
        <v>2291</v>
      </c>
      <c r="G1331" s="1" t="s">
        <v>2442</v>
      </c>
      <c r="H1331" s="1">
        <v>1</v>
      </c>
      <c r="I1331" s="13">
        <f t="shared" si="20"/>
        <v>0</v>
      </c>
      <c r="J1331" s="85">
        <v>1</v>
      </c>
    </row>
    <row r="1332" spans="1:10" x14ac:dyDescent="0.25">
      <c r="A1332" s="1" t="s">
        <v>3317</v>
      </c>
      <c r="B1332" s="89" t="s">
        <v>1669</v>
      </c>
      <c r="C1332" s="1" t="s">
        <v>4232</v>
      </c>
      <c r="D1332" s="1">
        <v>0.65</v>
      </c>
      <c r="E1332" s="1" t="s">
        <v>39</v>
      </c>
      <c r="F1332" s="1" t="s">
        <v>2291</v>
      </c>
      <c r="G1332" s="1" t="s">
        <v>2442</v>
      </c>
      <c r="H1332" s="1">
        <v>1</v>
      </c>
      <c r="I1332" s="13">
        <f t="shared" si="20"/>
        <v>0</v>
      </c>
      <c r="J1332" s="85">
        <v>1</v>
      </c>
    </row>
    <row r="1333" spans="1:10" x14ac:dyDescent="0.25">
      <c r="A1333" s="1" t="s">
        <v>3317</v>
      </c>
      <c r="B1333" s="89" t="s">
        <v>4235</v>
      </c>
      <c r="C1333" s="1" t="s">
        <v>4235</v>
      </c>
      <c r="D1333" s="1">
        <v>0.6</v>
      </c>
      <c r="E1333" s="1" t="s">
        <v>39</v>
      </c>
      <c r="F1333" s="1" t="s">
        <v>2291</v>
      </c>
      <c r="G1333" s="1" t="s">
        <v>2442</v>
      </c>
      <c r="H1333" s="1">
        <v>1</v>
      </c>
      <c r="I1333" s="13">
        <f t="shared" si="20"/>
        <v>0</v>
      </c>
      <c r="J1333" s="85">
        <v>1</v>
      </c>
    </row>
    <row r="1334" spans="1:10" x14ac:dyDescent="0.25">
      <c r="A1334" s="1" t="s">
        <v>3317</v>
      </c>
      <c r="B1334" s="89" t="s">
        <v>4236</v>
      </c>
      <c r="C1334" s="1" t="s">
        <v>4236</v>
      </c>
      <c r="D1334" s="1">
        <v>0.6</v>
      </c>
      <c r="E1334" s="1" t="s">
        <v>39</v>
      </c>
      <c r="F1334" s="1" t="s">
        <v>2291</v>
      </c>
      <c r="G1334" s="1" t="s">
        <v>2442</v>
      </c>
      <c r="H1334" s="1">
        <v>1</v>
      </c>
      <c r="I1334" s="13">
        <f t="shared" si="20"/>
        <v>0</v>
      </c>
      <c r="J1334" s="85">
        <v>1</v>
      </c>
    </row>
    <row r="1335" spans="1:10" x14ac:dyDescent="0.25">
      <c r="A1335" s="1" t="s">
        <v>3317</v>
      </c>
      <c r="B1335" s="89" t="s">
        <v>1532</v>
      </c>
      <c r="C1335" s="1" t="s">
        <v>4238</v>
      </c>
      <c r="D1335" s="1">
        <v>0.56299999999999994</v>
      </c>
      <c r="E1335" s="1" t="s">
        <v>39</v>
      </c>
      <c r="F1335" s="1" t="s">
        <v>2291</v>
      </c>
      <c r="G1335" s="1" t="s">
        <v>2442</v>
      </c>
      <c r="H1335" s="1">
        <v>1</v>
      </c>
      <c r="I1335" s="13">
        <f t="shared" si="20"/>
        <v>0</v>
      </c>
      <c r="J1335" s="85">
        <v>1</v>
      </c>
    </row>
    <row r="1336" spans="1:10" x14ac:dyDescent="0.25">
      <c r="A1336" s="1" t="s">
        <v>3317</v>
      </c>
      <c r="B1336" s="89" t="s">
        <v>4242</v>
      </c>
      <c r="C1336" s="1" t="s">
        <v>4242</v>
      </c>
      <c r="D1336" s="1">
        <v>0.52</v>
      </c>
      <c r="E1336" s="1" t="s">
        <v>39</v>
      </c>
      <c r="F1336" s="1" t="s">
        <v>2291</v>
      </c>
      <c r="G1336" s="1" t="s">
        <v>2442</v>
      </c>
      <c r="H1336" s="1">
        <v>1</v>
      </c>
      <c r="I1336" s="13">
        <f t="shared" si="20"/>
        <v>0</v>
      </c>
      <c r="J1336" s="85">
        <v>1</v>
      </c>
    </row>
    <row r="1337" spans="1:10" x14ac:dyDescent="0.25">
      <c r="A1337" s="1" t="s">
        <v>3317</v>
      </c>
      <c r="B1337" s="89" t="s">
        <v>4243</v>
      </c>
      <c r="C1337" s="1" t="s">
        <v>4243</v>
      </c>
      <c r="D1337" s="1">
        <v>0.52</v>
      </c>
      <c r="E1337" s="1" t="s">
        <v>39</v>
      </c>
      <c r="F1337" s="1" t="s">
        <v>2291</v>
      </c>
      <c r="G1337" s="1" t="s">
        <v>2442</v>
      </c>
      <c r="H1337" s="1">
        <v>1</v>
      </c>
      <c r="I1337" s="13">
        <f t="shared" si="20"/>
        <v>0</v>
      </c>
      <c r="J1337" s="85">
        <v>1</v>
      </c>
    </row>
    <row r="1338" spans="1:10" x14ac:dyDescent="0.25">
      <c r="A1338" s="1" t="s">
        <v>3317</v>
      </c>
      <c r="B1338" s="89" t="s">
        <v>656</v>
      </c>
      <c r="C1338" s="1" t="s">
        <v>4245</v>
      </c>
      <c r="D1338" s="1">
        <v>0.5</v>
      </c>
      <c r="E1338" s="1" t="s">
        <v>39</v>
      </c>
      <c r="F1338" s="1" t="s">
        <v>2291</v>
      </c>
      <c r="G1338" s="1" t="s">
        <v>2442</v>
      </c>
      <c r="H1338" s="1">
        <v>1</v>
      </c>
      <c r="I1338" s="13">
        <f t="shared" si="20"/>
        <v>0</v>
      </c>
      <c r="J1338" s="85">
        <v>1</v>
      </c>
    </row>
    <row r="1339" spans="1:10" x14ac:dyDescent="0.25">
      <c r="A1339" s="1" t="s">
        <v>3317</v>
      </c>
      <c r="B1339" s="89" t="s">
        <v>4256</v>
      </c>
      <c r="C1339" s="1" t="s">
        <v>4257</v>
      </c>
      <c r="D1339" s="1">
        <v>0.5</v>
      </c>
      <c r="E1339" s="1" t="s">
        <v>39</v>
      </c>
      <c r="F1339" s="1" t="s">
        <v>2291</v>
      </c>
      <c r="G1339" s="1" t="s">
        <v>2442</v>
      </c>
      <c r="H1339" s="1">
        <v>1</v>
      </c>
      <c r="I1339" s="13">
        <f t="shared" si="20"/>
        <v>0</v>
      </c>
      <c r="J1339" s="85">
        <v>1</v>
      </c>
    </row>
    <row r="1340" spans="1:10" x14ac:dyDescent="0.25">
      <c r="A1340" s="1" t="s">
        <v>3317</v>
      </c>
      <c r="B1340" s="89" t="s">
        <v>4259</v>
      </c>
      <c r="C1340" s="1" t="s">
        <v>4259</v>
      </c>
      <c r="D1340" s="1">
        <v>0.48</v>
      </c>
      <c r="E1340" s="1" t="s">
        <v>39</v>
      </c>
      <c r="F1340" s="1" t="s">
        <v>2291</v>
      </c>
      <c r="G1340" s="1" t="s">
        <v>2442</v>
      </c>
      <c r="H1340" s="1">
        <v>1</v>
      </c>
      <c r="I1340" s="13">
        <f t="shared" si="20"/>
        <v>0</v>
      </c>
      <c r="J1340" s="85">
        <v>1</v>
      </c>
    </row>
    <row r="1341" spans="1:10" x14ac:dyDescent="0.25">
      <c r="A1341" s="1" t="s">
        <v>3317</v>
      </c>
      <c r="B1341" s="89" t="s">
        <v>4260</v>
      </c>
      <c r="C1341" s="1" t="s">
        <v>4260</v>
      </c>
      <c r="D1341" s="1">
        <v>0.45</v>
      </c>
      <c r="E1341" s="1" t="s">
        <v>39</v>
      </c>
      <c r="F1341" s="1" t="s">
        <v>2291</v>
      </c>
      <c r="G1341" s="1" t="s">
        <v>2442</v>
      </c>
      <c r="H1341" s="1">
        <v>1</v>
      </c>
      <c r="I1341" s="13">
        <f t="shared" si="20"/>
        <v>0</v>
      </c>
      <c r="J1341" s="85">
        <v>1</v>
      </c>
    </row>
    <row r="1342" spans="1:10" x14ac:dyDescent="0.25">
      <c r="A1342" s="1" t="s">
        <v>3317</v>
      </c>
      <c r="B1342" s="89" t="s">
        <v>4261</v>
      </c>
      <c r="C1342" s="1" t="s">
        <v>4261</v>
      </c>
      <c r="D1342" s="1">
        <v>0.44</v>
      </c>
      <c r="E1342" s="1" t="s">
        <v>39</v>
      </c>
      <c r="F1342" s="1" t="s">
        <v>2291</v>
      </c>
      <c r="G1342" s="1" t="s">
        <v>2442</v>
      </c>
      <c r="H1342" s="1">
        <v>1</v>
      </c>
      <c r="I1342" s="13">
        <f t="shared" si="20"/>
        <v>0</v>
      </c>
      <c r="J1342" s="85">
        <v>1</v>
      </c>
    </row>
    <row r="1343" spans="1:10" x14ac:dyDescent="0.25">
      <c r="A1343" s="1" t="s">
        <v>3317</v>
      </c>
      <c r="B1343" s="89" t="s">
        <v>4262</v>
      </c>
      <c r="C1343" s="1" t="s">
        <v>4262</v>
      </c>
      <c r="D1343" s="1">
        <v>0.42413876</v>
      </c>
      <c r="E1343" s="1" t="s">
        <v>39</v>
      </c>
      <c r="F1343" s="1" t="s">
        <v>2291</v>
      </c>
      <c r="G1343" s="1" t="s">
        <v>2442</v>
      </c>
      <c r="H1343" s="1">
        <v>1</v>
      </c>
      <c r="I1343" s="13">
        <f t="shared" si="20"/>
        <v>0</v>
      </c>
      <c r="J1343" s="85">
        <v>1</v>
      </c>
    </row>
    <row r="1344" spans="1:10" x14ac:dyDescent="0.25">
      <c r="A1344" s="1" t="s">
        <v>3317</v>
      </c>
      <c r="B1344" s="89" t="s">
        <v>1533</v>
      </c>
      <c r="C1344" s="1" t="s">
        <v>4263</v>
      </c>
      <c r="D1344" s="1">
        <v>0.42399999999999999</v>
      </c>
      <c r="E1344" s="1" t="s">
        <v>39</v>
      </c>
      <c r="F1344" s="1" t="s">
        <v>2291</v>
      </c>
      <c r="G1344" s="1" t="s">
        <v>2442</v>
      </c>
      <c r="H1344" s="1">
        <v>1</v>
      </c>
      <c r="I1344" s="13">
        <f t="shared" si="20"/>
        <v>0</v>
      </c>
      <c r="J1344" s="85">
        <v>1</v>
      </c>
    </row>
    <row r="1345" spans="1:10" x14ac:dyDescent="0.25">
      <c r="A1345" s="1" t="s">
        <v>3317</v>
      </c>
      <c r="B1345" s="89" t="s">
        <v>4264</v>
      </c>
      <c r="C1345" s="1" t="s">
        <v>4265</v>
      </c>
      <c r="D1345" s="1">
        <v>0.4</v>
      </c>
      <c r="E1345" s="1" t="s">
        <v>39</v>
      </c>
      <c r="F1345" s="1" t="s">
        <v>2291</v>
      </c>
      <c r="G1345" s="1" t="s">
        <v>2442</v>
      </c>
      <c r="H1345" s="1">
        <v>1</v>
      </c>
      <c r="I1345" s="13">
        <f t="shared" si="20"/>
        <v>0</v>
      </c>
      <c r="J1345" s="85">
        <v>1</v>
      </c>
    </row>
    <row r="1346" spans="1:10" x14ac:dyDescent="0.25">
      <c r="A1346" s="1" t="s">
        <v>3317</v>
      </c>
      <c r="B1346" s="89" t="s">
        <v>4266</v>
      </c>
      <c r="C1346" s="1" t="s">
        <v>4266</v>
      </c>
      <c r="D1346" s="1">
        <v>0.4</v>
      </c>
      <c r="E1346" s="1" t="s">
        <v>39</v>
      </c>
      <c r="F1346" s="1" t="s">
        <v>2291</v>
      </c>
      <c r="G1346" s="1" t="s">
        <v>2442</v>
      </c>
      <c r="H1346" s="1">
        <v>1</v>
      </c>
      <c r="I1346" s="13">
        <f t="shared" ref="I1346:I1409" si="21">NOT(H1346)*1</f>
        <v>0</v>
      </c>
      <c r="J1346" s="85">
        <v>1</v>
      </c>
    </row>
    <row r="1347" spans="1:10" x14ac:dyDescent="0.25">
      <c r="A1347" s="1" t="s">
        <v>3317</v>
      </c>
      <c r="B1347" s="89" t="s">
        <v>1923</v>
      </c>
      <c r="C1347" s="1" t="s">
        <v>4267</v>
      </c>
      <c r="D1347" s="1">
        <v>0.4</v>
      </c>
      <c r="E1347" s="1" t="s">
        <v>39</v>
      </c>
      <c r="F1347" s="1" t="s">
        <v>2291</v>
      </c>
      <c r="G1347" s="1" t="s">
        <v>2442</v>
      </c>
      <c r="H1347" s="1">
        <v>1</v>
      </c>
      <c r="I1347" s="13">
        <f t="shared" si="21"/>
        <v>0</v>
      </c>
      <c r="J1347" s="85">
        <v>1</v>
      </c>
    </row>
    <row r="1348" spans="1:10" x14ac:dyDescent="0.25">
      <c r="A1348" s="1" t="s">
        <v>3317</v>
      </c>
      <c r="B1348" s="89" t="s">
        <v>4269</v>
      </c>
      <c r="C1348" s="1" t="s">
        <v>4269</v>
      </c>
      <c r="D1348" s="1">
        <v>0.35599999999999998</v>
      </c>
      <c r="E1348" s="1" t="s">
        <v>39</v>
      </c>
      <c r="F1348" s="1" t="s">
        <v>2291</v>
      </c>
      <c r="G1348" s="1" t="s">
        <v>2442</v>
      </c>
      <c r="H1348" s="1">
        <v>1</v>
      </c>
      <c r="I1348" s="13">
        <f t="shared" si="21"/>
        <v>0</v>
      </c>
      <c r="J1348" s="85">
        <v>1</v>
      </c>
    </row>
    <row r="1349" spans="1:10" x14ac:dyDescent="0.25">
      <c r="A1349" s="1" t="s">
        <v>3317</v>
      </c>
      <c r="B1349" s="89" t="s">
        <v>4270</v>
      </c>
      <c r="C1349" s="1" t="s">
        <v>4270</v>
      </c>
      <c r="D1349" s="1">
        <v>0.35</v>
      </c>
      <c r="E1349" s="1" t="s">
        <v>39</v>
      </c>
      <c r="F1349" s="1" t="s">
        <v>2291</v>
      </c>
      <c r="G1349" s="1" t="s">
        <v>2442</v>
      </c>
      <c r="H1349" s="1">
        <v>1</v>
      </c>
      <c r="I1349" s="13">
        <f t="shared" si="21"/>
        <v>0</v>
      </c>
      <c r="J1349" s="85">
        <v>1</v>
      </c>
    </row>
    <row r="1350" spans="1:10" x14ac:dyDescent="0.25">
      <c r="A1350" s="1" t="s">
        <v>3317</v>
      </c>
      <c r="B1350" s="89" t="s">
        <v>4272</v>
      </c>
      <c r="C1350" s="1" t="s">
        <v>4272</v>
      </c>
      <c r="D1350" s="1">
        <v>0.33</v>
      </c>
      <c r="E1350" s="1" t="s">
        <v>39</v>
      </c>
      <c r="F1350" s="1" t="s">
        <v>2291</v>
      </c>
      <c r="G1350" s="1" t="s">
        <v>2442</v>
      </c>
      <c r="H1350" s="1">
        <v>1</v>
      </c>
      <c r="I1350" s="13">
        <f t="shared" si="21"/>
        <v>0</v>
      </c>
      <c r="J1350" s="85">
        <v>1</v>
      </c>
    </row>
    <row r="1351" spans="1:10" x14ac:dyDescent="0.25">
      <c r="A1351" s="1" t="s">
        <v>3317</v>
      </c>
      <c r="B1351" s="89" t="s">
        <v>4273</v>
      </c>
      <c r="C1351" s="1" t="s">
        <v>4273</v>
      </c>
      <c r="D1351" s="1">
        <v>0.32500000000000001</v>
      </c>
      <c r="E1351" s="1" t="s">
        <v>39</v>
      </c>
      <c r="F1351" s="1" t="s">
        <v>2291</v>
      </c>
      <c r="G1351" s="1" t="s">
        <v>2442</v>
      </c>
      <c r="H1351" s="1">
        <v>1</v>
      </c>
      <c r="I1351" s="13">
        <f t="shared" si="21"/>
        <v>0</v>
      </c>
      <c r="J1351" s="85">
        <v>1</v>
      </c>
    </row>
    <row r="1352" spans="1:10" x14ac:dyDescent="0.25">
      <c r="A1352" s="1" t="s">
        <v>3317</v>
      </c>
      <c r="B1352" s="89" t="s">
        <v>4274</v>
      </c>
      <c r="C1352" s="1" t="s">
        <v>4274</v>
      </c>
      <c r="D1352" s="1">
        <v>0.32</v>
      </c>
      <c r="E1352" s="1" t="s">
        <v>39</v>
      </c>
      <c r="F1352" s="1" t="s">
        <v>2291</v>
      </c>
      <c r="G1352" s="1" t="s">
        <v>2442</v>
      </c>
      <c r="H1352" s="1">
        <v>1</v>
      </c>
      <c r="I1352" s="13">
        <f t="shared" si="21"/>
        <v>0</v>
      </c>
      <c r="J1352" s="85">
        <v>1</v>
      </c>
    </row>
    <row r="1353" spans="1:10" x14ac:dyDescent="0.25">
      <c r="A1353" s="1" t="s">
        <v>3317</v>
      </c>
      <c r="B1353" s="89" t="s">
        <v>4276</v>
      </c>
      <c r="C1353" s="1" t="s">
        <v>4276</v>
      </c>
      <c r="D1353" s="1">
        <v>0.3</v>
      </c>
      <c r="E1353" s="1" t="s">
        <v>39</v>
      </c>
      <c r="F1353" s="1" t="s">
        <v>2291</v>
      </c>
      <c r="G1353" s="1" t="s">
        <v>2442</v>
      </c>
      <c r="H1353" s="1">
        <v>1</v>
      </c>
      <c r="I1353" s="13">
        <f t="shared" si="21"/>
        <v>0</v>
      </c>
      <c r="J1353" s="85">
        <v>1</v>
      </c>
    </row>
    <row r="1354" spans="1:10" x14ac:dyDescent="0.25">
      <c r="A1354" s="1" t="s">
        <v>3317</v>
      </c>
      <c r="B1354" s="89" t="s">
        <v>4277</v>
      </c>
      <c r="C1354" s="1" t="s">
        <v>4277</v>
      </c>
      <c r="D1354" s="1">
        <v>0.3</v>
      </c>
      <c r="E1354" s="1" t="s">
        <v>39</v>
      </c>
      <c r="F1354" s="1" t="s">
        <v>2291</v>
      </c>
      <c r="G1354" s="1" t="s">
        <v>2442</v>
      </c>
      <c r="H1354" s="1">
        <v>1</v>
      </c>
      <c r="I1354" s="13">
        <f t="shared" si="21"/>
        <v>0</v>
      </c>
      <c r="J1354" s="85">
        <v>1</v>
      </c>
    </row>
    <row r="1355" spans="1:10" x14ac:dyDescent="0.25">
      <c r="A1355" s="1" t="s">
        <v>3317</v>
      </c>
      <c r="B1355" s="89" t="s">
        <v>4278</v>
      </c>
      <c r="C1355" s="1" t="s">
        <v>4278</v>
      </c>
      <c r="D1355" s="1">
        <v>0.28999999999999998</v>
      </c>
      <c r="E1355" s="1" t="s">
        <v>39</v>
      </c>
      <c r="F1355" s="1" t="s">
        <v>2291</v>
      </c>
      <c r="G1355" s="1" t="s">
        <v>2442</v>
      </c>
      <c r="H1355" s="1">
        <v>1</v>
      </c>
      <c r="I1355" s="13">
        <f t="shared" si="21"/>
        <v>0</v>
      </c>
      <c r="J1355" s="85">
        <v>1</v>
      </c>
    </row>
    <row r="1356" spans="1:10" x14ac:dyDescent="0.25">
      <c r="A1356" s="1" t="s">
        <v>3317</v>
      </c>
      <c r="B1356" s="89" t="s">
        <v>4280</v>
      </c>
      <c r="C1356" s="1" t="s">
        <v>4280</v>
      </c>
      <c r="D1356" s="1">
        <v>0.28000000000000003</v>
      </c>
      <c r="E1356" s="1" t="s">
        <v>39</v>
      </c>
      <c r="F1356" s="1" t="s">
        <v>2291</v>
      </c>
      <c r="G1356" s="1" t="s">
        <v>2442</v>
      </c>
      <c r="H1356" s="1">
        <v>1</v>
      </c>
      <c r="I1356" s="13">
        <f t="shared" si="21"/>
        <v>0</v>
      </c>
      <c r="J1356" s="85">
        <v>1</v>
      </c>
    </row>
    <row r="1357" spans="1:10" x14ac:dyDescent="0.25">
      <c r="A1357" s="1" t="s">
        <v>3317</v>
      </c>
      <c r="B1357" s="89" t="s">
        <v>4281</v>
      </c>
      <c r="C1357" s="1" t="s">
        <v>4281</v>
      </c>
      <c r="D1357" s="1">
        <v>0.27500000000000002</v>
      </c>
      <c r="E1357" s="1" t="s">
        <v>39</v>
      </c>
      <c r="F1357" s="1" t="s">
        <v>2291</v>
      </c>
      <c r="G1357" s="1" t="s">
        <v>2442</v>
      </c>
      <c r="H1357" s="1">
        <v>1</v>
      </c>
      <c r="I1357" s="13">
        <f t="shared" si="21"/>
        <v>0</v>
      </c>
      <c r="J1357" s="85">
        <v>1</v>
      </c>
    </row>
    <row r="1358" spans="1:10" x14ac:dyDescent="0.25">
      <c r="A1358" s="1" t="s">
        <v>3317</v>
      </c>
      <c r="B1358" s="89" t="s">
        <v>4286</v>
      </c>
      <c r="C1358" s="1" t="s">
        <v>4286</v>
      </c>
      <c r="D1358" s="1">
        <v>0.25</v>
      </c>
      <c r="E1358" s="1" t="s">
        <v>39</v>
      </c>
      <c r="F1358" s="1" t="s">
        <v>2291</v>
      </c>
      <c r="G1358" s="1" t="s">
        <v>2442</v>
      </c>
      <c r="H1358" s="1">
        <v>1</v>
      </c>
      <c r="I1358" s="13">
        <f t="shared" si="21"/>
        <v>0</v>
      </c>
      <c r="J1358" s="85">
        <v>1</v>
      </c>
    </row>
    <row r="1359" spans="1:10" x14ac:dyDescent="0.25">
      <c r="A1359" s="1" t="s">
        <v>3317</v>
      </c>
      <c r="B1359" s="89" t="s">
        <v>4287</v>
      </c>
      <c r="C1359" s="1" t="s">
        <v>4287</v>
      </c>
      <c r="D1359" s="1">
        <v>0.25</v>
      </c>
      <c r="E1359" s="1" t="s">
        <v>39</v>
      </c>
      <c r="F1359" s="1" t="s">
        <v>2291</v>
      </c>
      <c r="G1359" s="1" t="s">
        <v>2442</v>
      </c>
      <c r="H1359" s="1">
        <v>1</v>
      </c>
      <c r="I1359" s="13">
        <f t="shared" si="21"/>
        <v>0</v>
      </c>
      <c r="J1359" s="85">
        <v>1</v>
      </c>
    </row>
    <row r="1360" spans="1:10" x14ac:dyDescent="0.25">
      <c r="A1360" s="1" t="s">
        <v>3317</v>
      </c>
      <c r="B1360" s="89" t="s">
        <v>4288</v>
      </c>
      <c r="C1360" s="1" t="s">
        <v>4288</v>
      </c>
      <c r="D1360" s="1">
        <v>0.25</v>
      </c>
      <c r="E1360" s="1" t="s">
        <v>39</v>
      </c>
      <c r="F1360" s="1" t="s">
        <v>2291</v>
      </c>
      <c r="G1360" s="1" t="s">
        <v>2442</v>
      </c>
      <c r="H1360" s="1">
        <v>1</v>
      </c>
      <c r="I1360" s="13">
        <f t="shared" si="21"/>
        <v>0</v>
      </c>
      <c r="J1360" s="85">
        <v>1</v>
      </c>
    </row>
    <row r="1361" spans="1:10" x14ac:dyDescent="0.25">
      <c r="A1361" s="1" t="s">
        <v>3317</v>
      </c>
      <c r="B1361" s="89" t="s">
        <v>4291</v>
      </c>
      <c r="C1361" s="1" t="s">
        <v>4291</v>
      </c>
      <c r="D1361" s="1">
        <v>0.2</v>
      </c>
      <c r="E1361" s="1" t="s">
        <v>39</v>
      </c>
      <c r="F1361" s="1" t="s">
        <v>2291</v>
      </c>
      <c r="G1361" s="1" t="s">
        <v>2442</v>
      </c>
      <c r="H1361" s="1">
        <v>1</v>
      </c>
      <c r="I1361" s="13">
        <f t="shared" si="21"/>
        <v>0</v>
      </c>
      <c r="J1361" s="85">
        <v>1</v>
      </c>
    </row>
    <row r="1362" spans="1:10" x14ac:dyDescent="0.25">
      <c r="A1362" s="1" t="s">
        <v>3317</v>
      </c>
      <c r="B1362" s="89" t="s">
        <v>1850</v>
      </c>
      <c r="C1362" s="1" t="s">
        <v>4292</v>
      </c>
      <c r="D1362" s="1">
        <v>0.2</v>
      </c>
      <c r="E1362" s="1" t="s">
        <v>39</v>
      </c>
      <c r="F1362" s="1" t="s">
        <v>2291</v>
      </c>
      <c r="G1362" s="1" t="s">
        <v>2442</v>
      </c>
      <c r="H1362" s="1">
        <v>1</v>
      </c>
      <c r="I1362" s="13">
        <f t="shared" si="21"/>
        <v>0</v>
      </c>
      <c r="J1362" s="85">
        <v>1</v>
      </c>
    </row>
    <row r="1363" spans="1:10" x14ac:dyDescent="0.25">
      <c r="A1363" s="1" t="s">
        <v>3317</v>
      </c>
      <c r="B1363" s="89" t="s">
        <v>1949</v>
      </c>
      <c r="C1363" s="1" t="s">
        <v>4294</v>
      </c>
      <c r="D1363" s="1">
        <v>0.18</v>
      </c>
      <c r="E1363" s="1" t="s">
        <v>39</v>
      </c>
      <c r="F1363" s="1" t="s">
        <v>2291</v>
      </c>
      <c r="G1363" s="1" t="s">
        <v>2442</v>
      </c>
      <c r="H1363" s="1">
        <v>1</v>
      </c>
      <c r="I1363" s="13">
        <f t="shared" si="21"/>
        <v>0</v>
      </c>
      <c r="J1363" s="85">
        <v>1</v>
      </c>
    </row>
    <row r="1364" spans="1:10" x14ac:dyDescent="0.25">
      <c r="A1364" s="1" t="s">
        <v>3317</v>
      </c>
      <c r="B1364" s="89" t="s">
        <v>4295</v>
      </c>
      <c r="C1364" s="1" t="s">
        <v>4295</v>
      </c>
      <c r="D1364" s="1">
        <v>0.155</v>
      </c>
      <c r="E1364" s="1" t="s">
        <v>39</v>
      </c>
      <c r="F1364" s="1" t="s">
        <v>2291</v>
      </c>
      <c r="G1364" s="1" t="s">
        <v>2442</v>
      </c>
      <c r="H1364" s="1">
        <v>1</v>
      </c>
      <c r="I1364" s="13">
        <f t="shared" si="21"/>
        <v>0</v>
      </c>
      <c r="J1364" s="85">
        <v>1</v>
      </c>
    </row>
    <row r="1365" spans="1:10" x14ac:dyDescent="0.25">
      <c r="A1365" s="1" t="s">
        <v>3317</v>
      </c>
      <c r="B1365" s="89" t="s">
        <v>4296</v>
      </c>
      <c r="C1365" s="1" t="s">
        <v>4296</v>
      </c>
      <c r="D1365" s="1">
        <v>0.15</v>
      </c>
      <c r="E1365" s="1" t="s">
        <v>39</v>
      </c>
      <c r="F1365" s="1" t="s">
        <v>2291</v>
      </c>
      <c r="G1365" s="1" t="s">
        <v>2442</v>
      </c>
      <c r="H1365" s="1">
        <v>1</v>
      </c>
      <c r="I1365" s="13">
        <f t="shared" si="21"/>
        <v>0</v>
      </c>
      <c r="J1365" s="85">
        <v>1</v>
      </c>
    </row>
    <row r="1366" spans="1:10" x14ac:dyDescent="0.25">
      <c r="A1366" s="1" t="s">
        <v>3317</v>
      </c>
      <c r="B1366" s="89" t="s">
        <v>4297</v>
      </c>
      <c r="C1366" s="1" t="s">
        <v>4297</v>
      </c>
      <c r="D1366" s="1">
        <v>0.125</v>
      </c>
      <c r="E1366" s="1" t="s">
        <v>39</v>
      </c>
      <c r="F1366" s="1" t="s">
        <v>2291</v>
      </c>
      <c r="G1366" s="1" t="s">
        <v>2442</v>
      </c>
      <c r="H1366" s="1">
        <v>1</v>
      </c>
      <c r="I1366" s="13">
        <f t="shared" si="21"/>
        <v>0</v>
      </c>
      <c r="J1366" s="85">
        <v>1</v>
      </c>
    </row>
    <row r="1367" spans="1:10" x14ac:dyDescent="0.25">
      <c r="A1367" s="1" t="s">
        <v>3317</v>
      </c>
      <c r="B1367" s="89" t="s">
        <v>4298</v>
      </c>
      <c r="C1367" s="1" t="s">
        <v>4298</v>
      </c>
      <c r="D1367" s="1">
        <v>0.112</v>
      </c>
      <c r="E1367" s="1" t="s">
        <v>39</v>
      </c>
      <c r="F1367" s="1" t="s">
        <v>2291</v>
      </c>
      <c r="G1367" s="1" t="s">
        <v>2442</v>
      </c>
      <c r="H1367" s="1">
        <v>1</v>
      </c>
      <c r="I1367" s="13">
        <f t="shared" si="21"/>
        <v>0</v>
      </c>
      <c r="J1367" s="85">
        <v>1</v>
      </c>
    </row>
    <row r="1368" spans="1:10" x14ac:dyDescent="0.25">
      <c r="A1368" s="1" t="s">
        <v>3317</v>
      </c>
      <c r="B1368" s="89" t="s">
        <v>4303</v>
      </c>
      <c r="C1368" s="1" t="s">
        <v>4303</v>
      </c>
      <c r="D1368" s="1">
        <v>0.1</v>
      </c>
      <c r="E1368" s="1" t="s">
        <v>39</v>
      </c>
      <c r="F1368" s="1" t="s">
        <v>2291</v>
      </c>
      <c r="G1368" s="1" t="s">
        <v>2442</v>
      </c>
      <c r="H1368" s="1">
        <v>1</v>
      </c>
      <c r="I1368" s="13">
        <f t="shared" si="21"/>
        <v>0</v>
      </c>
      <c r="J1368" s="85">
        <v>1</v>
      </c>
    </row>
    <row r="1369" spans="1:10" x14ac:dyDescent="0.25">
      <c r="A1369" s="1" t="s">
        <v>3317</v>
      </c>
      <c r="B1369" s="89" t="s">
        <v>4304</v>
      </c>
      <c r="C1369" s="1" t="s">
        <v>4304</v>
      </c>
      <c r="D1369" s="1">
        <v>0.1</v>
      </c>
      <c r="E1369" s="1" t="s">
        <v>39</v>
      </c>
      <c r="F1369" s="1" t="s">
        <v>2291</v>
      </c>
      <c r="G1369" s="1" t="s">
        <v>2442</v>
      </c>
      <c r="H1369" s="1">
        <v>1</v>
      </c>
      <c r="I1369" s="13">
        <f t="shared" si="21"/>
        <v>0</v>
      </c>
      <c r="J1369" s="85">
        <v>1</v>
      </c>
    </row>
    <row r="1370" spans="1:10" x14ac:dyDescent="0.25">
      <c r="A1370" s="1" t="s">
        <v>3317</v>
      </c>
      <c r="B1370" s="89" t="s">
        <v>4307</v>
      </c>
      <c r="C1370" s="1" t="s">
        <v>4307</v>
      </c>
      <c r="D1370" s="1">
        <v>0.09</v>
      </c>
      <c r="E1370" s="1" t="s">
        <v>39</v>
      </c>
      <c r="F1370" s="1" t="s">
        <v>2291</v>
      </c>
      <c r="G1370" s="1" t="s">
        <v>2442</v>
      </c>
      <c r="H1370" s="1">
        <v>1</v>
      </c>
      <c r="I1370" s="13">
        <f t="shared" si="21"/>
        <v>0</v>
      </c>
      <c r="J1370" s="85">
        <v>1</v>
      </c>
    </row>
    <row r="1371" spans="1:10" x14ac:dyDescent="0.25">
      <c r="A1371" s="1" t="s">
        <v>3317</v>
      </c>
      <c r="B1371" s="89" t="s">
        <v>4308</v>
      </c>
      <c r="C1371" s="1" t="s">
        <v>4308</v>
      </c>
      <c r="D1371" s="1">
        <v>0.09</v>
      </c>
      <c r="E1371" s="1" t="s">
        <v>39</v>
      </c>
      <c r="F1371" s="1" t="s">
        <v>2291</v>
      </c>
      <c r="G1371" s="1" t="s">
        <v>2442</v>
      </c>
      <c r="H1371" s="1">
        <v>1</v>
      </c>
      <c r="I1371" s="13">
        <f t="shared" si="21"/>
        <v>0</v>
      </c>
      <c r="J1371" s="85">
        <v>1</v>
      </c>
    </row>
    <row r="1372" spans="1:10" x14ac:dyDescent="0.25">
      <c r="A1372" s="1" t="s">
        <v>3317</v>
      </c>
      <c r="B1372" s="89" t="s">
        <v>4309</v>
      </c>
      <c r="C1372" s="1" t="s">
        <v>4309</v>
      </c>
      <c r="D1372" s="1">
        <v>0.09</v>
      </c>
      <c r="E1372" s="1" t="s">
        <v>39</v>
      </c>
      <c r="F1372" s="1" t="s">
        <v>2291</v>
      </c>
      <c r="G1372" s="1" t="s">
        <v>2442</v>
      </c>
      <c r="H1372" s="1">
        <v>1</v>
      </c>
      <c r="I1372" s="13">
        <f t="shared" si="21"/>
        <v>0</v>
      </c>
      <c r="J1372" s="85">
        <v>1</v>
      </c>
    </row>
    <row r="1373" spans="1:10" x14ac:dyDescent="0.25">
      <c r="A1373" s="1" t="s">
        <v>3317</v>
      </c>
      <c r="B1373" s="89" t="s">
        <v>4310</v>
      </c>
      <c r="C1373" s="1" t="s">
        <v>4310</v>
      </c>
      <c r="D1373" s="1">
        <v>8.5000000000000006E-2</v>
      </c>
      <c r="E1373" s="1" t="s">
        <v>39</v>
      </c>
      <c r="F1373" s="1" t="s">
        <v>2291</v>
      </c>
      <c r="G1373" s="1" t="s">
        <v>2442</v>
      </c>
      <c r="H1373" s="1">
        <v>1</v>
      </c>
      <c r="I1373" s="13">
        <f t="shared" si="21"/>
        <v>0</v>
      </c>
      <c r="J1373" s="85">
        <v>1</v>
      </c>
    </row>
    <row r="1374" spans="1:10" x14ac:dyDescent="0.25">
      <c r="A1374" s="1" t="s">
        <v>3317</v>
      </c>
      <c r="B1374" s="89" t="s">
        <v>4313</v>
      </c>
      <c r="C1374" s="1" t="s">
        <v>4313</v>
      </c>
      <c r="D1374" s="1">
        <v>7.4999999999999997E-2</v>
      </c>
      <c r="E1374" s="1" t="s">
        <v>39</v>
      </c>
      <c r="F1374" s="1" t="s">
        <v>2291</v>
      </c>
      <c r="G1374" s="1" t="s">
        <v>2442</v>
      </c>
      <c r="H1374" s="1">
        <v>1</v>
      </c>
      <c r="I1374" s="13">
        <f t="shared" si="21"/>
        <v>0</v>
      </c>
      <c r="J1374" s="85">
        <v>1</v>
      </c>
    </row>
    <row r="1375" spans="1:10" x14ac:dyDescent="0.25">
      <c r="A1375" s="1" t="s">
        <v>3317</v>
      </c>
      <c r="B1375" s="89" t="s">
        <v>4320</v>
      </c>
      <c r="C1375" s="1" t="s">
        <v>4320</v>
      </c>
      <c r="D1375" s="1">
        <v>0.05</v>
      </c>
      <c r="E1375" s="1" t="s">
        <v>39</v>
      </c>
      <c r="F1375" s="1" t="s">
        <v>2291</v>
      </c>
      <c r="G1375" s="1" t="s">
        <v>2442</v>
      </c>
      <c r="H1375" s="1">
        <v>1</v>
      </c>
      <c r="I1375" s="13">
        <f t="shared" si="21"/>
        <v>0</v>
      </c>
      <c r="J1375" s="85">
        <v>1</v>
      </c>
    </row>
    <row r="1376" spans="1:10" x14ac:dyDescent="0.25">
      <c r="A1376" s="1" t="s">
        <v>3317</v>
      </c>
      <c r="B1376" s="89" t="s">
        <v>4323</v>
      </c>
      <c r="C1376" s="1" t="s">
        <v>4324</v>
      </c>
      <c r="D1376" s="1">
        <v>4.067084E-2</v>
      </c>
      <c r="E1376" s="1" t="s">
        <v>39</v>
      </c>
      <c r="F1376" s="1" t="s">
        <v>2291</v>
      </c>
      <c r="G1376" s="1" t="s">
        <v>2442</v>
      </c>
      <c r="H1376" s="1">
        <v>1</v>
      </c>
      <c r="I1376" s="13">
        <f t="shared" si="21"/>
        <v>0</v>
      </c>
      <c r="J1376" s="85">
        <v>1</v>
      </c>
    </row>
    <row r="1377" spans="1:10" x14ac:dyDescent="0.25">
      <c r="A1377" s="1" t="s">
        <v>3317</v>
      </c>
      <c r="B1377" s="89" t="s">
        <v>4325</v>
      </c>
      <c r="C1377" s="1" t="s">
        <v>4325</v>
      </c>
      <c r="D1377" s="1">
        <v>0.04</v>
      </c>
      <c r="E1377" s="1" t="s">
        <v>39</v>
      </c>
      <c r="F1377" s="1" t="s">
        <v>2291</v>
      </c>
      <c r="G1377" s="1" t="s">
        <v>2442</v>
      </c>
      <c r="H1377" s="1">
        <v>1</v>
      </c>
      <c r="I1377" s="13">
        <f t="shared" si="21"/>
        <v>0</v>
      </c>
      <c r="J1377" s="85">
        <v>1</v>
      </c>
    </row>
    <row r="1378" spans="1:10" x14ac:dyDescent="0.25">
      <c r="A1378" s="1" t="s">
        <v>3317</v>
      </c>
      <c r="B1378" s="89" t="s">
        <v>4327</v>
      </c>
      <c r="C1378" s="1" t="s">
        <v>4327</v>
      </c>
      <c r="D1378" s="1">
        <v>3.7499999999999999E-2</v>
      </c>
      <c r="E1378" s="1" t="s">
        <v>39</v>
      </c>
      <c r="F1378" s="1" t="s">
        <v>2291</v>
      </c>
      <c r="G1378" s="1" t="s">
        <v>2442</v>
      </c>
      <c r="H1378" s="1">
        <v>1</v>
      </c>
      <c r="I1378" s="13">
        <f t="shared" si="21"/>
        <v>0</v>
      </c>
      <c r="J1378" s="85">
        <v>1</v>
      </c>
    </row>
    <row r="1379" spans="1:10" x14ac:dyDescent="0.25">
      <c r="A1379" s="1" t="s">
        <v>3317</v>
      </c>
      <c r="B1379" s="89" t="s">
        <v>4329</v>
      </c>
      <c r="C1379" s="1" t="s">
        <v>4329</v>
      </c>
      <c r="D1379" s="1">
        <v>2.5000000000000001E-2</v>
      </c>
      <c r="E1379" s="1" t="s">
        <v>39</v>
      </c>
      <c r="F1379" s="1" t="s">
        <v>2291</v>
      </c>
      <c r="G1379" s="1" t="s">
        <v>2442</v>
      </c>
      <c r="H1379" s="1">
        <v>1</v>
      </c>
      <c r="I1379" s="13">
        <f t="shared" si="21"/>
        <v>0</v>
      </c>
      <c r="J1379" s="85">
        <v>1</v>
      </c>
    </row>
    <row r="1380" spans="1:10" x14ac:dyDescent="0.25">
      <c r="A1380" s="1" t="s">
        <v>3317</v>
      </c>
      <c r="B1380" s="89" t="s">
        <v>4366</v>
      </c>
      <c r="C1380" s="1" t="s">
        <v>4367</v>
      </c>
      <c r="D1380" s="1">
        <v>0</v>
      </c>
      <c r="E1380" s="1" t="s">
        <v>39</v>
      </c>
      <c r="F1380" s="1" t="s">
        <v>2291</v>
      </c>
      <c r="G1380" s="1" t="s">
        <v>2442</v>
      </c>
      <c r="H1380" s="1">
        <v>1</v>
      </c>
      <c r="I1380" s="13">
        <f t="shared" si="21"/>
        <v>0</v>
      </c>
      <c r="J1380" s="85">
        <v>1</v>
      </c>
    </row>
    <row r="1381" spans="1:10" x14ac:dyDescent="0.25">
      <c r="A1381" s="1" t="s">
        <v>3317</v>
      </c>
      <c r="B1381" s="89" t="s">
        <v>4368</v>
      </c>
      <c r="C1381" s="1" t="s">
        <v>4369</v>
      </c>
      <c r="D1381" s="1">
        <v>0</v>
      </c>
      <c r="E1381" s="1" t="s">
        <v>39</v>
      </c>
      <c r="F1381" s="1" t="s">
        <v>2291</v>
      </c>
      <c r="G1381" s="1" t="s">
        <v>2442</v>
      </c>
      <c r="H1381" s="1">
        <v>1</v>
      </c>
      <c r="I1381" s="13">
        <f t="shared" si="21"/>
        <v>0</v>
      </c>
      <c r="J1381" s="85">
        <v>1</v>
      </c>
    </row>
    <row r="1382" spans="1:10" x14ac:dyDescent="0.25">
      <c r="A1382" s="1" t="s">
        <v>3317</v>
      </c>
      <c r="B1382" s="89" t="s">
        <v>4370</v>
      </c>
      <c r="C1382" s="1" t="s">
        <v>4371</v>
      </c>
      <c r="D1382" s="1">
        <v>0</v>
      </c>
      <c r="E1382" s="1" t="s">
        <v>39</v>
      </c>
      <c r="F1382" s="1" t="s">
        <v>2291</v>
      </c>
      <c r="G1382" s="1" t="s">
        <v>2442</v>
      </c>
      <c r="H1382" s="1">
        <v>1</v>
      </c>
      <c r="I1382" s="13">
        <f t="shared" si="21"/>
        <v>0</v>
      </c>
      <c r="J1382" s="85">
        <v>1</v>
      </c>
    </row>
    <row r="1383" spans="1:10" x14ac:dyDescent="0.25">
      <c r="A1383" s="1" t="s">
        <v>3317</v>
      </c>
      <c r="B1383" s="89" t="s">
        <v>4373</v>
      </c>
      <c r="C1383" s="1" t="s">
        <v>4373</v>
      </c>
      <c r="D1383" s="1">
        <v>0</v>
      </c>
      <c r="E1383" s="1" t="s">
        <v>39</v>
      </c>
      <c r="F1383" s="1" t="s">
        <v>2291</v>
      </c>
      <c r="G1383" s="1" t="s">
        <v>2442</v>
      </c>
      <c r="H1383" s="1">
        <v>1</v>
      </c>
      <c r="I1383" s="13">
        <f t="shared" si="21"/>
        <v>0</v>
      </c>
      <c r="J1383" s="85">
        <v>1</v>
      </c>
    </row>
    <row r="1384" spans="1:10" x14ac:dyDescent="0.25">
      <c r="A1384" s="1" t="s">
        <v>3317</v>
      </c>
      <c r="B1384" s="89" t="s">
        <v>1566</v>
      </c>
      <c r="C1384" s="1" t="s">
        <v>3323</v>
      </c>
      <c r="D1384" s="1">
        <v>550</v>
      </c>
      <c r="E1384" s="1" t="s">
        <v>19</v>
      </c>
      <c r="F1384" s="1" t="s">
        <v>2291</v>
      </c>
      <c r="G1384" s="1" t="s">
        <v>2442</v>
      </c>
      <c r="H1384" s="1">
        <v>1</v>
      </c>
      <c r="I1384" s="13">
        <f t="shared" si="21"/>
        <v>0</v>
      </c>
      <c r="J1384" s="85">
        <v>1</v>
      </c>
    </row>
    <row r="1385" spans="1:10" x14ac:dyDescent="0.25">
      <c r="A1385" s="1" t="s">
        <v>3317</v>
      </c>
      <c r="B1385" s="89" t="s">
        <v>3330</v>
      </c>
      <c r="C1385" s="1" t="s">
        <v>3330</v>
      </c>
      <c r="D1385" s="1">
        <v>328</v>
      </c>
      <c r="E1385" s="1" t="s">
        <v>19</v>
      </c>
      <c r="F1385" s="1" t="s">
        <v>2291</v>
      </c>
      <c r="G1385" s="1" t="s">
        <v>2442</v>
      </c>
      <c r="H1385" s="1">
        <v>1</v>
      </c>
      <c r="I1385" s="13">
        <f t="shared" si="21"/>
        <v>0</v>
      </c>
      <c r="J1385" s="85">
        <v>1</v>
      </c>
    </row>
    <row r="1386" spans="1:10" x14ac:dyDescent="0.25">
      <c r="A1386" s="1" t="s">
        <v>3317</v>
      </c>
      <c r="B1386" s="89" t="s">
        <v>1488</v>
      </c>
      <c r="C1386" s="1" t="s">
        <v>3332</v>
      </c>
      <c r="D1386" s="1">
        <v>310</v>
      </c>
      <c r="E1386" s="1" t="s">
        <v>19</v>
      </c>
      <c r="F1386" s="1" t="s">
        <v>2291</v>
      </c>
      <c r="G1386" s="1" t="s">
        <v>2442</v>
      </c>
      <c r="H1386" s="1">
        <v>1</v>
      </c>
      <c r="I1386" s="13">
        <f t="shared" si="21"/>
        <v>0</v>
      </c>
      <c r="J1386" s="85">
        <v>1</v>
      </c>
    </row>
    <row r="1387" spans="1:10" x14ac:dyDescent="0.25">
      <c r="A1387" s="1" t="s">
        <v>3317</v>
      </c>
      <c r="B1387" s="89" t="s">
        <v>1972</v>
      </c>
      <c r="C1387" s="1" t="s">
        <v>3333</v>
      </c>
      <c r="D1387" s="1">
        <v>300</v>
      </c>
      <c r="E1387" s="1" t="s">
        <v>19</v>
      </c>
      <c r="F1387" s="1" t="s">
        <v>2291</v>
      </c>
      <c r="G1387" s="1" t="s">
        <v>2442</v>
      </c>
      <c r="H1387" s="1">
        <v>1</v>
      </c>
      <c r="I1387" s="13">
        <f t="shared" si="21"/>
        <v>0</v>
      </c>
      <c r="J1387" s="85">
        <v>1</v>
      </c>
    </row>
    <row r="1388" spans="1:10" x14ac:dyDescent="0.25">
      <c r="A1388" s="1" t="s">
        <v>3317</v>
      </c>
      <c r="B1388" s="89" t="s">
        <v>728</v>
      </c>
      <c r="C1388" s="1" t="s">
        <v>729</v>
      </c>
      <c r="D1388" s="1">
        <v>300</v>
      </c>
      <c r="E1388" s="1" t="s">
        <v>19</v>
      </c>
      <c r="F1388" s="1" t="s">
        <v>2291</v>
      </c>
      <c r="G1388" s="1" t="s">
        <v>2442</v>
      </c>
      <c r="H1388" s="1">
        <v>1</v>
      </c>
      <c r="I1388" s="13">
        <f t="shared" si="21"/>
        <v>0</v>
      </c>
      <c r="J1388" s="85">
        <v>1</v>
      </c>
    </row>
    <row r="1389" spans="1:10" x14ac:dyDescent="0.25">
      <c r="A1389" s="1" t="s">
        <v>3317</v>
      </c>
      <c r="B1389" s="89" t="s">
        <v>389</v>
      </c>
      <c r="C1389" s="1" t="s">
        <v>3336</v>
      </c>
      <c r="D1389" s="1">
        <v>290</v>
      </c>
      <c r="E1389" s="1" t="s">
        <v>19</v>
      </c>
      <c r="F1389" s="1" t="s">
        <v>2291</v>
      </c>
      <c r="G1389" s="1" t="s">
        <v>2442</v>
      </c>
      <c r="H1389" s="1">
        <v>1</v>
      </c>
      <c r="I1389" s="13">
        <f t="shared" si="21"/>
        <v>0</v>
      </c>
      <c r="J1389" s="85">
        <v>1</v>
      </c>
    </row>
    <row r="1390" spans="1:10" x14ac:dyDescent="0.25">
      <c r="A1390" s="1" t="s">
        <v>3317</v>
      </c>
      <c r="B1390" s="89" t="s">
        <v>1489</v>
      </c>
      <c r="C1390" s="1" t="s">
        <v>3339</v>
      </c>
      <c r="D1390" s="1">
        <v>276</v>
      </c>
      <c r="E1390" s="1" t="s">
        <v>19</v>
      </c>
      <c r="F1390" s="1" t="s">
        <v>2291</v>
      </c>
      <c r="G1390" s="1" t="s">
        <v>2442</v>
      </c>
      <c r="H1390" s="1">
        <v>1</v>
      </c>
      <c r="I1390" s="13">
        <f t="shared" si="21"/>
        <v>0</v>
      </c>
      <c r="J1390" s="85">
        <v>1</v>
      </c>
    </row>
    <row r="1391" spans="1:10" x14ac:dyDescent="0.25">
      <c r="A1391" s="1" t="s">
        <v>3317</v>
      </c>
      <c r="B1391" s="89" t="s">
        <v>1442</v>
      </c>
      <c r="C1391" s="1" t="s">
        <v>3340</v>
      </c>
      <c r="D1391" s="1">
        <v>275</v>
      </c>
      <c r="E1391" s="1" t="s">
        <v>19</v>
      </c>
      <c r="F1391" s="1" t="s">
        <v>2291</v>
      </c>
      <c r="G1391" s="1" t="s">
        <v>2442</v>
      </c>
      <c r="H1391" s="1">
        <v>1</v>
      </c>
      <c r="I1391" s="13">
        <f t="shared" si="21"/>
        <v>0</v>
      </c>
      <c r="J1391" s="85">
        <v>1</v>
      </c>
    </row>
    <row r="1392" spans="1:10" x14ac:dyDescent="0.25">
      <c r="A1392" s="1" t="s">
        <v>3317</v>
      </c>
      <c r="B1392" s="89" t="s">
        <v>3347</v>
      </c>
      <c r="C1392" s="1" t="s">
        <v>3347</v>
      </c>
      <c r="D1392" s="1">
        <v>252.32</v>
      </c>
      <c r="E1392" s="1" t="s">
        <v>19</v>
      </c>
      <c r="F1392" s="1" t="s">
        <v>2291</v>
      </c>
      <c r="G1392" s="1" t="s">
        <v>2442</v>
      </c>
      <c r="H1392" s="1">
        <v>1</v>
      </c>
      <c r="I1392" s="13">
        <f t="shared" si="21"/>
        <v>0</v>
      </c>
      <c r="J1392" s="85">
        <v>1</v>
      </c>
    </row>
    <row r="1393" spans="1:10" x14ac:dyDescent="0.25">
      <c r="A1393" s="1" t="s">
        <v>3317</v>
      </c>
      <c r="B1393" s="89" t="s">
        <v>858</v>
      </c>
      <c r="C1393" s="1" t="s">
        <v>3349</v>
      </c>
      <c r="D1393" s="1">
        <v>250</v>
      </c>
      <c r="E1393" s="1" t="s">
        <v>19</v>
      </c>
      <c r="F1393" s="1" t="s">
        <v>2291</v>
      </c>
      <c r="G1393" s="1" t="s">
        <v>2442</v>
      </c>
      <c r="H1393" s="1">
        <v>1</v>
      </c>
      <c r="I1393" s="13">
        <f t="shared" si="21"/>
        <v>0</v>
      </c>
      <c r="J1393" s="85">
        <v>1</v>
      </c>
    </row>
    <row r="1394" spans="1:10" x14ac:dyDescent="0.25">
      <c r="A1394" s="1" t="s">
        <v>3317</v>
      </c>
      <c r="B1394" s="89" t="s">
        <v>730</v>
      </c>
      <c r="C1394" s="1" t="s">
        <v>3350</v>
      </c>
      <c r="D1394" s="1">
        <v>250</v>
      </c>
      <c r="E1394" s="1" t="s">
        <v>19</v>
      </c>
      <c r="F1394" s="1" t="s">
        <v>2291</v>
      </c>
      <c r="G1394" s="1" t="s">
        <v>2442</v>
      </c>
      <c r="H1394" s="1">
        <v>1</v>
      </c>
      <c r="I1394" s="13">
        <f t="shared" si="21"/>
        <v>0</v>
      </c>
      <c r="J1394" s="85">
        <v>1</v>
      </c>
    </row>
    <row r="1395" spans="1:10" x14ac:dyDescent="0.25">
      <c r="A1395" s="1" t="s">
        <v>3317</v>
      </c>
      <c r="B1395" s="89" t="s">
        <v>1366</v>
      </c>
      <c r="C1395" s="1" t="s">
        <v>3351</v>
      </c>
      <c r="D1395" s="1">
        <v>250</v>
      </c>
      <c r="E1395" s="1" t="s">
        <v>19</v>
      </c>
      <c r="F1395" s="1" t="s">
        <v>2291</v>
      </c>
      <c r="G1395" s="1" t="s">
        <v>2442</v>
      </c>
      <c r="H1395" s="1">
        <v>1</v>
      </c>
      <c r="I1395" s="13">
        <f t="shared" si="21"/>
        <v>0</v>
      </c>
      <c r="J1395" s="85">
        <v>1</v>
      </c>
    </row>
    <row r="1396" spans="1:10" x14ac:dyDescent="0.25">
      <c r="A1396" s="1" t="s">
        <v>3317</v>
      </c>
      <c r="B1396" s="89" t="s">
        <v>486</v>
      </c>
      <c r="C1396" s="1" t="s">
        <v>3352</v>
      </c>
      <c r="D1396" s="1">
        <v>250</v>
      </c>
      <c r="E1396" s="1" t="s">
        <v>19</v>
      </c>
      <c r="F1396" s="1" t="s">
        <v>2291</v>
      </c>
      <c r="G1396" s="1" t="s">
        <v>2442</v>
      </c>
      <c r="H1396" s="1">
        <v>1</v>
      </c>
      <c r="I1396" s="13">
        <f t="shared" si="21"/>
        <v>0</v>
      </c>
      <c r="J1396" s="85">
        <v>1</v>
      </c>
    </row>
    <row r="1397" spans="1:10" x14ac:dyDescent="0.25">
      <c r="A1397" s="1" t="s">
        <v>3317</v>
      </c>
      <c r="B1397" s="89" t="s">
        <v>3353</v>
      </c>
      <c r="C1397" s="1" t="s">
        <v>3353</v>
      </c>
      <c r="D1397" s="1">
        <v>246.71299999999999</v>
      </c>
      <c r="E1397" s="1" t="s">
        <v>19</v>
      </c>
      <c r="F1397" s="1" t="s">
        <v>2291</v>
      </c>
      <c r="G1397" s="1" t="s">
        <v>2442</v>
      </c>
      <c r="H1397" s="1">
        <v>1</v>
      </c>
      <c r="I1397" s="13">
        <f t="shared" si="21"/>
        <v>0</v>
      </c>
      <c r="J1397" s="85">
        <v>1</v>
      </c>
    </row>
    <row r="1398" spans="1:10" x14ac:dyDescent="0.25">
      <c r="A1398" s="1" t="s">
        <v>3317</v>
      </c>
      <c r="B1398" s="89" t="s">
        <v>450</v>
      </c>
      <c r="C1398" s="1" t="s">
        <v>3354</v>
      </c>
      <c r="D1398" s="1">
        <v>241.5</v>
      </c>
      <c r="E1398" s="1" t="s">
        <v>19</v>
      </c>
      <c r="F1398" s="1" t="s">
        <v>2291</v>
      </c>
      <c r="G1398" s="1" t="s">
        <v>2442</v>
      </c>
      <c r="H1398" s="1">
        <v>1</v>
      </c>
      <c r="I1398" s="13">
        <f t="shared" si="21"/>
        <v>0</v>
      </c>
      <c r="J1398" s="85">
        <v>1</v>
      </c>
    </row>
    <row r="1399" spans="1:10" x14ac:dyDescent="0.25">
      <c r="A1399" s="1" t="s">
        <v>3317</v>
      </c>
      <c r="B1399" s="89" t="s">
        <v>547</v>
      </c>
      <c r="C1399" s="1" t="s">
        <v>3356</v>
      </c>
      <c r="D1399" s="1">
        <v>210</v>
      </c>
      <c r="E1399" s="1" t="s">
        <v>19</v>
      </c>
      <c r="F1399" s="1" t="s">
        <v>2291</v>
      </c>
      <c r="G1399" s="1" t="s">
        <v>2442</v>
      </c>
      <c r="H1399" s="1">
        <v>1</v>
      </c>
      <c r="I1399" s="13">
        <f t="shared" si="21"/>
        <v>0</v>
      </c>
      <c r="J1399" s="85">
        <v>1</v>
      </c>
    </row>
    <row r="1400" spans="1:10" x14ac:dyDescent="0.25">
      <c r="A1400" s="1" t="s">
        <v>3317</v>
      </c>
      <c r="B1400" s="89" t="s">
        <v>983</v>
      </c>
      <c r="C1400" s="1" t="s">
        <v>3361</v>
      </c>
      <c r="D1400" s="1">
        <v>200</v>
      </c>
      <c r="E1400" s="1" t="s">
        <v>19</v>
      </c>
      <c r="F1400" s="1" t="s">
        <v>2291</v>
      </c>
      <c r="G1400" s="1" t="s">
        <v>2442</v>
      </c>
      <c r="H1400" s="1">
        <v>1</v>
      </c>
      <c r="I1400" s="13">
        <f t="shared" si="21"/>
        <v>0</v>
      </c>
      <c r="J1400" s="85">
        <v>1</v>
      </c>
    </row>
    <row r="1401" spans="1:10" x14ac:dyDescent="0.25">
      <c r="A1401" s="1" t="s">
        <v>3317</v>
      </c>
      <c r="B1401" s="89" t="s">
        <v>3362</v>
      </c>
      <c r="C1401" s="1" t="s">
        <v>3362</v>
      </c>
      <c r="D1401" s="1">
        <v>200</v>
      </c>
      <c r="E1401" s="1" t="s">
        <v>19</v>
      </c>
      <c r="F1401" s="1" t="s">
        <v>2291</v>
      </c>
      <c r="G1401" s="1" t="s">
        <v>2442</v>
      </c>
      <c r="H1401" s="1">
        <v>1</v>
      </c>
      <c r="I1401" s="13">
        <f t="shared" si="21"/>
        <v>0</v>
      </c>
      <c r="J1401" s="85">
        <v>1</v>
      </c>
    </row>
    <row r="1402" spans="1:10" x14ac:dyDescent="0.25">
      <c r="A1402" s="1" t="s">
        <v>3317</v>
      </c>
      <c r="B1402" s="89" t="s">
        <v>3363</v>
      </c>
      <c r="C1402" s="1" t="s">
        <v>3363</v>
      </c>
      <c r="D1402" s="1">
        <v>200</v>
      </c>
      <c r="E1402" s="1" t="s">
        <v>19</v>
      </c>
      <c r="F1402" s="1" t="s">
        <v>2291</v>
      </c>
      <c r="G1402" s="1" t="s">
        <v>2442</v>
      </c>
      <c r="H1402" s="1">
        <v>1</v>
      </c>
      <c r="I1402" s="13">
        <f t="shared" si="21"/>
        <v>0</v>
      </c>
      <c r="J1402" s="85">
        <v>1</v>
      </c>
    </row>
    <row r="1403" spans="1:10" x14ac:dyDescent="0.25">
      <c r="A1403" s="1" t="s">
        <v>3317</v>
      </c>
      <c r="B1403" s="89" t="s">
        <v>830</v>
      </c>
      <c r="C1403" s="1" t="s">
        <v>3366</v>
      </c>
      <c r="D1403" s="1">
        <v>186.96</v>
      </c>
      <c r="E1403" s="1" t="s">
        <v>19</v>
      </c>
      <c r="F1403" s="1" t="s">
        <v>2291</v>
      </c>
      <c r="G1403" s="1" t="s">
        <v>2442</v>
      </c>
      <c r="H1403" s="1">
        <v>1</v>
      </c>
      <c r="I1403" s="13">
        <f t="shared" si="21"/>
        <v>0</v>
      </c>
      <c r="J1403" s="85">
        <v>1</v>
      </c>
    </row>
    <row r="1404" spans="1:10" x14ac:dyDescent="0.25">
      <c r="A1404" s="1" t="s">
        <v>3317</v>
      </c>
      <c r="B1404" s="89" t="s">
        <v>1170</v>
      </c>
      <c r="C1404" s="1" t="s">
        <v>1171</v>
      </c>
      <c r="D1404" s="1">
        <v>165</v>
      </c>
      <c r="E1404" s="1" t="s">
        <v>19</v>
      </c>
      <c r="F1404" s="1" t="s">
        <v>2291</v>
      </c>
      <c r="G1404" s="1" t="s">
        <v>2442</v>
      </c>
      <c r="H1404" s="1">
        <v>1</v>
      </c>
      <c r="I1404" s="13">
        <f t="shared" si="21"/>
        <v>0</v>
      </c>
      <c r="J1404" s="85">
        <v>1</v>
      </c>
    </row>
    <row r="1405" spans="1:10" x14ac:dyDescent="0.25">
      <c r="A1405" s="1" t="s">
        <v>3317</v>
      </c>
      <c r="B1405" s="89" t="s">
        <v>1968</v>
      </c>
      <c r="C1405" s="1" t="s">
        <v>1968</v>
      </c>
      <c r="D1405" s="1">
        <v>160</v>
      </c>
      <c r="E1405" s="1" t="s">
        <v>19</v>
      </c>
      <c r="F1405" s="1" t="s">
        <v>2291</v>
      </c>
      <c r="G1405" s="1" t="s">
        <v>2442</v>
      </c>
      <c r="H1405" s="1">
        <v>1</v>
      </c>
      <c r="I1405" s="13">
        <f t="shared" si="21"/>
        <v>0</v>
      </c>
      <c r="J1405" s="85">
        <v>1</v>
      </c>
    </row>
    <row r="1406" spans="1:10" x14ac:dyDescent="0.25">
      <c r="A1406" s="1" t="s">
        <v>3317</v>
      </c>
      <c r="B1406" s="89" t="s">
        <v>60</v>
      </c>
      <c r="C1406" s="1" t="s">
        <v>60</v>
      </c>
      <c r="D1406" s="1">
        <v>160</v>
      </c>
      <c r="E1406" s="1" t="s">
        <v>19</v>
      </c>
      <c r="F1406" s="1" t="s">
        <v>2291</v>
      </c>
      <c r="G1406" s="1" t="s">
        <v>2442</v>
      </c>
      <c r="H1406" s="1">
        <v>1</v>
      </c>
      <c r="I1406" s="13">
        <f t="shared" si="21"/>
        <v>0</v>
      </c>
      <c r="J1406" s="85">
        <v>1</v>
      </c>
    </row>
    <row r="1407" spans="1:10" x14ac:dyDescent="0.25">
      <c r="A1407" s="1" t="s">
        <v>3317</v>
      </c>
      <c r="B1407" s="89" t="s">
        <v>614</v>
      </c>
      <c r="C1407" s="1" t="s">
        <v>3375</v>
      </c>
      <c r="D1407" s="1">
        <v>155</v>
      </c>
      <c r="E1407" s="1" t="s">
        <v>19</v>
      </c>
      <c r="F1407" s="1" t="s">
        <v>2291</v>
      </c>
      <c r="G1407" s="1" t="s">
        <v>2442</v>
      </c>
      <c r="H1407" s="1">
        <v>1</v>
      </c>
      <c r="I1407" s="13">
        <f t="shared" si="21"/>
        <v>0</v>
      </c>
      <c r="J1407" s="85">
        <v>1</v>
      </c>
    </row>
    <row r="1408" spans="1:10" x14ac:dyDescent="0.25">
      <c r="A1408" s="1" t="s">
        <v>3317</v>
      </c>
      <c r="B1408" s="89" t="s">
        <v>51</v>
      </c>
      <c r="C1408" s="1" t="s">
        <v>51</v>
      </c>
      <c r="D1408" s="1">
        <v>153.52000000000001</v>
      </c>
      <c r="E1408" s="1" t="s">
        <v>19</v>
      </c>
      <c r="F1408" s="1" t="s">
        <v>2291</v>
      </c>
      <c r="G1408" s="1" t="s">
        <v>2442</v>
      </c>
      <c r="H1408" s="1">
        <v>1</v>
      </c>
      <c r="I1408" s="13">
        <f t="shared" si="21"/>
        <v>0</v>
      </c>
      <c r="J1408" s="85">
        <v>1</v>
      </c>
    </row>
    <row r="1409" spans="1:10" x14ac:dyDescent="0.25">
      <c r="A1409" s="1" t="s">
        <v>3317</v>
      </c>
      <c r="B1409" s="89" t="s">
        <v>1174</v>
      </c>
      <c r="C1409" s="1" t="s">
        <v>1175</v>
      </c>
      <c r="D1409" s="1">
        <v>152</v>
      </c>
      <c r="E1409" s="1" t="s">
        <v>19</v>
      </c>
      <c r="F1409" s="1" t="s">
        <v>2291</v>
      </c>
      <c r="G1409" s="1" t="s">
        <v>2442</v>
      </c>
      <c r="H1409" s="1">
        <v>1</v>
      </c>
      <c r="I1409" s="13">
        <f t="shared" si="21"/>
        <v>0</v>
      </c>
      <c r="J1409" s="85">
        <v>1</v>
      </c>
    </row>
    <row r="1410" spans="1:10" x14ac:dyDescent="0.25">
      <c r="A1410" s="1" t="s">
        <v>3317</v>
      </c>
      <c r="B1410" s="89" t="s">
        <v>3376</v>
      </c>
      <c r="C1410" s="1" t="s">
        <v>3376</v>
      </c>
      <c r="D1410" s="1">
        <v>150</v>
      </c>
      <c r="E1410" s="1" t="s">
        <v>19</v>
      </c>
      <c r="F1410" s="1" t="s">
        <v>2291</v>
      </c>
      <c r="G1410" s="1" t="s">
        <v>2442</v>
      </c>
      <c r="H1410" s="1">
        <v>1</v>
      </c>
      <c r="I1410" s="13">
        <f t="shared" ref="I1410:I1473" si="22">NOT(H1410)*1</f>
        <v>0</v>
      </c>
      <c r="J1410" s="85">
        <v>1</v>
      </c>
    </row>
    <row r="1411" spans="1:10" x14ac:dyDescent="0.25">
      <c r="A1411" s="1" t="s">
        <v>3317</v>
      </c>
      <c r="B1411" s="89" t="s">
        <v>984</v>
      </c>
      <c r="C1411" s="1" t="s">
        <v>3386</v>
      </c>
      <c r="D1411" s="1">
        <v>150</v>
      </c>
      <c r="E1411" s="1" t="s">
        <v>19</v>
      </c>
      <c r="F1411" s="1" t="s">
        <v>2291</v>
      </c>
      <c r="G1411" s="1" t="s">
        <v>2442</v>
      </c>
      <c r="H1411" s="1">
        <v>1</v>
      </c>
      <c r="I1411" s="13">
        <f t="shared" si="22"/>
        <v>0</v>
      </c>
      <c r="J1411" s="85">
        <v>1</v>
      </c>
    </row>
    <row r="1412" spans="1:10" x14ac:dyDescent="0.25">
      <c r="A1412" s="1" t="s">
        <v>3317</v>
      </c>
      <c r="B1412" s="89" t="s">
        <v>636</v>
      </c>
      <c r="C1412" s="1" t="s">
        <v>637</v>
      </c>
      <c r="D1412" s="1">
        <v>139</v>
      </c>
      <c r="E1412" s="1" t="s">
        <v>19</v>
      </c>
      <c r="F1412" s="1" t="s">
        <v>2291</v>
      </c>
      <c r="G1412" s="1" t="s">
        <v>2442</v>
      </c>
      <c r="H1412" s="1">
        <v>1</v>
      </c>
      <c r="I1412" s="13">
        <f t="shared" si="22"/>
        <v>0</v>
      </c>
      <c r="J1412" s="85">
        <v>1</v>
      </c>
    </row>
    <row r="1413" spans="1:10" x14ac:dyDescent="0.25">
      <c r="A1413" s="1" t="s">
        <v>3317</v>
      </c>
      <c r="B1413" s="89" t="s">
        <v>3391</v>
      </c>
      <c r="C1413" s="1" t="s">
        <v>3391</v>
      </c>
      <c r="D1413" s="1">
        <v>136.80000000000001</v>
      </c>
      <c r="E1413" s="1" t="s">
        <v>19</v>
      </c>
      <c r="F1413" s="1" t="s">
        <v>2291</v>
      </c>
      <c r="G1413" s="1" t="s">
        <v>2442</v>
      </c>
      <c r="H1413" s="1">
        <v>1</v>
      </c>
      <c r="I1413" s="13">
        <f t="shared" si="22"/>
        <v>0</v>
      </c>
      <c r="J1413" s="85">
        <v>0</v>
      </c>
    </row>
    <row r="1414" spans="1:10" x14ac:dyDescent="0.25">
      <c r="A1414" s="1" t="s">
        <v>3317</v>
      </c>
      <c r="B1414" s="89" t="s">
        <v>981</v>
      </c>
      <c r="C1414" s="1" t="s">
        <v>3392</v>
      </c>
      <c r="D1414" s="1">
        <v>133</v>
      </c>
      <c r="E1414" s="1" t="s">
        <v>19</v>
      </c>
      <c r="F1414" s="1" t="s">
        <v>2291</v>
      </c>
      <c r="G1414" s="1" t="s">
        <v>2442</v>
      </c>
      <c r="H1414" s="1">
        <v>1</v>
      </c>
      <c r="I1414" s="13">
        <f t="shared" si="22"/>
        <v>0</v>
      </c>
      <c r="J1414" s="85">
        <v>1</v>
      </c>
    </row>
    <row r="1415" spans="1:10" x14ac:dyDescent="0.25">
      <c r="A1415" s="1" t="s">
        <v>3317</v>
      </c>
      <c r="B1415" s="89" t="s">
        <v>718</v>
      </c>
      <c r="C1415" s="1" t="s">
        <v>3394</v>
      </c>
      <c r="D1415" s="1">
        <v>131.19999999999999</v>
      </c>
      <c r="E1415" s="1" t="s">
        <v>19</v>
      </c>
      <c r="F1415" s="1" t="s">
        <v>2291</v>
      </c>
      <c r="G1415" s="1" t="s">
        <v>2442</v>
      </c>
      <c r="H1415" s="1">
        <v>1</v>
      </c>
      <c r="I1415" s="13">
        <f t="shared" si="22"/>
        <v>0</v>
      </c>
      <c r="J1415" s="85">
        <v>1</v>
      </c>
    </row>
    <row r="1416" spans="1:10" x14ac:dyDescent="0.25">
      <c r="A1416" s="1" t="s">
        <v>3317</v>
      </c>
      <c r="B1416" s="89" t="s">
        <v>654</v>
      </c>
      <c r="C1416" s="1" t="s">
        <v>3395</v>
      </c>
      <c r="D1416" s="1">
        <v>130</v>
      </c>
      <c r="E1416" s="1" t="s">
        <v>19</v>
      </c>
      <c r="F1416" s="1" t="s">
        <v>2291</v>
      </c>
      <c r="G1416" s="1" t="s">
        <v>2442</v>
      </c>
      <c r="H1416" s="1">
        <v>1</v>
      </c>
      <c r="I1416" s="13">
        <f t="shared" si="22"/>
        <v>0</v>
      </c>
      <c r="J1416" s="85">
        <v>1</v>
      </c>
    </row>
    <row r="1417" spans="1:10" x14ac:dyDescent="0.25">
      <c r="A1417" s="1" t="s">
        <v>3317</v>
      </c>
      <c r="B1417" s="89" t="s">
        <v>59</v>
      </c>
      <c r="C1417" s="1" t="s">
        <v>59</v>
      </c>
      <c r="D1417" s="1">
        <v>128</v>
      </c>
      <c r="E1417" s="1" t="s">
        <v>19</v>
      </c>
      <c r="F1417" s="1" t="s">
        <v>2291</v>
      </c>
      <c r="G1417" s="1" t="s">
        <v>2442</v>
      </c>
      <c r="H1417" s="1">
        <v>1</v>
      </c>
      <c r="I1417" s="13">
        <f t="shared" si="22"/>
        <v>0</v>
      </c>
      <c r="J1417" s="85">
        <v>0</v>
      </c>
    </row>
    <row r="1418" spans="1:10" x14ac:dyDescent="0.25">
      <c r="A1418" s="1" t="s">
        <v>3317</v>
      </c>
      <c r="B1418" s="89" t="s">
        <v>982</v>
      </c>
      <c r="C1418" s="1" t="s">
        <v>3397</v>
      </c>
      <c r="D1418" s="1">
        <v>126.1</v>
      </c>
      <c r="E1418" s="1" t="s">
        <v>19</v>
      </c>
      <c r="F1418" s="1" t="s">
        <v>2291</v>
      </c>
      <c r="G1418" s="1" t="s">
        <v>2442</v>
      </c>
      <c r="H1418" s="1">
        <v>1</v>
      </c>
      <c r="I1418" s="13">
        <f t="shared" si="22"/>
        <v>0</v>
      </c>
      <c r="J1418" s="85">
        <v>1</v>
      </c>
    </row>
    <row r="1419" spans="1:10" x14ac:dyDescent="0.25">
      <c r="A1419" s="1" t="s">
        <v>3317</v>
      </c>
      <c r="B1419" s="89" t="s">
        <v>585</v>
      </c>
      <c r="C1419" s="1" t="s">
        <v>3398</v>
      </c>
      <c r="D1419" s="1">
        <v>125</v>
      </c>
      <c r="E1419" s="1" t="s">
        <v>19</v>
      </c>
      <c r="F1419" s="1" t="s">
        <v>2291</v>
      </c>
      <c r="G1419" s="1" t="s">
        <v>2442</v>
      </c>
      <c r="H1419" s="1">
        <v>1</v>
      </c>
      <c r="I1419" s="13">
        <f t="shared" si="22"/>
        <v>0</v>
      </c>
      <c r="J1419" s="85">
        <v>1</v>
      </c>
    </row>
    <row r="1420" spans="1:10" x14ac:dyDescent="0.25">
      <c r="A1420" s="1" t="s">
        <v>3317</v>
      </c>
      <c r="B1420" s="89" t="s">
        <v>980</v>
      </c>
      <c r="C1420" s="1" t="s">
        <v>3405</v>
      </c>
      <c r="D1420" s="1">
        <v>114.46</v>
      </c>
      <c r="E1420" s="1" t="s">
        <v>19</v>
      </c>
      <c r="F1420" s="1" t="s">
        <v>2291</v>
      </c>
      <c r="G1420" s="1" t="s">
        <v>2442</v>
      </c>
      <c r="H1420" s="1">
        <v>1</v>
      </c>
      <c r="I1420" s="13">
        <f t="shared" si="22"/>
        <v>0</v>
      </c>
      <c r="J1420" s="85">
        <v>1</v>
      </c>
    </row>
    <row r="1421" spans="1:10" x14ac:dyDescent="0.25">
      <c r="A1421" s="1" t="s">
        <v>3317</v>
      </c>
      <c r="B1421" s="89" t="s">
        <v>57</v>
      </c>
      <c r="C1421" s="1" t="s">
        <v>57</v>
      </c>
      <c r="D1421" s="1">
        <v>111.2</v>
      </c>
      <c r="E1421" s="1" t="s">
        <v>19</v>
      </c>
      <c r="F1421" s="1" t="s">
        <v>2291</v>
      </c>
      <c r="G1421" s="1" t="s">
        <v>2442</v>
      </c>
      <c r="H1421" s="1">
        <v>1</v>
      </c>
      <c r="I1421" s="13">
        <f t="shared" si="22"/>
        <v>0</v>
      </c>
      <c r="J1421" s="85">
        <v>1</v>
      </c>
    </row>
    <row r="1422" spans="1:10" x14ac:dyDescent="0.25">
      <c r="A1422" s="1" t="s">
        <v>3317</v>
      </c>
      <c r="B1422" s="89" t="s">
        <v>544</v>
      </c>
      <c r="C1422" s="1" t="s">
        <v>3409</v>
      </c>
      <c r="D1422" s="1">
        <v>110</v>
      </c>
      <c r="E1422" s="1" t="s">
        <v>19</v>
      </c>
      <c r="F1422" s="1" t="s">
        <v>2291</v>
      </c>
      <c r="G1422" s="1" t="s">
        <v>2442</v>
      </c>
      <c r="H1422" s="1">
        <v>1</v>
      </c>
      <c r="I1422" s="13">
        <f t="shared" si="22"/>
        <v>0</v>
      </c>
      <c r="J1422" s="85">
        <v>1</v>
      </c>
    </row>
    <row r="1423" spans="1:10" x14ac:dyDescent="0.25">
      <c r="A1423" s="1" t="s">
        <v>3317</v>
      </c>
      <c r="B1423" s="89" t="s">
        <v>716</v>
      </c>
      <c r="C1423" s="1" t="s">
        <v>717</v>
      </c>
      <c r="D1423" s="1">
        <v>110</v>
      </c>
      <c r="E1423" s="1" t="s">
        <v>19</v>
      </c>
      <c r="F1423" s="1" t="s">
        <v>2291</v>
      </c>
      <c r="G1423" s="1" t="s">
        <v>2442</v>
      </c>
      <c r="H1423" s="1">
        <v>1</v>
      </c>
      <c r="I1423" s="13">
        <f t="shared" si="22"/>
        <v>0</v>
      </c>
      <c r="J1423" s="85">
        <v>1</v>
      </c>
    </row>
    <row r="1424" spans="1:10" x14ac:dyDescent="0.25">
      <c r="A1424" s="1" t="s">
        <v>3317</v>
      </c>
      <c r="B1424" s="89" t="s">
        <v>1487</v>
      </c>
      <c r="C1424" s="1" t="s">
        <v>3410</v>
      </c>
      <c r="D1424" s="1">
        <v>108</v>
      </c>
      <c r="E1424" s="1" t="s">
        <v>19</v>
      </c>
      <c r="F1424" s="1" t="s">
        <v>2291</v>
      </c>
      <c r="G1424" s="1" t="s">
        <v>2442</v>
      </c>
      <c r="H1424" s="1">
        <v>1</v>
      </c>
      <c r="I1424" s="13">
        <f t="shared" si="22"/>
        <v>0</v>
      </c>
      <c r="J1424" s="85">
        <v>1</v>
      </c>
    </row>
    <row r="1425" spans="1:10" x14ac:dyDescent="0.25">
      <c r="A1425" s="1" t="s">
        <v>3317</v>
      </c>
      <c r="B1425" s="89" t="s">
        <v>61</v>
      </c>
      <c r="C1425" s="1" t="s">
        <v>61</v>
      </c>
      <c r="D1425" s="1">
        <v>108</v>
      </c>
      <c r="E1425" s="1" t="s">
        <v>19</v>
      </c>
      <c r="F1425" s="1" t="s">
        <v>2291</v>
      </c>
      <c r="G1425" s="1" t="s">
        <v>2442</v>
      </c>
      <c r="H1425" s="1">
        <v>1</v>
      </c>
      <c r="I1425" s="13">
        <f t="shared" si="22"/>
        <v>0</v>
      </c>
      <c r="J1425" s="85">
        <v>1</v>
      </c>
    </row>
    <row r="1426" spans="1:10" x14ac:dyDescent="0.25">
      <c r="A1426" s="1" t="s">
        <v>3317</v>
      </c>
      <c r="B1426" s="89" t="s">
        <v>3413</v>
      </c>
      <c r="C1426" s="1" t="s">
        <v>3413</v>
      </c>
      <c r="D1426" s="1">
        <v>105</v>
      </c>
      <c r="E1426" s="1" t="s">
        <v>19</v>
      </c>
      <c r="F1426" s="1" t="s">
        <v>2291</v>
      </c>
      <c r="G1426" s="1" t="s">
        <v>2442</v>
      </c>
      <c r="H1426" s="1">
        <v>1</v>
      </c>
      <c r="I1426" s="13">
        <f t="shared" si="22"/>
        <v>0</v>
      </c>
      <c r="J1426" s="85">
        <v>1</v>
      </c>
    </row>
    <row r="1427" spans="1:10" x14ac:dyDescent="0.25">
      <c r="A1427" s="1" t="s">
        <v>3317</v>
      </c>
      <c r="B1427" s="89" t="s">
        <v>62</v>
      </c>
      <c r="C1427" s="1" t="s">
        <v>62</v>
      </c>
      <c r="D1427" s="1">
        <v>104</v>
      </c>
      <c r="E1427" s="1" t="s">
        <v>19</v>
      </c>
      <c r="F1427" s="1" t="s">
        <v>2291</v>
      </c>
      <c r="G1427" s="1" t="s">
        <v>2442</v>
      </c>
      <c r="H1427" s="1">
        <v>1</v>
      </c>
      <c r="I1427" s="13">
        <f t="shared" si="22"/>
        <v>0</v>
      </c>
      <c r="J1427" s="85">
        <v>1</v>
      </c>
    </row>
    <row r="1428" spans="1:10" x14ac:dyDescent="0.25">
      <c r="A1428" s="1" t="s">
        <v>3317</v>
      </c>
      <c r="B1428" s="89" t="s">
        <v>1173</v>
      </c>
      <c r="C1428" s="1" t="s">
        <v>1173</v>
      </c>
      <c r="D1428" s="1">
        <v>100.815</v>
      </c>
      <c r="E1428" s="1" t="s">
        <v>19</v>
      </c>
      <c r="F1428" s="1" t="s">
        <v>2291</v>
      </c>
      <c r="G1428" s="1" t="s">
        <v>2442</v>
      </c>
      <c r="H1428" s="1">
        <v>1</v>
      </c>
      <c r="I1428" s="13">
        <f t="shared" si="22"/>
        <v>0</v>
      </c>
      <c r="J1428" s="85">
        <v>1</v>
      </c>
    </row>
    <row r="1429" spans="1:10" x14ac:dyDescent="0.25">
      <c r="A1429" s="1" t="s">
        <v>3317</v>
      </c>
      <c r="B1429" s="89" t="s">
        <v>935</v>
      </c>
      <c r="C1429" s="1" t="s">
        <v>3427</v>
      </c>
      <c r="D1429" s="1">
        <v>100</v>
      </c>
      <c r="E1429" s="1" t="s">
        <v>19</v>
      </c>
      <c r="F1429" s="1" t="s">
        <v>2291</v>
      </c>
      <c r="G1429" s="1" t="s">
        <v>2442</v>
      </c>
      <c r="H1429" s="1">
        <v>1</v>
      </c>
      <c r="I1429" s="13">
        <f t="shared" si="22"/>
        <v>0</v>
      </c>
      <c r="J1429" s="85">
        <v>1</v>
      </c>
    </row>
    <row r="1430" spans="1:10" x14ac:dyDescent="0.25">
      <c r="A1430" s="1" t="s">
        <v>3317</v>
      </c>
      <c r="B1430" s="89" t="s">
        <v>440</v>
      </c>
      <c r="C1430" s="1" t="s">
        <v>3428</v>
      </c>
      <c r="D1430" s="1">
        <v>100</v>
      </c>
      <c r="E1430" s="1" t="s">
        <v>19</v>
      </c>
      <c r="F1430" s="1" t="s">
        <v>2291</v>
      </c>
      <c r="G1430" s="1" t="s">
        <v>2442</v>
      </c>
      <c r="H1430" s="1">
        <v>1</v>
      </c>
      <c r="I1430" s="13">
        <f t="shared" si="22"/>
        <v>0</v>
      </c>
      <c r="J1430" s="85">
        <v>1</v>
      </c>
    </row>
    <row r="1431" spans="1:10" x14ac:dyDescent="0.25">
      <c r="A1431" s="1" t="s">
        <v>3317</v>
      </c>
      <c r="B1431" s="89" t="s">
        <v>3431</v>
      </c>
      <c r="C1431" s="1" t="s">
        <v>3431</v>
      </c>
      <c r="D1431" s="1">
        <v>100</v>
      </c>
      <c r="E1431" s="1" t="s">
        <v>19</v>
      </c>
      <c r="F1431" s="1" t="s">
        <v>2291</v>
      </c>
      <c r="G1431" s="1" t="s">
        <v>2442</v>
      </c>
      <c r="H1431" s="1">
        <v>1</v>
      </c>
      <c r="I1431" s="13">
        <f t="shared" si="22"/>
        <v>0</v>
      </c>
      <c r="J1431" s="85">
        <v>1</v>
      </c>
    </row>
    <row r="1432" spans="1:10" x14ac:dyDescent="0.25">
      <c r="A1432" s="1" t="s">
        <v>3317</v>
      </c>
      <c r="B1432" s="89" t="s">
        <v>615</v>
      </c>
      <c r="C1432" s="1" t="s">
        <v>3448</v>
      </c>
      <c r="D1432" s="1">
        <v>93.6</v>
      </c>
      <c r="E1432" s="1" t="s">
        <v>19</v>
      </c>
      <c r="F1432" s="1" t="s">
        <v>2291</v>
      </c>
      <c r="G1432" s="1" t="s">
        <v>2442</v>
      </c>
      <c r="H1432" s="1">
        <v>1</v>
      </c>
      <c r="I1432" s="13">
        <f t="shared" si="22"/>
        <v>0</v>
      </c>
      <c r="J1432" s="85">
        <v>1</v>
      </c>
    </row>
    <row r="1433" spans="1:10" x14ac:dyDescent="0.25">
      <c r="A1433" s="1" t="s">
        <v>3317</v>
      </c>
      <c r="B1433" s="89" t="s">
        <v>1022</v>
      </c>
      <c r="C1433" s="1" t="s">
        <v>3449</v>
      </c>
      <c r="D1433" s="1">
        <v>92</v>
      </c>
      <c r="E1433" s="1" t="s">
        <v>19</v>
      </c>
      <c r="F1433" s="1" t="s">
        <v>2291</v>
      </c>
      <c r="G1433" s="1" t="s">
        <v>2442</v>
      </c>
      <c r="H1433" s="1">
        <v>1</v>
      </c>
      <c r="I1433" s="13">
        <f t="shared" si="22"/>
        <v>0</v>
      </c>
      <c r="J1433" s="85">
        <v>1</v>
      </c>
    </row>
    <row r="1434" spans="1:10" x14ac:dyDescent="0.25">
      <c r="A1434" s="1" t="s">
        <v>3317</v>
      </c>
      <c r="B1434" s="89" t="s">
        <v>1989</v>
      </c>
      <c r="C1434" s="1" t="s">
        <v>1990</v>
      </c>
      <c r="D1434" s="1">
        <v>85</v>
      </c>
      <c r="E1434" s="1" t="s">
        <v>19</v>
      </c>
      <c r="F1434" s="1" t="s">
        <v>2291</v>
      </c>
      <c r="G1434" s="1" t="s">
        <v>2442</v>
      </c>
      <c r="H1434" s="1">
        <v>1</v>
      </c>
      <c r="I1434" s="13">
        <f t="shared" si="22"/>
        <v>0</v>
      </c>
      <c r="J1434" s="85">
        <v>1</v>
      </c>
    </row>
    <row r="1435" spans="1:10" x14ac:dyDescent="0.25">
      <c r="A1435" s="1" t="s">
        <v>3317</v>
      </c>
      <c r="B1435" s="89" t="s">
        <v>3457</v>
      </c>
      <c r="C1435" s="1" t="s">
        <v>3457</v>
      </c>
      <c r="D1435" s="1">
        <v>80</v>
      </c>
      <c r="E1435" s="1" t="s">
        <v>19</v>
      </c>
      <c r="F1435" s="1" t="s">
        <v>2291</v>
      </c>
      <c r="G1435" s="1" t="s">
        <v>2442</v>
      </c>
      <c r="H1435" s="1">
        <v>1</v>
      </c>
      <c r="I1435" s="13">
        <f t="shared" si="22"/>
        <v>0</v>
      </c>
      <c r="J1435" s="85">
        <v>1</v>
      </c>
    </row>
    <row r="1436" spans="1:10" x14ac:dyDescent="0.25">
      <c r="A1436" s="1" t="s">
        <v>3317</v>
      </c>
      <c r="B1436" s="89" t="s">
        <v>441</v>
      </c>
      <c r="C1436" s="1" t="s">
        <v>442</v>
      </c>
      <c r="D1436" s="1">
        <v>75</v>
      </c>
      <c r="E1436" s="1" t="s">
        <v>19</v>
      </c>
      <c r="F1436" s="1" t="s">
        <v>2291</v>
      </c>
      <c r="G1436" s="1" t="s">
        <v>2442</v>
      </c>
      <c r="H1436" s="1">
        <v>1</v>
      </c>
      <c r="I1436" s="13">
        <f t="shared" si="22"/>
        <v>0</v>
      </c>
      <c r="J1436" s="85">
        <v>1</v>
      </c>
    </row>
    <row r="1437" spans="1:10" x14ac:dyDescent="0.25">
      <c r="A1437" s="1" t="s">
        <v>3317</v>
      </c>
      <c r="B1437" s="89" t="s">
        <v>1199</v>
      </c>
      <c r="C1437" s="1" t="s">
        <v>3466</v>
      </c>
      <c r="D1437" s="1">
        <v>66</v>
      </c>
      <c r="E1437" s="1" t="s">
        <v>19</v>
      </c>
      <c r="F1437" s="1" t="s">
        <v>2291</v>
      </c>
      <c r="G1437" s="1" t="s">
        <v>2442</v>
      </c>
      <c r="H1437" s="1">
        <v>1</v>
      </c>
      <c r="I1437" s="13">
        <f t="shared" si="22"/>
        <v>0</v>
      </c>
      <c r="J1437" s="85">
        <v>1</v>
      </c>
    </row>
    <row r="1438" spans="1:10" x14ac:dyDescent="0.25">
      <c r="A1438" s="1" t="s">
        <v>3317</v>
      </c>
      <c r="B1438" s="89" t="s">
        <v>1140</v>
      </c>
      <c r="C1438" s="1" t="s">
        <v>3472</v>
      </c>
      <c r="D1438" s="1">
        <v>60</v>
      </c>
      <c r="E1438" s="1" t="s">
        <v>19</v>
      </c>
      <c r="F1438" s="1" t="s">
        <v>2291</v>
      </c>
      <c r="G1438" s="1" t="s">
        <v>2442</v>
      </c>
      <c r="H1438" s="1">
        <v>1</v>
      </c>
      <c r="I1438" s="13">
        <f t="shared" si="22"/>
        <v>0</v>
      </c>
      <c r="J1438" s="85">
        <v>1</v>
      </c>
    </row>
    <row r="1439" spans="1:10" x14ac:dyDescent="0.25">
      <c r="A1439" s="1" t="s">
        <v>3317</v>
      </c>
      <c r="B1439" s="89" t="s">
        <v>1030</v>
      </c>
      <c r="C1439" s="1" t="s">
        <v>3474</v>
      </c>
      <c r="D1439" s="1">
        <v>60</v>
      </c>
      <c r="E1439" s="1" t="s">
        <v>19</v>
      </c>
      <c r="F1439" s="1" t="s">
        <v>2291</v>
      </c>
      <c r="G1439" s="1" t="s">
        <v>2442</v>
      </c>
      <c r="H1439" s="1">
        <v>1</v>
      </c>
      <c r="I1439" s="13">
        <f t="shared" si="22"/>
        <v>0</v>
      </c>
      <c r="J1439" s="85">
        <v>1</v>
      </c>
    </row>
    <row r="1440" spans="1:10" x14ac:dyDescent="0.25">
      <c r="A1440" s="1" t="s">
        <v>3317</v>
      </c>
      <c r="B1440" s="89" t="s">
        <v>799</v>
      </c>
      <c r="C1440" s="1" t="s">
        <v>800</v>
      </c>
      <c r="D1440" s="1">
        <v>60</v>
      </c>
      <c r="E1440" s="1" t="s">
        <v>19</v>
      </c>
      <c r="F1440" s="1" t="s">
        <v>2291</v>
      </c>
      <c r="G1440" s="1" t="s">
        <v>2442</v>
      </c>
      <c r="H1440" s="1">
        <v>1</v>
      </c>
      <c r="I1440" s="13">
        <f t="shared" si="22"/>
        <v>0</v>
      </c>
      <c r="J1440" s="85">
        <v>1</v>
      </c>
    </row>
    <row r="1441" spans="1:10" x14ac:dyDescent="0.25">
      <c r="A1441" s="1" t="s">
        <v>3317</v>
      </c>
      <c r="B1441" s="89" t="s">
        <v>1419</v>
      </c>
      <c r="C1441" s="1" t="s">
        <v>1420</v>
      </c>
      <c r="D1441" s="1">
        <v>55</v>
      </c>
      <c r="E1441" s="1" t="s">
        <v>19</v>
      </c>
      <c r="F1441" s="1" t="s">
        <v>2291</v>
      </c>
      <c r="G1441" s="1" t="s">
        <v>2442</v>
      </c>
      <c r="H1441" s="1">
        <v>1</v>
      </c>
      <c r="I1441" s="13">
        <f t="shared" si="22"/>
        <v>0</v>
      </c>
      <c r="J1441" s="85">
        <v>1</v>
      </c>
    </row>
    <row r="1442" spans="1:10" x14ac:dyDescent="0.25">
      <c r="A1442" s="1" t="s">
        <v>3317</v>
      </c>
      <c r="B1442" s="89" t="s">
        <v>1417</v>
      </c>
      <c r="C1442" s="1" t="s">
        <v>1418</v>
      </c>
      <c r="D1442" s="1">
        <v>54</v>
      </c>
      <c r="E1442" s="1" t="s">
        <v>19</v>
      </c>
      <c r="F1442" s="1" t="s">
        <v>2291</v>
      </c>
      <c r="G1442" s="1" t="s">
        <v>2442</v>
      </c>
      <c r="H1442" s="1">
        <v>1</v>
      </c>
      <c r="I1442" s="13">
        <f t="shared" si="22"/>
        <v>0</v>
      </c>
      <c r="J1442" s="85">
        <v>1</v>
      </c>
    </row>
    <row r="1443" spans="1:10" x14ac:dyDescent="0.25">
      <c r="A1443" s="1" t="s">
        <v>3317</v>
      </c>
      <c r="B1443" s="89" t="s">
        <v>52</v>
      </c>
      <c r="C1443" s="1" t="s">
        <v>52</v>
      </c>
      <c r="D1443" s="1">
        <v>51.3</v>
      </c>
      <c r="E1443" s="1" t="s">
        <v>19</v>
      </c>
      <c r="F1443" s="1" t="s">
        <v>2291</v>
      </c>
      <c r="G1443" s="1" t="s">
        <v>2442</v>
      </c>
      <c r="H1443" s="1">
        <v>1</v>
      </c>
      <c r="I1443" s="13">
        <f t="shared" si="22"/>
        <v>0</v>
      </c>
      <c r="J1443" s="85">
        <v>0</v>
      </c>
    </row>
    <row r="1444" spans="1:10" x14ac:dyDescent="0.25">
      <c r="A1444" s="1" t="s">
        <v>3317</v>
      </c>
      <c r="B1444" s="89" t="s">
        <v>412</v>
      </c>
      <c r="C1444" s="1" t="s">
        <v>3482</v>
      </c>
      <c r="D1444" s="1">
        <v>50</v>
      </c>
      <c r="E1444" s="1" t="s">
        <v>19</v>
      </c>
      <c r="F1444" s="1" t="s">
        <v>2291</v>
      </c>
      <c r="G1444" s="1" t="s">
        <v>2442</v>
      </c>
      <c r="H1444" s="1">
        <v>1</v>
      </c>
      <c r="I1444" s="13">
        <f t="shared" si="22"/>
        <v>0</v>
      </c>
      <c r="J1444" s="85">
        <v>1</v>
      </c>
    </row>
    <row r="1445" spans="1:10" x14ac:dyDescent="0.25">
      <c r="A1445" s="1" t="s">
        <v>3317</v>
      </c>
      <c r="B1445" s="89" t="s">
        <v>3483</v>
      </c>
      <c r="C1445" s="1" t="s">
        <v>3483</v>
      </c>
      <c r="D1445" s="1">
        <v>50</v>
      </c>
      <c r="E1445" s="1" t="s">
        <v>19</v>
      </c>
      <c r="F1445" s="1" t="s">
        <v>2291</v>
      </c>
      <c r="G1445" s="1" t="s">
        <v>2442</v>
      </c>
      <c r="H1445" s="1">
        <v>1</v>
      </c>
      <c r="I1445" s="13">
        <f t="shared" si="22"/>
        <v>0</v>
      </c>
      <c r="J1445" s="85">
        <v>0</v>
      </c>
    </row>
    <row r="1446" spans="1:10" x14ac:dyDescent="0.25">
      <c r="A1446" s="1" t="s">
        <v>3317</v>
      </c>
      <c r="B1446" s="89" t="s">
        <v>1991</v>
      </c>
      <c r="C1446" s="1" t="s">
        <v>1992</v>
      </c>
      <c r="D1446" s="1">
        <v>50</v>
      </c>
      <c r="E1446" s="1" t="s">
        <v>19</v>
      </c>
      <c r="F1446" s="1" t="s">
        <v>2291</v>
      </c>
      <c r="G1446" s="1" t="s">
        <v>2442</v>
      </c>
      <c r="H1446" s="1">
        <v>1</v>
      </c>
      <c r="I1446" s="13">
        <f t="shared" si="22"/>
        <v>0</v>
      </c>
      <c r="J1446" s="85">
        <v>1</v>
      </c>
    </row>
    <row r="1447" spans="1:10" x14ac:dyDescent="0.25">
      <c r="A1447" s="1" t="s">
        <v>3317</v>
      </c>
      <c r="B1447" s="89" t="s">
        <v>3488</v>
      </c>
      <c r="C1447" s="1" t="s">
        <v>3488</v>
      </c>
      <c r="D1447" s="1">
        <v>50</v>
      </c>
      <c r="E1447" s="1" t="s">
        <v>19</v>
      </c>
      <c r="F1447" s="1" t="s">
        <v>2291</v>
      </c>
      <c r="G1447" s="1" t="s">
        <v>2442</v>
      </c>
      <c r="H1447" s="1">
        <v>1</v>
      </c>
      <c r="I1447" s="13">
        <f t="shared" si="22"/>
        <v>0</v>
      </c>
      <c r="J1447" s="85">
        <v>1</v>
      </c>
    </row>
    <row r="1448" spans="1:10" x14ac:dyDescent="0.25">
      <c r="A1448" s="1" t="s">
        <v>3317</v>
      </c>
      <c r="B1448" s="89" t="s">
        <v>3489</v>
      </c>
      <c r="C1448" s="1" t="s">
        <v>3489</v>
      </c>
      <c r="D1448" s="1">
        <v>50</v>
      </c>
      <c r="E1448" s="1" t="s">
        <v>19</v>
      </c>
      <c r="F1448" s="1" t="s">
        <v>2291</v>
      </c>
      <c r="G1448" s="1" t="s">
        <v>2442</v>
      </c>
      <c r="H1448" s="1">
        <v>1</v>
      </c>
      <c r="I1448" s="13">
        <f t="shared" si="22"/>
        <v>0</v>
      </c>
      <c r="J1448" s="85">
        <v>1</v>
      </c>
    </row>
    <row r="1449" spans="1:10" x14ac:dyDescent="0.25">
      <c r="A1449" s="1" t="s">
        <v>3317</v>
      </c>
      <c r="B1449" s="89" t="s">
        <v>617</v>
      </c>
      <c r="C1449" s="1" t="s">
        <v>3503</v>
      </c>
      <c r="D1449" s="1">
        <v>48</v>
      </c>
      <c r="E1449" s="1" t="s">
        <v>19</v>
      </c>
      <c r="F1449" s="1" t="s">
        <v>2291</v>
      </c>
      <c r="G1449" s="1" t="s">
        <v>2442</v>
      </c>
      <c r="H1449" s="1">
        <v>1</v>
      </c>
      <c r="I1449" s="13">
        <f t="shared" si="22"/>
        <v>0</v>
      </c>
      <c r="J1449" s="85">
        <v>1</v>
      </c>
    </row>
    <row r="1450" spans="1:10" x14ac:dyDescent="0.25">
      <c r="A1450" s="1" t="s">
        <v>3317</v>
      </c>
      <c r="B1450" s="89" t="s">
        <v>586</v>
      </c>
      <c r="C1450" s="1" t="s">
        <v>3507</v>
      </c>
      <c r="D1450" s="1">
        <v>45.6</v>
      </c>
      <c r="E1450" s="1" t="s">
        <v>19</v>
      </c>
      <c r="F1450" s="1" t="s">
        <v>2291</v>
      </c>
      <c r="G1450" s="1" t="s">
        <v>2442</v>
      </c>
      <c r="H1450" s="1">
        <v>1</v>
      </c>
      <c r="I1450" s="13">
        <f t="shared" si="22"/>
        <v>0</v>
      </c>
      <c r="J1450" s="85">
        <v>1</v>
      </c>
    </row>
    <row r="1451" spans="1:10" x14ac:dyDescent="0.25">
      <c r="A1451" s="1" t="s">
        <v>3317</v>
      </c>
      <c r="B1451" s="89" t="s">
        <v>21</v>
      </c>
      <c r="C1451" s="1" t="s">
        <v>21</v>
      </c>
      <c r="D1451" s="1">
        <v>45</v>
      </c>
      <c r="E1451" s="1" t="s">
        <v>19</v>
      </c>
      <c r="F1451" s="1" t="s">
        <v>2291</v>
      </c>
      <c r="G1451" s="1" t="s">
        <v>2442</v>
      </c>
      <c r="H1451" s="1">
        <v>1</v>
      </c>
      <c r="I1451" s="13">
        <f t="shared" si="22"/>
        <v>0</v>
      </c>
      <c r="J1451" s="85">
        <v>1</v>
      </c>
    </row>
    <row r="1452" spans="1:10" x14ac:dyDescent="0.25">
      <c r="A1452" s="1" t="s">
        <v>3317</v>
      </c>
      <c r="B1452" s="89" t="s">
        <v>546</v>
      </c>
      <c r="C1452" s="1" t="s">
        <v>3521</v>
      </c>
      <c r="D1452" s="1">
        <v>40</v>
      </c>
      <c r="E1452" s="1" t="s">
        <v>19</v>
      </c>
      <c r="F1452" s="1" t="s">
        <v>2291</v>
      </c>
      <c r="G1452" s="1" t="s">
        <v>2442</v>
      </c>
      <c r="H1452" s="1">
        <v>1</v>
      </c>
      <c r="I1452" s="13">
        <f t="shared" si="22"/>
        <v>0</v>
      </c>
      <c r="J1452" s="85">
        <v>1</v>
      </c>
    </row>
    <row r="1453" spans="1:10" x14ac:dyDescent="0.25">
      <c r="A1453" s="1" t="s">
        <v>3317</v>
      </c>
      <c r="B1453" s="89" t="s">
        <v>3522</v>
      </c>
      <c r="C1453" s="1" t="s">
        <v>3522</v>
      </c>
      <c r="D1453" s="1">
        <v>40</v>
      </c>
      <c r="E1453" s="1" t="s">
        <v>19</v>
      </c>
      <c r="F1453" s="1" t="s">
        <v>2291</v>
      </c>
      <c r="G1453" s="1" t="s">
        <v>2442</v>
      </c>
      <c r="H1453" s="1">
        <v>1</v>
      </c>
      <c r="I1453" s="13">
        <f t="shared" si="22"/>
        <v>0</v>
      </c>
      <c r="J1453" s="85">
        <v>1</v>
      </c>
    </row>
    <row r="1454" spans="1:10" x14ac:dyDescent="0.25">
      <c r="A1454" s="1" t="s">
        <v>3317</v>
      </c>
      <c r="B1454" s="89" t="s">
        <v>1981</v>
      </c>
      <c r="C1454" s="1" t="s">
        <v>1982</v>
      </c>
      <c r="D1454" s="1">
        <v>40</v>
      </c>
      <c r="E1454" s="1" t="s">
        <v>19</v>
      </c>
      <c r="F1454" s="1" t="s">
        <v>2291</v>
      </c>
      <c r="G1454" s="1" t="s">
        <v>2442</v>
      </c>
      <c r="H1454" s="1">
        <v>1</v>
      </c>
      <c r="I1454" s="13">
        <f t="shared" si="22"/>
        <v>0</v>
      </c>
      <c r="J1454" s="85">
        <v>1</v>
      </c>
    </row>
    <row r="1455" spans="1:10" x14ac:dyDescent="0.25">
      <c r="A1455" s="1" t="s">
        <v>3317</v>
      </c>
      <c r="B1455" s="89" t="s">
        <v>1180</v>
      </c>
      <c r="C1455" s="1" t="s">
        <v>1181</v>
      </c>
      <c r="D1455" s="1">
        <v>40</v>
      </c>
      <c r="E1455" s="1" t="s">
        <v>19</v>
      </c>
      <c r="F1455" s="1" t="s">
        <v>2291</v>
      </c>
      <c r="G1455" s="1" t="s">
        <v>2442</v>
      </c>
      <c r="H1455" s="1">
        <v>1</v>
      </c>
      <c r="I1455" s="13">
        <f t="shared" si="22"/>
        <v>0</v>
      </c>
      <c r="J1455" s="85">
        <v>1</v>
      </c>
    </row>
    <row r="1456" spans="1:10" x14ac:dyDescent="0.25">
      <c r="A1456" s="1" t="s">
        <v>3317</v>
      </c>
      <c r="B1456" s="89" t="s">
        <v>3523</v>
      </c>
      <c r="C1456" s="1" t="s">
        <v>3523</v>
      </c>
      <c r="D1456" s="1">
        <v>40</v>
      </c>
      <c r="E1456" s="1" t="s">
        <v>19</v>
      </c>
      <c r="F1456" s="1" t="s">
        <v>2291</v>
      </c>
      <c r="G1456" s="1" t="s">
        <v>2442</v>
      </c>
      <c r="H1456" s="1">
        <v>1</v>
      </c>
      <c r="I1456" s="13">
        <f t="shared" si="22"/>
        <v>0</v>
      </c>
      <c r="J1456" s="85">
        <v>1</v>
      </c>
    </row>
    <row r="1457" spans="1:10" x14ac:dyDescent="0.25">
      <c r="A1457" s="1" t="s">
        <v>3317</v>
      </c>
      <c r="B1457" s="89" t="s">
        <v>1019</v>
      </c>
      <c r="C1457" s="1" t="s">
        <v>3534</v>
      </c>
      <c r="D1457" s="1">
        <v>35</v>
      </c>
      <c r="E1457" s="1" t="s">
        <v>19</v>
      </c>
      <c r="F1457" s="1" t="s">
        <v>2291</v>
      </c>
      <c r="G1457" s="1" t="s">
        <v>2442</v>
      </c>
      <c r="H1457" s="1">
        <v>1</v>
      </c>
      <c r="I1457" s="13">
        <f t="shared" si="22"/>
        <v>0</v>
      </c>
      <c r="J1457" s="85">
        <v>1</v>
      </c>
    </row>
    <row r="1458" spans="1:10" x14ac:dyDescent="0.25">
      <c r="A1458" s="1" t="s">
        <v>3317</v>
      </c>
      <c r="B1458" s="89" t="s">
        <v>1020</v>
      </c>
      <c r="C1458" s="1" t="s">
        <v>3545</v>
      </c>
      <c r="D1458" s="1">
        <v>30</v>
      </c>
      <c r="E1458" s="1" t="s">
        <v>19</v>
      </c>
      <c r="F1458" s="1" t="s">
        <v>2291</v>
      </c>
      <c r="G1458" s="1" t="s">
        <v>2442</v>
      </c>
      <c r="H1458" s="1">
        <v>1</v>
      </c>
      <c r="I1458" s="13">
        <f t="shared" si="22"/>
        <v>0</v>
      </c>
      <c r="J1458" s="85">
        <v>1</v>
      </c>
    </row>
    <row r="1459" spans="1:10" x14ac:dyDescent="0.25">
      <c r="A1459" s="1" t="s">
        <v>3317</v>
      </c>
      <c r="B1459" s="89" t="s">
        <v>1021</v>
      </c>
      <c r="C1459" s="1" t="s">
        <v>3546</v>
      </c>
      <c r="D1459" s="1">
        <v>30</v>
      </c>
      <c r="E1459" s="1" t="s">
        <v>19</v>
      </c>
      <c r="F1459" s="1" t="s">
        <v>2291</v>
      </c>
      <c r="G1459" s="1" t="s">
        <v>2442</v>
      </c>
      <c r="H1459" s="1">
        <v>1</v>
      </c>
      <c r="I1459" s="13">
        <f t="shared" si="22"/>
        <v>0</v>
      </c>
      <c r="J1459" s="85">
        <v>1</v>
      </c>
    </row>
    <row r="1460" spans="1:10" x14ac:dyDescent="0.25">
      <c r="A1460" s="1" t="s">
        <v>3317</v>
      </c>
      <c r="B1460" s="89" t="s">
        <v>1178</v>
      </c>
      <c r="C1460" s="1" t="s">
        <v>1179</v>
      </c>
      <c r="D1460" s="1">
        <v>30</v>
      </c>
      <c r="E1460" s="1" t="s">
        <v>19</v>
      </c>
      <c r="F1460" s="1" t="s">
        <v>2291</v>
      </c>
      <c r="G1460" s="1" t="s">
        <v>2442</v>
      </c>
      <c r="H1460" s="1">
        <v>1</v>
      </c>
      <c r="I1460" s="13">
        <f t="shared" si="22"/>
        <v>0</v>
      </c>
      <c r="J1460" s="85">
        <v>1</v>
      </c>
    </row>
    <row r="1461" spans="1:10" x14ac:dyDescent="0.25">
      <c r="A1461" s="1" t="s">
        <v>3317</v>
      </c>
      <c r="B1461" s="89" t="s">
        <v>1182</v>
      </c>
      <c r="C1461" s="1" t="s">
        <v>1183</v>
      </c>
      <c r="D1461" s="1">
        <v>30</v>
      </c>
      <c r="E1461" s="1" t="s">
        <v>19</v>
      </c>
      <c r="F1461" s="1" t="s">
        <v>2291</v>
      </c>
      <c r="G1461" s="1" t="s">
        <v>2442</v>
      </c>
      <c r="H1461" s="1">
        <v>1</v>
      </c>
      <c r="I1461" s="13">
        <f t="shared" si="22"/>
        <v>0</v>
      </c>
      <c r="J1461" s="85">
        <v>1</v>
      </c>
    </row>
    <row r="1462" spans="1:10" x14ac:dyDescent="0.25">
      <c r="A1462" s="1" t="s">
        <v>3317</v>
      </c>
      <c r="B1462" s="89" t="s">
        <v>1034</v>
      </c>
      <c r="C1462" s="1" t="s">
        <v>1035</v>
      </c>
      <c r="D1462" s="1">
        <v>27</v>
      </c>
      <c r="E1462" s="1" t="s">
        <v>19</v>
      </c>
      <c r="F1462" s="1" t="s">
        <v>2291</v>
      </c>
      <c r="G1462" s="1" t="s">
        <v>2442</v>
      </c>
      <c r="H1462" s="1">
        <v>1</v>
      </c>
      <c r="I1462" s="13">
        <f t="shared" si="22"/>
        <v>0</v>
      </c>
      <c r="J1462" s="85">
        <v>1</v>
      </c>
    </row>
    <row r="1463" spans="1:10" x14ac:dyDescent="0.25">
      <c r="A1463" s="1" t="s">
        <v>3317</v>
      </c>
      <c r="B1463" s="89" t="s">
        <v>508</v>
      </c>
      <c r="C1463" s="1" t="s">
        <v>3561</v>
      </c>
      <c r="D1463" s="1">
        <v>26</v>
      </c>
      <c r="E1463" s="1" t="s">
        <v>19</v>
      </c>
      <c r="F1463" s="1" t="s">
        <v>2291</v>
      </c>
      <c r="G1463" s="1" t="s">
        <v>2442</v>
      </c>
      <c r="H1463" s="1">
        <v>1</v>
      </c>
      <c r="I1463" s="13">
        <f t="shared" si="22"/>
        <v>0</v>
      </c>
      <c r="J1463" s="85">
        <v>1</v>
      </c>
    </row>
    <row r="1464" spans="1:10" x14ac:dyDescent="0.25">
      <c r="A1464" s="1" t="s">
        <v>3317</v>
      </c>
      <c r="B1464" s="89" t="s">
        <v>490</v>
      </c>
      <c r="C1464" s="1" t="s">
        <v>3583</v>
      </c>
      <c r="D1464" s="1">
        <v>21</v>
      </c>
      <c r="E1464" s="1" t="s">
        <v>19</v>
      </c>
      <c r="F1464" s="1" t="s">
        <v>2291</v>
      </c>
      <c r="G1464" s="1" t="s">
        <v>2442</v>
      </c>
      <c r="H1464" s="1">
        <v>1</v>
      </c>
      <c r="I1464" s="13">
        <f t="shared" si="22"/>
        <v>0</v>
      </c>
      <c r="J1464" s="85">
        <v>1</v>
      </c>
    </row>
    <row r="1465" spans="1:10" x14ac:dyDescent="0.25">
      <c r="A1465" s="1" t="s">
        <v>3317</v>
      </c>
      <c r="B1465" s="89" t="s">
        <v>1057</v>
      </c>
      <c r="C1465" s="1" t="s">
        <v>3587</v>
      </c>
      <c r="D1465" s="1">
        <v>20</v>
      </c>
      <c r="E1465" s="1" t="s">
        <v>19</v>
      </c>
      <c r="F1465" s="1" t="s">
        <v>2291</v>
      </c>
      <c r="G1465" s="1" t="s">
        <v>2442</v>
      </c>
      <c r="H1465" s="1">
        <v>1</v>
      </c>
      <c r="I1465" s="13">
        <f t="shared" si="22"/>
        <v>0</v>
      </c>
      <c r="J1465" s="85">
        <v>1</v>
      </c>
    </row>
    <row r="1466" spans="1:10" x14ac:dyDescent="0.25">
      <c r="A1466" s="1" t="s">
        <v>3317</v>
      </c>
      <c r="B1466" s="89" t="s">
        <v>1537</v>
      </c>
      <c r="C1466" s="1" t="s">
        <v>3588</v>
      </c>
      <c r="D1466" s="1">
        <v>20</v>
      </c>
      <c r="E1466" s="1" t="s">
        <v>19</v>
      </c>
      <c r="F1466" s="1" t="s">
        <v>2291</v>
      </c>
      <c r="G1466" s="1" t="s">
        <v>2442</v>
      </c>
      <c r="H1466" s="1">
        <v>1</v>
      </c>
      <c r="I1466" s="13">
        <f t="shared" si="22"/>
        <v>0</v>
      </c>
      <c r="J1466" s="85">
        <v>1</v>
      </c>
    </row>
    <row r="1467" spans="1:10" x14ac:dyDescent="0.25">
      <c r="A1467" s="1" t="s">
        <v>3317</v>
      </c>
      <c r="B1467" s="89" t="s">
        <v>535</v>
      </c>
      <c r="C1467" s="1" t="s">
        <v>3589</v>
      </c>
      <c r="D1467" s="1">
        <v>20</v>
      </c>
      <c r="E1467" s="1" t="s">
        <v>19</v>
      </c>
      <c r="F1467" s="1" t="s">
        <v>2291</v>
      </c>
      <c r="G1467" s="1" t="s">
        <v>2442</v>
      </c>
      <c r="H1467" s="1">
        <v>1</v>
      </c>
      <c r="I1467" s="13">
        <f t="shared" si="22"/>
        <v>0</v>
      </c>
      <c r="J1467" s="85">
        <v>1</v>
      </c>
    </row>
    <row r="1468" spans="1:10" x14ac:dyDescent="0.25">
      <c r="A1468" s="1" t="s">
        <v>3317</v>
      </c>
      <c r="B1468" s="89" t="s">
        <v>963</v>
      </c>
      <c r="C1468" s="1" t="s">
        <v>3590</v>
      </c>
      <c r="D1468" s="1">
        <v>20</v>
      </c>
      <c r="E1468" s="1" t="s">
        <v>19</v>
      </c>
      <c r="F1468" s="1" t="s">
        <v>2291</v>
      </c>
      <c r="G1468" s="1" t="s">
        <v>2442</v>
      </c>
      <c r="H1468" s="1">
        <v>1</v>
      </c>
      <c r="I1468" s="13">
        <f t="shared" si="22"/>
        <v>0</v>
      </c>
      <c r="J1468" s="85">
        <v>1</v>
      </c>
    </row>
    <row r="1469" spans="1:10" x14ac:dyDescent="0.25">
      <c r="A1469" s="1" t="s">
        <v>3317</v>
      </c>
      <c r="B1469" s="89" t="s">
        <v>854</v>
      </c>
      <c r="C1469" s="1" t="s">
        <v>3591</v>
      </c>
      <c r="D1469" s="1">
        <v>20</v>
      </c>
      <c r="E1469" s="1" t="s">
        <v>19</v>
      </c>
      <c r="F1469" s="1" t="s">
        <v>2291</v>
      </c>
      <c r="G1469" s="1" t="s">
        <v>2442</v>
      </c>
      <c r="H1469" s="1">
        <v>1</v>
      </c>
      <c r="I1469" s="13">
        <f t="shared" si="22"/>
        <v>0</v>
      </c>
      <c r="J1469" s="85">
        <v>1</v>
      </c>
    </row>
    <row r="1470" spans="1:10" x14ac:dyDescent="0.25">
      <c r="A1470" s="1" t="s">
        <v>3317</v>
      </c>
      <c r="B1470" s="89" t="s">
        <v>909</v>
      </c>
      <c r="C1470" s="1" t="s">
        <v>3592</v>
      </c>
      <c r="D1470" s="1">
        <v>20</v>
      </c>
      <c r="E1470" s="1" t="s">
        <v>19</v>
      </c>
      <c r="F1470" s="1" t="s">
        <v>2291</v>
      </c>
      <c r="G1470" s="1" t="s">
        <v>2442</v>
      </c>
      <c r="H1470" s="1">
        <v>1</v>
      </c>
      <c r="I1470" s="13">
        <f t="shared" si="22"/>
        <v>0</v>
      </c>
      <c r="J1470" s="85">
        <v>1</v>
      </c>
    </row>
    <row r="1471" spans="1:10" x14ac:dyDescent="0.25">
      <c r="A1471" s="1" t="s">
        <v>3317</v>
      </c>
      <c r="B1471" s="89" t="s">
        <v>3593</v>
      </c>
      <c r="C1471" s="1" t="s">
        <v>3593</v>
      </c>
      <c r="D1471" s="1">
        <v>20</v>
      </c>
      <c r="E1471" s="1" t="s">
        <v>19</v>
      </c>
      <c r="F1471" s="1" t="s">
        <v>2291</v>
      </c>
      <c r="G1471" s="1" t="s">
        <v>2442</v>
      </c>
      <c r="H1471" s="1">
        <v>1</v>
      </c>
      <c r="I1471" s="13">
        <f t="shared" si="22"/>
        <v>0</v>
      </c>
      <c r="J1471" s="85">
        <v>1</v>
      </c>
    </row>
    <row r="1472" spans="1:10" x14ac:dyDescent="0.25">
      <c r="A1472" s="1" t="s">
        <v>3317</v>
      </c>
      <c r="B1472" s="89" t="s">
        <v>1267</v>
      </c>
      <c r="C1472" s="1" t="s">
        <v>3594</v>
      </c>
      <c r="D1472" s="1">
        <v>20</v>
      </c>
      <c r="E1472" s="1" t="s">
        <v>19</v>
      </c>
      <c r="F1472" s="1" t="s">
        <v>2291</v>
      </c>
      <c r="G1472" s="1" t="s">
        <v>2442</v>
      </c>
      <c r="H1472" s="1">
        <v>1</v>
      </c>
      <c r="I1472" s="13">
        <f t="shared" si="22"/>
        <v>0</v>
      </c>
      <c r="J1472" s="85">
        <v>1</v>
      </c>
    </row>
    <row r="1473" spans="1:10" x14ac:dyDescent="0.25">
      <c r="A1473" s="1" t="s">
        <v>3317</v>
      </c>
      <c r="B1473" s="89" t="s">
        <v>991</v>
      </c>
      <c r="C1473" s="1" t="s">
        <v>3595</v>
      </c>
      <c r="D1473" s="1">
        <v>20</v>
      </c>
      <c r="E1473" s="1" t="s">
        <v>19</v>
      </c>
      <c r="F1473" s="1" t="s">
        <v>2291</v>
      </c>
      <c r="G1473" s="1" t="s">
        <v>2442</v>
      </c>
      <c r="H1473" s="1">
        <v>1</v>
      </c>
      <c r="I1473" s="13">
        <f t="shared" si="22"/>
        <v>0</v>
      </c>
      <c r="J1473" s="85">
        <v>1</v>
      </c>
    </row>
    <row r="1474" spans="1:10" x14ac:dyDescent="0.25">
      <c r="A1474" s="1" t="s">
        <v>3317</v>
      </c>
      <c r="B1474" s="89" t="s">
        <v>411</v>
      </c>
      <c r="C1474" s="1" t="s">
        <v>3596</v>
      </c>
      <c r="D1474" s="1">
        <v>20</v>
      </c>
      <c r="E1474" s="1" t="s">
        <v>19</v>
      </c>
      <c r="F1474" s="1" t="s">
        <v>2291</v>
      </c>
      <c r="G1474" s="1" t="s">
        <v>2442</v>
      </c>
      <c r="H1474" s="1">
        <v>1</v>
      </c>
      <c r="I1474" s="13">
        <f t="shared" ref="I1474:I1537" si="23">NOT(H1474)*1</f>
        <v>0</v>
      </c>
      <c r="J1474" s="85">
        <v>1</v>
      </c>
    </row>
    <row r="1475" spans="1:10" x14ac:dyDescent="0.25">
      <c r="A1475" s="1" t="s">
        <v>3317</v>
      </c>
      <c r="B1475" s="89" t="s">
        <v>444</v>
      </c>
      <c r="C1475" s="1" t="s">
        <v>3597</v>
      </c>
      <c r="D1475" s="1">
        <v>20</v>
      </c>
      <c r="E1475" s="1" t="s">
        <v>19</v>
      </c>
      <c r="F1475" s="1" t="s">
        <v>2291</v>
      </c>
      <c r="G1475" s="1" t="s">
        <v>2442</v>
      </c>
      <c r="H1475" s="1">
        <v>1</v>
      </c>
      <c r="I1475" s="13">
        <f t="shared" si="23"/>
        <v>0</v>
      </c>
      <c r="J1475" s="85">
        <v>1</v>
      </c>
    </row>
    <row r="1476" spans="1:10" x14ac:dyDescent="0.25">
      <c r="A1476" s="1" t="s">
        <v>3317</v>
      </c>
      <c r="B1476" s="89" t="s">
        <v>1684</v>
      </c>
      <c r="C1476" s="1" t="s">
        <v>3598</v>
      </c>
      <c r="D1476" s="1">
        <v>20</v>
      </c>
      <c r="E1476" s="1" t="s">
        <v>19</v>
      </c>
      <c r="F1476" s="1" t="s">
        <v>2291</v>
      </c>
      <c r="G1476" s="1" t="s">
        <v>2442</v>
      </c>
      <c r="H1476" s="1">
        <v>1</v>
      </c>
      <c r="I1476" s="13">
        <f t="shared" si="23"/>
        <v>0</v>
      </c>
      <c r="J1476" s="85">
        <v>1</v>
      </c>
    </row>
    <row r="1477" spans="1:10" x14ac:dyDescent="0.25">
      <c r="A1477" s="1" t="s">
        <v>3317</v>
      </c>
      <c r="B1477" s="89" t="s">
        <v>449</v>
      </c>
      <c r="C1477" s="1" t="s">
        <v>3599</v>
      </c>
      <c r="D1477" s="1">
        <v>20</v>
      </c>
      <c r="E1477" s="1" t="s">
        <v>19</v>
      </c>
      <c r="F1477" s="1" t="s">
        <v>2291</v>
      </c>
      <c r="G1477" s="1" t="s">
        <v>2442</v>
      </c>
      <c r="H1477" s="1">
        <v>1</v>
      </c>
      <c r="I1477" s="13">
        <f t="shared" si="23"/>
        <v>0</v>
      </c>
      <c r="J1477" s="85">
        <v>1</v>
      </c>
    </row>
    <row r="1478" spans="1:10" x14ac:dyDescent="0.25">
      <c r="A1478" s="1" t="s">
        <v>3317</v>
      </c>
      <c r="B1478" s="89" t="s">
        <v>1247</v>
      </c>
      <c r="C1478" s="1" t="s">
        <v>3600</v>
      </c>
      <c r="D1478" s="1">
        <v>20</v>
      </c>
      <c r="E1478" s="1" t="s">
        <v>19</v>
      </c>
      <c r="F1478" s="1" t="s">
        <v>2291</v>
      </c>
      <c r="G1478" s="1" t="s">
        <v>2442</v>
      </c>
      <c r="H1478" s="1">
        <v>1</v>
      </c>
      <c r="I1478" s="13">
        <f t="shared" si="23"/>
        <v>0</v>
      </c>
      <c r="J1478" s="85">
        <v>1</v>
      </c>
    </row>
    <row r="1479" spans="1:10" x14ac:dyDescent="0.25">
      <c r="A1479" s="1" t="s">
        <v>3317</v>
      </c>
      <c r="B1479" s="89" t="s">
        <v>1055</v>
      </c>
      <c r="C1479" s="1" t="s">
        <v>1056</v>
      </c>
      <c r="D1479" s="1">
        <v>20</v>
      </c>
      <c r="E1479" s="1" t="s">
        <v>19</v>
      </c>
      <c r="F1479" s="1" t="s">
        <v>2291</v>
      </c>
      <c r="G1479" s="1" t="s">
        <v>2442</v>
      </c>
      <c r="H1479" s="1">
        <v>1</v>
      </c>
      <c r="I1479" s="13">
        <f t="shared" si="23"/>
        <v>0</v>
      </c>
      <c r="J1479" s="85">
        <v>1</v>
      </c>
    </row>
    <row r="1480" spans="1:10" x14ac:dyDescent="0.25">
      <c r="A1480" s="1" t="s">
        <v>3317</v>
      </c>
      <c r="B1480" s="89" t="s">
        <v>3601</v>
      </c>
      <c r="C1480" s="1" t="s">
        <v>3601</v>
      </c>
      <c r="D1480" s="1">
        <v>20</v>
      </c>
      <c r="E1480" s="1" t="s">
        <v>19</v>
      </c>
      <c r="F1480" s="1" t="s">
        <v>2291</v>
      </c>
      <c r="G1480" s="1" t="s">
        <v>2442</v>
      </c>
      <c r="H1480" s="1">
        <v>1</v>
      </c>
      <c r="I1480" s="13">
        <f t="shared" si="23"/>
        <v>0</v>
      </c>
      <c r="J1480" s="85">
        <v>1</v>
      </c>
    </row>
    <row r="1481" spans="1:10" x14ac:dyDescent="0.25">
      <c r="A1481" s="1" t="s">
        <v>3317</v>
      </c>
      <c r="B1481" s="89" t="s">
        <v>377</v>
      </c>
      <c r="C1481" s="1" t="s">
        <v>3602</v>
      </c>
      <c r="D1481" s="1">
        <v>20</v>
      </c>
      <c r="E1481" s="1" t="s">
        <v>19</v>
      </c>
      <c r="F1481" s="1" t="s">
        <v>2291</v>
      </c>
      <c r="G1481" s="1" t="s">
        <v>2442</v>
      </c>
      <c r="H1481" s="1">
        <v>1</v>
      </c>
      <c r="I1481" s="13">
        <f t="shared" si="23"/>
        <v>0</v>
      </c>
      <c r="J1481" s="85">
        <v>1</v>
      </c>
    </row>
    <row r="1482" spans="1:10" x14ac:dyDescent="0.25">
      <c r="A1482" s="1" t="s">
        <v>3317</v>
      </c>
      <c r="B1482" s="89" t="s">
        <v>1335</v>
      </c>
      <c r="C1482" s="1" t="s">
        <v>3603</v>
      </c>
      <c r="D1482" s="1">
        <v>20</v>
      </c>
      <c r="E1482" s="1" t="s">
        <v>19</v>
      </c>
      <c r="F1482" s="1" t="s">
        <v>2291</v>
      </c>
      <c r="G1482" s="1" t="s">
        <v>2442</v>
      </c>
      <c r="H1482" s="1">
        <v>1</v>
      </c>
      <c r="I1482" s="13">
        <f t="shared" si="23"/>
        <v>0</v>
      </c>
      <c r="J1482" s="85">
        <v>1</v>
      </c>
    </row>
    <row r="1483" spans="1:10" x14ac:dyDescent="0.25">
      <c r="A1483" s="1" t="s">
        <v>3317</v>
      </c>
      <c r="B1483" s="89" t="s">
        <v>1016</v>
      </c>
      <c r="C1483" s="1" t="s">
        <v>3604</v>
      </c>
      <c r="D1483" s="1">
        <v>20</v>
      </c>
      <c r="E1483" s="1" t="s">
        <v>19</v>
      </c>
      <c r="F1483" s="1" t="s">
        <v>2291</v>
      </c>
      <c r="G1483" s="1" t="s">
        <v>2442</v>
      </c>
      <c r="H1483" s="1">
        <v>1</v>
      </c>
      <c r="I1483" s="13">
        <f t="shared" si="23"/>
        <v>0</v>
      </c>
      <c r="J1483" s="85">
        <v>1</v>
      </c>
    </row>
    <row r="1484" spans="1:10" x14ac:dyDescent="0.25">
      <c r="A1484" s="1" t="s">
        <v>3317</v>
      </c>
      <c r="B1484" s="89" t="s">
        <v>1483</v>
      </c>
      <c r="C1484" s="1" t="s">
        <v>3605</v>
      </c>
      <c r="D1484" s="1">
        <v>20</v>
      </c>
      <c r="E1484" s="1" t="s">
        <v>19</v>
      </c>
      <c r="F1484" s="1" t="s">
        <v>2291</v>
      </c>
      <c r="G1484" s="1" t="s">
        <v>2442</v>
      </c>
      <c r="H1484" s="1">
        <v>1</v>
      </c>
      <c r="I1484" s="13">
        <f t="shared" si="23"/>
        <v>0</v>
      </c>
      <c r="J1484" s="85">
        <v>1</v>
      </c>
    </row>
    <row r="1485" spans="1:10" x14ac:dyDescent="0.25">
      <c r="A1485" s="1" t="s">
        <v>3317</v>
      </c>
      <c r="B1485" s="89" t="s">
        <v>1646</v>
      </c>
      <c r="C1485" s="1" t="s">
        <v>3606</v>
      </c>
      <c r="D1485" s="1">
        <v>20</v>
      </c>
      <c r="E1485" s="1" t="s">
        <v>19</v>
      </c>
      <c r="F1485" s="1" t="s">
        <v>2291</v>
      </c>
      <c r="G1485" s="1" t="s">
        <v>2442</v>
      </c>
      <c r="H1485" s="1">
        <v>1</v>
      </c>
      <c r="I1485" s="13">
        <f t="shared" si="23"/>
        <v>0</v>
      </c>
      <c r="J1485" s="85">
        <v>1</v>
      </c>
    </row>
    <row r="1486" spans="1:10" x14ac:dyDescent="0.25">
      <c r="A1486" s="1" t="s">
        <v>3317</v>
      </c>
      <c r="B1486" s="89" t="s">
        <v>618</v>
      </c>
      <c r="C1486" s="1" t="s">
        <v>3607</v>
      </c>
      <c r="D1486" s="1">
        <v>20</v>
      </c>
      <c r="E1486" s="1" t="s">
        <v>19</v>
      </c>
      <c r="F1486" s="1" t="s">
        <v>2291</v>
      </c>
      <c r="G1486" s="1" t="s">
        <v>2442</v>
      </c>
      <c r="H1486" s="1">
        <v>1</v>
      </c>
      <c r="I1486" s="13">
        <f t="shared" si="23"/>
        <v>0</v>
      </c>
      <c r="J1486" s="85">
        <v>1</v>
      </c>
    </row>
    <row r="1487" spans="1:10" x14ac:dyDescent="0.25">
      <c r="A1487" s="1" t="s">
        <v>3317</v>
      </c>
      <c r="B1487" s="89" t="s">
        <v>376</v>
      </c>
      <c r="C1487" s="1" t="s">
        <v>3608</v>
      </c>
      <c r="D1487" s="1">
        <v>20</v>
      </c>
      <c r="E1487" s="1" t="s">
        <v>19</v>
      </c>
      <c r="F1487" s="1" t="s">
        <v>2291</v>
      </c>
      <c r="G1487" s="1" t="s">
        <v>2442</v>
      </c>
      <c r="H1487" s="1">
        <v>1</v>
      </c>
      <c r="I1487" s="13">
        <f t="shared" si="23"/>
        <v>0</v>
      </c>
      <c r="J1487" s="85">
        <v>1</v>
      </c>
    </row>
    <row r="1488" spans="1:10" x14ac:dyDescent="0.25">
      <c r="A1488" s="1" t="s">
        <v>3317</v>
      </c>
      <c r="B1488" s="89" t="s">
        <v>1240</v>
      </c>
      <c r="C1488" s="1" t="s">
        <v>3609</v>
      </c>
      <c r="D1488" s="1">
        <v>20</v>
      </c>
      <c r="E1488" s="1" t="s">
        <v>19</v>
      </c>
      <c r="F1488" s="1" t="s">
        <v>2291</v>
      </c>
      <c r="G1488" s="1" t="s">
        <v>2442</v>
      </c>
      <c r="H1488" s="1">
        <v>1</v>
      </c>
      <c r="I1488" s="13">
        <f t="shared" si="23"/>
        <v>0</v>
      </c>
      <c r="J1488" s="85">
        <v>1</v>
      </c>
    </row>
    <row r="1489" spans="1:10" x14ac:dyDescent="0.25">
      <c r="A1489" s="1" t="s">
        <v>3317</v>
      </c>
      <c r="B1489" s="89" t="s">
        <v>1416</v>
      </c>
      <c r="C1489" s="1" t="s">
        <v>3612</v>
      </c>
      <c r="D1489" s="1">
        <v>20</v>
      </c>
      <c r="E1489" s="1" t="s">
        <v>19</v>
      </c>
      <c r="F1489" s="1" t="s">
        <v>2291</v>
      </c>
      <c r="G1489" s="1" t="s">
        <v>2442</v>
      </c>
      <c r="H1489" s="1">
        <v>1</v>
      </c>
      <c r="I1489" s="13">
        <f t="shared" si="23"/>
        <v>0</v>
      </c>
      <c r="J1489" s="85">
        <v>1</v>
      </c>
    </row>
    <row r="1490" spans="1:10" x14ac:dyDescent="0.25">
      <c r="A1490" s="1" t="s">
        <v>3317</v>
      </c>
      <c r="B1490" s="89" t="s">
        <v>897</v>
      </c>
      <c r="C1490" s="1" t="s">
        <v>3613</v>
      </c>
      <c r="D1490" s="1">
        <v>20</v>
      </c>
      <c r="E1490" s="1" t="s">
        <v>19</v>
      </c>
      <c r="F1490" s="1" t="s">
        <v>2291</v>
      </c>
      <c r="G1490" s="1" t="s">
        <v>2442</v>
      </c>
      <c r="H1490" s="1">
        <v>1</v>
      </c>
      <c r="I1490" s="13">
        <f t="shared" si="23"/>
        <v>0</v>
      </c>
      <c r="J1490" s="85">
        <v>1</v>
      </c>
    </row>
    <row r="1491" spans="1:10" x14ac:dyDescent="0.25">
      <c r="A1491" s="1" t="s">
        <v>3317</v>
      </c>
      <c r="B1491" s="89" t="s">
        <v>382</v>
      </c>
      <c r="C1491" s="1" t="s">
        <v>3614</v>
      </c>
      <c r="D1491" s="1">
        <v>20</v>
      </c>
      <c r="E1491" s="1" t="s">
        <v>19</v>
      </c>
      <c r="F1491" s="1" t="s">
        <v>2291</v>
      </c>
      <c r="G1491" s="1" t="s">
        <v>2442</v>
      </c>
      <c r="H1491" s="1">
        <v>1</v>
      </c>
      <c r="I1491" s="13">
        <f t="shared" si="23"/>
        <v>0</v>
      </c>
      <c r="J1491" s="85">
        <v>1</v>
      </c>
    </row>
    <row r="1492" spans="1:10" x14ac:dyDescent="0.25">
      <c r="A1492" s="1" t="s">
        <v>3317</v>
      </c>
      <c r="B1492" s="89" t="s">
        <v>1340</v>
      </c>
      <c r="C1492" s="1" t="s">
        <v>3615</v>
      </c>
      <c r="D1492" s="1">
        <v>20</v>
      </c>
      <c r="E1492" s="1" t="s">
        <v>19</v>
      </c>
      <c r="F1492" s="1" t="s">
        <v>2291</v>
      </c>
      <c r="G1492" s="1" t="s">
        <v>2442</v>
      </c>
      <c r="H1492" s="1">
        <v>1</v>
      </c>
      <c r="I1492" s="13">
        <f t="shared" si="23"/>
        <v>0</v>
      </c>
      <c r="J1492" s="85">
        <v>1</v>
      </c>
    </row>
    <row r="1493" spans="1:10" x14ac:dyDescent="0.25">
      <c r="A1493" s="1" t="s">
        <v>3317</v>
      </c>
      <c r="B1493" s="89" t="s">
        <v>1338</v>
      </c>
      <c r="C1493" s="1" t="s">
        <v>3616</v>
      </c>
      <c r="D1493" s="1">
        <v>20</v>
      </c>
      <c r="E1493" s="1" t="s">
        <v>19</v>
      </c>
      <c r="F1493" s="1" t="s">
        <v>2291</v>
      </c>
      <c r="G1493" s="1" t="s">
        <v>2442</v>
      </c>
      <c r="H1493" s="1">
        <v>1</v>
      </c>
      <c r="I1493" s="13">
        <f t="shared" si="23"/>
        <v>0</v>
      </c>
      <c r="J1493" s="85">
        <v>1</v>
      </c>
    </row>
    <row r="1494" spans="1:10" x14ac:dyDescent="0.25">
      <c r="A1494" s="1" t="s">
        <v>3317</v>
      </c>
      <c r="B1494" s="89" t="s">
        <v>1339</v>
      </c>
      <c r="C1494" s="1" t="s">
        <v>3617</v>
      </c>
      <c r="D1494" s="1">
        <v>20</v>
      </c>
      <c r="E1494" s="1" t="s">
        <v>19</v>
      </c>
      <c r="F1494" s="1" t="s">
        <v>2291</v>
      </c>
      <c r="G1494" s="1" t="s">
        <v>2442</v>
      </c>
      <c r="H1494" s="1">
        <v>1</v>
      </c>
      <c r="I1494" s="13">
        <f t="shared" si="23"/>
        <v>0</v>
      </c>
      <c r="J1494" s="85">
        <v>1</v>
      </c>
    </row>
    <row r="1495" spans="1:10" x14ac:dyDescent="0.25">
      <c r="A1495" s="1" t="s">
        <v>3317</v>
      </c>
      <c r="B1495" s="89" t="s">
        <v>1631</v>
      </c>
      <c r="C1495" s="1" t="s">
        <v>3618</v>
      </c>
      <c r="D1495" s="1">
        <v>20</v>
      </c>
      <c r="E1495" s="1" t="s">
        <v>19</v>
      </c>
      <c r="F1495" s="1" t="s">
        <v>2291</v>
      </c>
      <c r="G1495" s="1" t="s">
        <v>2442</v>
      </c>
      <c r="H1495" s="1">
        <v>1</v>
      </c>
      <c r="I1495" s="13">
        <f t="shared" si="23"/>
        <v>0</v>
      </c>
      <c r="J1495" s="85">
        <v>1</v>
      </c>
    </row>
    <row r="1496" spans="1:10" x14ac:dyDescent="0.25">
      <c r="A1496" s="1" t="s">
        <v>3317</v>
      </c>
      <c r="B1496" s="89" t="s">
        <v>1643</v>
      </c>
      <c r="C1496" s="1" t="s">
        <v>3619</v>
      </c>
      <c r="D1496" s="1">
        <v>20</v>
      </c>
      <c r="E1496" s="1" t="s">
        <v>19</v>
      </c>
      <c r="F1496" s="1" t="s">
        <v>2291</v>
      </c>
      <c r="G1496" s="1" t="s">
        <v>2442</v>
      </c>
      <c r="H1496" s="1">
        <v>1</v>
      </c>
      <c r="I1496" s="13">
        <f t="shared" si="23"/>
        <v>0</v>
      </c>
      <c r="J1496" s="85">
        <v>1</v>
      </c>
    </row>
    <row r="1497" spans="1:10" x14ac:dyDescent="0.25">
      <c r="A1497" s="1" t="s">
        <v>3317</v>
      </c>
      <c r="B1497" s="89" t="s">
        <v>1576</v>
      </c>
      <c r="C1497" s="1" t="s">
        <v>3620</v>
      </c>
      <c r="D1497" s="1">
        <v>20</v>
      </c>
      <c r="E1497" s="1" t="s">
        <v>19</v>
      </c>
      <c r="F1497" s="1" t="s">
        <v>2291</v>
      </c>
      <c r="G1497" s="1" t="s">
        <v>2442</v>
      </c>
      <c r="H1497" s="1">
        <v>1</v>
      </c>
      <c r="I1497" s="13">
        <f t="shared" si="23"/>
        <v>0</v>
      </c>
      <c r="J1497" s="85">
        <v>1</v>
      </c>
    </row>
    <row r="1498" spans="1:10" x14ac:dyDescent="0.25">
      <c r="A1498" s="1" t="s">
        <v>3317</v>
      </c>
      <c r="B1498" s="89" t="s">
        <v>1615</v>
      </c>
      <c r="C1498" s="1" t="s">
        <v>3621</v>
      </c>
      <c r="D1498" s="1">
        <v>20</v>
      </c>
      <c r="E1498" s="1" t="s">
        <v>19</v>
      </c>
      <c r="F1498" s="1" t="s">
        <v>2291</v>
      </c>
      <c r="G1498" s="1" t="s">
        <v>2442</v>
      </c>
      <c r="H1498" s="1">
        <v>1</v>
      </c>
      <c r="I1498" s="13">
        <f t="shared" si="23"/>
        <v>0</v>
      </c>
      <c r="J1498" s="85">
        <v>1</v>
      </c>
    </row>
    <row r="1499" spans="1:10" x14ac:dyDescent="0.25">
      <c r="A1499" s="1" t="s">
        <v>3317</v>
      </c>
      <c r="B1499" s="89" t="s">
        <v>1345</v>
      </c>
      <c r="C1499" s="1" t="s">
        <v>3622</v>
      </c>
      <c r="D1499" s="1">
        <v>20</v>
      </c>
      <c r="E1499" s="1" t="s">
        <v>19</v>
      </c>
      <c r="F1499" s="1" t="s">
        <v>2291</v>
      </c>
      <c r="G1499" s="1" t="s">
        <v>2442</v>
      </c>
      <c r="H1499" s="1">
        <v>1</v>
      </c>
      <c r="I1499" s="13">
        <f t="shared" si="23"/>
        <v>0</v>
      </c>
      <c r="J1499" s="85">
        <v>1</v>
      </c>
    </row>
    <row r="1500" spans="1:10" x14ac:dyDescent="0.25">
      <c r="A1500" s="1" t="s">
        <v>3317</v>
      </c>
      <c r="B1500" s="89" t="s">
        <v>1703</v>
      </c>
      <c r="C1500" s="1" t="s">
        <v>3623</v>
      </c>
      <c r="D1500" s="1">
        <v>20</v>
      </c>
      <c r="E1500" s="1" t="s">
        <v>19</v>
      </c>
      <c r="F1500" s="1" t="s">
        <v>2291</v>
      </c>
      <c r="G1500" s="1" t="s">
        <v>2442</v>
      </c>
      <c r="H1500" s="1">
        <v>1</v>
      </c>
      <c r="I1500" s="13">
        <f t="shared" si="23"/>
        <v>0</v>
      </c>
      <c r="J1500" s="85">
        <v>1</v>
      </c>
    </row>
    <row r="1501" spans="1:10" x14ac:dyDescent="0.25">
      <c r="A1501" s="1" t="s">
        <v>3317</v>
      </c>
      <c r="B1501" s="89" t="s">
        <v>1649</v>
      </c>
      <c r="C1501" s="1" t="s">
        <v>3624</v>
      </c>
      <c r="D1501" s="1">
        <v>20</v>
      </c>
      <c r="E1501" s="1" t="s">
        <v>19</v>
      </c>
      <c r="F1501" s="1" t="s">
        <v>2291</v>
      </c>
      <c r="G1501" s="1" t="s">
        <v>2442</v>
      </c>
      <c r="H1501" s="1">
        <v>1</v>
      </c>
      <c r="I1501" s="13">
        <f t="shared" si="23"/>
        <v>0</v>
      </c>
      <c r="J1501" s="85">
        <v>1</v>
      </c>
    </row>
    <row r="1502" spans="1:10" x14ac:dyDescent="0.25">
      <c r="A1502" s="1" t="s">
        <v>3317</v>
      </c>
      <c r="B1502" s="89" t="s">
        <v>1228</v>
      </c>
      <c r="C1502" s="1" t="s">
        <v>3625</v>
      </c>
      <c r="D1502" s="1">
        <v>20</v>
      </c>
      <c r="E1502" s="1" t="s">
        <v>19</v>
      </c>
      <c r="F1502" s="1" t="s">
        <v>2291</v>
      </c>
      <c r="G1502" s="1" t="s">
        <v>2442</v>
      </c>
      <c r="H1502" s="1">
        <v>1</v>
      </c>
      <c r="I1502" s="13">
        <f t="shared" si="23"/>
        <v>0</v>
      </c>
      <c r="J1502" s="85">
        <v>1</v>
      </c>
    </row>
    <row r="1503" spans="1:10" x14ac:dyDescent="0.25">
      <c r="A1503" s="1" t="s">
        <v>3317</v>
      </c>
      <c r="B1503" s="89" t="s">
        <v>443</v>
      </c>
      <c r="C1503" s="1" t="s">
        <v>3626</v>
      </c>
      <c r="D1503" s="1">
        <v>20</v>
      </c>
      <c r="E1503" s="1" t="s">
        <v>19</v>
      </c>
      <c r="F1503" s="1" t="s">
        <v>2291</v>
      </c>
      <c r="G1503" s="1" t="s">
        <v>2442</v>
      </c>
      <c r="H1503" s="1">
        <v>1</v>
      </c>
      <c r="I1503" s="13">
        <f t="shared" si="23"/>
        <v>0</v>
      </c>
      <c r="J1503" s="85">
        <v>1</v>
      </c>
    </row>
    <row r="1504" spans="1:10" x14ac:dyDescent="0.25">
      <c r="A1504" s="1" t="s">
        <v>3317</v>
      </c>
      <c r="B1504" s="89" t="s">
        <v>1144</v>
      </c>
      <c r="C1504" s="1" t="s">
        <v>3627</v>
      </c>
      <c r="D1504" s="1">
        <v>20</v>
      </c>
      <c r="E1504" s="1" t="s">
        <v>19</v>
      </c>
      <c r="F1504" s="1" t="s">
        <v>2291</v>
      </c>
      <c r="G1504" s="1" t="s">
        <v>2442</v>
      </c>
      <c r="H1504" s="1">
        <v>1</v>
      </c>
      <c r="I1504" s="13">
        <f t="shared" si="23"/>
        <v>0</v>
      </c>
      <c r="J1504" s="85">
        <v>1</v>
      </c>
    </row>
    <row r="1505" spans="1:10" x14ac:dyDescent="0.25">
      <c r="A1505" s="1" t="s">
        <v>3317</v>
      </c>
      <c r="B1505" s="89" t="s">
        <v>378</v>
      </c>
      <c r="C1505" s="1" t="s">
        <v>379</v>
      </c>
      <c r="D1505" s="1">
        <v>20</v>
      </c>
      <c r="E1505" s="1" t="s">
        <v>19</v>
      </c>
      <c r="F1505" s="1" t="s">
        <v>2291</v>
      </c>
      <c r="G1505" s="1" t="s">
        <v>2442</v>
      </c>
      <c r="H1505" s="1">
        <v>1</v>
      </c>
      <c r="I1505" s="13">
        <f t="shared" si="23"/>
        <v>0</v>
      </c>
      <c r="J1505" s="85">
        <v>1</v>
      </c>
    </row>
    <row r="1506" spans="1:10" x14ac:dyDescent="0.25">
      <c r="A1506" s="1" t="s">
        <v>3317</v>
      </c>
      <c r="B1506" s="89" t="s">
        <v>2006</v>
      </c>
      <c r="C1506" s="1" t="s">
        <v>3628</v>
      </c>
      <c r="D1506" s="1">
        <v>20</v>
      </c>
      <c r="E1506" s="1" t="s">
        <v>19</v>
      </c>
      <c r="F1506" s="1" t="s">
        <v>2291</v>
      </c>
      <c r="G1506" s="1" t="s">
        <v>2442</v>
      </c>
      <c r="H1506" s="1">
        <v>1</v>
      </c>
      <c r="I1506" s="13">
        <f t="shared" si="23"/>
        <v>0</v>
      </c>
      <c r="J1506" s="85">
        <v>1</v>
      </c>
    </row>
    <row r="1507" spans="1:10" x14ac:dyDescent="0.25">
      <c r="A1507" s="1" t="s">
        <v>3317</v>
      </c>
      <c r="B1507" s="89" t="s">
        <v>886</v>
      </c>
      <c r="C1507" s="1" t="s">
        <v>3629</v>
      </c>
      <c r="D1507" s="1">
        <v>20</v>
      </c>
      <c r="E1507" s="1" t="s">
        <v>19</v>
      </c>
      <c r="F1507" s="1" t="s">
        <v>2291</v>
      </c>
      <c r="G1507" s="1" t="s">
        <v>2442</v>
      </c>
      <c r="H1507" s="1">
        <v>1</v>
      </c>
      <c r="I1507" s="13">
        <f t="shared" si="23"/>
        <v>0</v>
      </c>
      <c r="J1507" s="85">
        <v>1</v>
      </c>
    </row>
    <row r="1508" spans="1:10" x14ac:dyDescent="0.25">
      <c r="A1508" s="1" t="s">
        <v>3317</v>
      </c>
      <c r="B1508" s="89" t="s">
        <v>1346</v>
      </c>
      <c r="C1508" s="1" t="s">
        <v>3630</v>
      </c>
      <c r="D1508" s="1">
        <v>20</v>
      </c>
      <c r="E1508" s="1" t="s">
        <v>19</v>
      </c>
      <c r="F1508" s="1" t="s">
        <v>2291</v>
      </c>
      <c r="G1508" s="1" t="s">
        <v>2442</v>
      </c>
      <c r="H1508" s="1">
        <v>1</v>
      </c>
      <c r="I1508" s="13">
        <f t="shared" si="23"/>
        <v>0</v>
      </c>
      <c r="J1508" s="85">
        <v>1</v>
      </c>
    </row>
    <row r="1509" spans="1:10" x14ac:dyDescent="0.25">
      <c r="A1509" s="1" t="s">
        <v>3317</v>
      </c>
      <c r="B1509" s="89" t="s">
        <v>1344</v>
      </c>
      <c r="C1509" s="1" t="s">
        <v>3631</v>
      </c>
      <c r="D1509" s="1">
        <v>20</v>
      </c>
      <c r="E1509" s="1" t="s">
        <v>19</v>
      </c>
      <c r="F1509" s="1" t="s">
        <v>2291</v>
      </c>
      <c r="G1509" s="1" t="s">
        <v>2442</v>
      </c>
      <c r="H1509" s="1">
        <v>1</v>
      </c>
      <c r="I1509" s="13">
        <f t="shared" si="23"/>
        <v>0</v>
      </c>
      <c r="J1509" s="85">
        <v>1</v>
      </c>
    </row>
    <row r="1510" spans="1:10" x14ac:dyDescent="0.25">
      <c r="A1510" s="1" t="s">
        <v>3317</v>
      </c>
      <c r="B1510" s="89" t="s">
        <v>3632</v>
      </c>
      <c r="C1510" s="1" t="s">
        <v>3632</v>
      </c>
      <c r="D1510" s="1">
        <v>20</v>
      </c>
      <c r="E1510" s="1" t="s">
        <v>19</v>
      </c>
      <c r="F1510" s="1" t="s">
        <v>2291</v>
      </c>
      <c r="G1510" s="1" t="s">
        <v>2442</v>
      </c>
      <c r="H1510" s="1">
        <v>1</v>
      </c>
      <c r="I1510" s="13">
        <f t="shared" si="23"/>
        <v>0</v>
      </c>
      <c r="J1510" s="85">
        <v>1</v>
      </c>
    </row>
    <row r="1511" spans="1:10" x14ac:dyDescent="0.25">
      <c r="A1511" s="1" t="s">
        <v>3317</v>
      </c>
      <c r="B1511" s="89" t="s">
        <v>831</v>
      </c>
      <c r="C1511" s="1" t="s">
        <v>3633</v>
      </c>
      <c r="D1511" s="1">
        <v>20</v>
      </c>
      <c r="E1511" s="1" t="s">
        <v>19</v>
      </c>
      <c r="F1511" s="1" t="s">
        <v>2291</v>
      </c>
      <c r="G1511" s="1" t="s">
        <v>2442</v>
      </c>
      <c r="H1511" s="1">
        <v>1</v>
      </c>
      <c r="I1511" s="13">
        <f t="shared" si="23"/>
        <v>0</v>
      </c>
      <c r="J1511" s="85">
        <v>1</v>
      </c>
    </row>
    <row r="1512" spans="1:10" x14ac:dyDescent="0.25">
      <c r="A1512" s="1" t="s">
        <v>3317</v>
      </c>
      <c r="B1512" s="89" t="s">
        <v>1994</v>
      </c>
      <c r="C1512" s="1" t="s">
        <v>3634</v>
      </c>
      <c r="D1512" s="1">
        <v>20</v>
      </c>
      <c r="E1512" s="1" t="s">
        <v>19</v>
      </c>
      <c r="F1512" s="1" t="s">
        <v>2291</v>
      </c>
      <c r="G1512" s="1" t="s">
        <v>2442</v>
      </c>
      <c r="H1512" s="1">
        <v>1</v>
      </c>
      <c r="I1512" s="13">
        <f t="shared" si="23"/>
        <v>0</v>
      </c>
      <c r="J1512" s="85">
        <v>1</v>
      </c>
    </row>
    <row r="1513" spans="1:10" x14ac:dyDescent="0.25">
      <c r="A1513" s="1" t="s">
        <v>3317</v>
      </c>
      <c r="B1513" s="89" t="s">
        <v>1995</v>
      </c>
      <c r="C1513" s="1" t="s">
        <v>3635</v>
      </c>
      <c r="D1513" s="1">
        <v>20</v>
      </c>
      <c r="E1513" s="1" t="s">
        <v>19</v>
      </c>
      <c r="F1513" s="1" t="s">
        <v>2291</v>
      </c>
      <c r="G1513" s="1" t="s">
        <v>2442</v>
      </c>
      <c r="H1513" s="1">
        <v>1</v>
      </c>
      <c r="I1513" s="13">
        <f t="shared" si="23"/>
        <v>0</v>
      </c>
      <c r="J1513" s="85">
        <v>1</v>
      </c>
    </row>
    <row r="1514" spans="1:10" x14ac:dyDescent="0.25">
      <c r="A1514" s="1" t="s">
        <v>3317</v>
      </c>
      <c r="B1514" s="89" t="s">
        <v>1997</v>
      </c>
      <c r="C1514" s="1" t="s">
        <v>3636</v>
      </c>
      <c r="D1514" s="1">
        <v>20</v>
      </c>
      <c r="E1514" s="1" t="s">
        <v>19</v>
      </c>
      <c r="F1514" s="1" t="s">
        <v>2291</v>
      </c>
      <c r="G1514" s="1" t="s">
        <v>2442</v>
      </c>
      <c r="H1514" s="1">
        <v>1</v>
      </c>
      <c r="I1514" s="13">
        <f t="shared" si="23"/>
        <v>0</v>
      </c>
      <c r="J1514" s="85">
        <v>1</v>
      </c>
    </row>
    <row r="1515" spans="1:10" x14ac:dyDescent="0.25">
      <c r="A1515" s="1" t="s">
        <v>3317</v>
      </c>
      <c r="B1515" s="89" t="s">
        <v>3637</v>
      </c>
      <c r="C1515" s="1" t="s">
        <v>3637</v>
      </c>
      <c r="D1515" s="1">
        <v>20</v>
      </c>
      <c r="E1515" s="1" t="s">
        <v>19</v>
      </c>
      <c r="F1515" s="1" t="s">
        <v>2291</v>
      </c>
      <c r="G1515" s="1" t="s">
        <v>2442</v>
      </c>
      <c r="H1515" s="1">
        <v>1</v>
      </c>
      <c r="I1515" s="13">
        <f t="shared" si="23"/>
        <v>0</v>
      </c>
      <c r="J1515" s="85">
        <v>1</v>
      </c>
    </row>
    <row r="1516" spans="1:10" x14ac:dyDescent="0.25">
      <c r="A1516" s="1" t="s">
        <v>3317</v>
      </c>
      <c r="B1516" s="89" t="s">
        <v>1098</v>
      </c>
      <c r="C1516" s="1" t="s">
        <v>3640</v>
      </c>
      <c r="D1516" s="1">
        <v>20</v>
      </c>
      <c r="E1516" s="1" t="s">
        <v>19</v>
      </c>
      <c r="F1516" s="1" t="s">
        <v>2291</v>
      </c>
      <c r="G1516" s="1" t="s">
        <v>2442</v>
      </c>
      <c r="H1516" s="1">
        <v>1</v>
      </c>
      <c r="I1516" s="13">
        <f t="shared" si="23"/>
        <v>0</v>
      </c>
      <c r="J1516" s="85">
        <v>1</v>
      </c>
    </row>
    <row r="1517" spans="1:10" x14ac:dyDescent="0.25">
      <c r="A1517" s="1" t="s">
        <v>3317</v>
      </c>
      <c r="B1517" s="89" t="s">
        <v>812</v>
      </c>
      <c r="C1517" s="1" t="s">
        <v>3641</v>
      </c>
      <c r="D1517" s="1">
        <v>20</v>
      </c>
      <c r="E1517" s="1" t="s">
        <v>19</v>
      </c>
      <c r="F1517" s="1" t="s">
        <v>2291</v>
      </c>
      <c r="G1517" s="1" t="s">
        <v>2442</v>
      </c>
      <c r="H1517" s="1">
        <v>1</v>
      </c>
      <c r="I1517" s="13">
        <f t="shared" si="23"/>
        <v>0</v>
      </c>
      <c r="J1517" s="85">
        <v>1</v>
      </c>
    </row>
    <row r="1518" spans="1:10" x14ac:dyDescent="0.25">
      <c r="A1518" s="1" t="s">
        <v>3317</v>
      </c>
      <c r="B1518" s="89" t="s">
        <v>1289</v>
      </c>
      <c r="C1518" s="1" t="s">
        <v>3642</v>
      </c>
      <c r="D1518" s="1">
        <v>20</v>
      </c>
      <c r="E1518" s="1" t="s">
        <v>19</v>
      </c>
      <c r="F1518" s="1" t="s">
        <v>2291</v>
      </c>
      <c r="G1518" s="1" t="s">
        <v>2442</v>
      </c>
      <c r="H1518" s="1">
        <v>1</v>
      </c>
      <c r="I1518" s="13">
        <f t="shared" si="23"/>
        <v>0</v>
      </c>
      <c r="J1518" s="85">
        <v>1</v>
      </c>
    </row>
    <row r="1519" spans="1:10" x14ac:dyDescent="0.25">
      <c r="A1519" s="1" t="s">
        <v>3317</v>
      </c>
      <c r="B1519" s="89" t="s">
        <v>3643</v>
      </c>
      <c r="C1519" s="1" t="s">
        <v>3643</v>
      </c>
      <c r="D1519" s="1">
        <v>20</v>
      </c>
      <c r="E1519" s="1" t="s">
        <v>19</v>
      </c>
      <c r="F1519" s="1" t="s">
        <v>2291</v>
      </c>
      <c r="G1519" s="1" t="s">
        <v>2442</v>
      </c>
      <c r="H1519" s="1">
        <v>1</v>
      </c>
      <c r="I1519" s="13">
        <f t="shared" si="23"/>
        <v>0</v>
      </c>
      <c r="J1519" s="85">
        <v>1</v>
      </c>
    </row>
    <row r="1520" spans="1:10" x14ac:dyDescent="0.25">
      <c r="A1520" s="1" t="s">
        <v>3317</v>
      </c>
      <c r="B1520" s="89" t="s">
        <v>3644</v>
      </c>
      <c r="C1520" s="1" t="s">
        <v>3644</v>
      </c>
      <c r="D1520" s="1">
        <v>20</v>
      </c>
      <c r="E1520" s="1" t="s">
        <v>19</v>
      </c>
      <c r="F1520" s="1" t="s">
        <v>2291</v>
      </c>
      <c r="G1520" s="1" t="s">
        <v>2442</v>
      </c>
      <c r="H1520" s="1">
        <v>1</v>
      </c>
      <c r="I1520" s="13">
        <f t="shared" si="23"/>
        <v>0</v>
      </c>
      <c r="J1520" s="85">
        <v>1</v>
      </c>
    </row>
    <row r="1521" spans="1:10" x14ac:dyDescent="0.25">
      <c r="A1521" s="1" t="s">
        <v>3317</v>
      </c>
      <c r="B1521" s="89" t="s">
        <v>3645</v>
      </c>
      <c r="C1521" s="1" t="s">
        <v>3645</v>
      </c>
      <c r="D1521" s="1">
        <v>20</v>
      </c>
      <c r="E1521" s="1" t="s">
        <v>19</v>
      </c>
      <c r="F1521" s="1" t="s">
        <v>2291</v>
      </c>
      <c r="G1521" s="1" t="s">
        <v>2442</v>
      </c>
      <c r="H1521" s="1">
        <v>1</v>
      </c>
      <c r="I1521" s="13">
        <f t="shared" si="23"/>
        <v>0</v>
      </c>
      <c r="J1521" s="85">
        <v>1</v>
      </c>
    </row>
    <row r="1522" spans="1:10" x14ac:dyDescent="0.25">
      <c r="A1522" s="1" t="s">
        <v>3317</v>
      </c>
      <c r="B1522" s="89" t="s">
        <v>3646</v>
      </c>
      <c r="C1522" s="1" t="s">
        <v>3646</v>
      </c>
      <c r="D1522" s="1">
        <v>20</v>
      </c>
      <c r="E1522" s="1" t="s">
        <v>19</v>
      </c>
      <c r="F1522" s="1" t="s">
        <v>2291</v>
      </c>
      <c r="G1522" s="1" t="s">
        <v>2442</v>
      </c>
      <c r="H1522" s="1">
        <v>1</v>
      </c>
      <c r="I1522" s="13">
        <f t="shared" si="23"/>
        <v>0</v>
      </c>
      <c r="J1522" s="85">
        <v>1</v>
      </c>
    </row>
    <row r="1523" spans="1:10" x14ac:dyDescent="0.25">
      <c r="A1523" s="1" t="s">
        <v>3317</v>
      </c>
      <c r="B1523" s="89" t="s">
        <v>3647</v>
      </c>
      <c r="C1523" s="1" t="s">
        <v>3647</v>
      </c>
      <c r="D1523" s="1">
        <v>20</v>
      </c>
      <c r="E1523" s="1" t="s">
        <v>19</v>
      </c>
      <c r="F1523" s="1" t="s">
        <v>2291</v>
      </c>
      <c r="G1523" s="1" t="s">
        <v>2442</v>
      </c>
      <c r="H1523" s="1">
        <v>1</v>
      </c>
      <c r="I1523" s="13">
        <f t="shared" si="23"/>
        <v>0</v>
      </c>
      <c r="J1523" s="85">
        <v>1</v>
      </c>
    </row>
    <row r="1524" spans="1:10" x14ac:dyDescent="0.25">
      <c r="A1524" s="1" t="s">
        <v>3317</v>
      </c>
      <c r="B1524" s="89" t="s">
        <v>3648</v>
      </c>
      <c r="C1524" s="1" t="s">
        <v>3648</v>
      </c>
      <c r="D1524" s="1">
        <v>20</v>
      </c>
      <c r="E1524" s="1" t="s">
        <v>19</v>
      </c>
      <c r="F1524" s="1" t="s">
        <v>2291</v>
      </c>
      <c r="G1524" s="1" t="s">
        <v>2442</v>
      </c>
      <c r="H1524" s="1">
        <v>1</v>
      </c>
      <c r="I1524" s="13">
        <f t="shared" si="23"/>
        <v>0</v>
      </c>
      <c r="J1524" s="85">
        <v>1</v>
      </c>
    </row>
    <row r="1525" spans="1:10" x14ac:dyDescent="0.25">
      <c r="A1525" s="1" t="s">
        <v>3317</v>
      </c>
      <c r="B1525" s="89" t="s">
        <v>45</v>
      </c>
      <c r="C1525" s="1" t="s">
        <v>45</v>
      </c>
      <c r="D1525" s="1">
        <v>20</v>
      </c>
      <c r="E1525" s="1" t="s">
        <v>19</v>
      </c>
      <c r="F1525" s="1" t="s">
        <v>2291</v>
      </c>
      <c r="G1525" s="1" t="s">
        <v>2442</v>
      </c>
      <c r="H1525" s="1">
        <v>1</v>
      </c>
      <c r="I1525" s="13">
        <f t="shared" si="23"/>
        <v>0</v>
      </c>
      <c r="J1525" s="85">
        <v>1</v>
      </c>
    </row>
    <row r="1526" spans="1:10" x14ac:dyDescent="0.25">
      <c r="A1526" s="1" t="s">
        <v>3317</v>
      </c>
      <c r="B1526" s="89" t="s">
        <v>58</v>
      </c>
      <c r="C1526" s="1" t="s">
        <v>58</v>
      </c>
      <c r="D1526" s="1">
        <v>20</v>
      </c>
      <c r="E1526" s="1" t="s">
        <v>19</v>
      </c>
      <c r="F1526" s="1" t="s">
        <v>2291</v>
      </c>
      <c r="G1526" s="1" t="s">
        <v>2442</v>
      </c>
      <c r="H1526" s="1">
        <v>1</v>
      </c>
      <c r="I1526" s="13">
        <f t="shared" si="23"/>
        <v>0</v>
      </c>
      <c r="J1526" s="85">
        <v>1</v>
      </c>
    </row>
    <row r="1527" spans="1:10" x14ac:dyDescent="0.25">
      <c r="A1527" s="1" t="s">
        <v>3317</v>
      </c>
      <c r="B1527" s="89" t="s">
        <v>742</v>
      </c>
      <c r="C1527" s="1" t="s">
        <v>3649</v>
      </c>
      <c r="D1527" s="1">
        <v>20</v>
      </c>
      <c r="E1527" s="1" t="s">
        <v>19</v>
      </c>
      <c r="F1527" s="1" t="s">
        <v>2291</v>
      </c>
      <c r="G1527" s="1" t="s">
        <v>2442</v>
      </c>
      <c r="H1527" s="1">
        <v>1</v>
      </c>
      <c r="I1527" s="13">
        <f t="shared" si="23"/>
        <v>0</v>
      </c>
      <c r="J1527" s="85">
        <v>1</v>
      </c>
    </row>
    <row r="1528" spans="1:10" x14ac:dyDescent="0.25">
      <c r="A1528" s="1" t="s">
        <v>3317</v>
      </c>
      <c r="B1528" s="89" t="s">
        <v>1612</v>
      </c>
      <c r="C1528" s="1" t="s">
        <v>3652</v>
      </c>
      <c r="D1528" s="1">
        <v>20</v>
      </c>
      <c r="E1528" s="1" t="s">
        <v>19</v>
      </c>
      <c r="F1528" s="1" t="s">
        <v>2291</v>
      </c>
      <c r="G1528" s="1" t="s">
        <v>2442</v>
      </c>
      <c r="H1528" s="1">
        <v>1</v>
      </c>
      <c r="I1528" s="13">
        <f t="shared" si="23"/>
        <v>0</v>
      </c>
      <c r="J1528" s="85">
        <v>1</v>
      </c>
    </row>
    <row r="1529" spans="1:10" x14ac:dyDescent="0.25">
      <c r="A1529" s="1" t="s">
        <v>3317</v>
      </c>
      <c r="B1529" s="89" t="s">
        <v>1415</v>
      </c>
      <c r="C1529" s="1" t="s">
        <v>3653</v>
      </c>
      <c r="D1529" s="1">
        <v>20</v>
      </c>
      <c r="E1529" s="1" t="s">
        <v>19</v>
      </c>
      <c r="F1529" s="1" t="s">
        <v>2291</v>
      </c>
      <c r="G1529" s="1" t="s">
        <v>2442</v>
      </c>
      <c r="H1529" s="1">
        <v>1</v>
      </c>
      <c r="I1529" s="13">
        <f t="shared" si="23"/>
        <v>0</v>
      </c>
      <c r="J1529" s="85">
        <v>1</v>
      </c>
    </row>
    <row r="1530" spans="1:10" x14ac:dyDescent="0.25">
      <c r="A1530" s="1" t="s">
        <v>3317</v>
      </c>
      <c r="B1530" s="89" t="s">
        <v>472</v>
      </c>
      <c r="C1530" s="1" t="s">
        <v>473</v>
      </c>
      <c r="D1530" s="1">
        <v>20</v>
      </c>
      <c r="E1530" s="1" t="s">
        <v>19</v>
      </c>
      <c r="F1530" s="1" t="s">
        <v>2291</v>
      </c>
      <c r="G1530" s="1" t="s">
        <v>2442</v>
      </c>
      <c r="H1530" s="1">
        <v>1</v>
      </c>
      <c r="I1530" s="13">
        <f t="shared" si="23"/>
        <v>0</v>
      </c>
      <c r="J1530" s="85">
        <v>1</v>
      </c>
    </row>
    <row r="1531" spans="1:10" x14ac:dyDescent="0.25">
      <c r="A1531" s="1" t="s">
        <v>3317</v>
      </c>
      <c r="B1531" s="89" t="s">
        <v>1985</v>
      </c>
      <c r="C1531" s="1" t="s">
        <v>1986</v>
      </c>
      <c r="D1531" s="1">
        <v>20</v>
      </c>
      <c r="E1531" s="1" t="s">
        <v>19</v>
      </c>
      <c r="F1531" s="1" t="s">
        <v>2291</v>
      </c>
      <c r="G1531" s="1" t="s">
        <v>2442</v>
      </c>
      <c r="H1531" s="1">
        <v>1</v>
      </c>
      <c r="I1531" s="13">
        <f t="shared" si="23"/>
        <v>0</v>
      </c>
      <c r="J1531" s="85">
        <v>1</v>
      </c>
    </row>
    <row r="1532" spans="1:10" x14ac:dyDescent="0.25">
      <c r="A1532" s="1" t="s">
        <v>3317</v>
      </c>
      <c r="B1532" s="89" t="s">
        <v>1973</v>
      </c>
      <c r="C1532" s="1" t="s">
        <v>1974</v>
      </c>
      <c r="D1532" s="1">
        <v>20</v>
      </c>
      <c r="E1532" s="1" t="s">
        <v>19</v>
      </c>
      <c r="F1532" s="1" t="s">
        <v>2291</v>
      </c>
      <c r="G1532" s="1" t="s">
        <v>2442</v>
      </c>
      <c r="H1532" s="1">
        <v>1</v>
      </c>
      <c r="I1532" s="13">
        <f t="shared" si="23"/>
        <v>0</v>
      </c>
      <c r="J1532" s="85">
        <v>1</v>
      </c>
    </row>
    <row r="1533" spans="1:10" x14ac:dyDescent="0.25">
      <c r="A1533" s="1" t="s">
        <v>3317</v>
      </c>
      <c r="B1533" s="89" t="s">
        <v>650</v>
      </c>
      <c r="C1533" s="1" t="s">
        <v>651</v>
      </c>
      <c r="D1533" s="1">
        <v>20</v>
      </c>
      <c r="E1533" s="1" t="s">
        <v>19</v>
      </c>
      <c r="F1533" s="1" t="s">
        <v>2291</v>
      </c>
      <c r="G1533" s="1" t="s">
        <v>2442</v>
      </c>
      <c r="H1533" s="1">
        <v>1</v>
      </c>
      <c r="I1533" s="13">
        <f t="shared" si="23"/>
        <v>0</v>
      </c>
      <c r="J1533" s="85">
        <v>1</v>
      </c>
    </row>
    <row r="1534" spans="1:10" x14ac:dyDescent="0.25">
      <c r="A1534" s="1" t="s">
        <v>3317</v>
      </c>
      <c r="B1534" s="89" t="s">
        <v>1009</v>
      </c>
      <c r="C1534" s="1" t="s">
        <v>1010</v>
      </c>
      <c r="D1534" s="1">
        <v>20</v>
      </c>
      <c r="E1534" s="1" t="s">
        <v>19</v>
      </c>
      <c r="F1534" s="1" t="s">
        <v>2291</v>
      </c>
      <c r="G1534" s="1" t="s">
        <v>2442</v>
      </c>
      <c r="H1534" s="1">
        <v>1</v>
      </c>
      <c r="I1534" s="13">
        <f t="shared" si="23"/>
        <v>0</v>
      </c>
      <c r="J1534" s="85">
        <v>1</v>
      </c>
    </row>
    <row r="1535" spans="1:10" x14ac:dyDescent="0.25">
      <c r="A1535" s="1" t="s">
        <v>3317</v>
      </c>
      <c r="B1535" s="89" t="s">
        <v>1011</v>
      </c>
      <c r="C1535" s="1" t="s">
        <v>1012</v>
      </c>
      <c r="D1535" s="1">
        <v>20</v>
      </c>
      <c r="E1535" s="1" t="s">
        <v>19</v>
      </c>
      <c r="F1535" s="1" t="s">
        <v>2291</v>
      </c>
      <c r="G1535" s="1" t="s">
        <v>2442</v>
      </c>
      <c r="H1535" s="1">
        <v>1</v>
      </c>
      <c r="I1535" s="13">
        <f t="shared" si="23"/>
        <v>0</v>
      </c>
      <c r="J1535" s="85">
        <v>1</v>
      </c>
    </row>
    <row r="1536" spans="1:10" x14ac:dyDescent="0.25">
      <c r="A1536" s="1" t="s">
        <v>3317</v>
      </c>
      <c r="B1536" s="89" t="s">
        <v>3654</v>
      </c>
      <c r="C1536" s="1" t="s">
        <v>3654</v>
      </c>
      <c r="D1536" s="1">
        <v>20</v>
      </c>
      <c r="E1536" s="1" t="s">
        <v>19</v>
      </c>
      <c r="F1536" s="1" t="s">
        <v>2291</v>
      </c>
      <c r="G1536" s="1" t="s">
        <v>2442</v>
      </c>
      <c r="H1536" s="1">
        <v>1</v>
      </c>
      <c r="I1536" s="13">
        <f t="shared" si="23"/>
        <v>0</v>
      </c>
      <c r="J1536" s="85">
        <v>1</v>
      </c>
    </row>
    <row r="1537" spans="1:10" x14ac:dyDescent="0.25">
      <c r="A1537" s="1" t="s">
        <v>3317</v>
      </c>
      <c r="B1537" s="89" t="s">
        <v>1248</v>
      </c>
      <c r="C1537" s="1" t="s">
        <v>3661</v>
      </c>
      <c r="D1537" s="1">
        <v>19.75</v>
      </c>
      <c r="E1537" s="1" t="s">
        <v>19</v>
      </c>
      <c r="F1537" s="1" t="s">
        <v>2291</v>
      </c>
      <c r="G1537" s="1" t="s">
        <v>2442</v>
      </c>
      <c r="H1537" s="1">
        <v>1</v>
      </c>
      <c r="I1537" s="13">
        <f t="shared" si="23"/>
        <v>0</v>
      </c>
      <c r="J1537" s="85">
        <v>1</v>
      </c>
    </row>
    <row r="1538" spans="1:10" x14ac:dyDescent="0.25">
      <c r="A1538" s="1" t="s">
        <v>3317</v>
      </c>
      <c r="B1538" s="89" t="s">
        <v>1685</v>
      </c>
      <c r="C1538" s="1" t="s">
        <v>3662</v>
      </c>
      <c r="D1538" s="1">
        <v>19.75</v>
      </c>
      <c r="E1538" s="1" t="s">
        <v>19</v>
      </c>
      <c r="F1538" s="1" t="s">
        <v>2291</v>
      </c>
      <c r="G1538" s="1" t="s">
        <v>2442</v>
      </c>
      <c r="H1538" s="1">
        <v>1</v>
      </c>
      <c r="I1538" s="13">
        <f t="shared" ref="I1538:I1601" si="24">NOT(H1538)*1</f>
        <v>0</v>
      </c>
      <c r="J1538" s="85">
        <v>1</v>
      </c>
    </row>
    <row r="1539" spans="1:10" x14ac:dyDescent="0.25">
      <c r="A1539" s="1" t="s">
        <v>3317</v>
      </c>
      <c r="B1539" s="89" t="s">
        <v>448</v>
      </c>
      <c r="C1539" s="1" t="s">
        <v>3666</v>
      </c>
      <c r="D1539" s="1">
        <v>19</v>
      </c>
      <c r="E1539" s="1" t="s">
        <v>19</v>
      </c>
      <c r="F1539" s="1" t="s">
        <v>2291</v>
      </c>
      <c r="G1539" s="1" t="s">
        <v>2442</v>
      </c>
      <c r="H1539" s="1">
        <v>1</v>
      </c>
      <c r="I1539" s="13">
        <f t="shared" si="24"/>
        <v>0</v>
      </c>
      <c r="J1539" s="85">
        <v>1</v>
      </c>
    </row>
    <row r="1540" spans="1:10" x14ac:dyDescent="0.25">
      <c r="A1540" s="1" t="s">
        <v>3317</v>
      </c>
      <c r="B1540" s="89" t="s">
        <v>657</v>
      </c>
      <c r="C1540" s="1" t="s">
        <v>3667</v>
      </c>
      <c r="D1540" s="1">
        <v>19</v>
      </c>
      <c r="E1540" s="1" t="s">
        <v>19</v>
      </c>
      <c r="F1540" s="1" t="s">
        <v>2291</v>
      </c>
      <c r="G1540" s="1" t="s">
        <v>2442</v>
      </c>
      <c r="H1540" s="1">
        <v>1</v>
      </c>
      <c r="I1540" s="13">
        <f t="shared" si="24"/>
        <v>0</v>
      </c>
      <c r="J1540" s="85">
        <v>1</v>
      </c>
    </row>
    <row r="1541" spans="1:10" x14ac:dyDescent="0.25">
      <c r="A1541" s="1" t="s">
        <v>3317</v>
      </c>
      <c r="B1541" s="89" t="s">
        <v>381</v>
      </c>
      <c r="C1541" s="1" t="s">
        <v>3670</v>
      </c>
      <c r="D1541" s="1">
        <v>19</v>
      </c>
      <c r="E1541" s="1" t="s">
        <v>19</v>
      </c>
      <c r="F1541" s="1" t="s">
        <v>2291</v>
      </c>
      <c r="G1541" s="1" t="s">
        <v>2442</v>
      </c>
      <c r="H1541" s="1">
        <v>1</v>
      </c>
      <c r="I1541" s="13">
        <f t="shared" si="24"/>
        <v>0</v>
      </c>
      <c r="J1541" s="85">
        <v>1</v>
      </c>
    </row>
    <row r="1542" spans="1:10" x14ac:dyDescent="0.25">
      <c r="A1542" s="1" t="s">
        <v>3317</v>
      </c>
      <c r="B1542" s="89" t="s">
        <v>695</v>
      </c>
      <c r="C1542" s="1" t="s">
        <v>696</v>
      </c>
      <c r="D1542" s="1">
        <v>18.5</v>
      </c>
      <c r="E1542" s="1" t="s">
        <v>19</v>
      </c>
      <c r="F1542" s="1" t="s">
        <v>2291</v>
      </c>
      <c r="G1542" s="1" t="s">
        <v>2442</v>
      </c>
      <c r="H1542" s="1">
        <v>1</v>
      </c>
      <c r="I1542" s="13">
        <f t="shared" si="24"/>
        <v>0</v>
      </c>
      <c r="J1542" s="85">
        <v>1</v>
      </c>
    </row>
    <row r="1543" spans="1:10" x14ac:dyDescent="0.25">
      <c r="A1543" s="1" t="s">
        <v>3317</v>
      </c>
      <c r="B1543" s="89" t="s">
        <v>989</v>
      </c>
      <c r="C1543" s="1" t="s">
        <v>3674</v>
      </c>
      <c r="D1543" s="1">
        <v>18</v>
      </c>
      <c r="E1543" s="1" t="s">
        <v>19</v>
      </c>
      <c r="F1543" s="1" t="s">
        <v>2291</v>
      </c>
      <c r="G1543" s="1" t="s">
        <v>2442</v>
      </c>
      <c r="H1543" s="1">
        <v>1</v>
      </c>
      <c r="I1543" s="13">
        <f t="shared" si="24"/>
        <v>0</v>
      </c>
      <c r="J1543" s="85">
        <v>1</v>
      </c>
    </row>
    <row r="1544" spans="1:10" x14ac:dyDescent="0.25">
      <c r="A1544" s="1" t="s">
        <v>3317</v>
      </c>
      <c r="B1544" s="89" t="s">
        <v>545</v>
      </c>
      <c r="C1544" s="1" t="s">
        <v>3676</v>
      </c>
      <c r="D1544" s="1">
        <v>18</v>
      </c>
      <c r="E1544" s="1" t="s">
        <v>19</v>
      </c>
      <c r="F1544" s="1" t="s">
        <v>2291</v>
      </c>
      <c r="G1544" s="1" t="s">
        <v>2442</v>
      </c>
      <c r="H1544" s="1">
        <v>1</v>
      </c>
      <c r="I1544" s="13">
        <f t="shared" si="24"/>
        <v>0</v>
      </c>
      <c r="J1544" s="85">
        <v>1</v>
      </c>
    </row>
    <row r="1545" spans="1:10" x14ac:dyDescent="0.25">
      <c r="A1545" s="1" t="s">
        <v>3317</v>
      </c>
      <c r="B1545" s="89" t="s">
        <v>3677</v>
      </c>
      <c r="C1545" s="1" t="s">
        <v>3677</v>
      </c>
      <c r="D1545" s="1">
        <v>18</v>
      </c>
      <c r="E1545" s="1" t="s">
        <v>19</v>
      </c>
      <c r="F1545" s="1" t="s">
        <v>2291</v>
      </c>
      <c r="G1545" s="1" t="s">
        <v>2442</v>
      </c>
      <c r="H1545" s="1">
        <v>1</v>
      </c>
      <c r="I1545" s="13">
        <f t="shared" si="24"/>
        <v>0</v>
      </c>
      <c r="J1545" s="85">
        <v>1</v>
      </c>
    </row>
    <row r="1546" spans="1:10" x14ac:dyDescent="0.25">
      <c r="A1546" s="1" t="s">
        <v>3317</v>
      </c>
      <c r="B1546" s="89" t="s">
        <v>1645</v>
      </c>
      <c r="C1546" s="1" t="s">
        <v>3679</v>
      </c>
      <c r="D1546" s="1">
        <v>17.5</v>
      </c>
      <c r="E1546" s="1" t="s">
        <v>19</v>
      </c>
      <c r="F1546" s="1" t="s">
        <v>2291</v>
      </c>
      <c r="G1546" s="1" t="s">
        <v>2442</v>
      </c>
      <c r="H1546" s="1">
        <v>1</v>
      </c>
      <c r="I1546" s="13">
        <f t="shared" si="24"/>
        <v>0</v>
      </c>
      <c r="J1546" s="85">
        <v>1</v>
      </c>
    </row>
    <row r="1547" spans="1:10" x14ac:dyDescent="0.25">
      <c r="A1547" s="1" t="s">
        <v>3317</v>
      </c>
      <c r="B1547" s="89" t="s">
        <v>3684</v>
      </c>
      <c r="C1547" s="1" t="s">
        <v>3684</v>
      </c>
      <c r="D1547" s="1">
        <v>17</v>
      </c>
      <c r="E1547" s="1" t="s">
        <v>19</v>
      </c>
      <c r="F1547" s="1" t="s">
        <v>2291</v>
      </c>
      <c r="G1547" s="1" t="s">
        <v>2442</v>
      </c>
      <c r="H1547" s="1">
        <v>1</v>
      </c>
      <c r="I1547" s="13">
        <f t="shared" si="24"/>
        <v>0</v>
      </c>
      <c r="J1547" s="85">
        <v>1</v>
      </c>
    </row>
    <row r="1548" spans="1:10" x14ac:dyDescent="0.25">
      <c r="A1548" s="1" t="s">
        <v>3317</v>
      </c>
      <c r="B1548" s="89" t="s">
        <v>1036</v>
      </c>
      <c r="C1548" s="1" t="s">
        <v>3685</v>
      </c>
      <c r="D1548" s="1">
        <v>16.66</v>
      </c>
      <c r="E1548" s="1" t="s">
        <v>19</v>
      </c>
      <c r="F1548" s="1" t="s">
        <v>2291</v>
      </c>
      <c r="G1548" s="1" t="s">
        <v>2442</v>
      </c>
      <c r="H1548" s="1">
        <v>1</v>
      </c>
      <c r="I1548" s="13">
        <f t="shared" si="24"/>
        <v>0</v>
      </c>
      <c r="J1548" s="85">
        <v>1</v>
      </c>
    </row>
    <row r="1549" spans="1:10" x14ac:dyDescent="0.25">
      <c r="A1549" s="1" t="s">
        <v>3317</v>
      </c>
      <c r="B1549" s="89" t="s">
        <v>1033</v>
      </c>
      <c r="C1549" s="1" t="s">
        <v>3693</v>
      </c>
      <c r="D1549" s="1">
        <v>15</v>
      </c>
      <c r="E1549" s="1" t="s">
        <v>19</v>
      </c>
      <c r="F1549" s="1" t="s">
        <v>2291</v>
      </c>
      <c r="G1549" s="1" t="s">
        <v>2442</v>
      </c>
      <c r="H1549" s="1">
        <v>1</v>
      </c>
      <c r="I1549" s="13">
        <f t="shared" si="24"/>
        <v>0</v>
      </c>
      <c r="J1549" s="85">
        <v>1</v>
      </c>
    </row>
    <row r="1550" spans="1:10" x14ac:dyDescent="0.25">
      <c r="A1550" s="1" t="s">
        <v>3317</v>
      </c>
      <c r="B1550" s="89" t="s">
        <v>1469</v>
      </c>
      <c r="C1550" s="1" t="s">
        <v>3694</v>
      </c>
      <c r="D1550" s="1">
        <v>15</v>
      </c>
      <c r="E1550" s="1" t="s">
        <v>19</v>
      </c>
      <c r="F1550" s="1" t="s">
        <v>2291</v>
      </c>
      <c r="G1550" s="1" t="s">
        <v>2442</v>
      </c>
      <c r="H1550" s="1">
        <v>1</v>
      </c>
      <c r="I1550" s="13">
        <f t="shared" si="24"/>
        <v>0</v>
      </c>
      <c r="J1550" s="85">
        <v>1</v>
      </c>
    </row>
    <row r="1551" spans="1:10" x14ac:dyDescent="0.25">
      <c r="A1551" s="1" t="s">
        <v>3317</v>
      </c>
      <c r="B1551" s="89" t="s">
        <v>1468</v>
      </c>
      <c r="C1551" s="1" t="s">
        <v>3695</v>
      </c>
      <c r="D1551" s="1">
        <v>15</v>
      </c>
      <c r="E1551" s="1" t="s">
        <v>19</v>
      </c>
      <c r="F1551" s="1" t="s">
        <v>2291</v>
      </c>
      <c r="G1551" s="1" t="s">
        <v>2442</v>
      </c>
      <c r="H1551" s="1">
        <v>1</v>
      </c>
      <c r="I1551" s="13">
        <f t="shared" si="24"/>
        <v>0</v>
      </c>
      <c r="J1551" s="85">
        <v>1</v>
      </c>
    </row>
    <row r="1552" spans="1:10" x14ac:dyDescent="0.25">
      <c r="A1552" s="1" t="s">
        <v>3317</v>
      </c>
      <c r="B1552" s="89" t="s">
        <v>1168</v>
      </c>
      <c r="C1552" s="1" t="s">
        <v>3696</v>
      </c>
      <c r="D1552" s="1">
        <v>15</v>
      </c>
      <c r="E1552" s="1" t="s">
        <v>19</v>
      </c>
      <c r="F1552" s="1" t="s">
        <v>2291</v>
      </c>
      <c r="G1552" s="1" t="s">
        <v>2442</v>
      </c>
      <c r="H1552" s="1">
        <v>1</v>
      </c>
      <c r="I1552" s="13">
        <f t="shared" si="24"/>
        <v>0</v>
      </c>
      <c r="J1552" s="85">
        <v>1</v>
      </c>
    </row>
    <row r="1553" spans="1:10" x14ac:dyDescent="0.25">
      <c r="A1553" s="1" t="s">
        <v>3317</v>
      </c>
      <c r="B1553" s="89" t="s">
        <v>1704</v>
      </c>
      <c r="C1553" s="1" t="s">
        <v>3698</v>
      </c>
      <c r="D1553" s="1">
        <v>15</v>
      </c>
      <c r="E1553" s="1" t="s">
        <v>19</v>
      </c>
      <c r="F1553" s="1" t="s">
        <v>2291</v>
      </c>
      <c r="G1553" s="1" t="s">
        <v>2442</v>
      </c>
      <c r="H1553" s="1">
        <v>1</v>
      </c>
      <c r="I1553" s="13">
        <f t="shared" si="24"/>
        <v>0</v>
      </c>
      <c r="J1553" s="85">
        <v>1</v>
      </c>
    </row>
    <row r="1554" spans="1:10" x14ac:dyDescent="0.25">
      <c r="A1554" s="1" t="s">
        <v>3317</v>
      </c>
      <c r="B1554" s="89" t="s">
        <v>1996</v>
      </c>
      <c r="C1554" s="1" t="s">
        <v>3699</v>
      </c>
      <c r="D1554" s="1">
        <v>15</v>
      </c>
      <c r="E1554" s="1" t="s">
        <v>19</v>
      </c>
      <c r="F1554" s="1" t="s">
        <v>2291</v>
      </c>
      <c r="G1554" s="1" t="s">
        <v>2442</v>
      </c>
      <c r="H1554" s="1">
        <v>1</v>
      </c>
      <c r="I1554" s="13">
        <f t="shared" si="24"/>
        <v>0</v>
      </c>
      <c r="J1554" s="85">
        <v>1</v>
      </c>
    </row>
    <row r="1555" spans="1:10" x14ac:dyDescent="0.25">
      <c r="A1555" s="1" t="s">
        <v>3317</v>
      </c>
      <c r="B1555" s="89" t="s">
        <v>532</v>
      </c>
      <c r="C1555" s="1" t="s">
        <v>3700</v>
      </c>
      <c r="D1555" s="1">
        <v>15</v>
      </c>
      <c r="E1555" s="1" t="s">
        <v>19</v>
      </c>
      <c r="F1555" s="1" t="s">
        <v>2291</v>
      </c>
      <c r="G1555" s="1" t="s">
        <v>2442</v>
      </c>
      <c r="H1555" s="1">
        <v>1</v>
      </c>
      <c r="I1555" s="13">
        <f t="shared" si="24"/>
        <v>0</v>
      </c>
      <c r="J1555" s="85">
        <v>1</v>
      </c>
    </row>
    <row r="1556" spans="1:10" x14ac:dyDescent="0.25">
      <c r="A1556" s="1" t="s">
        <v>3317</v>
      </c>
      <c r="B1556" s="89" t="s">
        <v>3706</v>
      </c>
      <c r="C1556" s="1" t="s">
        <v>3706</v>
      </c>
      <c r="D1556" s="1">
        <v>14.5</v>
      </c>
      <c r="E1556" s="1" t="s">
        <v>19</v>
      </c>
      <c r="F1556" s="1" t="s">
        <v>2291</v>
      </c>
      <c r="G1556" s="1" t="s">
        <v>2442</v>
      </c>
      <c r="H1556" s="1">
        <v>1</v>
      </c>
      <c r="I1556" s="13">
        <f t="shared" si="24"/>
        <v>0</v>
      </c>
      <c r="J1556" s="85">
        <v>1</v>
      </c>
    </row>
    <row r="1557" spans="1:10" x14ac:dyDescent="0.25">
      <c r="A1557" s="1" t="s">
        <v>3317</v>
      </c>
      <c r="B1557" s="89" t="s">
        <v>1632</v>
      </c>
      <c r="C1557" s="1" t="s">
        <v>3708</v>
      </c>
      <c r="D1557" s="1">
        <v>14</v>
      </c>
      <c r="E1557" s="1" t="s">
        <v>19</v>
      </c>
      <c r="F1557" s="1" t="s">
        <v>2291</v>
      </c>
      <c r="G1557" s="1" t="s">
        <v>2442</v>
      </c>
      <c r="H1557" s="1">
        <v>1</v>
      </c>
      <c r="I1557" s="13">
        <f t="shared" si="24"/>
        <v>0</v>
      </c>
      <c r="J1557" s="85">
        <v>1</v>
      </c>
    </row>
    <row r="1558" spans="1:10" x14ac:dyDescent="0.25">
      <c r="A1558" s="1" t="s">
        <v>3317</v>
      </c>
      <c r="B1558" s="89" t="s">
        <v>3710</v>
      </c>
      <c r="C1558" s="1" t="s">
        <v>3711</v>
      </c>
      <c r="D1558" s="1">
        <v>13.8</v>
      </c>
      <c r="E1558" s="1" t="s">
        <v>19</v>
      </c>
      <c r="F1558" s="1" t="s">
        <v>2291</v>
      </c>
      <c r="G1558" s="1" t="s">
        <v>2442</v>
      </c>
      <c r="H1558" s="1">
        <v>1</v>
      </c>
      <c r="I1558" s="13">
        <f t="shared" si="24"/>
        <v>0</v>
      </c>
      <c r="J1558" s="85">
        <v>1</v>
      </c>
    </row>
    <row r="1559" spans="1:10" x14ac:dyDescent="0.25">
      <c r="A1559" s="1" t="s">
        <v>3317</v>
      </c>
      <c r="B1559" s="89" t="s">
        <v>3712</v>
      </c>
      <c r="C1559" s="1" t="s">
        <v>3712</v>
      </c>
      <c r="D1559" s="1">
        <v>13.8</v>
      </c>
      <c r="E1559" s="1" t="s">
        <v>19</v>
      </c>
      <c r="F1559" s="1" t="s">
        <v>2291</v>
      </c>
      <c r="G1559" s="1" t="s">
        <v>2442</v>
      </c>
      <c r="H1559" s="1">
        <v>1</v>
      </c>
      <c r="I1559" s="13">
        <f t="shared" si="24"/>
        <v>0</v>
      </c>
      <c r="J1559" s="85">
        <v>1</v>
      </c>
    </row>
    <row r="1560" spans="1:10" x14ac:dyDescent="0.25">
      <c r="A1560" s="1" t="s">
        <v>3317</v>
      </c>
      <c r="B1560" s="89" t="s">
        <v>40</v>
      </c>
      <c r="C1560" s="1" t="s">
        <v>40</v>
      </c>
      <c r="D1560" s="1">
        <v>13.5</v>
      </c>
      <c r="E1560" s="1" t="s">
        <v>19</v>
      </c>
      <c r="F1560" s="1" t="s">
        <v>2291</v>
      </c>
      <c r="G1560" s="1" t="s">
        <v>2442</v>
      </c>
      <c r="H1560" s="1">
        <v>1</v>
      </c>
      <c r="I1560" s="13">
        <f t="shared" si="24"/>
        <v>0</v>
      </c>
      <c r="J1560" s="85">
        <v>1</v>
      </c>
    </row>
    <row r="1561" spans="1:10" x14ac:dyDescent="0.25">
      <c r="A1561" s="1" t="s">
        <v>3317</v>
      </c>
      <c r="B1561" s="89" t="s">
        <v>438</v>
      </c>
      <c r="C1561" s="1" t="s">
        <v>3729</v>
      </c>
      <c r="D1561" s="1">
        <v>12</v>
      </c>
      <c r="E1561" s="1" t="s">
        <v>19</v>
      </c>
      <c r="F1561" s="1" t="s">
        <v>2291</v>
      </c>
      <c r="G1561" s="1" t="s">
        <v>2442</v>
      </c>
      <c r="H1561" s="1">
        <v>1</v>
      </c>
      <c r="I1561" s="13">
        <f t="shared" si="24"/>
        <v>0</v>
      </c>
      <c r="J1561" s="85">
        <v>1</v>
      </c>
    </row>
    <row r="1562" spans="1:10" x14ac:dyDescent="0.25">
      <c r="A1562" s="1" t="s">
        <v>3317</v>
      </c>
      <c r="B1562" s="89" t="s">
        <v>3730</v>
      </c>
      <c r="C1562" s="1" t="s">
        <v>3730</v>
      </c>
      <c r="D1562" s="1">
        <v>12</v>
      </c>
      <c r="E1562" s="1" t="s">
        <v>19</v>
      </c>
      <c r="F1562" s="1" t="s">
        <v>2291</v>
      </c>
      <c r="G1562" s="1" t="s">
        <v>2442</v>
      </c>
      <c r="H1562" s="1">
        <v>1</v>
      </c>
      <c r="I1562" s="13">
        <f t="shared" si="24"/>
        <v>0</v>
      </c>
      <c r="J1562" s="85">
        <v>1</v>
      </c>
    </row>
    <row r="1563" spans="1:10" x14ac:dyDescent="0.25">
      <c r="A1563" s="1" t="s">
        <v>3317</v>
      </c>
      <c r="B1563" s="89" t="s">
        <v>697</v>
      </c>
      <c r="C1563" s="1" t="s">
        <v>3732</v>
      </c>
      <c r="D1563" s="1">
        <v>12</v>
      </c>
      <c r="E1563" s="1" t="s">
        <v>19</v>
      </c>
      <c r="F1563" s="1" t="s">
        <v>2291</v>
      </c>
      <c r="G1563" s="1" t="s">
        <v>2442</v>
      </c>
      <c r="H1563" s="1">
        <v>1</v>
      </c>
      <c r="I1563" s="13">
        <f t="shared" si="24"/>
        <v>0</v>
      </c>
      <c r="J1563" s="85">
        <v>1</v>
      </c>
    </row>
    <row r="1564" spans="1:10" x14ac:dyDescent="0.25">
      <c r="A1564" s="1" t="s">
        <v>3317</v>
      </c>
      <c r="B1564" s="89" t="s">
        <v>902</v>
      </c>
      <c r="C1564" s="1" t="s">
        <v>3733</v>
      </c>
      <c r="D1564" s="1">
        <v>12</v>
      </c>
      <c r="E1564" s="1" t="s">
        <v>19</v>
      </c>
      <c r="F1564" s="1" t="s">
        <v>2291</v>
      </c>
      <c r="G1564" s="1" t="s">
        <v>2442</v>
      </c>
      <c r="H1564" s="1">
        <v>1</v>
      </c>
      <c r="I1564" s="13">
        <f t="shared" si="24"/>
        <v>0</v>
      </c>
      <c r="J1564" s="85">
        <v>1</v>
      </c>
    </row>
    <row r="1565" spans="1:10" x14ac:dyDescent="0.25">
      <c r="A1565" s="1" t="s">
        <v>3317</v>
      </c>
      <c r="B1565" s="89" t="s">
        <v>887</v>
      </c>
      <c r="C1565" s="1" t="s">
        <v>3740</v>
      </c>
      <c r="D1565" s="1">
        <v>11.4</v>
      </c>
      <c r="E1565" s="1" t="s">
        <v>19</v>
      </c>
      <c r="F1565" s="1" t="s">
        <v>2291</v>
      </c>
      <c r="G1565" s="1" t="s">
        <v>2442</v>
      </c>
      <c r="H1565" s="1">
        <v>1</v>
      </c>
      <c r="I1565" s="13">
        <f t="shared" si="24"/>
        <v>0</v>
      </c>
      <c r="J1565" s="85">
        <v>1</v>
      </c>
    </row>
    <row r="1566" spans="1:10" x14ac:dyDescent="0.25">
      <c r="A1566" s="1" t="s">
        <v>3317</v>
      </c>
      <c r="B1566" s="89" t="s">
        <v>619</v>
      </c>
      <c r="C1566" s="1" t="s">
        <v>620</v>
      </c>
      <c r="D1566" s="1">
        <v>11</v>
      </c>
      <c r="E1566" s="1" t="s">
        <v>19</v>
      </c>
      <c r="F1566" s="1" t="s">
        <v>2291</v>
      </c>
      <c r="G1566" s="1" t="s">
        <v>2442</v>
      </c>
      <c r="H1566" s="1">
        <v>1</v>
      </c>
      <c r="I1566" s="13">
        <f t="shared" si="24"/>
        <v>0</v>
      </c>
      <c r="J1566" s="85">
        <v>1</v>
      </c>
    </row>
    <row r="1567" spans="1:10" x14ac:dyDescent="0.25">
      <c r="A1567" s="1" t="s">
        <v>3317</v>
      </c>
      <c r="B1567" s="89" t="s">
        <v>879</v>
      </c>
      <c r="C1567" s="1" t="s">
        <v>3752</v>
      </c>
      <c r="D1567" s="1">
        <v>10</v>
      </c>
      <c r="E1567" s="1" t="s">
        <v>19</v>
      </c>
      <c r="F1567" s="1" t="s">
        <v>2291</v>
      </c>
      <c r="G1567" s="1" t="s">
        <v>2442</v>
      </c>
      <c r="H1567" s="1">
        <v>1</v>
      </c>
      <c r="I1567" s="13">
        <f t="shared" si="24"/>
        <v>0</v>
      </c>
      <c r="J1567" s="85">
        <v>1</v>
      </c>
    </row>
    <row r="1568" spans="1:10" x14ac:dyDescent="0.25">
      <c r="A1568" s="1" t="s">
        <v>3317</v>
      </c>
      <c r="B1568" s="89" t="s">
        <v>855</v>
      </c>
      <c r="C1568" s="1" t="s">
        <v>3753</v>
      </c>
      <c r="D1568" s="1">
        <v>10</v>
      </c>
      <c r="E1568" s="1" t="s">
        <v>19</v>
      </c>
      <c r="F1568" s="1" t="s">
        <v>2291</v>
      </c>
      <c r="G1568" s="1" t="s">
        <v>2442</v>
      </c>
      <c r="H1568" s="1">
        <v>1</v>
      </c>
      <c r="I1568" s="13">
        <f t="shared" si="24"/>
        <v>0</v>
      </c>
      <c r="J1568" s="85">
        <v>1</v>
      </c>
    </row>
    <row r="1569" spans="1:10" x14ac:dyDescent="0.25">
      <c r="A1569" s="1" t="s">
        <v>3317</v>
      </c>
      <c r="B1569" s="89" t="s">
        <v>1268</v>
      </c>
      <c r="C1569" s="1" t="s">
        <v>3754</v>
      </c>
      <c r="D1569" s="1">
        <v>10</v>
      </c>
      <c r="E1569" s="1" t="s">
        <v>19</v>
      </c>
      <c r="F1569" s="1" t="s">
        <v>2291</v>
      </c>
      <c r="G1569" s="1" t="s">
        <v>2442</v>
      </c>
      <c r="H1569" s="1">
        <v>1</v>
      </c>
      <c r="I1569" s="13">
        <f t="shared" si="24"/>
        <v>0</v>
      </c>
      <c r="J1569" s="85">
        <v>1</v>
      </c>
    </row>
    <row r="1570" spans="1:10" x14ac:dyDescent="0.25">
      <c r="A1570" s="1" t="s">
        <v>3317</v>
      </c>
      <c r="B1570" s="89" t="s">
        <v>616</v>
      </c>
      <c r="C1570" s="1" t="s">
        <v>3755</v>
      </c>
      <c r="D1570" s="1">
        <v>10</v>
      </c>
      <c r="E1570" s="1" t="s">
        <v>19</v>
      </c>
      <c r="F1570" s="1" t="s">
        <v>2291</v>
      </c>
      <c r="G1570" s="1" t="s">
        <v>2442</v>
      </c>
      <c r="H1570" s="1">
        <v>1</v>
      </c>
      <c r="I1570" s="13">
        <f t="shared" si="24"/>
        <v>0</v>
      </c>
      <c r="J1570" s="85">
        <v>1</v>
      </c>
    </row>
    <row r="1571" spans="1:10" x14ac:dyDescent="0.25">
      <c r="A1571" s="1" t="s">
        <v>3317</v>
      </c>
      <c r="B1571" s="89" t="s">
        <v>888</v>
      </c>
      <c r="C1571" s="1" t="s">
        <v>3757</v>
      </c>
      <c r="D1571" s="1">
        <v>10</v>
      </c>
      <c r="E1571" s="1" t="s">
        <v>19</v>
      </c>
      <c r="F1571" s="1" t="s">
        <v>2291</v>
      </c>
      <c r="G1571" s="1" t="s">
        <v>2442</v>
      </c>
      <c r="H1571" s="1">
        <v>1</v>
      </c>
      <c r="I1571" s="13">
        <f t="shared" si="24"/>
        <v>0</v>
      </c>
      <c r="J1571" s="85">
        <v>1</v>
      </c>
    </row>
    <row r="1572" spans="1:10" x14ac:dyDescent="0.25">
      <c r="A1572" s="1" t="s">
        <v>3317</v>
      </c>
      <c r="B1572" s="89" t="s">
        <v>1642</v>
      </c>
      <c r="C1572" s="1" t="s">
        <v>3758</v>
      </c>
      <c r="D1572" s="1">
        <v>10</v>
      </c>
      <c r="E1572" s="1" t="s">
        <v>19</v>
      </c>
      <c r="F1572" s="1" t="s">
        <v>2291</v>
      </c>
      <c r="G1572" s="1" t="s">
        <v>2442</v>
      </c>
      <c r="H1572" s="1">
        <v>1</v>
      </c>
      <c r="I1572" s="13">
        <f t="shared" si="24"/>
        <v>0</v>
      </c>
      <c r="J1572" s="85">
        <v>1</v>
      </c>
    </row>
    <row r="1573" spans="1:10" x14ac:dyDescent="0.25">
      <c r="A1573" s="1" t="s">
        <v>3317</v>
      </c>
      <c r="B1573" s="89" t="s">
        <v>1342</v>
      </c>
      <c r="C1573" s="1" t="s">
        <v>1343</v>
      </c>
      <c r="D1573" s="1">
        <v>10</v>
      </c>
      <c r="E1573" s="1" t="s">
        <v>19</v>
      </c>
      <c r="F1573" s="1" t="s">
        <v>2291</v>
      </c>
      <c r="G1573" s="1" t="s">
        <v>2442</v>
      </c>
      <c r="H1573" s="1">
        <v>1</v>
      </c>
      <c r="I1573" s="13">
        <f t="shared" si="24"/>
        <v>0</v>
      </c>
      <c r="J1573" s="85">
        <v>1</v>
      </c>
    </row>
    <row r="1574" spans="1:10" x14ac:dyDescent="0.25">
      <c r="A1574" s="1" t="s">
        <v>3317</v>
      </c>
      <c r="B1574" s="89" t="s">
        <v>1484</v>
      </c>
      <c r="C1574" s="1" t="s">
        <v>3759</v>
      </c>
      <c r="D1574" s="1">
        <v>10</v>
      </c>
      <c r="E1574" s="1" t="s">
        <v>19</v>
      </c>
      <c r="F1574" s="1" t="s">
        <v>2291</v>
      </c>
      <c r="G1574" s="1" t="s">
        <v>2442</v>
      </c>
      <c r="H1574" s="1">
        <v>1</v>
      </c>
      <c r="I1574" s="13">
        <f t="shared" si="24"/>
        <v>0</v>
      </c>
      <c r="J1574" s="85">
        <v>1</v>
      </c>
    </row>
    <row r="1575" spans="1:10" x14ac:dyDescent="0.25">
      <c r="A1575" s="1" t="s">
        <v>3317</v>
      </c>
      <c r="B1575" s="89" t="s">
        <v>22</v>
      </c>
      <c r="C1575" s="1" t="s">
        <v>22</v>
      </c>
      <c r="D1575" s="1">
        <v>10</v>
      </c>
      <c r="E1575" s="1" t="s">
        <v>19</v>
      </c>
      <c r="F1575" s="1" t="s">
        <v>2291</v>
      </c>
      <c r="G1575" s="1" t="s">
        <v>2442</v>
      </c>
      <c r="H1575" s="1">
        <v>1</v>
      </c>
      <c r="I1575" s="13">
        <f t="shared" si="24"/>
        <v>0</v>
      </c>
      <c r="J1575" s="85">
        <v>1</v>
      </c>
    </row>
    <row r="1576" spans="1:10" x14ac:dyDescent="0.25">
      <c r="A1576" s="1" t="s">
        <v>3317</v>
      </c>
      <c r="B1576" s="89" t="s">
        <v>1336</v>
      </c>
      <c r="C1576" s="1" t="s">
        <v>1337</v>
      </c>
      <c r="D1576" s="1">
        <v>10</v>
      </c>
      <c r="E1576" s="1" t="s">
        <v>19</v>
      </c>
      <c r="F1576" s="1" t="s">
        <v>2291</v>
      </c>
      <c r="G1576" s="1" t="s">
        <v>2442</v>
      </c>
      <c r="H1576" s="1">
        <v>1</v>
      </c>
      <c r="I1576" s="13">
        <f t="shared" si="24"/>
        <v>0</v>
      </c>
      <c r="J1576" s="85">
        <v>1</v>
      </c>
    </row>
    <row r="1577" spans="1:10" x14ac:dyDescent="0.25">
      <c r="A1577" s="1" t="s">
        <v>3317</v>
      </c>
      <c r="B1577" s="89" t="s">
        <v>1298</v>
      </c>
      <c r="C1577" s="1" t="s">
        <v>1299</v>
      </c>
      <c r="D1577" s="1">
        <v>9.5</v>
      </c>
      <c r="E1577" s="1" t="s">
        <v>19</v>
      </c>
      <c r="F1577" s="1" t="s">
        <v>2291</v>
      </c>
      <c r="G1577" s="1" t="s">
        <v>2442</v>
      </c>
      <c r="H1577" s="1">
        <v>1</v>
      </c>
      <c r="I1577" s="13">
        <f t="shared" si="24"/>
        <v>0</v>
      </c>
      <c r="J1577" s="85">
        <v>1</v>
      </c>
    </row>
    <row r="1578" spans="1:10" x14ac:dyDescent="0.25">
      <c r="A1578" s="1" t="s">
        <v>3317</v>
      </c>
      <c r="B1578" s="89" t="s">
        <v>698</v>
      </c>
      <c r="C1578" s="1" t="s">
        <v>3774</v>
      </c>
      <c r="D1578" s="1">
        <v>9</v>
      </c>
      <c r="E1578" s="1" t="s">
        <v>19</v>
      </c>
      <c r="F1578" s="1" t="s">
        <v>2291</v>
      </c>
      <c r="G1578" s="1" t="s">
        <v>2442</v>
      </c>
      <c r="H1578" s="1">
        <v>1</v>
      </c>
      <c r="I1578" s="13">
        <f t="shared" si="24"/>
        <v>0</v>
      </c>
      <c r="J1578" s="85">
        <v>1</v>
      </c>
    </row>
    <row r="1579" spans="1:10" x14ac:dyDescent="0.25">
      <c r="A1579" s="1" t="s">
        <v>3317</v>
      </c>
      <c r="B1579" s="89" t="s">
        <v>3775</v>
      </c>
      <c r="C1579" s="1" t="s">
        <v>3775</v>
      </c>
      <c r="D1579" s="1">
        <v>9</v>
      </c>
      <c r="E1579" s="1" t="s">
        <v>19</v>
      </c>
      <c r="F1579" s="1" t="s">
        <v>2291</v>
      </c>
      <c r="G1579" s="1" t="s">
        <v>2442</v>
      </c>
      <c r="H1579" s="1">
        <v>1</v>
      </c>
      <c r="I1579" s="13">
        <f t="shared" si="24"/>
        <v>0</v>
      </c>
      <c r="J1579" s="85">
        <v>1</v>
      </c>
    </row>
    <row r="1580" spans="1:10" x14ac:dyDescent="0.25">
      <c r="A1580" s="1" t="s">
        <v>3317</v>
      </c>
      <c r="B1580" s="89" t="s">
        <v>1609</v>
      </c>
      <c r="C1580" s="1" t="s">
        <v>3783</v>
      </c>
      <c r="D1580" s="1">
        <v>8</v>
      </c>
      <c r="E1580" s="1" t="s">
        <v>19</v>
      </c>
      <c r="F1580" s="1" t="s">
        <v>2291</v>
      </c>
      <c r="G1580" s="1" t="s">
        <v>2442</v>
      </c>
      <c r="H1580" s="1">
        <v>1</v>
      </c>
      <c r="I1580" s="13">
        <f t="shared" si="24"/>
        <v>0</v>
      </c>
      <c r="J1580" s="85">
        <v>1</v>
      </c>
    </row>
    <row r="1581" spans="1:10" x14ac:dyDescent="0.25">
      <c r="A1581" s="1" t="s">
        <v>3317</v>
      </c>
      <c r="B1581" s="89" t="s">
        <v>439</v>
      </c>
      <c r="C1581" s="1" t="s">
        <v>3784</v>
      </c>
      <c r="D1581" s="1">
        <v>8</v>
      </c>
      <c r="E1581" s="1" t="s">
        <v>19</v>
      </c>
      <c r="F1581" s="1" t="s">
        <v>2291</v>
      </c>
      <c r="G1581" s="1" t="s">
        <v>2442</v>
      </c>
      <c r="H1581" s="1">
        <v>1</v>
      </c>
      <c r="I1581" s="13">
        <f t="shared" si="24"/>
        <v>0</v>
      </c>
      <c r="J1581" s="85">
        <v>1</v>
      </c>
    </row>
    <row r="1582" spans="1:10" x14ac:dyDescent="0.25">
      <c r="A1582" s="1" t="s">
        <v>3317</v>
      </c>
      <c r="B1582" s="89" t="s">
        <v>446</v>
      </c>
      <c r="C1582" s="1" t="s">
        <v>3787</v>
      </c>
      <c r="D1582" s="1">
        <v>7.9</v>
      </c>
      <c r="E1582" s="1" t="s">
        <v>19</v>
      </c>
      <c r="F1582" s="1" t="s">
        <v>2291</v>
      </c>
      <c r="G1582" s="1" t="s">
        <v>2442</v>
      </c>
      <c r="H1582" s="1">
        <v>1</v>
      </c>
      <c r="I1582" s="13">
        <f t="shared" si="24"/>
        <v>0</v>
      </c>
      <c r="J1582" s="85">
        <v>1</v>
      </c>
    </row>
    <row r="1583" spans="1:10" x14ac:dyDescent="0.25">
      <c r="A1583" s="1" t="s">
        <v>3317</v>
      </c>
      <c r="B1583" s="89" t="s">
        <v>447</v>
      </c>
      <c r="C1583" s="1" t="s">
        <v>3788</v>
      </c>
      <c r="D1583" s="1">
        <v>7.9</v>
      </c>
      <c r="E1583" s="1" t="s">
        <v>19</v>
      </c>
      <c r="F1583" s="1" t="s">
        <v>2291</v>
      </c>
      <c r="G1583" s="1" t="s">
        <v>2442</v>
      </c>
      <c r="H1583" s="1">
        <v>1</v>
      </c>
      <c r="I1583" s="13">
        <f t="shared" si="24"/>
        <v>0</v>
      </c>
      <c r="J1583" s="85">
        <v>1</v>
      </c>
    </row>
    <row r="1584" spans="1:10" x14ac:dyDescent="0.25">
      <c r="A1584" s="1" t="s">
        <v>3317</v>
      </c>
      <c r="B1584" s="89" t="s">
        <v>1436</v>
      </c>
      <c r="C1584" s="1" t="s">
        <v>1437</v>
      </c>
      <c r="D1584" s="1">
        <v>7.5</v>
      </c>
      <c r="E1584" s="1" t="s">
        <v>19</v>
      </c>
      <c r="F1584" s="1" t="s">
        <v>2291</v>
      </c>
      <c r="G1584" s="1" t="s">
        <v>2442</v>
      </c>
      <c r="H1584" s="1">
        <v>1</v>
      </c>
      <c r="I1584" s="13">
        <f t="shared" si="24"/>
        <v>0</v>
      </c>
      <c r="J1584" s="85">
        <v>1</v>
      </c>
    </row>
    <row r="1585" spans="1:10" x14ac:dyDescent="0.25">
      <c r="A1585" s="1" t="s">
        <v>3317</v>
      </c>
      <c r="B1585" s="89" t="s">
        <v>1647</v>
      </c>
      <c r="C1585" s="1" t="s">
        <v>1648</v>
      </c>
      <c r="D1585" s="1">
        <v>7</v>
      </c>
      <c r="E1585" s="1" t="s">
        <v>19</v>
      </c>
      <c r="F1585" s="1" t="s">
        <v>2291</v>
      </c>
      <c r="G1585" s="1" t="s">
        <v>2442</v>
      </c>
      <c r="H1585" s="1">
        <v>1</v>
      </c>
      <c r="I1585" s="13">
        <f t="shared" si="24"/>
        <v>0</v>
      </c>
      <c r="J1585" s="85">
        <v>1</v>
      </c>
    </row>
    <row r="1586" spans="1:10" x14ac:dyDescent="0.25">
      <c r="A1586" s="1" t="s">
        <v>3317</v>
      </c>
      <c r="B1586" s="89" t="s">
        <v>3797</v>
      </c>
      <c r="C1586" s="1" t="s">
        <v>3797</v>
      </c>
      <c r="D1586" s="1">
        <v>7</v>
      </c>
      <c r="E1586" s="1" t="s">
        <v>19</v>
      </c>
      <c r="F1586" s="1" t="s">
        <v>2291</v>
      </c>
      <c r="G1586" s="1" t="s">
        <v>2442</v>
      </c>
      <c r="H1586" s="1">
        <v>1</v>
      </c>
      <c r="I1586" s="13">
        <f t="shared" si="24"/>
        <v>0</v>
      </c>
      <c r="J1586" s="85">
        <v>1</v>
      </c>
    </row>
    <row r="1587" spans="1:10" x14ac:dyDescent="0.25">
      <c r="A1587" s="1" t="s">
        <v>3317</v>
      </c>
      <c r="B1587" s="89" t="s">
        <v>3803</v>
      </c>
      <c r="C1587" s="1" t="s">
        <v>3803</v>
      </c>
      <c r="D1587" s="1">
        <v>6.5</v>
      </c>
      <c r="E1587" s="1" t="s">
        <v>19</v>
      </c>
      <c r="F1587" s="1" t="s">
        <v>2291</v>
      </c>
      <c r="G1587" s="1" t="s">
        <v>2442</v>
      </c>
      <c r="H1587" s="1">
        <v>1</v>
      </c>
      <c r="I1587" s="13">
        <f t="shared" si="24"/>
        <v>0</v>
      </c>
      <c r="J1587" s="85">
        <v>1</v>
      </c>
    </row>
    <row r="1588" spans="1:10" x14ac:dyDescent="0.25">
      <c r="A1588" s="1" t="s">
        <v>3317</v>
      </c>
      <c r="B1588" s="89" t="s">
        <v>689</v>
      </c>
      <c r="C1588" s="1" t="s">
        <v>3804</v>
      </c>
      <c r="D1588" s="1">
        <v>6.5</v>
      </c>
      <c r="E1588" s="1" t="s">
        <v>19</v>
      </c>
      <c r="F1588" s="1" t="s">
        <v>2291</v>
      </c>
      <c r="G1588" s="1" t="s">
        <v>2442</v>
      </c>
      <c r="H1588" s="1">
        <v>1</v>
      </c>
      <c r="I1588" s="13">
        <f t="shared" si="24"/>
        <v>0</v>
      </c>
      <c r="J1588" s="85">
        <v>1</v>
      </c>
    </row>
    <row r="1589" spans="1:10" x14ac:dyDescent="0.25">
      <c r="A1589" s="1" t="s">
        <v>3317</v>
      </c>
      <c r="B1589" s="89" t="s">
        <v>506</v>
      </c>
      <c r="C1589" s="1" t="s">
        <v>507</v>
      </c>
      <c r="D1589" s="1">
        <v>6.3</v>
      </c>
      <c r="E1589" s="1" t="s">
        <v>19</v>
      </c>
      <c r="F1589" s="1" t="s">
        <v>2291</v>
      </c>
      <c r="G1589" s="1" t="s">
        <v>2442</v>
      </c>
      <c r="H1589" s="1">
        <v>1</v>
      </c>
      <c r="I1589" s="13">
        <f t="shared" si="24"/>
        <v>0</v>
      </c>
      <c r="J1589" s="85">
        <v>1</v>
      </c>
    </row>
    <row r="1590" spans="1:10" x14ac:dyDescent="0.25">
      <c r="A1590" s="1" t="s">
        <v>3317</v>
      </c>
      <c r="B1590" s="89" t="s">
        <v>445</v>
      </c>
      <c r="C1590" s="1" t="s">
        <v>3817</v>
      </c>
      <c r="D1590" s="1">
        <v>6</v>
      </c>
      <c r="E1590" s="1" t="s">
        <v>19</v>
      </c>
      <c r="F1590" s="1" t="s">
        <v>2291</v>
      </c>
      <c r="G1590" s="1" t="s">
        <v>2442</v>
      </c>
      <c r="H1590" s="1">
        <v>1</v>
      </c>
      <c r="I1590" s="13">
        <f t="shared" si="24"/>
        <v>0</v>
      </c>
      <c r="J1590" s="85">
        <v>1</v>
      </c>
    </row>
    <row r="1591" spans="1:10" x14ac:dyDescent="0.25">
      <c r="A1591" s="1" t="s">
        <v>3317</v>
      </c>
      <c r="B1591" s="89" t="s">
        <v>789</v>
      </c>
      <c r="C1591" s="1" t="s">
        <v>3818</v>
      </c>
      <c r="D1591" s="1">
        <v>6</v>
      </c>
      <c r="E1591" s="1" t="s">
        <v>19</v>
      </c>
      <c r="F1591" s="1" t="s">
        <v>2291</v>
      </c>
      <c r="G1591" s="1" t="s">
        <v>2442</v>
      </c>
      <c r="H1591" s="1">
        <v>1</v>
      </c>
      <c r="I1591" s="13">
        <f t="shared" si="24"/>
        <v>0</v>
      </c>
      <c r="J1591" s="85">
        <v>1</v>
      </c>
    </row>
    <row r="1592" spans="1:10" x14ac:dyDescent="0.25">
      <c r="A1592" s="1" t="s">
        <v>3317</v>
      </c>
      <c r="B1592" s="89" t="s">
        <v>1127</v>
      </c>
      <c r="C1592" s="1" t="s">
        <v>3825</v>
      </c>
      <c r="D1592" s="1">
        <v>5.5</v>
      </c>
      <c r="E1592" s="1" t="s">
        <v>19</v>
      </c>
      <c r="F1592" s="1" t="s">
        <v>2291</v>
      </c>
      <c r="G1592" s="1" t="s">
        <v>2442</v>
      </c>
      <c r="H1592" s="1">
        <v>1</v>
      </c>
      <c r="I1592" s="13">
        <f t="shared" si="24"/>
        <v>0</v>
      </c>
      <c r="J1592" s="85">
        <v>1</v>
      </c>
    </row>
    <row r="1593" spans="1:10" x14ac:dyDescent="0.25">
      <c r="A1593" s="1" t="s">
        <v>3317</v>
      </c>
      <c r="B1593" s="89" t="s">
        <v>3826</v>
      </c>
      <c r="C1593" s="1" t="s">
        <v>3826</v>
      </c>
      <c r="D1593" s="1">
        <v>5.5</v>
      </c>
      <c r="E1593" s="1" t="s">
        <v>19</v>
      </c>
      <c r="F1593" s="1" t="s">
        <v>2291</v>
      </c>
      <c r="G1593" s="1" t="s">
        <v>2442</v>
      </c>
      <c r="H1593" s="1">
        <v>1</v>
      </c>
      <c r="I1593" s="13">
        <f t="shared" si="24"/>
        <v>0</v>
      </c>
      <c r="J1593" s="85">
        <v>1</v>
      </c>
    </row>
    <row r="1594" spans="1:10" x14ac:dyDescent="0.25">
      <c r="A1594" s="1" t="s">
        <v>3317</v>
      </c>
      <c r="B1594" s="89" t="s">
        <v>1108</v>
      </c>
      <c r="C1594" s="1" t="s">
        <v>3831</v>
      </c>
      <c r="D1594" s="1">
        <v>5</v>
      </c>
      <c r="E1594" s="1" t="s">
        <v>19</v>
      </c>
      <c r="F1594" s="1" t="s">
        <v>2291</v>
      </c>
      <c r="G1594" s="1" t="s">
        <v>2442</v>
      </c>
      <c r="H1594" s="1">
        <v>1</v>
      </c>
      <c r="I1594" s="13">
        <f t="shared" si="24"/>
        <v>0</v>
      </c>
      <c r="J1594" s="85">
        <v>1</v>
      </c>
    </row>
    <row r="1595" spans="1:10" x14ac:dyDescent="0.25">
      <c r="A1595" s="1" t="s">
        <v>3317</v>
      </c>
      <c r="B1595" s="89" t="s">
        <v>1630</v>
      </c>
      <c r="C1595" s="1" t="s">
        <v>3832</v>
      </c>
      <c r="D1595" s="1">
        <v>5</v>
      </c>
      <c r="E1595" s="1" t="s">
        <v>19</v>
      </c>
      <c r="F1595" s="1" t="s">
        <v>2291</v>
      </c>
      <c r="G1595" s="1" t="s">
        <v>2442</v>
      </c>
      <c r="H1595" s="1">
        <v>1</v>
      </c>
      <c r="I1595" s="13">
        <f t="shared" si="24"/>
        <v>0</v>
      </c>
      <c r="J1595" s="85">
        <v>1</v>
      </c>
    </row>
    <row r="1596" spans="1:10" x14ac:dyDescent="0.25">
      <c r="A1596" s="1" t="s">
        <v>3317</v>
      </c>
      <c r="B1596" s="89" t="s">
        <v>1465</v>
      </c>
      <c r="C1596" s="1" t="s">
        <v>3833</v>
      </c>
      <c r="D1596" s="1">
        <v>5</v>
      </c>
      <c r="E1596" s="1" t="s">
        <v>19</v>
      </c>
      <c r="F1596" s="1" t="s">
        <v>2291</v>
      </c>
      <c r="G1596" s="1" t="s">
        <v>2442</v>
      </c>
      <c r="H1596" s="1">
        <v>1</v>
      </c>
      <c r="I1596" s="13">
        <f t="shared" si="24"/>
        <v>0</v>
      </c>
      <c r="J1596" s="85">
        <v>1</v>
      </c>
    </row>
    <row r="1597" spans="1:10" x14ac:dyDescent="0.25">
      <c r="A1597" s="1" t="s">
        <v>3317</v>
      </c>
      <c r="B1597" s="89" t="s">
        <v>889</v>
      </c>
      <c r="C1597" s="1" t="s">
        <v>3834</v>
      </c>
      <c r="D1597" s="1">
        <v>5</v>
      </c>
      <c r="E1597" s="1" t="s">
        <v>19</v>
      </c>
      <c r="F1597" s="1" t="s">
        <v>2291</v>
      </c>
      <c r="G1597" s="1" t="s">
        <v>2442</v>
      </c>
      <c r="H1597" s="1">
        <v>1</v>
      </c>
      <c r="I1597" s="13">
        <f t="shared" si="24"/>
        <v>0</v>
      </c>
      <c r="J1597" s="85">
        <v>1</v>
      </c>
    </row>
    <row r="1598" spans="1:10" x14ac:dyDescent="0.25">
      <c r="A1598" s="1" t="s">
        <v>3317</v>
      </c>
      <c r="B1598" s="89" t="s">
        <v>688</v>
      </c>
      <c r="C1598" s="1" t="s">
        <v>3835</v>
      </c>
      <c r="D1598" s="1">
        <v>5</v>
      </c>
      <c r="E1598" s="1" t="s">
        <v>19</v>
      </c>
      <c r="F1598" s="1" t="s">
        <v>2291</v>
      </c>
      <c r="G1598" s="1" t="s">
        <v>2442</v>
      </c>
      <c r="H1598" s="1">
        <v>1</v>
      </c>
      <c r="I1598" s="13">
        <f t="shared" si="24"/>
        <v>0</v>
      </c>
      <c r="J1598" s="85">
        <v>1</v>
      </c>
    </row>
    <row r="1599" spans="1:10" x14ac:dyDescent="0.25">
      <c r="A1599" s="1" t="s">
        <v>3317</v>
      </c>
      <c r="B1599" s="89" t="s">
        <v>1650</v>
      </c>
      <c r="C1599" s="1" t="s">
        <v>3836</v>
      </c>
      <c r="D1599" s="1">
        <v>5</v>
      </c>
      <c r="E1599" s="1" t="s">
        <v>19</v>
      </c>
      <c r="F1599" s="1" t="s">
        <v>2291</v>
      </c>
      <c r="G1599" s="1" t="s">
        <v>2442</v>
      </c>
      <c r="H1599" s="1">
        <v>1</v>
      </c>
      <c r="I1599" s="13">
        <f t="shared" si="24"/>
        <v>0</v>
      </c>
      <c r="J1599" s="85">
        <v>1</v>
      </c>
    </row>
    <row r="1600" spans="1:10" x14ac:dyDescent="0.25">
      <c r="A1600" s="1" t="s">
        <v>3317</v>
      </c>
      <c r="B1600" s="89" t="s">
        <v>1651</v>
      </c>
      <c r="C1600" s="1" t="s">
        <v>3837</v>
      </c>
      <c r="D1600" s="1">
        <v>5</v>
      </c>
      <c r="E1600" s="1" t="s">
        <v>19</v>
      </c>
      <c r="F1600" s="1" t="s">
        <v>2291</v>
      </c>
      <c r="G1600" s="1" t="s">
        <v>2442</v>
      </c>
      <c r="H1600" s="1">
        <v>1</v>
      </c>
      <c r="I1600" s="13">
        <f t="shared" si="24"/>
        <v>0</v>
      </c>
      <c r="J1600" s="85">
        <v>1</v>
      </c>
    </row>
    <row r="1601" spans="1:10" x14ac:dyDescent="0.25">
      <c r="A1601" s="1" t="s">
        <v>3317</v>
      </c>
      <c r="B1601" s="89" t="s">
        <v>1141</v>
      </c>
      <c r="C1601" s="1" t="s">
        <v>3838</v>
      </c>
      <c r="D1601" s="1">
        <v>5</v>
      </c>
      <c r="E1601" s="1" t="s">
        <v>19</v>
      </c>
      <c r="F1601" s="1" t="s">
        <v>2291</v>
      </c>
      <c r="G1601" s="1" t="s">
        <v>2442</v>
      </c>
      <c r="H1601" s="1">
        <v>1</v>
      </c>
      <c r="I1601" s="13">
        <f t="shared" si="24"/>
        <v>0</v>
      </c>
      <c r="J1601" s="85">
        <v>1</v>
      </c>
    </row>
    <row r="1602" spans="1:10" x14ac:dyDescent="0.25">
      <c r="A1602" s="1" t="s">
        <v>3317</v>
      </c>
      <c r="B1602" s="89" t="s">
        <v>1062</v>
      </c>
      <c r="C1602" s="1" t="s">
        <v>3839</v>
      </c>
      <c r="D1602" s="1">
        <v>5</v>
      </c>
      <c r="E1602" s="1" t="s">
        <v>19</v>
      </c>
      <c r="F1602" s="1" t="s">
        <v>2291</v>
      </c>
      <c r="G1602" s="1" t="s">
        <v>2442</v>
      </c>
      <c r="H1602" s="1">
        <v>1</v>
      </c>
      <c r="I1602" s="13">
        <f t="shared" ref="I1602:I1665" si="25">NOT(H1602)*1</f>
        <v>0</v>
      </c>
      <c r="J1602" s="85">
        <v>1</v>
      </c>
    </row>
    <row r="1603" spans="1:10" x14ac:dyDescent="0.25">
      <c r="A1603" s="1" t="s">
        <v>3317</v>
      </c>
      <c r="B1603" s="89" t="s">
        <v>3840</v>
      </c>
      <c r="C1603" s="1" t="s">
        <v>3840</v>
      </c>
      <c r="D1603" s="1">
        <v>5</v>
      </c>
      <c r="E1603" s="1" t="s">
        <v>19</v>
      </c>
      <c r="F1603" s="1" t="s">
        <v>2291</v>
      </c>
      <c r="G1603" s="1" t="s">
        <v>2442</v>
      </c>
      <c r="H1603" s="1">
        <v>1</v>
      </c>
      <c r="I1603" s="13">
        <f t="shared" si="25"/>
        <v>0</v>
      </c>
      <c r="J1603" s="85">
        <v>1</v>
      </c>
    </row>
    <row r="1604" spans="1:10" x14ac:dyDescent="0.25">
      <c r="A1604" s="1" t="s">
        <v>3317</v>
      </c>
      <c r="B1604" s="89" t="s">
        <v>639</v>
      </c>
      <c r="C1604" s="1" t="s">
        <v>3843</v>
      </c>
      <c r="D1604" s="1">
        <v>5</v>
      </c>
      <c r="E1604" s="1" t="s">
        <v>19</v>
      </c>
      <c r="F1604" s="1" t="s">
        <v>2291</v>
      </c>
      <c r="G1604" s="1" t="s">
        <v>2442</v>
      </c>
      <c r="H1604" s="1">
        <v>1</v>
      </c>
      <c r="I1604" s="13">
        <f t="shared" si="25"/>
        <v>0</v>
      </c>
      <c r="J1604" s="85">
        <v>1</v>
      </c>
    </row>
    <row r="1605" spans="1:10" x14ac:dyDescent="0.25">
      <c r="A1605" s="1" t="s">
        <v>3317</v>
      </c>
      <c r="B1605" s="89" t="s">
        <v>1663</v>
      </c>
      <c r="C1605" s="1" t="s">
        <v>3844</v>
      </c>
      <c r="D1605" s="1">
        <v>5</v>
      </c>
      <c r="E1605" s="1" t="s">
        <v>19</v>
      </c>
      <c r="F1605" s="1" t="s">
        <v>2291</v>
      </c>
      <c r="G1605" s="1" t="s">
        <v>2442</v>
      </c>
      <c r="H1605" s="1">
        <v>1</v>
      </c>
      <c r="I1605" s="13">
        <f t="shared" si="25"/>
        <v>0</v>
      </c>
      <c r="J1605" s="85">
        <v>1</v>
      </c>
    </row>
    <row r="1606" spans="1:10" x14ac:dyDescent="0.25">
      <c r="A1606" s="1" t="s">
        <v>3317</v>
      </c>
      <c r="B1606" s="89" t="s">
        <v>1987</v>
      </c>
      <c r="C1606" s="1" t="s">
        <v>1988</v>
      </c>
      <c r="D1606" s="1">
        <v>5</v>
      </c>
      <c r="E1606" s="1" t="s">
        <v>19</v>
      </c>
      <c r="F1606" s="1" t="s">
        <v>2291</v>
      </c>
      <c r="G1606" s="1" t="s">
        <v>2442</v>
      </c>
      <c r="H1606" s="1">
        <v>1</v>
      </c>
      <c r="I1606" s="13">
        <f t="shared" si="25"/>
        <v>0</v>
      </c>
      <c r="J1606" s="85">
        <v>1</v>
      </c>
    </row>
    <row r="1607" spans="1:10" x14ac:dyDescent="0.25">
      <c r="A1607" s="1" t="s">
        <v>3317</v>
      </c>
      <c r="B1607" s="89" t="s">
        <v>1099</v>
      </c>
      <c r="C1607" s="1" t="s">
        <v>3854</v>
      </c>
      <c r="D1607" s="1">
        <v>4.96</v>
      </c>
      <c r="E1607" s="1" t="s">
        <v>19</v>
      </c>
      <c r="F1607" s="1" t="s">
        <v>2291</v>
      </c>
      <c r="G1607" s="1" t="s">
        <v>2442</v>
      </c>
      <c r="H1607" s="1">
        <v>1</v>
      </c>
      <c r="I1607" s="13">
        <f t="shared" si="25"/>
        <v>0</v>
      </c>
      <c r="J1607" s="85">
        <v>1</v>
      </c>
    </row>
    <row r="1608" spans="1:10" x14ac:dyDescent="0.25">
      <c r="A1608" s="1" t="s">
        <v>3317</v>
      </c>
      <c r="B1608" s="89" t="s">
        <v>832</v>
      </c>
      <c r="C1608" s="1" t="s">
        <v>3870</v>
      </c>
      <c r="D1608" s="1">
        <v>4.12</v>
      </c>
      <c r="E1608" s="1" t="s">
        <v>19</v>
      </c>
      <c r="F1608" s="1" t="s">
        <v>2291</v>
      </c>
      <c r="G1608" s="1" t="s">
        <v>2442</v>
      </c>
      <c r="H1608" s="1">
        <v>1</v>
      </c>
      <c r="I1608" s="13">
        <f t="shared" si="25"/>
        <v>0</v>
      </c>
      <c r="J1608" s="85">
        <v>1</v>
      </c>
    </row>
    <row r="1609" spans="1:10" x14ac:dyDescent="0.25">
      <c r="A1609" s="1" t="s">
        <v>3317</v>
      </c>
      <c r="B1609" s="89" t="s">
        <v>833</v>
      </c>
      <c r="C1609" s="1" t="s">
        <v>3872</v>
      </c>
      <c r="D1609" s="1">
        <v>4</v>
      </c>
      <c r="E1609" s="1" t="s">
        <v>19</v>
      </c>
      <c r="F1609" s="1" t="s">
        <v>2291</v>
      </c>
      <c r="G1609" s="1" t="s">
        <v>2442</v>
      </c>
      <c r="H1609" s="1">
        <v>1</v>
      </c>
      <c r="I1609" s="13">
        <f t="shared" si="25"/>
        <v>0</v>
      </c>
      <c r="J1609" s="85">
        <v>1</v>
      </c>
    </row>
    <row r="1610" spans="1:10" x14ac:dyDescent="0.25">
      <c r="A1610" s="1" t="s">
        <v>3317</v>
      </c>
      <c r="B1610" s="89" t="s">
        <v>3882</v>
      </c>
      <c r="C1610" s="1" t="s">
        <v>3882</v>
      </c>
      <c r="D1610" s="1">
        <v>3.75</v>
      </c>
      <c r="E1610" s="1" t="s">
        <v>19</v>
      </c>
      <c r="F1610" s="1" t="s">
        <v>2291</v>
      </c>
      <c r="G1610" s="1" t="s">
        <v>2442</v>
      </c>
      <c r="H1610" s="1">
        <v>1</v>
      </c>
      <c r="I1610" s="13">
        <f t="shared" si="25"/>
        <v>0</v>
      </c>
      <c r="J1610" s="85">
        <v>1</v>
      </c>
    </row>
    <row r="1611" spans="1:10" x14ac:dyDescent="0.25">
      <c r="A1611" s="1" t="s">
        <v>3317</v>
      </c>
      <c r="B1611" s="89" t="s">
        <v>1462</v>
      </c>
      <c r="C1611" s="1" t="s">
        <v>3887</v>
      </c>
      <c r="D1611" s="1">
        <v>3.5</v>
      </c>
      <c r="E1611" s="1" t="s">
        <v>19</v>
      </c>
      <c r="F1611" s="1" t="s">
        <v>2291</v>
      </c>
      <c r="G1611" s="1" t="s">
        <v>2442</v>
      </c>
      <c r="H1611" s="1">
        <v>1</v>
      </c>
      <c r="I1611" s="13">
        <f t="shared" si="25"/>
        <v>0</v>
      </c>
      <c r="J1611" s="85">
        <v>1</v>
      </c>
    </row>
    <row r="1612" spans="1:10" x14ac:dyDescent="0.25">
      <c r="A1612" s="1" t="s">
        <v>3317</v>
      </c>
      <c r="B1612" s="89" t="s">
        <v>1463</v>
      </c>
      <c r="C1612" s="1" t="s">
        <v>3888</v>
      </c>
      <c r="D1612" s="1">
        <v>3.5</v>
      </c>
      <c r="E1612" s="1" t="s">
        <v>19</v>
      </c>
      <c r="F1612" s="1" t="s">
        <v>2291</v>
      </c>
      <c r="G1612" s="1" t="s">
        <v>2442</v>
      </c>
      <c r="H1612" s="1">
        <v>1</v>
      </c>
      <c r="I1612" s="13">
        <f t="shared" si="25"/>
        <v>0</v>
      </c>
      <c r="J1612" s="85">
        <v>1</v>
      </c>
    </row>
    <row r="1613" spans="1:10" x14ac:dyDescent="0.25">
      <c r="A1613" s="1" t="s">
        <v>3317</v>
      </c>
      <c r="B1613" s="89" t="s">
        <v>786</v>
      </c>
      <c r="C1613" s="1" t="s">
        <v>3889</v>
      </c>
      <c r="D1613" s="1">
        <v>3.5</v>
      </c>
      <c r="E1613" s="1" t="s">
        <v>19</v>
      </c>
      <c r="F1613" s="1" t="s">
        <v>2291</v>
      </c>
      <c r="G1613" s="1" t="s">
        <v>2442</v>
      </c>
      <c r="H1613" s="1">
        <v>1</v>
      </c>
      <c r="I1613" s="13">
        <f t="shared" si="25"/>
        <v>0</v>
      </c>
      <c r="J1613" s="85">
        <v>1</v>
      </c>
    </row>
    <row r="1614" spans="1:10" x14ac:dyDescent="0.25">
      <c r="A1614" s="1" t="s">
        <v>3317</v>
      </c>
      <c r="B1614" s="89" t="s">
        <v>1659</v>
      </c>
      <c r="C1614" s="1" t="s">
        <v>3890</v>
      </c>
      <c r="D1614" s="1">
        <v>3.5</v>
      </c>
      <c r="E1614" s="1" t="s">
        <v>19</v>
      </c>
      <c r="F1614" s="1" t="s">
        <v>2291</v>
      </c>
      <c r="G1614" s="1" t="s">
        <v>2442</v>
      </c>
      <c r="H1614" s="1">
        <v>1</v>
      </c>
      <c r="I1614" s="13">
        <f t="shared" si="25"/>
        <v>0</v>
      </c>
      <c r="J1614" s="85">
        <v>1</v>
      </c>
    </row>
    <row r="1615" spans="1:10" x14ac:dyDescent="0.25">
      <c r="A1615" s="1" t="s">
        <v>3317</v>
      </c>
      <c r="B1615" s="89" t="s">
        <v>3891</v>
      </c>
      <c r="C1615" s="1" t="s">
        <v>3891</v>
      </c>
      <c r="D1615" s="1">
        <v>3.5</v>
      </c>
      <c r="E1615" s="1" t="s">
        <v>19</v>
      </c>
      <c r="F1615" s="1" t="s">
        <v>2291</v>
      </c>
      <c r="G1615" s="1" t="s">
        <v>2442</v>
      </c>
      <c r="H1615" s="1">
        <v>1</v>
      </c>
      <c r="I1615" s="13">
        <f t="shared" si="25"/>
        <v>0</v>
      </c>
      <c r="J1615" s="85">
        <v>1</v>
      </c>
    </row>
    <row r="1616" spans="1:10" x14ac:dyDescent="0.25">
      <c r="A1616" s="1" t="s">
        <v>3317</v>
      </c>
      <c r="B1616" s="89" t="s">
        <v>785</v>
      </c>
      <c r="C1616" s="1" t="s">
        <v>3901</v>
      </c>
      <c r="D1616" s="1">
        <v>3</v>
      </c>
      <c r="E1616" s="1" t="s">
        <v>19</v>
      </c>
      <c r="F1616" s="1" t="s">
        <v>2291</v>
      </c>
      <c r="G1616" s="1" t="s">
        <v>2442</v>
      </c>
      <c r="H1616" s="1">
        <v>1</v>
      </c>
      <c r="I1616" s="13">
        <f t="shared" si="25"/>
        <v>0</v>
      </c>
      <c r="J1616" s="85">
        <v>1</v>
      </c>
    </row>
    <row r="1617" spans="1:10" x14ac:dyDescent="0.25">
      <c r="A1617" s="1" t="s">
        <v>3317</v>
      </c>
      <c r="B1617" s="89" t="s">
        <v>1066</v>
      </c>
      <c r="C1617" s="1" t="s">
        <v>3902</v>
      </c>
      <c r="D1617" s="1">
        <v>3</v>
      </c>
      <c r="E1617" s="1" t="s">
        <v>19</v>
      </c>
      <c r="F1617" s="1" t="s">
        <v>2291</v>
      </c>
      <c r="G1617" s="1" t="s">
        <v>2442</v>
      </c>
      <c r="H1617" s="1">
        <v>1</v>
      </c>
      <c r="I1617" s="13">
        <f t="shared" si="25"/>
        <v>0</v>
      </c>
      <c r="J1617" s="85">
        <v>1</v>
      </c>
    </row>
    <row r="1618" spans="1:10" x14ac:dyDescent="0.25">
      <c r="A1618" s="1" t="s">
        <v>3317</v>
      </c>
      <c r="B1618" s="89" t="s">
        <v>3903</v>
      </c>
      <c r="C1618" s="1" t="s">
        <v>3903</v>
      </c>
      <c r="D1618" s="1">
        <v>3</v>
      </c>
      <c r="E1618" s="1" t="s">
        <v>19</v>
      </c>
      <c r="F1618" s="1" t="s">
        <v>2291</v>
      </c>
      <c r="G1618" s="1" t="s">
        <v>2442</v>
      </c>
      <c r="H1618" s="1">
        <v>1</v>
      </c>
      <c r="I1618" s="13">
        <f t="shared" si="25"/>
        <v>0</v>
      </c>
      <c r="J1618" s="85">
        <v>1</v>
      </c>
    </row>
    <row r="1619" spans="1:10" x14ac:dyDescent="0.25">
      <c r="A1619" s="1" t="s">
        <v>3317</v>
      </c>
      <c r="B1619" s="89" t="s">
        <v>3904</v>
      </c>
      <c r="C1619" s="1" t="s">
        <v>3904</v>
      </c>
      <c r="D1619" s="1">
        <v>3</v>
      </c>
      <c r="E1619" s="1" t="s">
        <v>19</v>
      </c>
      <c r="F1619" s="1" t="s">
        <v>2291</v>
      </c>
      <c r="G1619" s="1" t="s">
        <v>2442</v>
      </c>
      <c r="H1619" s="1">
        <v>1</v>
      </c>
      <c r="I1619" s="13">
        <f t="shared" si="25"/>
        <v>0</v>
      </c>
      <c r="J1619" s="85">
        <v>1</v>
      </c>
    </row>
    <row r="1620" spans="1:10" x14ac:dyDescent="0.25">
      <c r="A1620" s="1" t="s">
        <v>3317</v>
      </c>
      <c r="B1620" s="89" t="s">
        <v>1414</v>
      </c>
      <c r="C1620" s="1" t="s">
        <v>3905</v>
      </c>
      <c r="D1620" s="1">
        <v>3</v>
      </c>
      <c r="E1620" s="1" t="s">
        <v>19</v>
      </c>
      <c r="F1620" s="1" t="s">
        <v>2291</v>
      </c>
      <c r="G1620" s="1" t="s">
        <v>2442</v>
      </c>
      <c r="H1620" s="1">
        <v>1</v>
      </c>
      <c r="I1620" s="13">
        <f t="shared" si="25"/>
        <v>0</v>
      </c>
      <c r="J1620" s="85">
        <v>1</v>
      </c>
    </row>
    <row r="1621" spans="1:10" x14ac:dyDescent="0.25">
      <c r="A1621" s="1" t="s">
        <v>3317</v>
      </c>
      <c r="B1621" s="89" t="s">
        <v>1058</v>
      </c>
      <c r="C1621" s="1" t="s">
        <v>3909</v>
      </c>
      <c r="D1621" s="1">
        <v>3</v>
      </c>
      <c r="E1621" s="1" t="s">
        <v>19</v>
      </c>
      <c r="F1621" s="1" t="s">
        <v>2291</v>
      </c>
      <c r="G1621" s="1" t="s">
        <v>2442</v>
      </c>
      <c r="H1621" s="1">
        <v>1</v>
      </c>
      <c r="I1621" s="13">
        <f t="shared" si="25"/>
        <v>0</v>
      </c>
      <c r="J1621" s="85">
        <v>1</v>
      </c>
    </row>
    <row r="1622" spans="1:10" x14ac:dyDescent="0.25">
      <c r="A1622" s="1" t="s">
        <v>3317</v>
      </c>
      <c r="B1622" s="89" t="s">
        <v>3910</v>
      </c>
      <c r="C1622" s="1" t="s">
        <v>3910</v>
      </c>
      <c r="D1622" s="1">
        <v>3</v>
      </c>
      <c r="E1622" s="1" t="s">
        <v>19</v>
      </c>
      <c r="F1622" s="1" t="s">
        <v>2291</v>
      </c>
      <c r="G1622" s="1" t="s">
        <v>2442</v>
      </c>
      <c r="H1622" s="1">
        <v>1</v>
      </c>
      <c r="I1622" s="13">
        <f t="shared" si="25"/>
        <v>0</v>
      </c>
      <c r="J1622" s="85">
        <v>1</v>
      </c>
    </row>
    <row r="1623" spans="1:10" x14ac:dyDescent="0.25">
      <c r="A1623" s="1" t="s">
        <v>3317</v>
      </c>
      <c r="B1623" s="89" t="s">
        <v>3912</v>
      </c>
      <c r="C1623" s="1" t="s">
        <v>3912</v>
      </c>
      <c r="D1623" s="1">
        <v>3</v>
      </c>
      <c r="E1623" s="1" t="s">
        <v>19</v>
      </c>
      <c r="F1623" s="1" t="s">
        <v>2291</v>
      </c>
      <c r="G1623" s="1" t="s">
        <v>2442</v>
      </c>
      <c r="H1623" s="1">
        <v>1</v>
      </c>
      <c r="I1623" s="13">
        <f t="shared" si="25"/>
        <v>0</v>
      </c>
      <c r="J1623" s="85">
        <v>1</v>
      </c>
    </row>
    <row r="1624" spans="1:10" x14ac:dyDescent="0.25">
      <c r="A1624" s="1" t="s">
        <v>3317</v>
      </c>
      <c r="B1624" s="89" t="s">
        <v>49</v>
      </c>
      <c r="C1624" s="1" t="s">
        <v>49</v>
      </c>
      <c r="D1624" s="1">
        <v>3</v>
      </c>
      <c r="E1624" s="1" t="s">
        <v>19</v>
      </c>
      <c r="F1624" s="1" t="s">
        <v>2291</v>
      </c>
      <c r="G1624" s="1" t="s">
        <v>2442</v>
      </c>
      <c r="H1624" s="1">
        <v>1</v>
      </c>
      <c r="I1624" s="13">
        <f t="shared" si="25"/>
        <v>0</v>
      </c>
      <c r="J1624" s="85">
        <v>1</v>
      </c>
    </row>
    <row r="1625" spans="1:10" x14ac:dyDescent="0.25">
      <c r="A1625" s="1" t="s">
        <v>3317</v>
      </c>
      <c r="B1625" s="89" t="s">
        <v>20</v>
      </c>
      <c r="C1625" s="1" t="s">
        <v>20</v>
      </c>
      <c r="D1625" s="1">
        <v>2.9</v>
      </c>
      <c r="E1625" s="1" t="s">
        <v>19</v>
      </c>
      <c r="F1625" s="1" t="s">
        <v>2291</v>
      </c>
      <c r="G1625" s="1" t="s">
        <v>2442</v>
      </c>
      <c r="H1625" s="1">
        <v>1</v>
      </c>
      <c r="I1625" s="13">
        <f t="shared" si="25"/>
        <v>0</v>
      </c>
      <c r="J1625" s="85">
        <v>1</v>
      </c>
    </row>
    <row r="1626" spans="1:10" x14ac:dyDescent="0.25">
      <c r="A1626" s="1" t="s">
        <v>3317</v>
      </c>
      <c r="B1626" s="89" t="s">
        <v>1460</v>
      </c>
      <c r="C1626" s="1" t="s">
        <v>3925</v>
      </c>
      <c r="D1626" s="1">
        <v>2.5</v>
      </c>
      <c r="E1626" s="1" t="s">
        <v>19</v>
      </c>
      <c r="F1626" s="1" t="s">
        <v>2291</v>
      </c>
      <c r="G1626" s="1" t="s">
        <v>2442</v>
      </c>
      <c r="H1626" s="1">
        <v>1</v>
      </c>
      <c r="I1626" s="13">
        <f t="shared" si="25"/>
        <v>0</v>
      </c>
      <c r="J1626" s="85">
        <v>1</v>
      </c>
    </row>
    <row r="1627" spans="1:10" x14ac:dyDescent="0.25">
      <c r="A1627" s="1" t="s">
        <v>3317</v>
      </c>
      <c r="B1627" s="89" t="s">
        <v>1461</v>
      </c>
      <c r="C1627" s="1" t="s">
        <v>3926</v>
      </c>
      <c r="D1627" s="1">
        <v>2.5</v>
      </c>
      <c r="E1627" s="1" t="s">
        <v>19</v>
      </c>
      <c r="F1627" s="1" t="s">
        <v>2291</v>
      </c>
      <c r="G1627" s="1" t="s">
        <v>2442</v>
      </c>
      <c r="H1627" s="1">
        <v>1</v>
      </c>
      <c r="I1627" s="13">
        <f t="shared" si="25"/>
        <v>0</v>
      </c>
      <c r="J1627" s="85">
        <v>1</v>
      </c>
    </row>
    <row r="1628" spans="1:10" x14ac:dyDescent="0.25">
      <c r="A1628" s="1" t="s">
        <v>3317</v>
      </c>
      <c r="B1628" s="89" t="s">
        <v>788</v>
      </c>
      <c r="C1628" s="1" t="s">
        <v>3927</v>
      </c>
      <c r="D1628" s="1">
        <v>2.5</v>
      </c>
      <c r="E1628" s="1" t="s">
        <v>19</v>
      </c>
      <c r="F1628" s="1" t="s">
        <v>2291</v>
      </c>
      <c r="G1628" s="1" t="s">
        <v>2442</v>
      </c>
      <c r="H1628" s="1">
        <v>1</v>
      </c>
      <c r="I1628" s="13">
        <f t="shared" si="25"/>
        <v>0</v>
      </c>
      <c r="J1628" s="85">
        <v>1</v>
      </c>
    </row>
    <row r="1629" spans="1:10" x14ac:dyDescent="0.25">
      <c r="A1629" s="1" t="s">
        <v>3317</v>
      </c>
      <c r="B1629" s="89" t="s">
        <v>3928</v>
      </c>
      <c r="C1629" s="1" t="s">
        <v>3928</v>
      </c>
      <c r="D1629" s="1">
        <v>2.5</v>
      </c>
      <c r="E1629" s="1" t="s">
        <v>19</v>
      </c>
      <c r="F1629" s="1" t="s">
        <v>2291</v>
      </c>
      <c r="G1629" s="1" t="s">
        <v>2442</v>
      </c>
      <c r="H1629" s="1">
        <v>1</v>
      </c>
      <c r="I1629" s="13">
        <f t="shared" si="25"/>
        <v>0</v>
      </c>
      <c r="J1629" s="85">
        <v>1</v>
      </c>
    </row>
    <row r="1630" spans="1:10" x14ac:dyDescent="0.25">
      <c r="A1630" s="1" t="s">
        <v>3317</v>
      </c>
      <c r="B1630" s="89" t="s">
        <v>3930</v>
      </c>
      <c r="C1630" s="1" t="s">
        <v>3930</v>
      </c>
      <c r="D1630" s="1">
        <v>2.5</v>
      </c>
      <c r="E1630" s="1" t="s">
        <v>19</v>
      </c>
      <c r="F1630" s="1" t="s">
        <v>2291</v>
      </c>
      <c r="G1630" s="1" t="s">
        <v>2442</v>
      </c>
      <c r="H1630" s="1">
        <v>1</v>
      </c>
      <c r="I1630" s="13">
        <f t="shared" si="25"/>
        <v>0</v>
      </c>
      <c r="J1630" s="85">
        <v>1</v>
      </c>
    </row>
    <row r="1631" spans="1:10" x14ac:dyDescent="0.25">
      <c r="A1631" s="1" t="s">
        <v>3317</v>
      </c>
      <c r="B1631" s="89" t="s">
        <v>903</v>
      </c>
      <c r="C1631" s="1" t="s">
        <v>3931</v>
      </c>
      <c r="D1631" s="1">
        <v>2.5</v>
      </c>
      <c r="E1631" s="1" t="s">
        <v>19</v>
      </c>
      <c r="F1631" s="1" t="s">
        <v>2291</v>
      </c>
      <c r="G1631" s="1" t="s">
        <v>2442</v>
      </c>
      <c r="H1631" s="1">
        <v>1</v>
      </c>
      <c r="I1631" s="13">
        <f t="shared" si="25"/>
        <v>0</v>
      </c>
      <c r="J1631" s="85">
        <v>1</v>
      </c>
    </row>
    <row r="1632" spans="1:10" x14ac:dyDescent="0.25">
      <c r="A1632" s="1" t="s">
        <v>3317</v>
      </c>
      <c r="B1632" s="89" t="s">
        <v>516</v>
      </c>
      <c r="C1632" s="1" t="s">
        <v>3934</v>
      </c>
      <c r="D1632" s="1">
        <v>2.4</v>
      </c>
      <c r="E1632" s="1" t="s">
        <v>19</v>
      </c>
      <c r="F1632" s="1" t="s">
        <v>2291</v>
      </c>
      <c r="G1632" s="1" t="s">
        <v>2442</v>
      </c>
      <c r="H1632" s="1">
        <v>1</v>
      </c>
      <c r="I1632" s="13">
        <f t="shared" si="25"/>
        <v>0</v>
      </c>
      <c r="J1632" s="85">
        <v>1</v>
      </c>
    </row>
    <row r="1633" spans="1:10" x14ac:dyDescent="0.25">
      <c r="A1633" s="1" t="s">
        <v>3317</v>
      </c>
      <c r="B1633" s="89" t="s">
        <v>1660</v>
      </c>
      <c r="C1633" s="1" t="s">
        <v>3936</v>
      </c>
      <c r="D1633" s="1">
        <v>2.33</v>
      </c>
      <c r="E1633" s="1" t="s">
        <v>19</v>
      </c>
      <c r="F1633" s="1" t="s">
        <v>2291</v>
      </c>
      <c r="G1633" s="1" t="s">
        <v>2442</v>
      </c>
      <c r="H1633" s="1">
        <v>1</v>
      </c>
      <c r="I1633" s="13">
        <f t="shared" si="25"/>
        <v>0</v>
      </c>
      <c r="J1633" s="85">
        <v>1</v>
      </c>
    </row>
    <row r="1634" spans="1:10" x14ac:dyDescent="0.25">
      <c r="A1634" s="1" t="s">
        <v>3317</v>
      </c>
      <c r="B1634" s="89" t="s">
        <v>3937</v>
      </c>
      <c r="C1634" s="1" t="s">
        <v>3937</v>
      </c>
      <c r="D1634" s="1">
        <v>2.2999999999999998</v>
      </c>
      <c r="E1634" s="1" t="s">
        <v>19</v>
      </c>
      <c r="F1634" s="1" t="s">
        <v>2291</v>
      </c>
      <c r="G1634" s="1" t="s">
        <v>2442</v>
      </c>
      <c r="H1634" s="1">
        <v>1</v>
      </c>
      <c r="I1634" s="13">
        <f t="shared" si="25"/>
        <v>0</v>
      </c>
      <c r="J1634" s="85">
        <v>1</v>
      </c>
    </row>
    <row r="1635" spans="1:10" x14ac:dyDescent="0.25">
      <c r="A1635" s="1" t="s">
        <v>3317</v>
      </c>
      <c r="B1635" s="89" t="s">
        <v>3944</v>
      </c>
      <c r="C1635" s="1" t="s">
        <v>3944</v>
      </c>
      <c r="D1635" s="1">
        <v>2.1</v>
      </c>
      <c r="E1635" s="1" t="s">
        <v>19</v>
      </c>
      <c r="F1635" s="1" t="s">
        <v>2291</v>
      </c>
      <c r="G1635" s="1" t="s">
        <v>2442</v>
      </c>
      <c r="H1635" s="1">
        <v>1</v>
      </c>
      <c r="I1635" s="13">
        <f t="shared" si="25"/>
        <v>0</v>
      </c>
      <c r="J1635" s="85">
        <v>1</v>
      </c>
    </row>
    <row r="1636" spans="1:10" x14ac:dyDescent="0.25">
      <c r="A1636" s="1" t="s">
        <v>3317</v>
      </c>
      <c r="B1636" s="89" t="s">
        <v>1371</v>
      </c>
      <c r="C1636" s="1" t="s">
        <v>3957</v>
      </c>
      <c r="D1636" s="1">
        <v>2</v>
      </c>
      <c r="E1636" s="1" t="s">
        <v>19</v>
      </c>
      <c r="F1636" s="1" t="s">
        <v>2291</v>
      </c>
      <c r="G1636" s="1" t="s">
        <v>2442</v>
      </c>
      <c r="H1636" s="1">
        <v>1</v>
      </c>
      <c r="I1636" s="13">
        <f t="shared" si="25"/>
        <v>0</v>
      </c>
      <c r="J1636" s="85">
        <v>1</v>
      </c>
    </row>
    <row r="1637" spans="1:10" x14ac:dyDescent="0.25">
      <c r="A1637" s="1" t="s">
        <v>3317</v>
      </c>
      <c r="B1637" s="89" t="s">
        <v>3958</v>
      </c>
      <c r="C1637" s="1" t="s">
        <v>3958</v>
      </c>
      <c r="D1637" s="1">
        <v>2</v>
      </c>
      <c r="E1637" s="1" t="s">
        <v>19</v>
      </c>
      <c r="F1637" s="1" t="s">
        <v>2291</v>
      </c>
      <c r="G1637" s="1" t="s">
        <v>2442</v>
      </c>
      <c r="H1637" s="1">
        <v>1</v>
      </c>
      <c r="I1637" s="13">
        <f t="shared" si="25"/>
        <v>0</v>
      </c>
      <c r="J1637" s="85">
        <v>1</v>
      </c>
    </row>
    <row r="1638" spans="1:10" x14ac:dyDescent="0.25">
      <c r="A1638" s="1" t="s">
        <v>3317</v>
      </c>
      <c r="B1638" s="89" t="s">
        <v>3959</v>
      </c>
      <c r="C1638" s="1" t="s">
        <v>3959</v>
      </c>
      <c r="D1638" s="1">
        <v>2</v>
      </c>
      <c r="E1638" s="1" t="s">
        <v>19</v>
      </c>
      <c r="F1638" s="1" t="s">
        <v>2291</v>
      </c>
      <c r="G1638" s="1" t="s">
        <v>2442</v>
      </c>
      <c r="H1638" s="1">
        <v>1</v>
      </c>
      <c r="I1638" s="13">
        <f t="shared" si="25"/>
        <v>0</v>
      </c>
      <c r="J1638" s="85">
        <v>1</v>
      </c>
    </row>
    <row r="1639" spans="1:10" x14ac:dyDescent="0.25">
      <c r="A1639" s="1" t="s">
        <v>3317</v>
      </c>
      <c r="B1639" s="89" t="s">
        <v>3960</v>
      </c>
      <c r="C1639" s="1" t="s">
        <v>3960</v>
      </c>
      <c r="D1639" s="1">
        <v>2</v>
      </c>
      <c r="E1639" s="1" t="s">
        <v>19</v>
      </c>
      <c r="F1639" s="1" t="s">
        <v>2291</v>
      </c>
      <c r="G1639" s="1" t="s">
        <v>2442</v>
      </c>
      <c r="H1639" s="1">
        <v>1</v>
      </c>
      <c r="I1639" s="13">
        <f t="shared" si="25"/>
        <v>0</v>
      </c>
      <c r="J1639" s="85">
        <v>1</v>
      </c>
    </row>
    <row r="1640" spans="1:10" x14ac:dyDescent="0.25">
      <c r="A1640" s="1" t="s">
        <v>3317</v>
      </c>
      <c r="B1640" s="89" t="s">
        <v>3961</v>
      </c>
      <c r="C1640" s="1" t="s">
        <v>3961</v>
      </c>
      <c r="D1640" s="1">
        <v>2</v>
      </c>
      <c r="E1640" s="1" t="s">
        <v>19</v>
      </c>
      <c r="F1640" s="1" t="s">
        <v>2291</v>
      </c>
      <c r="G1640" s="1" t="s">
        <v>2442</v>
      </c>
      <c r="H1640" s="1">
        <v>1</v>
      </c>
      <c r="I1640" s="13">
        <f t="shared" si="25"/>
        <v>0</v>
      </c>
      <c r="J1640" s="85">
        <v>1</v>
      </c>
    </row>
    <row r="1641" spans="1:10" x14ac:dyDescent="0.25">
      <c r="A1641" s="1" t="s">
        <v>3317</v>
      </c>
      <c r="B1641" s="89" t="s">
        <v>1459</v>
      </c>
      <c r="C1641" s="1" t="s">
        <v>3962</v>
      </c>
      <c r="D1641" s="1">
        <v>2</v>
      </c>
      <c r="E1641" s="1" t="s">
        <v>19</v>
      </c>
      <c r="F1641" s="1" t="s">
        <v>2291</v>
      </c>
      <c r="G1641" s="1" t="s">
        <v>2442</v>
      </c>
      <c r="H1641" s="1">
        <v>1</v>
      </c>
      <c r="I1641" s="13">
        <f t="shared" si="25"/>
        <v>0</v>
      </c>
      <c r="J1641" s="85">
        <v>1</v>
      </c>
    </row>
    <row r="1642" spans="1:10" x14ac:dyDescent="0.25">
      <c r="A1642" s="1" t="s">
        <v>3317</v>
      </c>
      <c r="B1642" s="89" t="s">
        <v>790</v>
      </c>
      <c r="C1642" s="1" t="s">
        <v>3963</v>
      </c>
      <c r="D1642" s="1">
        <v>2</v>
      </c>
      <c r="E1642" s="1" t="s">
        <v>19</v>
      </c>
      <c r="F1642" s="1" t="s">
        <v>2291</v>
      </c>
      <c r="G1642" s="1" t="s">
        <v>2442</v>
      </c>
      <c r="H1642" s="1">
        <v>1</v>
      </c>
      <c r="I1642" s="13">
        <f t="shared" si="25"/>
        <v>0</v>
      </c>
      <c r="J1642" s="85">
        <v>1</v>
      </c>
    </row>
    <row r="1643" spans="1:10" x14ac:dyDescent="0.25">
      <c r="A1643" s="1" t="s">
        <v>3317</v>
      </c>
      <c r="B1643" s="89" t="s">
        <v>1061</v>
      </c>
      <c r="C1643" s="1" t="s">
        <v>3964</v>
      </c>
      <c r="D1643" s="1">
        <v>2</v>
      </c>
      <c r="E1643" s="1" t="s">
        <v>19</v>
      </c>
      <c r="F1643" s="1" t="s">
        <v>2291</v>
      </c>
      <c r="G1643" s="1" t="s">
        <v>2442</v>
      </c>
      <c r="H1643" s="1">
        <v>1</v>
      </c>
      <c r="I1643" s="13">
        <f t="shared" si="25"/>
        <v>0</v>
      </c>
      <c r="J1643" s="85">
        <v>1</v>
      </c>
    </row>
    <row r="1644" spans="1:10" x14ac:dyDescent="0.25">
      <c r="A1644" s="1" t="s">
        <v>3317</v>
      </c>
      <c r="B1644" s="89" t="s">
        <v>694</v>
      </c>
      <c r="C1644" s="1" t="s">
        <v>3965</v>
      </c>
      <c r="D1644" s="1">
        <v>2</v>
      </c>
      <c r="E1644" s="1" t="s">
        <v>19</v>
      </c>
      <c r="F1644" s="1" t="s">
        <v>2291</v>
      </c>
      <c r="G1644" s="1" t="s">
        <v>2442</v>
      </c>
      <c r="H1644" s="1">
        <v>1</v>
      </c>
      <c r="I1644" s="13">
        <f t="shared" si="25"/>
        <v>0</v>
      </c>
      <c r="J1644" s="85">
        <v>1</v>
      </c>
    </row>
    <row r="1645" spans="1:10" x14ac:dyDescent="0.25">
      <c r="A1645" s="1" t="s">
        <v>3317</v>
      </c>
      <c r="B1645" s="89" t="s">
        <v>1638</v>
      </c>
      <c r="C1645" s="1" t="s">
        <v>1639</v>
      </c>
      <c r="D1645" s="1">
        <v>2</v>
      </c>
      <c r="E1645" s="1" t="s">
        <v>19</v>
      </c>
      <c r="F1645" s="1" t="s">
        <v>2291</v>
      </c>
      <c r="G1645" s="1" t="s">
        <v>2442</v>
      </c>
      <c r="H1645" s="1">
        <v>1</v>
      </c>
      <c r="I1645" s="13">
        <f t="shared" si="25"/>
        <v>0</v>
      </c>
      <c r="J1645" s="85">
        <v>1</v>
      </c>
    </row>
    <row r="1646" spans="1:10" x14ac:dyDescent="0.25">
      <c r="A1646" s="1" t="s">
        <v>3317</v>
      </c>
      <c r="B1646" s="89" t="s">
        <v>1640</v>
      </c>
      <c r="C1646" s="1" t="s">
        <v>1641</v>
      </c>
      <c r="D1646" s="1">
        <v>2</v>
      </c>
      <c r="E1646" s="1" t="s">
        <v>19</v>
      </c>
      <c r="F1646" s="1" t="s">
        <v>2291</v>
      </c>
      <c r="G1646" s="1" t="s">
        <v>2442</v>
      </c>
      <c r="H1646" s="1">
        <v>1</v>
      </c>
      <c r="I1646" s="13">
        <f t="shared" si="25"/>
        <v>0</v>
      </c>
      <c r="J1646" s="85">
        <v>1</v>
      </c>
    </row>
    <row r="1647" spans="1:10" x14ac:dyDescent="0.25">
      <c r="A1647" s="1" t="s">
        <v>3317</v>
      </c>
      <c r="B1647" s="89" t="s">
        <v>1063</v>
      </c>
      <c r="C1647" s="1" t="s">
        <v>3966</v>
      </c>
      <c r="D1647" s="1">
        <v>2</v>
      </c>
      <c r="E1647" s="1" t="s">
        <v>19</v>
      </c>
      <c r="F1647" s="1" t="s">
        <v>2291</v>
      </c>
      <c r="G1647" s="1" t="s">
        <v>2442</v>
      </c>
      <c r="H1647" s="1">
        <v>1</v>
      </c>
      <c r="I1647" s="13">
        <f t="shared" si="25"/>
        <v>0</v>
      </c>
      <c r="J1647" s="85">
        <v>1</v>
      </c>
    </row>
    <row r="1648" spans="1:10" x14ac:dyDescent="0.25">
      <c r="A1648" s="1" t="s">
        <v>3317</v>
      </c>
      <c r="B1648" s="89" t="s">
        <v>570</v>
      </c>
      <c r="C1648" s="1" t="s">
        <v>3967</v>
      </c>
      <c r="D1648" s="1">
        <v>2</v>
      </c>
      <c r="E1648" s="1" t="s">
        <v>19</v>
      </c>
      <c r="F1648" s="1" t="s">
        <v>2291</v>
      </c>
      <c r="G1648" s="1" t="s">
        <v>2442</v>
      </c>
      <c r="H1648" s="1">
        <v>1</v>
      </c>
      <c r="I1648" s="13">
        <f t="shared" si="25"/>
        <v>0</v>
      </c>
      <c r="J1648" s="85">
        <v>1</v>
      </c>
    </row>
    <row r="1649" spans="1:10" x14ac:dyDescent="0.25">
      <c r="A1649" s="1" t="s">
        <v>3317</v>
      </c>
      <c r="B1649" s="89" t="s">
        <v>680</v>
      </c>
      <c r="C1649" s="1" t="s">
        <v>681</v>
      </c>
      <c r="D1649" s="1">
        <v>2</v>
      </c>
      <c r="E1649" s="1" t="s">
        <v>19</v>
      </c>
      <c r="F1649" s="1" t="s">
        <v>2291</v>
      </c>
      <c r="G1649" s="1" t="s">
        <v>2442</v>
      </c>
      <c r="H1649" s="1">
        <v>1</v>
      </c>
      <c r="I1649" s="13">
        <f t="shared" si="25"/>
        <v>0</v>
      </c>
      <c r="J1649" s="85">
        <v>1</v>
      </c>
    </row>
    <row r="1650" spans="1:10" x14ac:dyDescent="0.25">
      <c r="A1650" s="1" t="s">
        <v>3317</v>
      </c>
      <c r="B1650" s="89" t="s">
        <v>794</v>
      </c>
      <c r="C1650" s="1" t="s">
        <v>795</v>
      </c>
      <c r="D1650" s="1">
        <v>2</v>
      </c>
      <c r="E1650" s="1" t="s">
        <v>19</v>
      </c>
      <c r="F1650" s="1" t="s">
        <v>2291</v>
      </c>
      <c r="G1650" s="1" t="s">
        <v>2442</v>
      </c>
      <c r="H1650" s="1">
        <v>1</v>
      </c>
      <c r="I1650" s="13">
        <f t="shared" si="25"/>
        <v>0</v>
      </c>
      <c r="J1650" s="85">
        <v>1</v>
      </c>
    </row>
    <row r="1651" spans="1:10" x14ac:dyDescent="0.25">
      <c r="A1651" s="1" t="s">
        <v>3317</v>
      </c>
      <c r="B1651" s="89" t="s">
        <v>638</v>
      </c>
      <c r="C1651" s="1" t="s">
        <v>3969</v>
      </c>
      <c r="D1651" s="1">
        <v>2</v>
      </c>
      <c r="E1651" s="1" t="s">
        <v>19</v>
      </c>
      <c r="F1651" s="1" t="s">
        <v>2291</v>
      </c>
      <c r="G1651" s="1" t="s">
        <v>2442</v>
      </c>
      <c r="H1651" s="1">
        <v>1</v>
      </c>
      <c r="I1651" s="13">
        <f t="shared" si="25"/>
        <v>0</v>
      </c>
      <c r="J1651" s="85">
        <v>1</v>
      </c>
    </row>
    <row r="1652" spans="1:10" x14ac:dyDescent="0.25">
      <c r="A1652" s="1" t="s">
        <v>3317</v>
      </c>
      <c r="B1652" s="89" t="s">
        <v>17</v>
      </c>
      <c r="C1652" s="1" t="s">
        <v>17</v>
      </c>
      <c r="D1652" s="1">
        <v>2</v>
      </c>
      <c r="E1652" s="1" t="s">
        <v>19</v>
      </c>
      <c r="F1652" s="1" t="s">
        <v>2291</v>
      </c>
      <c r="G1652" s="1" t="s">
        <v>2442</v>
      </c>
      <c r="H1652" s="1">
        <v>1</v>
      </c>
      <c r="I1652" s="13">
        <f t="shared" si="25"/>
        <v>0</v>
      </c>
      <c r="J1652" s="85">
        <v>1</v>
      </c>
    </row>
    <row r="1653" spans="1:10" x14ac:dyDescent="0.25">
      <c r="A1653" s="1" t="s">
        <v>3317</v>
      </c>
      <c r="B1653" s="89" t="s">
        <v>3970</v>
      </c>
      <c r="C1653" s="1" t="s">
        <v>3970</v>
      </c>
      <c r="D1653" s="1">
        <v>2</v>
      </c>
      <c r="E1653" s="1" t="s">
        <v>19</v>
      </c>
      <c r="F1653" s="1" t="s">
        <v>2291</v>
      </c>
      <c r="G1653" s="1" t="s">
        <v>2442</v>
      </c>
      <c r="H1653" s="1">
        <v>1</v>
      </c>
      <c r="I1653" s="13">
        <f t="shared" si="25"/>
        <v>0</v>
      </c>
      <c r="J1653" s="85">
        <v>1</v>
      </c>
    </row>
    <row r="1654" spans="1:10" x14ac:dyDescent="0.25">
      <c r="A1654" s="1" t="s">
        <v>3317</v>
      </c>
      <c r="B1654" s="89" t="s">
        <v>3971</v>
      </c>
      <c r="C1654" s="1" t="s">
        <v>3971</v>
      </c>
      <c r="D1654" s="1">
        <v>2</v>
      </c>
      <c r="E1654" s="1" t="s">
        <v>19</v>
      </c>
      <c r="F1654" s="1" t="s">
        <v>2291</v>
      </c>
      <c r="G1654" s="1" t="s">
        <v>2442</v>
      </c>
      <c r="H1654" s="1">
        <v>1</v>
      </c>
      <c r="I1654" s="13">
        <f t="shared" si="25"/>
        <v>0</v>
      </c>
      <c r="J1654" s="85">
        <v>1</v>
      </c>
    </row>
    <row r="1655" spans="1:10" x14ac:dyDescent="0.25">
      <c r="A1655" s="1" t="s">
        <v>3317</v>
      </c>
      <c r="B1655" s="89" t="s">
        <v>3972</v>
      </c>
      <c r="C1655" s="1" t="s">
        <v>3972</v>
      </c>
      <c r="D1655" s="1">
        <v>2</v>
      </c>
      <c r="E1655" s="1" t="s">
        <v>19</v>
      </c>
      <c r="F1655" s="1" t="s">
        <v>2291</v>
      </c>
      <c r="G1655" s="1" t="s">
        <v>2442</v>
      </c>
      <c r="H1655" s="1">
        <v>1</v>
      </c>
      <c r="I1655" s="13">
        <f t="shared" si="25"/>
        <v>0</v>
      </c>
      <c r="J1655" s="85">
        <v>1</v>
      </c>
    </row>
    <row r="1656" spans="1:10" x14ac:dyDescent="0.25">
      <c r="A1656" s="1" t="s">
        <v>3317</v>
      </c>
      <c r="B1656" s="89" t="s">
        <v>3973</v>
      </c>
      <c r="C1656" s="1" t="s">
        <v>3973</v>
      </c>
      <c r="D1656" s="1">
        <v>2</v>
      </c>
      <c r="E1656" s="1" t="s">
        <v>19</v>
      </c>
      <c r="F1656" s="1" t="s">
        <v>2291</v>
      </c>
      <c r="G1656" s="1" t="s">
        <v>2442</v>
      </c>
      <c r="H1656" s="1">
        <v>1</v>
      </c>
      <c r="I1656" s="13">
        <f t="shared" si="25"/>
        <v>0</v>
      </c>
      <c r="J1656" s="85">
        <v>1</v>
      </c>
    </row>
    <row r="1657" spans="1:10" x14ac:dyDescent="0.25">
      <c r="A1657" s="1" t="s">
        <v>3317</v>
      </c>
      <c r="B1657" s="89" t="s">
        <v>3974</v>
      </c>
      <c r="C1657" s="1" t="s">
        <v>3974</v>
      </c>
      <c r="D1657" s="1">
        <v>2</v>
      </c>
      <c r="E1657" s="1" t="s">
        <v>19</v>
      </c>
      <c r="F1657" s="1" t="s">
        <v>2291</v>
      </c>
      <c r="G1657" s="1" t="s">
        <v>2442</v>
      </c>
      <c r="H1657" s="1">
        <v>1</v>
      </c>
      <c r="I1657" s="13">
        <f t="shared" si="25"/>
        <v>0</v>
      </c>
      <c r="J1657" s="85">
        <v>1</v>
      </c>
    </row>
    <row r="1658" spans="1:10" x14ac:dyDescent="0.25">
      <c r="A1658" s="1" t="s">
        <v>3317</v>
      </c>
      <c r="B1658" s="89" t="s">
        <v>3975</v>
      </c>
      <c r="C1658" s="1" t="s">
        <v>3975</v>
      </c>
      <c r="D1658" s="1">
        <v>2</v>
      </c>
      <c r="E1658" s="1" t="s">
        <v>19</v>
      </c>
      <c r="F1658" s="1" t="s">
        <v>2291</v>
      </c>
      <c r="G1658" s="1" t="s">
        <v>2442</v>
      </c>
      <c r="H1658" s="1">
        <v>1</v>
      </c>
      <c r="I1658" s="13">
        <f t="shared" si="25"/>
        <v>0</v>
      </c>
      <c r="J1658" s="85">
        <v>1</v>
      </c>
    </row>
    <row r="1659" spans="1:10" x14ac:dyDescent="0.25">
      <c r="A1659" s="1" t="s">
        <v>3317</v>
      </c>
      <c r="B1659" s="89" t="s">
        <v>3984</v>
      </c>
      <c r="C1659" s="1" t="s">
        <v>3984</v>
      </c>
      <c r="D1659" s="1">
        <v>1.88</v>
      </c>
      <c r="E1659" s="1" t="s">
        <v>19</v>
      </c>
      <c r="F1659" s="1" t="s">
        <v>2291</v>
      </c>
      <c r="G1659" s="1" t="s">
        <v>2442</v>
      </c>
      <c r="H1659" s="1">
        <v>1</v>
      </c>
      <c r="I1659" s="13">
        <f t="shared" si="25"/>
        <v>0</v>
      </c>
      <c r="J1659" s="85">
        <v>1</v>
      </c>
    </row>
    <row r="1660" spans="1:10" x14ac:dyDescent="0.25">
      <c r="A1660" s="1" t="s">
        <v>3317</v>
      </c>
      <c r="B1660" s="89" t="s">
        <v>3985</v>
      </c>
      <c r="C1660" s="1" t="s">
        <v>3985</v>
      </c>
      <c r="D1660" s="1">
        <v>1.88</v>
      </c>
      <c r="E1660" s="1" t="s">
        <v>19</v>
      </c>
      <c r="F1660" s="1" t="s">
        <v>2291</v>
      </c>
      <c r="G1660" s="1" t="s">
        <v>2442</v>
      </c>
      <c r="H1660" s="1">
        <v>1</v>
      </c>
      <c r="I1660" s="13">
        <f t="shared" si="25"/>
        <v>0</v>
      </c>
      <c r="J1660" s="85">
        <v>1</v>
      </c>
    </row>
    <row r="1661" spans="1:10" x14ac:dyDescent="0.25">
      <c r="A1661" s="1" t="s">
        <v>3317</v>
      </c>
      <c r="B1661" s="89" t="s">
        <v>3986</v>
      </c>
      <c r="C1661" s="1" t="s">
        <v>3986</v>
      </c>
      <c r="D1661" s="1">
        <v>1.76</v>
      </c>
      <c r="E1661" s="1" t="s">
        <v>19</v>
      </c>
      <c r="F1661" s="1" t="s">
        <v>2291</v>
      </c>
      <c r="G1661" s="1" t="s">
        <v>2442</v>
      </c>
      <c r="H1661" s="1">
        <v>1</v>
      </c>
      <c r="I1661" s="13">
        <f t="shared" si="25"/>
        <v>0</v>
      </c>
      <c r="J1661" s="85">
        <v>1</v>
      </c>
    </row>
    <row r="1662" spans="1:10" x14ac:dyDescent="0.25">
      <c r="A1662" s="1" t="s">
        <v>3317</v>
      </c>
      <c r="B1662" s="89" t="s">
        <v>3987</v>
      </c>
      <c r="C1662" s="1" t="s">
        <v>3987</v>
      </c>
      <c r="D1662" s="1">
        <v>1.75</v>
      </c>
      <c r="E1662" s="1" t="s">
        <v>19</v>
      </c>
      <c r="F1662" s="1" t="s">
        <v>2291</v>
      </c>
      <c r="G1662" s="1" t="s">
        <v>2442</v>
      </c>
      <c r="H1662" s="1">
        <v>1</v>
      </c>
      <c r="I1662" s="13">
        <f t="shared" si="25"/>
        <v>0</v>
      </c>
      <c r="J1662" s="85">
        <v>1</v>
      </c>
    </row>
    <row r="1663" spans="1:10" x14ac:dyDescent="0.25">
      <c r="A1663" s="1" t="s">
        <v>3317</v>
      </c>
      <c r="B1663" s="89" t="s">
        <v>1284</v>
      </c>
      <c r="C1663" s="1" t="s">
        <v>3988</v>
      </c>
      <c r="D1663" s="1">
        <v>1.75</v>
      </c>
      <c r="E1663" s="1" t="s">
        <v>19</v>
      </c>
      <c r="F1663" s="1" t="s">
        <v>2291</v>
      </c>
      <c r="G1663" s="1" t="s">
        <v>2442</v>
      </c>
      <c r="H1663" s="1">
        <v>1</v>
      </c>
      <c r="I1663" s="13">
        <f t="shared" si="25"/>
        <v>0</v>
      </c>
      <c r="J1663" s="85">
        <v>1</v>
      </c>
    </row>
    <row r="1664" spans="1:10" x14ac:dyDescent="0.25">
      <c r="A1664" s="1" t="s">
        <v>3317</v>
      </c>
      <c r="B1664" s="89" t="s">
        <v>673</v>
      </c>
      <c r="C1664" s="1" t="s">
        <v>3989</v>
      </c>
      <c r="D1664" s="1">
        <v>1.75</v>
      </c>
      <c r="E1664" s="1" t="s">
        <v>19</v>
      </c>
      <c r="F1664" s="1" t="s">
        <v>2291</v>
      </c>
      <c r="G1664" s="1" t="s">
        <v>2442</v>
      </c>
      <c r="H1664" s="1">
        <v>1</v>
      </c>
      <c r="I1664" s="13">
        <f t="shared" si="25"/>
        <v>0</v>
      </c>
      <c r="J1664" s="85">
        <v>1</v>
      </c>
    </row>
    <row r="1665" spans="1:10" x14ac:dyDescent="0.25">
      <c r="A1665" s="1" t="s">
        <v>3317</v>
      </c>
      <c r="B1665" s="89" t="s">
        <v>3990</v>
      </c>
      <c r="C1665" s="1" t="s">
        <v>3990</v>
      </c>
      <c r="D1665" s="1">
        <v>1.75</v>
      </c>
      <c r="E1665" s="1" t="s">
        <v>19</v>
      </c>
      <c r="F1665" s="1" t="s">
        <v>2291</v>
      </c>
      <c r="G1665" s="1" t="s">
        <v>2442</v>
      </c>
      <c r="H1665" s="1">
        <v>1</v>
      </c>
      <c r="I1665" s="13">
        <f t="shared" si="25"/>
        <v>0</v>
      </c>
      <c r="J1665" s="85">
        <v>1</v>
      </c>
    </row>
    <row r="1666" spans="1:10" x14ac:dyDescent="0.25">
      <c r="A1666" s="1" t="s">
        <v>3317</v>
      </c>
      <c r="B1666" s="89" t="s">
        <v>3991</v>
      </c>
      <c r="C1666" s="1" t="s">
        <v>3991</v>
      </c>
      <c r="D1666" s="1">
        <v>1.75</v>
      </c>
      <c r="E1666" s="1" t="s">
        <v>19</v>
      </c>
      <c r="F1666" s="1" t="s">
        <v>2291</v>
      </c>
      <c r="G1666" s="1" t="s">
        <v>2442</v>
      </c>
      <c r="H1666" s="1">
        <v>1</v>
      </c>
      <c r="I1666" s="13">
        <f t="shared" ref="I1666:I1729" si="26">NOT(H1666)*1</f>
        <v>0</v>
      </c>
      <c r="J1666" s="85">
        <v>1</v>
      </c>
    </row>
    <row r="1667" spans="1:10" x14ac:dyDescent="0.25">
      <c r="A1667" s="1" t="s">
        <v>3317</v>
      </c>
      <c r="B1667" s="89" t="s">
        <v>3997</v>
      </c>
      <c r="C1667" s="1" t="s">
        <v>3997</v>
      </c>
      <c r="D1667" s="1">
        <v>1.52</v>
      </c>
      <c r="E1667" s="1" t="s">
        <v>19</v>
      </c>
      <c r="F1667" s="1" t="s">
        <v>2291</v>
      </c>
      <c r="G1667" s="1" t="s">
        <v>2442</v>
      </c>
      <c r="H1667" s="1">
        <v>1</v>
      </c>
      <c r="I1667" s="13">
        <f t="shared" si="26"/>
        <v>0</v>
      </c>
      <c r="J1667" s="85">
        <v>1</v>
      </c>
    </row>
    <row r="1668" spans="1:10" x14ac:dyDescent="0.25">
      <c r="A1668" s="1" t="s">
        <v>3317</v>
      </c>
      <c r="B1668" s="89" t="s">
        <v>930</v>
      </c>
      <c r="C1668" s="1" t="s">
        <v>4001</v>
      </c>
      <c r="D1668" s="1">
        <v>1.5</v>
      </c>
      <c r="E1668" s="1" t="s">
        <v>19</v>
      </c>
      <c r="F1668" s="1" t="s">
        <v>2291</v>
      </c>
      <c r="G1668" s="1" t="s">
        <v>2442</v>
      </c>
      <c r="H1668" s="1">
        <v>1</v>
      </c>
      <c r="I1668" s="13">
        <f t="shared" si="26"/>
        <v>0</v>
      </c>
      <c r="J1668" s="85">
        <v>1</v>
      </c>
    </row>
    <row r="1669" spans="1:10" x14ac:dyDescent="0.25">
      <c r="A1669" s="1" t="s">
        <v>3317</v>
      </c>
      <c r="B1669" s="89" t="s">
        <v>1550</v>
      </c>
      <c r="C1669" s="1" t="s">
        <v>4002</v>
      </c>
      <c r="D1669" s="1">
        <v>1.5</v>
      </c>
      <c r="E1669" s="1" t="s">
        <v>19</v>
      </c>
      <c r="F1669" s="1" t="s">
        <v>2291</v>
      </c>
      <c r="G1669" s="1" t="s">
        <v>2442</v>
      </c>
      <c r="H1669" s="1">
        <v>1</v>
      </c>
      <c r="I1669" s="13">
        <f t="shared" si="26"/>
        <v>0</v>
      </c>
      <c r="J1669" s="85">
        <v>1</v>
      </c>
    </row>
    <row r="1670" spans="1:10" x14ac:dyDescent="0.25">
      <c r="A1670" s="1" t="s">
        <v>3317</v>
      </c>
      <c r="B1670" s="89" t="s">
        <v>1302</v>
      </c>
      <c r="C1670" s="1" t="s">
        <v>4003</v>
      </c>
      <c r="D1670" s="1">
        <v>1.5</v>
      </c>
      <c r="E1670" s="1" t="s">
        <v>19</v>
      </c>
      <c r="F1670" s="1" t="s">
        <v>2291</v>
      </c>
      <c r="G1670" s="1" t="s">
        <v>2442</v>
      </c>
      <c r="H1670" s="1">
        <v>1</v>
      </c>
      <c r="I1670" s="13">
        <f t="shared" si="26"/>
        <v>0</v>
      </c>
      <c r="J1670" s="85">
        <v>1</v>
      </c>
    </row>
    <row r="1671" spans="1:10" x14ac:dyDescent="0.25">
      <c r="A1671" s="1" t="s">
        <v>3317</v>
      </c>
      <c r="B1671" s="89" t="s">
        <v>1079</v>
      </c>
      <c r="C1671" s="1" t="s">
        <v>4004</v>
      </c>
      <c r="D1671" s="1">
        <v>1.5</v>
      </c>
      <c r="E1671" s="1" t="s">
        <v>19</v>
      </c>
      <c r="F1671" s="1" t="s">
        <v>2291</v>
      </c>
      <c r="G1671" s="1" t="s">
        <v>2442</v>
      </c>
      <c r="H1671" s="1">
        <v>1</v>
      </c>
      <c r="I1671" s="13">
        <f t="shared" si="26"/>
        <v>0</v>
      </c>
      <c r="J1671" s="85">
        <v>1</v>
      </c>
    </row>
    <row r="1672" spans="1:10" x14ac:dyDescent="0.25">
      <c r="A1672" s="1" t="s">
        <v>3317</v>
      </c>
      <c r="B1672" s="89" t="s">
        <v>4005</v>
      </c>
      <c r="C1672" s="1" t="s">
        <v>4005</v>
      </c>
      <c r="D1672" s="1">
        <v>1.5</v>
      </c>
      <c r="E1672" s="1" t="s">
        <v>19</v>
      </c>
      <c r="F1672" s="1" t="s">
        <v>2291</v>
      </c>
      <c r="G1672" s="1" t="s">
        <v>2442</v>
      </c>
      <c r="H1672" s="1">
        <v>1</v>
      </c>
      <c r="I1672" s="13">
        <f t="shared" si="26"/>
        <v>0</v>
      </c>
      <c r="J1672" s="85">
        <v>1</v>
      </c>
    </row>
    <row r="1673" spans="1:10" x14ac:dyDescent="0.25">
      <c r="A1673" s="1" t="s">
        <v>3317</v>
      </c>
      <c r="B1673" s="89" t="s">
        <v>4006</v>
      </c>
      <c r="C1673" s="1" t="s">
        <v>4006</v>
      </c>
      <c r="D1673" s="1">
        <v>1.5</v>
      </c>
      <c r="E1673" s="1" t="s">
        <v>19</v>
      </c>
      <c r="F1673" s="1" t="s">
        <v>2291</v>
      </c>
      <c r="G1673" s="1" t="s">
        <v>2442</v>
      </c>
      <c r="H1673" s="1">
        <v>1</v>
      </c>
      <c r="I1673" s="13">
        <f t="shared" si="26"/>
        <v>0</v>
      </c>
      <c r="J1673" s="85">
        <v>1</v>
      </c>
    </row>
    <row r="1674" spans="1:10" x14ac:dyDescent="0.25">
      <c r="A1674" s="1" t="s">
        <v>3317</v>
      </c>
      <c r="B1674" s="89" t="s">
        <v>1013</v>
      </c>
      <c r="C1674" s="1" t="s">
        <v>4007</v>
      </c>
      <c r="D1674" s="1">
        <v>1.5</v>
      </c>
      <c r="E1674" s="1" t="s">
        <v>19</v>
      </c>
      <c r="F1674" s="1" t="s">
        <v>2291</v>
      </c>
      <c r="G1674" s="1" t="s">
        <v>2442</v>
      </c>
      <c r="H1674" s="1">
        <v>1</v>
      </c>
      <c r="I1674" s="13">
        <f t="shared" si="26"/>
        <v>0</v>
      </c>
      <c r="J1674" s="85">
        <v>1</v>
      </c>
    </row>
    <row r="1675" spans="1:10" x14ac:dyDescent="0.25">
      <c r="A1675" s="1" t="s">
        <v>3317</v>
      </c>
      <c r="B1675" s="89" t="s">
        <v>1014</v>
      </c>
      <c r="C1675" s="1" t="s">
        <v>4008</v>
      </c>
      <c r="D1675" s="1">
        <v>1.5</v>
      </c>
      <c r="E1675" s="1" t="s">
        <v>19</v>
      </c>
      <c r="F1675" s="1" t="s">
        <v>2291</v>
      </c>
      <c r="G1675" s="1" t="s">
        <v>2442</v>
      </c>
      <c r="H1675" s="1">
        <v>1</v>
      </c>
      <c r="I1675" s="13">
        <f t="shared" si="26"/>
        <v>0</v>
      </c>
      <c r="J1675" s="85">
        <v>1</v>
      </c>
    </row>
    <row r="1676" spans="1:10" x14ac:dyDescent="0.25">
      <c r="A1676" s="1" t="s">
        <v>3317</v>
      </c>
      <c r="B1676" s="89" t="s">
        <v>1690</v>
      </c>
      <c r="C1676" s="1" t="s">
        <v>4009</v>
      </c>
      <c r="D1676" s="1">
        <v>1.5</v>
      </c>
      <c r="E1676" s="1" t="s">
        <v>19</v>
      </c>
      <c r="F1676" s="1" t="s">
        <v>2291</v>
      </c>
      <c r="G1676" s="1" t="s">
        <v>2442</v>
      </c>
      <c r="H1676" s="1">
        <v>1</v>
      </c>
      <c r="I1676" s="13">
        <f t="shared" si="26"/>
        <v>0</v>
      </c>
      <c r="J1676" s="85">
        <v>1</v>
      </c>
    </row>
    <row r="1677" spans="1:10" x14ac:dyDescent="0.25">
      <c r="A1677" s="1" t="s">
        <v>3317</v>
      </c>
      <c r="B1677" s="89" t="s">
        <v>1575</v>
      </c>
      <c r="C1677" s="1" t="s">
        <v>4010</v>
      </c>
      <c r="D1677" s="1">
        <v>1.5</v>
      </c>
      <c r="E1677" s="1" t="s">
        <v>19</v>
      </c>
      <c r="F1677" s="1" t="s">
        <v>2291</v>
      </c>
      <c r="G1677" s="1" t="s">
        <v>2442</v>
      </c>
      <c r="H1677" s="1">
        <v>1</v>
      </c>
      <c r="I1677" s="13">
        <f t="shared" si="26"/>
        <v>0</v>
      </c>
      <c r="J1677" s="85">
        <v>1</v>
      </c>
    </row>
    <row r="1678" spans="1:10" x14ac:dyDescent="0.25">
      <c r="A1678" s="1" t="s">
        <v>3317</v>
      </c>
      <c r="B1678" s="89" t="s">
        <v>595</v>
      </c>
      <c r="C1678" s="1" t="s">
        <v>4011</v>
      </c>
      <c r="D1678" s="1">
        <v>1.5</v>
      </c>
      <c r="E1678" s="1" t="s">
        <v>19</v>
      </c>
      <c r="F1678" s="1" t="s">
        <v>2291</v>
      </c>
      <c r="G1678" s="1" t="s">
        <v>2442</v>
      </c>
      <c r="H1678" s="1">
        <v>1</v>
      </c>
      <c r="I1678" s="13">
        <f t="shared" si="26"/>
        <v>0</v>
      </c>
      <c r="J1678" s="85">
        <v>1</v>
      </c>
    </row>
    <row r="1679" spans="1:10" x14ac:dyDescent="0.25">
      <c r="A1679" s="1" t="s">
        <v>3317</v>
      </c>
      <c r="B1679" s="89" t="s">
        <v>750</v>
      </c>
      <c r="C1679" s="1" t="s">
        <v>4012</v>
      </c>
      <c r="D1679" s="1">
        <v>1.5</v>
      </c>
      <c r="E1679" s="1" t="s">
        <v>19</v>
      </c>
      <c r="F1679" s="1" t="s">
        <v>2291</v>
      </c>
      <c r="G1679" s="1" t="s">
        <v>2442</v>
      </c>
      <c r="H1679" s="1">
        <v>1</v>
      </c>
      <c r="I1679" s="13">
        <f t="shared" si="26"/>
        <v>0</v>
      </c>
      <c r="J1679" s="85">
        <v>1</v>
      </c>
    </row>
    <row r="1680" spans="1:10" x14ac:dyDescent="0.25">
      <c r="A1680" s="1" t="s">
        <v>3317</v>
      </c>
      <c r="B1680" s="89" t="s">
        <v>955</v>
      </c>
      <c r="C1680" s="1" t="s">
        <v>4013</v>
      </c>
      <c r="D1680" s="1">
        <v>1.5</v>
      </c>
      <c r="E1680" s="1" t="s">
        <v>19</v>
      </c>
      <c r="F1680" s="1" t="s">
        <v>2291</v>
      </c>
      <c r="G1680" s="1" t="s">
        <v>2442</v>
      </c>
      <c r="H1680" s="1">
        <v>1</v>
      </c>
      <c r="I1680" s="13">
        <f t="shared" si="26"/>
        <v>0</v>
      </c>
      <c r="J1680" s="85">
        <v>1</v>
      </c>
    </row>
    <row r="1681" spans="1:10" x14ac:dyDescent="0.25">
      <c r="A1681" s="1" t="s">
        <v>3317</v>
      </c>
      <c r="B1681" s="89" t="s">
        <v>1564</v>
      </c>
      <c r="C1681" s="1" t="s">
        <v>4014</v>
      </c>
      <c r="D1681" s="1">
        <v>1.5</v>
      </c>
      <c r="E1681" s="1" t="s">
        <v>19</v>
      </c>
      <c r="F1681" s="1" t="s">
        <v>2291</v>
      </c>
      <c r="G1681" s="1" t="s">
        <v>2442</v>
      </c>
      <c r="H1681" s="1">
        <v>1</v>
      </c>
      <c r="I1681" s="13">
        <f t="shared" si="26"/>
        <v>0</v>
      </c>
      <c r="J1681" s="85">
        <v>1</v>
      </c>
    </row>
    <row r="1682" spans="1:10" x14ac:dyDescent="0.25">
      <c r="A1682" s="1" t="s">
        <v>3317</v>
      </c>
      <c r="B1682" s="89" t="s">
        <v>582</v>
      </c>
      <c r="C1682" s="1" t="s">
        <v>4015</v>
      </c>
      <c r="D1682" s="1">
        <v>1.5</v>
      </c>
      <c r="E1682" s="1" t="s">
        <v>19</v>
      </c>
      <c r="F1682" s="1" t="s">
        <v>2291</v>
      </c>
      <c r="G1682" s="1" t="s">
        <v>2442</v>
      </c>
      <c r="H1682" s="1">
        <v>1</v>
      </c>
      <c r="I1682" s="13">
        <f t="shared" si="26"/>
        <v>0</v>
      </c>
      <c r="J1682" s="85">
        <v>1</v>
      </c>
    </row>
    <row r="1683" spans="1:10" x14ac:dyDescent="0.25">
      <c r="A1683" s="1" t="s">
        <v>3317</v>
      </c>
      <c r="B1683" s="89" t="s">
        <v>956</v>
      </c>
      <c r="C1683" s="1" t="s">
        <v>4016</v>
      </c>
      <c r="D1683" s="1">
        <v>1.5</v>
      </c>
      <c r="E1683" s="1" t="s">
        <v>19</v>
      </c>
      <c r="F1683" s="1" t="s">
        <v>2291</v>
      </c>
      <c r="G1683" s="1" t="s">
        <v>2442</v>
      </c>
      <c r="H1683" s="1">
        <v>1</v>
      </c>
      <c r="I1683" s="13">
        <f t="shared" si="26"/>
        <v>0</v>
      </c>
      <c r="J1683" s="85">
        <v>1</v>
      </c>
    </row>
    <row r="1684" spans="1:10" x14ac:dyDescent="0.25">
      <c r="A1684" s="1" t="s">
        <v>3317</v>
      </c>
      <c r="B1684" s="89" t="s">
        <v>1111</v>
      </c>
      <c r="C1684" s="1" t="s">
        <v>4017</v>
      </c>
      <c r="D1684" s="1">
        <v>1.5</v>
      </c>
      <c r="E1684" s="1" t="s">
        <v>19</v>
      </c>
      <c r="F1684" s="1" t="s">
        <v>2291</v>
      </c>
      <c r="G1684" s="1" t="s">
        <v>2442</v>
      </c>
      <c r="H1684" s="1">
        <v>1</v>
      </c>
      <c r="I1684" s="13">
        <f t="shared" si="26"/>
        <v>0</v>
      </c>
      <c r="J1684" s="85">
        <v>1</v>
      </c>
    </row>
    <row r="1685" spans="1:10" x14ac:dyDescent="0.25">
      <c r="A1685" s="1" t="s">
        <v>3317</v>
      </c>
      <c r="B1685" s="89" t="s">
        <v>1110</v>
      </c>
      <c r="C1685" s="1" t="s">
        <v>4018</v>
      </c>
      <c r="D1685" s="1">
        <v>1.5</v>
      </c>
      <c r="E1685" s="1" t="s">
        <v>19</v>
      </c>
      <c r="F1685" s="1" t="s">
        <v>2291</v>
      </c>
      <c r="G1685" s="1" t="s">
        <v>2442</v>
      </c>
      <c r="H1685" s="1">
        <v>1</v>
      </c>
      <c r="I1685" s="13">
        <f t="shared" si="26"/>
        <v>0</v>
      </c>
      <c r="J1685" s="85">
        <v>1</v>
      </c>
    </row>
    <row r="1686" spans="1:10" x14ac:dyDescent="0.25">
      <c r="A1686" s="1" t="s">
        <v>3317</v>
      </c>
      <c r="B1686" s="89" t="s">
        <v>1002</v>
      </c>
      <c r="C1686" s="1" t="s">
        <v>4019</v>
      </c>
      <c r="D1686" s="1">
        <v>1.5</v>
      </c>
      <c r="E1686" s="1" t="s">
        <v>19</v>
      </c>
      <c r="F1686" s="1" t="s">
        <v>2291</v>
      </c>
      <c r="G1686" s="1" t="s">
        <v>2442</v>
      </c>
      <c r="H1686" s="1">
        <v>1</v>
      </c>
      <c r="I1686" s="13">
        <f t="shared" si="26"/>
        <v>0</v>
      </c>
      <c r="J1686" s="85">
        <v>1</v>
      </c>
    </row>
    <row r="1687" spans="1:10" x14ac:dyDescent="0.25">
      <c r="A1687" s="1" t="s">
        <v>3317</v>
      </c>
      <c r="B1687" s="89" t="s">
        <v>1003</v>
      </c>
      <c r="C1687" s="1" t="s">
        <v>4020</v>
      </c>
      <c r="D1687" s="1">
        <v>1.5</v>
      </c>
      <c r="E1687" s="1" t="s">
        <v>19</v>
      </c>
      <c r="F1687" s="1" t="s">
        <v>2291</v>
      </c>
      <c r="G1687" s="1" t="s">
        <v>2442</v>
      </c>
      <c r="H1687" s="1">
        <v>1</v>
      </c>
      <c r="I1687" s="13">
        <f t="shared" si="26"/>
        <v>0</v>
      </c>
      <c r="J1687" s="85">
        <v>1</v>
      </c>
    </row>
    <row r="1688" spans="1:10" x14ac:dyDescent="0.25">
      <c r="A1688" s="1" t="s">
        <v>3317</v>
      </c>
      <c r="B1688" s="89" t="s">
        <v>1577</v>
      </c>
      <c r="C1688" s="1" t="s">
        <v>4021</v>
      </c>
      <c r="D1688" s="1">
        <v>1.5</v>
      </c>
      <c r="E1688" s="1" t="s">
        <v>19</v>
      </c>
      <c r="F1688" s="1" t="s">
        <v>2291</v>
      </c>
      <c r="G1688" s="1" t="s">
        <v>2442</v>
      </c>
      <c r="H1688" s="1">
        <v>1</v>
      </c>
      <c r="I1688" s="13">
        <f t="shared" si="26"/>
        <v>0</v>
      </c>
      <c r="J1688" s="85">
        <v>1</v>
      </c>
    </row>
    <row r="1689" spans="1:10" x14ac:dyDescent="0.25">
      <c r="A1689" s="1" t="s">
        <v>3317</v>
      </c>
      <c r="B1689" s="89" t="s">
        <v>784</v>
      </c>
      <c r="C1689" s="1" t="s">
        <v>4023</v>
      </c>
      <c r="D1689" s="1">
        <v>1.5</v>
      </c>
      <c r="E1689" s="1" t="s">
        <v>19</v>
      </c>
      <c r="F1689" s="1" t="s">
        <v>2291</v>
      </c>
      <c r="G1689" s="1" t="s">
        <v>2442</v>
      </c>
      <c r="H1689" s="1">
        <v>1</v>
      </c>
      <c r="I1689" s="13">
        <f t="shared" si="26"/>
        <v>0</v>
      </c>
      <c r="J1689" s="85">
        <v>1</v>
      </c>
    </row>
    <row r="1690" spans="1:10" x14ac:dyDescent="0.25">
      <c r="A1690" s="1" t="s">
        <v>3317</v>
      </c>
      <c r="B1690" s="89" t="s">
        <v>1464</v>
      </c>
      <c r="C1690" s="1" t="s">
        <v>4024</v>
      </c>
      <c r="D1690" s="1">
        <v>1.5</v>
      </c>
      <c r="E1690" s="1" t="s">
        <v>19</v>
      </c>
      <c r="F1690" s="1" t="s">
        <v>2291</v>
      </c>
      <c r="G1690" s="1" t="s">
        <v>2442</v>
      </c>
      <c r="H1690" s="1">
        <v>1</v>
      </c>
      <c r="I1690" s="13">
        <f t="shared" si="26"/>
        <v>0</v>
      </c>
      <c r="J1690" s="85">
        <v>1</v>
      </c>
    </row>
    <row r="1691" spans="1:10" x14ac:dyDescent="0.25">
      <c r="A1691" s="1" t="s">
        <v>3317</v>
      </c>
      <c r="B1691" s="89" t="s">
        <v>787</v>
      </c>
      <c r="C1691" s="1" t="s">
        <v>4025</v>
      </c>
      <c r="D1691" s="1">
        <v>1.5</v>
      </c>
      <c r="E1691" s="1" t="s">
        <v>19</v>
      </c>
      <c r="F1691" s="1" t="s">
        <v>2291</v>
      </c>
      <c r="G1691" s="1" t="s">
        <v>2442</v>
      </c>
      <c r="H1691" s="1">
        <v>1</v>
      </c>
      <c r="I1691" s="13">
        <f t="shared" si="26"/>
        <v>0</v>
      </c>
      <c r="J1691" s="85">
        <v>1</v>
      </c>
    </row>
    <row r="1692" spans="1:10" x14ac:dyDescent="0.25">
      <c r="A1692" s="1" t="s">
        <v>3317</v>
      </c>
      <c r="B1692" s="89" t="s">
        <v>1128</v>
      </c>
      <c r="C1692" s="1" t="s">
        <v>4026</v>
      </c>
      <c r="D1692" s="1">
        <v>1.5</v>
      </c>
      <c r="E1692" s="1" t="s">
        <v>19</v>
      </c>
      <c r="F1692" s="1" t="s">
        <v>2291</v>
      </c>
      <c r="G1692" s="1" t="s">
        <v>2442</v>
      </c>
      <c r="H1692" s="1">
        <v>1</v>
      </c>
      <c r="I1692" s="13">
        <f t="shared" si="26"/>
        <v>0</v>
      </c>
      <c r="J1692" s="85">
        <v>1</v>
      </c>
    </row>
    <row r="1693" spans="1:10" x14ac:dyDescent="0.25">
      <c r="A1693" s="1" t="s">
        <v>3317</v>
      </c>
      <c r="B1693" s="89" t="s">
        <v>1679</v>
      </c>
      <c r="C1693" s="1" t="s">
        <v>4027</v>
      </c>
      <c r="D1693" s="1">
        <v>1.5</v>
      </c>
      <c r="E1693" s="1" t="s">
        <v>19</v>
      </c>
      <c r="F1693" s="1" t="s">
        <v>2291</v>
      </c>
      <c r="G1693" s="1" t="s">
        <v>2442</v>
      </c>
      <c r="H1693" s="1">
        <v>1</v>
      </c>
      <c r="I1693" s="13">
        <f t="shared" si="26"/>
        <v>0</v>
      </c>
      <c r="J1693" s="85">
        <v>1</v>
      </c>
    </row>
    <row r="1694" spans="1:10" x14ac:dyDescent="0.25">
      <c r="A1694" s="1" t="s">
        <v>3317</v>
      </c>
      <c r="B1694" s="89" t="s">
        <v>571</v>
      </c>
      <c r="C1694" s="1" t="s">
        <v>4028</v>
      </c>
      <c r="D1694" s="1">
        <v>1.5</v>
      </c>
      <c r="E1694" s="1" t="s">
        <v>19</v>
      </c>
      <c r="F1694" s="1" t="s">
        <v>2291</v>
      </c>
      <c r="G1694" s="1" t="s">
        <v>2442</v>
      </c>
      <c r="H1694" s="1">
        <v>1</v>
      </c>
      <c r="I1694" s="13">
        <f t="shared" si="26"/>
        <v>0</v>
      </c>
      <c r="J1694" s="85">
        <v>1</v>
      </c>
    </row>
    <row r="1695" spans="1:10" x14ac:dyDescent="0.25">
      <c r="A1695" s="1" t="s">
        <v>3317</v>
      </c>
      <c r="B1695" s="89" t="s">
        <v>4029</v>
      </c>
      <c r="C1695" s="1" t="s">
        <v>4029</v>
      </c>
      <c r="D1695" s="1">
        <v>1.5</v>
      </c>
      <c r="E1695" s="1" t="s">
        <v>19</v>
      </c>
      <c r="F1695" s="1" t="s">
        <v>2291</v>
      </c>
      <c r="G1695" s="1" t="s">
        <v>2442</v>
      </c>
      <c r="H1695" s="1">
        <v>1</v>
      </c>
      <c r="I1695" s="13">
        <f t="shared" si="26"/>
        <v>0</v>
      </c>
      <c r="J1695" s="85">
        <v>1</v>
      </c>
    </row>
    <row r="1696" spans="1:10" x14ac:dyDescent="0.25">
      <c r="A1696" s="1" t="s">
        <v>3317</v>
      </c>
      <c r="B1696" s="89" t="s">
        <v>4030</v>
      </c>
      <c r="C1696" s="1" t="s">
        <v>4030</v>
      </c>
      <c r="D1696" s="1">
        <v>1.5</v>
      </c>
      <c r="E1696" s="1" t="s">
        <v>19</v>
      </c>
      <c r="F1696" s="1" t="s">
        <v>2291</v>
      </c>
      <c r="G1696" s="1" t="s">
        <v>2442</v>
      </c>
      <c r="H1696" s="1">
        <v>1</v>
      </c>
      <c r="I1696" s="13">
        <f t="shared" si="26"/>
        <v>0</v>
      </c>
      <c r="J1696" s="85">
        <v>1</v>
      </c>
    </row>
    <row r="1697" spans="1:10" x14ac:dyDescent="0.25">
      <c r="A1697" s="1" t="s">
        <v>3317</v>
      </c>
      <c r="B1697" s="89" t="s">
        <v>4031</v>
      </c>
      <c r="C1697" s="1" t="s">
        <v>4031</v>
      </c>
      <c r="D1697" s="1">
        <v>1.5</v>
      </c>
      <c r="E1697" s="1" t="s">
        <v>19</v>
      </c>
      <c r="F1697" s="1" t="s">
        <v>2291</v>
      </c>
      <c r="G1697" s="1" t="s">
        <v>2442</v>
      </c>
      <c r="H1697" s="1">
        <v>1</v>
      </c>
      <c r="I1697" s="13">
        <f t="shared" si="26"/>
        <v>0</v>
      </c>
      <c r="J1697" s="85">
        <v>1</v>
      </c>
    </row>
    <row r="1698" spans="1:10" x14ac:dyDescent="0.25">
      <c r="A1698" s="1" t="s">
        <v>3317</v>
      </c>
      <c r="B1698" s="89" t="s">
        <v>4032</v>
      </c>
      <c r="C1698" s="1" t="s">
        <v>4032</v>
      </c>
      <c r="D1698" s="1">
        <v>1.5</v>
      </c>
      <c r="E1698" s="1" t="s">
        <v>19</v>
      </c>
      <c r="F1698" s="1" t="s">
        <v>2291</v>
      </c>
      <c r="G1698" s="1" t="s">
        <v>2442</v>
      </c>
      <c r="H1698" s="1">
        <v>1</v>
      </c>
      <c r="I1698" s="13">
        <f t="shared" si="26"/>
        <v>0</v>
      </c>
      <c r="J1698" s="85">
        <v>1</v>
      </c>
    </row>
    <row r="1699" spans="1:10" x14ac:dyDescent="0.25">
      <c r="A1699" s="1" t="s">
        <v>3317</v>
      </c>
      <c r="B1699" s="89" t="s">
        <v>4033</v>
      </c>
      <c r="C1699" s="1" t="s">
        <v>4033</v>
      </c>
      <c r="D1699" s="1">
        <v>1.5</v>
      </c>
      <c r="E1699" s="1" t="s">
        <v>19</v>
      </c>
      <c r="F1699" s="1" t="s">
        <v>2291</v>
      </c>
      <c r="G1699" s="1" t="s">
        <v>2442</v>
      </c>
      <c r="H1699" s="1">
        <v>1</v>
      </c>
      <c r="I1699" s="13">
        <f t="shared" si="26"/>
        <v>0</v>
      </c>
      <c r="J1699" s="85">
        <v>1</v>
      </c>
    </row>
    <row r="1700" spans="1:10" x14ac:dyDescent="0.25">
      <c r="A1700" s="1" t="s">
        <v>3317</v>
      </c>
      <c r="B1700" s="89" t="s">
        <v>4034</v>
      </c>
      <c r="C1700" s="1" t="s">
        <v>4034</v>
      </c>
      <c r="D1700" s="1">
        <v>1.5</v>
      </c>
      <c r="E1700" s="1" t="s">
        <v>19</v>
      </c>
      <c r="F1700" s="1" t="s">
        <v>2291</v>
      </c>
      <c r="G1700" s="1" t="s">
        <v>2442</v>
      </c>
      <c r="H1700" s="1">
        <v>1</v>
      </c>
      <c r="I1700" s="13">
        <f t="shared" si="26"/>
        <v>0</v>
      </c>
      <c r="J1700" s="85">
        <v>1</v>
      </c>
    </row>
    <row r="1701" spans="1:10" x14ac:dyDescent="0.25">
      <c r="A1701" s="1" t="s">
        <v>3317</v>
      </c>
      <c r="B1701" s="89" t="s">
        <v>4035</v>
      </c>
      <c r="C1701" s="1" t="s">
        <v>4035</v>
      </c>
      <c r="D1701" s="1">
        <v>1.5</v>
      </c>
      <c r="E1701" s="1" t="s">
        <v>19</v>
      </c>
      <c r="F1701" s="1" t="s">
        <v>2291</v>
      </c>
      <c r="G1701" s="1" t="s">
        <v>2442</v>
      </c>
      <c r="H1701" s="1">
        <v>1</v>
      </c>
      <c r="I1701" s="13">
        <f t="shared" si="26"/>
        <v>0</v>
      </c>
      <c r="J1701" s="85">
        <v>1</v>
      </c>
    </row>
    <row r="1702" spans="1:10" x14ac:dyDescent="0.25">
      <c r="A1702" s="1" t="s">
        <v>3317</v>
      </c>
      <c r="B1702" s="89" t="s">
        <v>4036</v>
      </c>
      <c r="C1702" s="1" t="s">
        <v>4036</v>
      </c>
      <c r="D1702" s="1">
        <v>1.5</v>
      </c>
      <c r="E1702" s="1" t="s">
        <v>19</v>
      </c>
      <c r="F1702" s="1" t="s">
        <v>2291</v>
      </c>
      <c r="G1702" s="1" t="s">
        <v>2442</v>
      </c>
      <c r="H1702" s="1">
        <v>1</v>
      </c>
      <c r="I1702" s="13">
        <f t="shared" si="26"/>
        <v>0</v>
      </c>
      <c r="J1702" s="85">
        <v>1</v>
      </c>
    </row>
    <row r="1703" spans="1:10" x14ac:dyDescent="0.25">
      <c r="A1703" s="1" t="s">
        <v>3317</v>
      </c>
      <c r="B1703" s="89" t="s">
        <v>4037</v>
      </c>
      <c r="C1703" s="1" t="s">
        <v>4037</v>
      </c>
      <c r="D1703" s="1">
        <v>1.5</v>
      </c>
      <c r="E1703" s="1" t="s">
        <v>19</v>
      </c>
      <c r="F1703" s="1" t="s">
        <v>2291</v>
      </c>
      <c r="G1703" s="1" t="s">
        <v>2442</v>
      </c>
      <c r="H1703" s="1">
        <v>1</v>
      </c>
      <c r="I1703" s="13">
        <f t="shared" si="26"/>
        <v>0</v>
      </c>
      <c r="J1703" s="85">
        <v>1</v>
      </c>
    </row>
    <row r="1704" spans="1:10" x14ac:dyDescent="0.25">
      <c r="A1704" s="1" t="s">
        <v>3317</v>
      </c>
      <c r="B1704" s="89" t="s">
        <v>4038</v>
      </c>
      <c r="C1704" s="1" t="s">
        <v>4038</v>
      </c>
      <c r="D1704" s="1">
        <v>1.5</v>
      </c>
      <c r="E1704" s="1" t="s">
        <v>19</v>
      </c>
      <c r="F1704" s="1" t="s">
        <v>2291</v>
      </c>
      <c r="G1704" s="1" t="s">
        <v>2442</v>
      </c>
      <c r="H1704" s="1">
        <v>1</v>
      </c>
      <c r="I1704" s="13">
        <f t="shared" si="26"/>
        <v>0</v>
      </c>
      <c r="J1704" s="85">
        <v>1</v>
      </c>
    </row>
    <row r="1705" spans="1:10" x14ac:dyDescent="0.25">
      <c r="A1705" s="1" t="s">
        <v>3317</v>
      </c>
      <c r="B1705" s="89" t="s">
        <v>4039</v>
      </c>
      <c r="C1705" s="1" t="s">
        <v>4039</v>
      </c>
      <c r="D1705" s="1">
        <v>1.5</v>
      </c>
      <c r="E1705" s="1" t="s">
        <v>19</v>
      </c>
      <c r="F1705" s="1" t="s">
        <v>2291</v>
      </c>
      <c r="G1705" s="1" t="s">
        <v>2442</v>
      </c>
      <c r="H1705" s="1">
        <v>1</v>
      </c>
      <c r="I1705" s="13">
        <f t="shared" si="26"/>
        <v>0</v>
      </c>
      <c r="J1705" s="85">
        <v>1</v>
      </c>
    </row>
    <row r="1706" spans="1:10" x14ac:dyDescent="0.25">
      <c r="A1706" s="1" t="s">
        <v>3317</v>
      </c>
      <c r="B1706" s="89" t="s">
        <v>4040</v>
      </c>
      <c r="C1706" s="1" t="s">
        <v>4040</v>
      </c>
      <c r="D1706" s="1">
        <v>1.5</v>
      </c>
      <c r="E1706" s="1" t="s">
        <v>19</v>
      </c>
      <c r="F1706" s="1" t="s">
        <v>2291</v>
      </c>
      <c r="G1706" s="1" t="s">
        <v>2442</v>
      </c>
      <c r="H1706" s="1">
        <v>1</v>
      </c>
      <c r="I1706" s="13">
        <f t="shared" si="26"/>
        <v>0</v>
      </c>
      <c r="J1706" s="85">
        <v>1</v>
      </c>
    </row>
    <row r="1707" spans="1:10" x14ac:dyDescent="0.25">
      <c r="A1707" s="1" t="s">
        <v>3317</v>
      </c>
      <c r="B1707" s="89" t="s">
        <v>4041</v>
      </c>
      <c r="C1707" s="1" t="s">
        <v>4041</v>
      </c>
      <c r="D1707" s="1">
        <v>1.5</v>
      </c>
      <c r="E1707" s="1" t="s">
        <v>19</v>
      </c>
      <c r="F1707" s="1" t="s">
        <v>2291</v>
      </c>
      <c r="G1707" s="1" t="s">
        <v>2442</v>
      </c>
      <c r="H1707" s="1">
        <v>1</v>
      </c>
      <c r="I1707" s="13">
        <f t="shared" si="26"/>
        <v>0</v>
      </c>
      <c r="J1707" s="85">
        <v>1</v>
      </c>
    </row>
    <row r="1708" spans="1:10" x14ac:dyDescent="0.25">
      <c r="A1708" s="1" t="s">
        <v>3317</v>
      </c>
      <c r="B1708" s="89" t="s">
        <v>4042</v>
      </c>
      <c r="C1708" s="1" t="s">
        <v>4042</v>
      </c>
      <c r="D1708" s="1">
        <v>1.5</v>
      </c>
      <c r="E1708" s="1" t="s">
        <v>19</v>
      </c>
      <c r="F1708" s="1" t="s">
        <v>2291</v>
      </c>
      <c r="G1708" s="1" t="s">
        <v>2442</v>
      </c>
      <c r="H1708" s="1">
        <v>1</v>
      </c>
      <c r="I1708" s="13">
        <f t="shared" si="26"/>
        <v>0</v>
      </c>
      <c r="J1708" s="85">
        <v>1</v>
      </c>
    </row>
    <row r="1709" spans="1:10" x14ac:dyDescent="0.25">
      <c r="A1709" s="1" t="s">
        <v>3317</v>
      </c>
      <c r="B1709" s="89" t="s">
        <v>4043</v>
      </c>
      <c r="C1709" s="1" t="s">
        <v>4043</v>
      </c>
      <c r="D1709" s="1">
        <v>1.5</v>
      </c>
      <c r="E1709" s="1" t="s">
        <v>19</v>
      </c>
      <c r="F1709" s="1" t="s">
        <v>2291</v>
      </c>
      <c r="G1709" s="1" t="s">
        <v>2442</v>
      </c>
      <c r="H1709" s="1">
        <v>1</v>
      </c>
      <c r="I1709" s="13">
        <f t="shared" si="26"/>
        <v>0</v>
      </c>
      <c r="J1709" s="85">
        <v>1</v>
      </c>
    </row>
    <row r="1710" spans="1:10" x14ac:dyDescent="0.25">
      <c r="A1710" s="1" t="s">
        <v>3317</v>
      </c>
      <c r="B1710" s="89" t="s">
        <v>4044</v>
      </c>
      <c r="C1710" s="1" t="s">
        <v>4044</v>
      </c>
      <c r="D1710" s="1">
        <v>1.5</v>
      </c>
      <c r="E1710" s="1" t="s">
        <v>19</v>
      </c>
      <c r="F1710" s="1" t="s">
        <v>2291</v>
      </c>
      <c r="G1710" s="1" t="s">
        <v>2442</v>
      </c>
      <c r="H1710" s="1">
        <v>1</v>
      </c>
      <c r="I1710" s="13">
        <f t="shared" si="26"/>
        <v>0</v>
      </c>
      <c r="J1710" s="85">
        <v>1</v>
      </c>
    </row>
    <row r="1711" spans="1:10" x14ac:dyDescent="0.25">
      <c r="A1711" s="1" t="s">
        <v>3317</v>
      </c>
      <c r="B1711" s="89" t="s">
        <v>4045</v>
      </c>
      <c r="C1711" s="1" t="s">
        <v>4045</v>
      </c>
      <c r="D1711" s="1">
        <v>1.5</v>
      </c>
      <c r="E1711" s="1" t="s">
        <v>19</v>
      </c>
      <c r="F1711" s="1" t="s">
        <v>2291</v>
      </c>
      <c r="G1711" s="1" t="s">
        <v>2442</v>
      </c>
      <c r="H1711" s="1">
        <v>1</v>
      </c>
      <c r="I1711" s="13">
        <f t="shared" si="26"/>
        <v>0</v>
      </c>
      <c r="J1711" s="85">
        <v>1</v>
      </c>
    </row>
    <row r="1712" spans="1:10" x14ac:dyDescent="0.25">
      <c r="A1712" s="1" t="s">
        <v>3317</v>
      </c>
      <c r="B1712" s="89" t="s">
        <v>4046</v>
      </c>
      <c r="C1712" s="1" t="s">
        <v>4046</v>
      </c>
      <c r="D1712" s="1">
        <v>1.5</v>
      </c>
      <c r="E1712" s="1" t="s">
        <v>19</v>
      </c>
      <c r="F1712" s="1" t="s">
        <v>2291</v>
      </c>
      <c r="G1712" s="1" t="s">
        <v>2442</v>
      </c>
      <c r="H1712" s="1">
        <v>1</v>
      </c>
      <c r="I1712" s="13">
        <f t="shared" si="26"/>
        <v>0</v>
      </c>
      <c r="J1712" s="85">
        <v>1</v>
      </c>
    </row>
    <row r="1713" spans="1:10" x14ac:dyDescent="0.25">
      <c r="A1713" s="1" t="s">
        <v>3317</v>
      </c>
      <c r="B1713" s="89" t="s">
        <v>4047</v>
      </c>
      <c r="C1713" s="1" t="s">
        <v>4047</v>
      </c>
      <c r="D1713" s="1">
        <v>1.5</v>
      </c>
      <c r="E1713" s="1" t="s">
        <v>19</v>
      </c>
      <c r="F1713" s="1" t="s">
        <v>2291</v>
      </c>
      <c r="G1713" s="1" t="s">
        <v>2442</v>
      </c>
      <c r="H1713" s="1">
        <v>1</v>
      </c>
      <c r="I1713" s="13">
        <f t="shared" si="26"/>
        <v>0</v>
      </c>
      <c r="J1713" s="85">
        <v>1</v>
      </c>
    </row>
    <row r="1714" spans="1:10" x14ac:dyDescent="0.25">
      <c r="A1714" s="1" t="s">
        <v>3317</v>
      </c>
      <c r="B1714" s="89" t="s">
        <v>4048</v>
      </c>
      <c r="C1714" s="1" t="s">
        <v>4048</v>
      </c>
      <c r="D1714" s="1">
        <v>1.5</v>
      </c>
      <c r="E1714" s="1" t="s">
        <v>19</v>
      </c>
      <c r="F1714" s="1" t="s">
        <v>2291</v>
      </c>
      <c r="G1714" s="1" t="s">
        <v>2442</v>
      </c>
      <c r="H1714" s="1">
        <v>1</v>
      </c>
      <c r="I1714" s="13">
        <f t="shared" si="26"/>
        <v>0</v>
      </c>
      <c r="J1714" s="85">
        <v>1</v>
      </c>
    </row>
    <row r="1715" spans="1:10" x14ac:dyDescent="0.25">
      <c r="A1715" s="1" t="s">
        <v>3317</v>
      </c>
      <c r="B1715" s="89" t="s">
        <v>4049</v>
      </c>
      <c r="C1715" s="1" t="s">
        <v>4049</v>
      </c>
      <c r="D1715" s="1">
        <v>1.5</v>
      </c>
      <c r="E1715" s="1" t="s">
        <v>19</v>
      </c>
      <c r="F1715" s="1" t="s">
        <v>2291</v>
      </c>
      <c r="G1715" s="1" t="s">
        <v>2442</v>
      </c>
      <c r="H1715" s="1">
        <v>1</v>
      </c>
      <c r="I1715" s="13">
        <f t="shared" si="26"/>
        <v>0</v>
      </c>
      <c r="J1715" s="85">
        <v>1</v>
      </c>
    </row>
    <row r="1716" spans="1:10" x14ac:dyDescent="0.25">
      <c r="A1716" s="1" t="s">
        <v>3317</v>
      </c>
      <c r="B1716" s="89" t="s">
        <v>4050</v>
      </c>
      <c r="C1716" s="1" t="s">
        <v>4050</v>
      </c>
      <c r="D1716" s="1">
        <v>1.5</v>
      </c>
      <c r="E1716" s="1" t="s">
        <v>19</v>
      </c>
      <c r="F1716" s="1" t="s">
        <v>2291</v>
      </c>
      <c r="G1716" s="1" t="s">
        <v>2442</v>
      </c>
      <c r="H1716" s="1">
        <v>1</v>
      </c>
      <c r="I1716" s="13">
        <f t="shared" si="26"/>
        <v>0</v>
      </c>
      <c r="J1716" s="85">
        <v>1</v>
      </c>
    </row>
    <row r="1717" spans="1:10" x14ac:dyDescent="0.25">
      <c r="A1717" s="1" t="s">
        <v>3317</v>
      </c>
      <c r="B1717" s="89" t="s">
        <v>4051</v>
      </c>
      <c r="C1717" s="1" t="s">
        <v>4051</v>
      </c>
      <c r="D1717" s="1">
        <v>1.5</v>
      </c>
      <c r="E1717" s="1" t="s">
        <v>19</v>
      </c>
      <c r="F1717" s="1" t="s">
        <v>2291</v>
      </c>
      <c r="G1717" s="1" t="s">
        <v>2442</v>
      </c>
      <c r="H1717" s="1">
        <v>1</v>
      </c>
      <c r="I1717" s="13">
        <f t="shared" si="26"/>
        <v>0</v>
      </c>
      <c r="J1717" s="85">
        <v>1</v>
      </c>
    </row>
    <row r="1718" spans="1:10" x14ac:dyDescent="0.25">
      <c r="A1718" s="1" t="s">
        <v>3317</v>
      </c>
      <c r="B1718" s="89" t="s">
        <v>4052</v>
      </c>
      <c r="C1718" s="1" t="s">
        <v>4052</v>
      </c>
      <c r="D1718" s="1">
        <v>1.5</v>
      </c>
      <c r="E1718" s="1" t="s">
        <v>19</v>
      </c>
      <c r="F1718" s="1" t="s">
        <v>2291</v>
      </c>
      <c r="G1718" s="1" t="s">
        <v>2442</v>
      </c>
      <c r="H1718" s="1">
        <v>1</v>
      </c>
      <c r="I1718" s="13">
        <f t="shared" si="26"/>
        <v>0</v>
      </c>
      <c r="J1718" s="85">
        <v>1</v>
      </c>
    </row>
    <row r="1719" spans="1:10" x14ac:dyDescent="0.25">
      <c r="A1719" s="1" t="s">
        <v>3317</v>
      </c>
      <c r="B1719" s="89" t="s">
        <v>4053</v>
      </c>
      <c r="C1719" s="1" t="s">
        <v>4053</v>
      </c>
      <c r="D1719" s="1">
        <v>1.5</v>
      </c>
      <c r="E1719" s="1" t="s">
        <v>19</v>
      </c>
      <c r="F1719" s="1" t="s">
        <v>2291</v>
      </c>
      <c r="G1719" s="1" t="s">
        <v>2442</v>
      </c>
      <c r="H1719" s="1">
        <v>1</v>
      </c>
      <c r="I1719" s="13">
        <f t="shared" si="26"/>
        <v>0</v>
      </c>
      <c r="J1719" s="85">
        <v>1</v>
      </c>
    </row>
    <row r="1720" spans="1:10" x14ac:dyDescent="0.25">
      <c r="A1720" s="1" t="s">
        <v>3317</v>
      </c>
      <c r="B1720" s="89" t="s">
        <v>4054</v>
      </c>
      <c r="C1720" s="1" t="s">
        <v>4054</v>
      </c>
      <c r="D1720" s="1">
        <v>1.5</v>
      </c>
      <c r="E1720" s="1" t="s">
        <v>19</v>
      </c>
      <c r="F1720" s="1" t="s">
        <v>2291</v>
      </c>
      <c r="G1720" s="1" t="s">
        <v>2442</v>
      </c>
      <c r="H1720" s="1">
        <v>1</v>
      </c>
      <c r="I1720" s="13">
        <f t="shared" si="26"/>
        <v>0</v>
      </c>
      <c r="J1720" s="85">
        <v>1</v>
      </c>
    </row>
    <row r="1721" spans="1:10" x14ac:dyDescent="0.25">
      <c r="A1721" s="1" t="s">
        <v>3317</v>
      </c>
      <c r="B1721" s="89" t="s">
        <v>4055</v>
      </c>
      <c r="C1721" s="1" t="s">
        <v>4055</v>
      </c>
      <c r="D1721" s="1">
        <v>1.5</v>
      </c>
      <c r="E1721" s="1" t="s">
        <v>19</v>
      </c>
      <c r="F1721" s="1" t="s">
        <v>2291</v>
      </c>
      <c r="G1721" s="1" t="s">
        <v>2442</v>
      </c>
      <c r="H1721" s="1">
        <v>1</v>
      </c>
      <c r="I1721" s="13">
        <f t="shared" si="26"/>
        <v>0</v>
      </c>
      <c r="J1721" s="85">
        <v>1</v>
      </c>
    </row>
    <row r="1722" spans="1:10" x14ac:dyDescent="0.25">
      <c r="A1722" s="1" t="s">
        <v>3317</v>
      </c>
      <c r="B1722" s="89" t="s">
        <v>4056</v>
      </c>
      <c r="C1722" s="1" t="s">
        <v>4056</v>
      </c>
      <c r="D1722" s="1">
        <v>1.5</v>
      </c>
      <c r="E1722" s="1" t="s">
        <v>19</v>
      </c>
      <c r="F1722" s="1" t="s">
        <v>2291</v>
      </c>
      <c r="G1722" s="1" t="s">
        <v>2442</v>
      </c>
      <c r="H1722" s="1">
        <v>1</v>
      </c>
      <c r="I1722" s="13">
        <f t="shared" si="26"/>
        <v>0</v>
      </c>
      <c r="J1722" s="85">
        <v>1</v>
      </c>
    </row>
    <row r="1723" spans="1:10" x14ac:dyDescent="0.25">
      <c r="A1723" s="1" t="s">
        <v>3317</v>
      </c>
      <c r="B1723" s="89" t="s">
        <v>4057</v>
      </c>
      <c r="C1723" s="1" t="s">
        <v>4057</v>
      </c>
      <c r="D1723" s="1">
        <v>1.5</v>
      </c>
      <c r="E1723" s="1" t="s">
        <v>19</v>
      </c>
      <c r="F1723" s="1" t="s">
        <v>2291</v>
      </c>
      <c r="G1723" s="1" t="s">
        <v>2442</v>
      </c>
      <c r="H1723" s="1">
        <v>1</v>
      </c>
      <c r="I1723" s="13">
        <f t="shared" si="26"/>
        <v>0</v>
      </c>
      <c r="J1723" s="85">
        <v>1</v>
      </c>
    </row>
    <row r="1724" spans="1:10" x14ac:dyDescent="0.25">
      <c r="A1724" s="1" t="s">
        <v>3317</v>
      </c>
      <c r="B1724" s="89" t="s">
        <v>4058</v>
      </c>
      <c r="C1724" s="1" t="s">
        <v>4058</v>
      </c>
      <c r="D1724" s="1">
        <v>1.5</v>
      </c>
      <c r="E1724" s="1" t="s">
        <v>19</v>
      </c>
      <c r="F1724" s="1" t="s">
        <v>2291</v>
      </c>
      <c r="G1724" s="1" t="s">
        <v>2442</v>
      </c>
      <c r="H1724" s="1">
        <v>1</v>
      </c>
      <c r="I1724" s="13">
        <f t="shared" si="26"/>
        <v>0</v>
      </c>
      <c r="J1724" s="85">
        <v>1</v>
      </c>
    </row>
    <row r="1725" spans="1:10" x14ac:dyDescent="0.25">
      <c r="A1725" s="1" t="s">
        <v>3317</v>
      </c>
      <c r="B1725" s="89" t="s">
        <v>4059</v>
      </c>
      <c r="C1725" s="1" t="s">
        <v>4059</v>
      </c>
      <c r="D1725" s="1">
        <v>1.5</v>
      </c>
      <c r="E1725" s="1" t="s">
        <v>19</v>
      </c>
      <c r="F1725" s="1" t="s">
        <v>2291</v>
      </c>
      <c r="G1725" s="1" t="s">
        <v>2442</v>
      </c>
      <c r="H1725" s="1">
        <v>1</v>
      </c>
      <c r="I1725" s="13">
        <f t="shared" si="26"/>
        <v>0</v>
      </c>
      <c r="J1725" s="85">
        <v>1</v>
      </c>
    </row>
    <row r="1726" spans="1:10" x14ac:dyDescent="0.25">
      <c r="A1726" s="1" t="s">
        <v>3317</v>
      </c>
      <c r="B1726" s="89" t="s">
        <v>4060</v>
      </c>
      <c r="C1726" s="1" t="s">
        <v>4060</v>
      </c>
      <c r="D1726" s="1">
        <v>1.5</v>
      </c>
      <c r="E1726" s="1" t="s">
        <v>19</v>
      </c>
      <c r="F1726" s="1" t="s">
        <v>2291</v>
      </c>
      <c r="G1726" s="1" t="s">
        <v>2442</v>
      </c>
      <c r="H1726" s="1">
        <v>1</v>
      </c>
      <c r="I1726" s="13">
        <f t="shared" si="26"/>
        <v>0</v>
      </c>
      <c r="J1726" s="85">
        <v>1</v>
      </c>
    </row>
    <row r="1727" spans="1:10" x14ac:dyDescent="0.25">
      <c r="A1727" s="1" t="s">
        <v>3317</v>
      </c>
      <c r="B1727" s="89" t="s">
        <v>4061</v>
      </c>
      <c r="C1727" s="1" t="s">
        <v>4061</v>
      </c>
      <c r="D1727" s="1">
        <v>1.5</v>
      </c>
      <c r="E1727" s="1" t="s">
        <v>19</v>
      </c>
      <c r="F1727" s="1" t="s">
        <v>2291</v>
      </c>
      <c r="G1727" s="1" t="s">
        <v>2442</v>
      </c>
      <c r="H1727" s="1">
        <v>1</v>
      </c>
      <c r="I1727" s="13">
        <f t="shared" si="26"/>
        <v>0</v>
      </c>
      <c r="J1727" s="85">
        <v>1</v>
      </c>
    </row>
    <row r="1728" spans="1:10" x14ac:dyDescent="0.25">
      <c r="A1728" s="1" t="s">
        <v>3317</v>
      </c>
      <c r="B1728" s="89" t="s">
        <v>4062</v>
      </c>
      <c r="C1728" s="1" t="s">
        <v>4062</v>
      </c>
      <c r="D1728" s="1">
        <v>1.5</v>
      </c>
      <c r="E1728" s="1" t="s">
        <v>19</v>
      </c>
      <c r="F1728" s="1" t="s">
        <v>2291</v>
      </c>
      <c r="G1728" s="1" t="s">
        <v>2442</v>
      </c>
      <c r="H1728" s="1">
        <v>1</v>
      </c>
      <c r="I1728" s="13">
        <f t="shared" si="26"/>
        <v>0</v>
      </c>
      <c r="J1728" s="85">
        <v>1</v>
      </c>
    </row>
    <row r="1729" spans="1:10" x14ac:dyDescent="0.25">
      <c r="A1729" s="1" t="s">
        <v>3317</v>
      </c>
      <c r="B1729" s="89" t="s">
        <v>1644</v>
      </c>
      <c r="C1729" s="1" t="s">
        <v>4063</v>
      </c>
      <c r="D1729" s="1">
        <v>1.5</v>
      </c>
      <c r="E1729" s="1" t="s">
        <v>19</v>
      </c>
      <c r="F1729" s="1" t="s">
        <v>2291</v>
      </c>
      <c r="G1729" s="1" t="s">
        <v>2442</v>
      </c>
      <c r="H1729" s="1">
        <v>1</v>
      </c>
      <c r="I1729" s="13">
        <f t="shared" si="26"/>
        <v>0</v>
      </c>
      <c r="J1729" s="85">
        <v>1</v>
      </c>
    </row>
    <row r="1730" spans="1:10" x14ac:dyDescent="0.25">
      <c r="A1730" s="1" t="s">
        <v>3317</v>
      </c>
      <c r="B1730" s="89" t="s">
        <v>4064</v>
      </c>
      <c r="C1730" s="1" t="s">
        <v>4064</v>
      </c>
      <c r="D1730" s="1">
        <v>1.5</v>
      </c>
      <c r="E1730" s="1" t="s">
        <v>19</v>
      </c>
      <c r="F1730" s="1" t="s">
        <v>2291</v>
      </c>
      <c r="G1730" s="1" t="s">
        <v>2442</v>
      </c>
      <c r="H1730" s="1">
        <v>1</v>
      </c>
      <c r="I1730" s="13">
        <f t="shared" ref="I1730:I1793" si="27">NOT(H1730)*1</f>
        <v>0</v>
      </c>
      <c r="J1730" s="85">
        <v>1</v>
      </c>
    </row>
    <row r="1731" spans="1:10" x14ac:dyDescent="0.25">
      <c r="A1731" s="1" t="s">
        <v>3317</v>
      </c>
      <c r="B1731" s="89" t="s">
        <v>4065</v>
      </c>
      <c r="C1731" s="1" t="s">
        <v>4065</v>
      </c>
      <c r="D1731" s="1">
        <v>1.5</v>
      </c>
      <c r="E1731" s="1" t="s">
        <v>19</v>
      </c>
      <c r="F1731" s="1" t="s">
        <v>2291</v>
      </c>
      <c r="G1731" s="1" t="s">
        <v>2442</v>
      </c>
      <c r="H1731" s="1">
        <v>1</v>
      </c>
      <c r="I1731" s="13">
        <f t="shared" si="27"/>
        <v>0</v>
      </c>
      <c r="J1731" s="85">
        <v>1</v>
      </c>
    </row>
    <row r="1732" spans="1:10" x14ac:dyDescent="0.25">
      <c r="A1732" s="1" t="s">
        <v>3317</v>
      </c>
      <c r="B1732" s="89" t="s">
        <v>4066</v>
      </c>
      <c r="C1732" s="1" t="s">
        <v>4066</v>
      </c>
      <c r="D1732" s="1">
        <v>1.5</v>
      </c>
      <c r="E1732" s="1" t="s">
        <v>19</v>
      </c>
      <c r="F1732" s="1" t="s">
        <v>2291</v>
      </c>
      <c r="G1732" s="1" t="s">
        <v>2442</v>
      </c>
      <c r="H1732" s="1">
        <v>1</v>
      </c>
      <c r="I1732" s="13">
        <f t="shared" si="27"/>
        <v>0</v>
      </c>
      <c r="J1732" s="85">
        <v>1</v>
      </c>
    </row>
    <row r="1733" spans="1:10" x14ac:dyDescent="0.25">
      <c r="A1733" s="1" t="s">
        <v>3317</v>
      </c>
      <c r="B1733" s="89" t="s">
        <v>4067</v>
      </c>
      <c r="C1733" s="1" t="s">
        <v>4067</v>
      </c>
      <c r="D1733" s="1">
        <v>1.5</v>
      </c>
      <c r="E1733" s="1" t="s">
        <v>19</v>
      </c>
      <c r="F1733" s="1" t="s">
        <v>2291</v>
      </c>
      <c r="G1733" s="1" t="s">
        <v>2442</v>
      </c>
      <c r="H1733" s="1">
        <v>1</v>
      </c>
      <c r="I1733" s="13">
        <f t="shared" si="27"/>
        <v>0</v>
      </c>
      <c r="J1733" s="85">
        <v>1</v>
      </c>
    </row>
    <row r="1734" spans="1:10" x14ac:dyDescent="0.25">
      <c r="A1734" s="1" t="s">
        <v>3317</v>
      </c>
      <c r="B1734" s="89" t="s">
        <v>4068</v>
      </c>
      <c r="C1734" s="1" t="s">
        <v>4068</v>
      </c>
      <c r="D1734" s="1">
        <v>1.5</v>
      </c>
      <c r="E1734" s="1" t="s">
        <v>19</v>
      </c>
      <c r="F1734" s="1" t="s">
        <v>2291</v>
      </c>
      <c r="G1734" s="1" t="s">
        <v>2442</v>
      </c>
      <c r="H1734" s="1">
        <v>1</v>
      </c>
      <c r="I1734" s="13">
        <f t="shared" si="27"/>
        <v>0</v>
      </c>
      <c r="J1734" s="85">
        <v>1</v>
      </c>
    </row>
    <row r="1735" spans="1:10" x14ac:dyDescent="0.25">
      <c r="A1735" s="1" t="s">
        <v>3317</v>
      </c>
      <c r="B1735" s="89" t="s">
        <v>4069</v>
      </c>
      <c r="C1735" s="1" t="s">
        <v>4069</v>
      </c>
      <c r="D1735" s="1">
        <v>1.5</v>
      </c>
      <c r="E1735" s="1" t="s">
        <v>19</v>
      </c>
      <c r="F1735" s="1" t="s">
        <v>2291</v>
      </c>
      <c r="G1735" s="1" t="s">
        <v>2442</v>
      </c>
      <c r="H1735" s="1">
        <v>1</v>
      </c>
      <c r="I1735" s="13">
        <f t="shared" si="27"/>
        <v>0</v>
      </c>
      <c r="J1735" s="85">
        <v>1</v>
      </c>
    </row>
    <row r="1736" spans="1:10" x14ac:dyDescent="0.25">
      <c r="A1736" s="1" t="s">
        <v>3317</v>
      </c>
      <c r="B1736" s="89" t="s">
        <v>4070</v>
      </c>
      <c r="C1736" s="1" t="s">
        <v>4070</v>
      </c>
      <c r="D1736" s="1">
        <v>1.5</v>
      </c>
      <c r="E1736" s="1" t="s">
        <v>19</v>
      </c>
      <c r="F1736" s="1" t="s">
        <v>2291</v>
      </c>
      <c r="G1736" s="1" t="s">
        <v>2442</v>
      </c>
      <c r="H1736" s="1">
        <v>1</v>
      </c>
      <c r="I1736" s="13">
        <f t="shared" si="27"/>
        <v>0</v>
      </c>
      <c r="J1736" s="85">
        <v>1</v>
      </c>
    </row>
    <row r="1737" spans="1:10" x14ac:dyDescent="0.25">
      <c r="A1737" s="1" t="s">
        <v>3317</v>
      </c>
      <c r="B1737" s="89" t="s">
        <v>702</v>
      </c>
      <c r="C1737" s="1" t="s">
        <v>702</v>
      </c>
      <c r="D1737" s="1">
        <v>1.5</v>
      </c>
      <c r="E1737" s="1" t="s">
        <v>19</v>
      </c>
      <c r="F1737" s="1" t="s">
        <v>2291</v>
      </c>
      <c r="G1737" s="1" t="s">
        <v>2442</v>
      </c>
      <c r="H1737" s="1">
        <v>1</v>
      </c>
      <c r="I1737" s="13">
        <f t="shared" si="27"/>
        <v>0</v>
      </c>
      <c r="J1737" s="85">
        <v>1</v>
      </c>
    </row>
    <row r="1738" spans="1:10" x14ac:dyDescent="0.25">
      <c r="A1738" s="1" t="s">
        <v>3317</v>
      </c>
      <c r="B1738" s="89" t="s">
        <v>4071</v>
      </c>
      <c r="C1738" s="1" t="s">
        <v>4071</v>
      </c>
      <c r="D1738" s="1">
        <v>1.5</v>
      </c>
      <c r="E1738" s="1" t="s">
        <v>19</v>
      </c>
      <c r="F1738" s="1" t="s">
        <v>2291</v>
      </c>
      <c r="G1738" s="1" t="s">
        <v>2442</v>
      </c>
      <c r="H1738" s="1">
        <v>1</v>
      </c>
      <c r="I1738" s="13">
        <f t="shared" si="27"/>
        <v>0</v>
      </c>
      <c r="J1738" s="85">
        <v>1</v>
      </c>
    </row>
    <row r="1739" spans="1:10" x14ac:dyDescent="0.25">
      <c r="A1739" s="1" t="s">
        <v>3317</v>
      </c>
      <c r="B1739" s="89" t="s">
        <v>4072</v>
      </c>
      <c r="C1739" s="1" t="s">
        <v>4072</v>
      </c>
      <c r="D1739" s="1">
        <v>1.5</v>
      </c>
      <c r="E1739" s="1" t="s">
        <v>19</v>
      </c>
      <c r="F1739" s="1" t="s">
        <v>2291</v>
      </c>
      <c r="G1739" s="1" t="s">
        <v>2442</v>
      </c>
      <c r="H1739" s="1">
        <v>1</v>
      </c>
      <c r="I1739" s="13">
        <f t="shared" si="27"/>
        <v>0</v>
      </c>
      <c r="J1739" s="85">
        <v>1</v>
      </c>
    </row>
    <row r="1740" spans="1:10" x14ac:dyDescent="0.25">
      <c r="A1740" s="1" t="s">
        <v>3317</v>
      </c>
      <c r="B1740" s="89" t="s">
        <v>4073</v>
      </c>
      <c r="C1740" s="1" t="s">
        <v>4073</v>
      </c>
      <c r="D1740" s="1">
        <v>1.5</v>
      </c>
      <c r="E1740" s="1" t="s">
        <v>19</v>
      </c>
      <c r="F1740" s="1" t="s">
        <v>2291</v>
      </c>
      <c r="G1740" s="1" t="s">
        <v>2442</v>
      </c>
      <c r="H1740" s="1">
        <v>1</v>
      </c>
      <c r="I1740" s="13">
        <f t="shared" si="27"/>
        <v>0</v>
      </c>
      <c r="J1740" s="85">
        <v>1</v>
      </c>
    </row>
    <row r="1741" spans="1:10" x14ac:dyDescent="0.25">
      <c r="A1741" s="1" t="s">
        <v>3317</v>
      </c>
      <c r="B1741" s="89" t="s">
        <v>4074</v>
      </c>
      <c r="C1741" s="1" t="s">
        <v>4074</v>
      </c>
      <c r="D1741" s="1">
        <v>1.5</v>
      </c>
      <c r="E1741" s="1" t="s">
        <v>19</v>
      </c>
      <c r="F1741" s="1" t="s">
        <v>2291</v>
      </c>
      <c r="G1741" s="1" t="s">
        <v>2442</v>
      </c>
      <c r="H1741" s="1">
        <v>1</v>
      </c>
      <c r="I1741" s="13">
        <f t="shared" si="27"/>
        <v>0</v>
      </c>
      <c r="J1741" s="85">
        <v>1</v>
      </c>
    </row>
    <row r="1742" spans="1:10" x14ac:dyDescent="0.25">
      <c r="A1742" s="1" t="s">
        <v>3317</v>
      </c>
      <c r="B1742" s="89" t="s">
        <v>4075</v>
      </c>
      <c r="C1742" s="1" t="s">
        <v>4075</v>
      </c>
      <c r="D1742" s="1">
        <v>1.5</v>
      </c>
      <c r="E1742" s="1" t="s">
        <v>19</v>
      </c>
      <c r="F1742" s="1" t="s">
        <v>2291</v>
      </c>
      <c r="G1742" s="1" t="s">
        <v>2442</v>
      </c>
      <c r="H1742" s="1">
        <v>1</v>
      </c>
      <c r="I1742" s="13">
        <f t="shared" si="27"/>
        <v>0</v>
      </c>
      <c r="J1742" s="85">
        <v>1</v>
      </c>
    </row>
    <row r="1743" spans="1:10" x14ac:dyDescent="0.25">
      <c r="A1743" s="1" t="s">
        <v>3317</v>
      </c>
      <c r="B1743" s="89" t="s">
        <v>4076</v>
      </c>
      <c r="C1743" s="1" t="s">
        <v>4076</v>
      </c>
      <c r="D1743" s="1">
        <v>1.5</v>
      </c>
      <c r="E1743" s="1" t="s">
        <v>19</v>
      </c>
      <c r="F1743" s="1" t="s">
        <v>2291</v>
      </c>
      <c r="G1743" s="1" t="s">
        <v>2442</v>
      </c>
      <c r="H1743" s="1">
        <v>1</v>
      </c>
      <c r="I1743" s="13">
        <f t="shared" si="27"/>
        <v>0</v>
      </c>
      <c r="J1743" s="85">
        <v>1</v>
      </c>
    </row>
    <row r="1744" spans="1:10" x14ac:dyDescent="0.25">
      <c r="A1744" s="1" t="s">
        <v>3317</v>
      </c>
      <c r="B1744" s="89" t="s">
        <v>4077</v>
      </c>
      <c r="C1744" s="1" t="s">
        <v>4077</v>
      </c>
      <c r="D1744" s="1">
        <v>1.5</v>
      </c>
      <c r="E1744" s="1" t="s">
        <v>19</v>
      </c>
      <c r="F1744" s="1" t="s">
        <v>2291</v>
      </c>
      <c r="G1744" s="1" t="s">
        <v>2442</v>
      </c>
      <c r="H1744" s="1">
        <v>1</v>
      </c>
      <c r="I1744" s="13">
        <f t="shared" si="27"/>
        <v>0</v>
      </c>
      <c r="J1744" s="85">
        <v>1</v>
      </c>
    </row>
    <row r="1745" spans="1:10" x14ac:dyDescent="0.25">
      <c r="A1745" s="1" t="s">
        <v>3317</v>
      </c>
      <c r="B1745" s="89" t="s">
        <v>4078</v>
      </c>
      <c r="C1745" s="1" t="s">
        <v>4078</v>
      </c>
      <c r="D1745" s="1">
        <v>1.5</v>
      </c>
      <c r="E1745" s="1" t="s">
        <v>19</v>
      </c>
      <c r="F1745" s="1" t="s">
        <v>2291</v>
      </c>
      <c r="G1745" s="1" t="s">
        <v>2442</v>
      </c>
      <c r="H1745" s="1">
        <v>1</v>
      </c>
      <c r="I1745" s="13">
        <f t="shared" si="27"/>
        <v>0</v>
      </c>
      <c r="J1745" s="85">
        <v>1</v>
      </c>
    </row>
    <row r="1746" spans="1:10" x14ac:dyDescent="0.25">
      <c r="A1746" s="1" t="s">
        <v>3317</v>
      </c>
      <c r="B1746" s="89" t="s">
        <v>4079</v>
      </c>
      <c r="C1746" s="1" t="s">
        <v>4079</v>
      </c>
      <c r="D1746" s="1">
        <v>1.5</v>
      </c>
      <c r="E1746" s="1" t="s">
        <v>19</v>
      </c>
      <c r="F1746" s="1" t="s">
        <v>2291</v>
      </c>
      <c r="G1746" s="1" t="s">
        <v>2442</v>
      </c>
      <c r="H1746" s="1">
        <v>1</v>
      </c>
      <c r="I1746" s="13">
        <f t="shared" si="27"/>
        <v>0</v>
      </c>
      <c r="J1746" s="85">
        <v>1</v>
      </c>
    </row>
    <row r="1747" spans="1:10" x14ac:dyDescent="0.25">
      <c r="A1747" s="1" t="s">
        <v>3317</v>
      </c>
      <c r="B1747" s="89" t="s">
        <v>4080</v>
      </c>
      <c r="C1747" s="1" t="s">
        <v>4080</v>
      </c>
      <c r="D1747" s="1">
        <v>1.5</v>
      </c>
      <c r="E1747" s="1" t="s">
        <v>19</v>
      </c>
      <c r="F1747" s="1" t="s">
        <v>2291</v>
      </c>
      <c r="G1747" s="1" t="s">
        <v>2442</v>
      </c>
      <c r="H1747" s="1">
        <v>1</v>
      </c>
      <c r="I1747" s="13">
        <f t="shared" si="27"/>
        <v>0</v>
      </c>
      <c r="J1747" s="85">
        <v>1</v>
      </c>
    </row>
    <row r="1748" spans="1:10" x14ac:dyDescent="0.25">
      <c r="A1748" s="1" t="s">
        <v>3317</v>
      </c>
      <c r="B1748" s="89" t="s">
        <v>4081</v>
      </c>
      <c r="C1748" s="1" t="s">
        <v>4081</v>
      </c>
      <c r="D1748" s="1">
        <v>1.5</v>
      </c>
      <c r="E1748" s="1" t="s">
        <v>19</v>
      </c>
      <c r="F1748" s="1" t="s">
        <v>2291</v>
      </c>
      <c r="G1748" s="1" t="s">
        <v>2442</v>
      </c>
      <c r="H1748" s="1">
        <v>1</v>
      </c>
      <c r="I1748" s="13">
        <f t="shared" si="27"/>
        <v>0</v>
      </c>
      <c r="J1748" s="85">
        <v>1</v>
      </c>
    </row>
    <row r="1749" spans="1:10" x14ac:dyDescent="0.25">
      <c r="A1749" s="1" t="s">
        <v>3317</v>
      </c>
      <c r="B1749" s="89" t="s">
        <v>4082</v>
      </c>
      <c r="C1749" s="1" t="s">
        <v>4082</v>
      </c>
      <c r="D1749" s="1">
        <v>1.5</v>
      </c>
      <c r="E1749" s="1" t="s">
        <v>19</v>
      </c>
      <c r="F1749" s="1" t="s">
        <v>2291</v>
      </c>
      <c r="G1749" s="1" t="s">
        <v>2442</v>
      </c>
      <c r="H1749" s="1">
        <v>1</v>
      </c>
      <c r="I1749" s="13">
        <f t="shared" si="27"/>
        <v>0</v>
      </c>
      <c r="J1749" s="85">
        <v>1</v>
      </c>
    </row>
    <row r="1750" spans="1:10" x14ac:dyDescent="0.25">
      <c r="A1750" s="1" t="s">
        <v>3317</v>
      </c>
      <c r="B1750" s="89" t="s">
        <v>4083</v>
      </c>
      <c r="C1750" s="1" t="s">
        <v>4083</v>
      </c>
      <c r="D1750" s="1">
        <v>1.5</v>
      </c>
      <c r="E1750" s="1" t="s">
        <v>19</v>
      </c>
      <c r="F1750" s="1" t="s">
        <v>2291</v>
      </c>
      <c r="G1750" s="1" t="s">
        <v>2442</v>
      </c>
      <c r="H1750" s="1">
        <v>1</v>
      </c>
      <c r="I1750" s="13">
        <f t="shared" si="27"/>
        <v>0</v>
      </c>
      <c r="J1750" s="85">
        <v>1</v>
      </c>
    </row>
    <row r="1751" spans="1:10" x14ac:dyDescent="0.25">
      <c r="A1751" s="1" t="s">
        <v>3317</v>
      </c>
      <c r="B1751" s="89" t="s">
        <v>1227</v>
      </c>
      <c r="C1751" s="1" t="s">
        <v>4084</v>
      </c>
      <c r="D1751" s="1">
        <v>1.5</v>
      </c>
      <c r="E1751" s="1" t="s">
        <v>19</v>
      </c>
      <c r="F1751" s="1" t="s">
        <v>2291</v>
      </c>
      <c r="G1751" s="1" t="s">
        <v>2442</v>
      </c>
      <c r="H1751" s="1">
        <v>1</v>
      </c>
      <c r="I1751" s="13">
        <f t="shared" si="27"/>
        <v>0</v>
      </c>
      <c r="J1751" s="85">
        <v>1</v>
      </c>
    </row>
    <row r="1752" spans="1:10" x14ac:dyDescent="0.25">
      <c r="A1752" s="1" t="s">
        <v>3317</v>
      </c>
      <c r="B1752" s="89" t="s">
        <v>4085</v>
      </c>
      <c r="C1752" s="1" t="s">
        <v>4085</v>
      </c>
      <c r="D1752" s="1">
        <v>1.5</v>
      </c>
      <c r="E1752" s="1" t="s">
        <v>19</v>
      </c>
      <c r="F1752" s="1" t="s">
        <v>2291</v>
      </c>
      <c r="G1752" s="1" t="s">
        <v>2442</v>
      </c>
      <c r="H1752" s="1">
        <v>1</v>
      </c>
      <c r="I1752" s="13">
        <f t="shared" si="27"/>
        <v>0</v>
      </c>
      <c r="J1752" s="85">
        <v>1</v>
      </c>
    </row>
    <row r="1753" spans="1:10" x14ac:dyDescent="0.25">
      <c r="A1753" s="1" t="s">
        <v>3317</v>
      </c>
      <c r="B1753" s="89" t="s">
        <v>672</v>
      </c>
      <c r="C1753" s="1" t="s">
        <v>4086</v>
      </c>
      <c r="D1753" s="1">
        <v>1.5</v>
      </c>
      <c r="E1753" s="1" t="s">
        <v>19</v>
      </c>
      <c r="F1753" s="1" t="s">
        <v>2291</v>
      </c>
      <c r="G1753" s="1" t="s">
        <v>2442</v>
      </c>
      <c r="H1753" s="1">
        <v>1</v>
      </c>
      <c r="I1753" s="13">
        <f t="shared" si="27"/>
        <v>0</v>
      </c>
      <c r="J1753" s="85">
        <v>1</v>
      </c>
    </row>
    <row r="1754" spans="1:10" x14ac:dyDescent="0.25">
      <c r="A1754" s="1" t="s">
        <v>3317</v>
      </c>
      <c r="B1754" s="89" t="s">
        <v>4087</v>
      </c>
      <c r="C1754" s="1" t="s">
        <v>4087</v>
      </c>
      <c r="D1754" s="1">
        <v>1.5</v>
      </c>
      <c r="E1754" s="1" t="s">
        <v>19</v>
      </c>
      <c r="F1754" s="1" t="s">
        <v>2291</v>
      </c>
      <c r="G1754" s="1" t="s">
        <v>2442</v>
      </c>
      <c r="H1754" s="1">
        <v>1</v>
      </c>
      <c r="I1754" s="13">
        <f t="shared" si="27"/>
        <v>0</v>
      </c>
      <c r="J1754" s="85">
        <v>1</v>
      </c>
    </row>
    <row r="1755" spans="1:10" x14ac:dyDescent="0.25">
      <c r="A1755" s="1" t="s">
        <v>3317</v>
      </c>
      <c r="B1755" s="89" t="s">
        <v>4092</v>
      </c>
      <c r="C1755" s="1" t="s">
        <v>4092</v>
      </c>
      <c r="D1755" s="1">
        <v>1.5</v>
      </c>
      <c r="E1755" s="1" t="s">
        <v>19</v>
      </c>
      <c r="F1755" s="1" t="s">
        <v>2291</v>
      </c>
      <c r="G1755" s="1" t="s">
        <v>2442</v>
      </c>
      <c r="H1755" s="1">
        <v>1</v>
      </c>
      <c r="I1755" s="13">
        <f t="shared" si="27"/>
        <v>0</v>
      </c>
      <c r="J1755" s="85">
        <v>1</v>
      </c>
    </row>
    <row r="1756" spans="1:10" x14ac:dyDescent="0.25">
      <c r="A1756" s="1" t="s">
        <v>3317</v>
      </c>
      <c r="B1756" s="89" t="s">
        <v>4093</v>
      </c>
      <c r="C1756" s="1" t="s">
        <v>4093</v>
      </c>
      <c r="D1756" s="1">
        <v>1.5</v>
      </c>
      <c r="E1756" s="1" t="s">
        <v>19</v>
      </c>
      <c r="F1756" s="1" t="s">
        <v>2291</v>
      </c>
      <c r="G1756" s="1" t="s">
        <v>2442</v>
      </c>
      <c r="H1756" s="1">
        <v>1</v>
      </c>
      <c r="I1756" s="13">
        <f t="shared" si="27"/>
        <v>0</v>
      </c>
      <c r="J1756" s="85">
        <v>1</v>
      </c>
    </row>
    <row r="1757" spans="1:10" x14ac:dyDescent="0.25">
      <c r="A1757" s="1" t="s">
        <v>3317</v>
      </c>
      <c r="B1757" s="89" t="s">
        <v>4094</v>
      </c>
      <c r="C1757" s="1" t="s">
        <v>4094</v>
      </c>
      <c r="D1757" s="1">
        <v>1.5</v>
      </c>
      <c r="E1757" s="1" t="s">
        <v>19</v>
      </c>
      <c r="F1757" s="1" t="s">
        <v>2291</v>
      </c>
      <c r="G1757" s="1" t="s">
        <v>2442</v>
      </c>
      <c r="H1757" s="1">
        <v>1</v>
      </c>
      <c r="I1757" s="13">
        <f t="shared" si="27"/>
        <v>0</v>
      </c>
      <c r="J1757" s="85">
        <v>1</v>
      </c>
    </row>
    <row r="1758" spans="1:10" x14ac:dyDescent="0.25">
      <c r="A1758" s="1" t="s">
        <v>3317</v>
      </c>
      <c r="B1758" s="89" t="s">
        <v>4095</v>
      </c>
      <c r="C1758" s="1" t="s">
        <v>4095</v>
      </c>
      <c r="D1758" s="1">
        <v>1.5</v>
      </c>
      <c r="E1758" s="1" t="s">
        <v>19</v>
      </c>
      <c r="F1758" s="1" t="s">
        <v>2291</v>
      </c>
      <c r="G1758" s="1" t="s">
        <v>2442</v>
      </c>
      <c r="H1758" s="1">
        <v>1</v>
      </c>
      <c r="I1758" s="13">
        <f t="shared" si="27"/>
        <v>0</v>
      </c>
      <c r="J1758" s="85">
        <v>1</v>
      </c>
    </row>
    <row r="1759" spans="1:10" x14ac:dyDescent="0.25">
      <c r="A1759" s="1" t="s">
        <v>3317</v>
      </c>
      <c r="B1759" s="89" t="s">
        <v>4096</v>
      </c>
      <c r="C1759" s="1" t="s">
        <v>4096</v>
      </c>
      <c r="D1759" s="1">
        <v>1.5</v>
      </c>
      <c r="E1759" s="1" t="s">
        <v>19</v>
      </c>
      <c r="F1759" s="1" t="s">
        <v>2291</v>
      </c>
      <c r="G1759" s="1" t="s">
        <v>2442</v>
      </c>
      <c r="H1759" s="1">
        <v>1</v>
      </c>
      <c r="I1759" s="13">
        <f t="shared" si="27"/>
        <v>0</v>
      </c>
      <c r="J1759" s="85">
        <v>1</v>
      </c>
    </row>
    <row r="1760" spans="1:10" x14ac:dyDescent="0.25">
      <c r="A1760" s="1" t="s">
        <v>3317</v>
      </c>
      <c r="B1760" s="89" t="s">
        <v>4098</v>
      </c>
      <c r="C1760" s="1" t="s">
        <v>4098</v>
      </c>
      <c r="D1760" s="1">
        <v>1.5</v>
      </c>
      <c r="E1760" s="1" t="s">
        <v>19</v>
      </c>
      <c r="F1760" s="1" t="s">
        <v>2291</v>
      </c>
      <c r="G1760" s="1" t="s">
        <v>2442</v>
      </c>
      <c r="H1760" s="1">
        <v>1</v>
      </c>
      <c r="I1760" s="13">
        <f t="shared" si="27"/>
        <v>0</v>
      </c>
      <c r="J1760" s="85">
        <v>1</v>
      </c>
    </row>
    <row r="1761" spans="1:10" x14ac:dyDescent="0.25">
      <c r="A1761" s="1" t="s">
        <v>3317</v>
      </c>
      <c r="B1761" s="89" t="s">
        <v>4099</v>
      </c>
      <c r="C1761" s="1" t="s">
        <v>4099</v>
      </c>
      <c r="D1761" s="1">
        <v>1.5</v>
      </c>
      <c r="E1761" s="1" t="s">
        <v>19</v>
      </c>
      <c r="F1761" s="1" t="s">
        <v>2291</v>
      </c>
      <c r="G1761" s="1" t="s">
        <v>2442</v>
      </c>
      <c r="H1761" s="1">
        <v>1</v>
      </c>
      <c r="I1761" s="13">
        <f t="shared" si="27"/>
        <v>0</v>
      </c>
      <c r="J1761" s="85">
        <v>1</v>
      </c>
    </row>
    <row r="1762" spans="1:10" x14ac:dyDescent="0.25">
      <c r="A1762" s="1" t="s">
        <v>3317</v>
      </c>
      <c r="B1762" s="89" t="s">
        <v>4100</v>
      </c>
      <c r="C1762" s="1" t="s">
        <v>4100</v>
      </c>
      <c r="D1762" s="1">
        <v>1.5</v>
      </c>
      <c r="E1762" s="1" t="s">
        <v>19</v>
      </c>
      <c r="F1762" s="1" t="s">
        <v>2291</v>
      </c>
      <c r="G1762" s="1" t="s">
        <v>2442</v>
      </c>
      <c r="H1762" s="1">
        <v>1</v>
      </c>
      <c r="I1762" s="13">
        <f t="shared" si="27"/>
        <v>0</v>
      </c>
      <c r="J1762" s="85">
        <v>1</v>
      </c>
    </row>
    <row r="1763" spans="1:10" x14ac:dyDescent="0.25">
      <c r="A1763" s="1" t="s">
        <v>3317</v>
      </c>
      <c r="B1763" s="89" t="s">
        <v>4101</v>
      </c>
      <c r="C1763" s="1" t="s">
        <v>4101</v>
      </c>
      <c r="D1763" s="1">
        <v>1.5</v>
      </c>
      <c r="E1763" s="1" t="s">
        <v>19</v>
      </c>
      <c r="F1763" s="1" t="s">
        <v>2291</v>
      </c>
      <c r="G1763" s="1" t="s">
        <v>2442</v>
      </c>
      <c r="H1763" s="1">
        <v>1</v>
      </c>
      <c r="I1763" s="13">
        <f t="shared" si="27"/>
        <v>0</v>
      </c>
      <c r="J1763" s="85">
        <v>1</v>
      </c>
    </row>
    <row r="1764" spans="1:10" x14ac:dyDescent="0.25">
      <c r="A1764" s="1" t="s">
        <v>3317</v>
      </c>
      <c r="B1764" s="89" t="s">
        <v>663</v>
      </c>
      <c r="C1764" s="1" t="s">
        <v>663</v>
      </c>
      <c r="D1764" s="1">
        <v>1.5</v>
      </c>
      <c r="E1764" s="1" t="s">
        <v>19</v>
      </c>
      <c r="F1764" s="1" t="s">
        <v>2291</v>
      </c>
      <c r="G1764" s="1" t="s">
        <v>2442</v>
      </c>
      <c r="H1764" s="1">
        <v>1</v>
      </c>
      <c r="I1764" s="13">
        <f t="shared" si="27"/>
        <v>0</v>
      </c>
      <c r="J1764" s="85">
        <v>1</v>
      </c>
    </row>
    <row r="1765" spans="1:10" x14ac:dyDescent="0.25">
      <c r="A1765" s="1" t="s">
        <v>3317</v>
      </c>
      <c r="B1765" s="89" t="s">
        <v>4102</v>
      </c>
      <c r="C1765" s="1" t="s">
        <v>4102</v>
      </c>
      <c r="D1765" s="1">
        <v>1.5</v>
      </c>
      <c r="E1765" s="1" t="s">
        <v>19</v>
      </c>
      <c r="F1765" s="1" t="s">
        <v>2291</v>
      </c>
      <c r="G1765" s="1" t="s">
        <v>2442</v>
      </c>
      <c r="H1765" s="1">
        <v>1</v>
      </c>
      <c r="I1765" s="13">
        <f t="shared" si="27"/>
        <v>0</v>
      </c>
      <c r="J1765" s="85">
        <v>1</v>
      </c>
    </row>
    <row r="1766" spans="1:10" x14ac:dyDescent="0.25">
      <c r="A1766" s="1" t="s">
        <v>3317</v>
      </c>
      <c r="B1766" s="89" t="s">
        <v>621</v>
      </c>
      <c r="C1766" s="1" t="s">
        <v>4104</v>
      </c>
      <c r="D1766" s="1">
        <v>1.4992780000000001</v>
      </c>
      <c r="E1766" s="1" t="s">
        <v>19</v>
      </c>
      <c r="F1766" s="1" t="s">
        <v>2291</v>
      </c>
      <c r="G1766" s="1" t="s">
        <v>2442</v>
      </c>
      <c r="H1766" s="1">
        <v>1</v>
      </c>
      <c r="I1766" s="13">
        <f t="shared" si="27"/>
        <v>0</v>
      </c>
      <c r="J1766" s="85">
        <v>1</v>
      </c>
    </row>
    <row r="1767" spans="1:10" x14ac:dyDescent="0.25">
      <c r="A1767" s="1" t="s">
        <v>3317</v>
      </c>
      <c r="B1767" s="89" t="s">
        <v>4105</v>
      </c>
      <c r="C1767" s="1" t="s">
        <v>4105</v>
      </c>
      <c r="D1767" s="1">
        <v>1.496</v>
      </c>
      <c r="E1767" s="1" t="s">
        <v>19</v>
      </c>
      <c r="F1767" s="1" t="s">
        <v>2291</v>
      </c>
      <c r="G1767" s="1" t="s">
        <v>2442</v>
      </c>
      <c r="H1767" s="1">
        <v>1</v>
      </c>
      <c r="I1767" s="13">
        <f t="shared" si="27"/>
        <v>0</v>
      </c>
      <c r="J1767" s="85">
        <v>1</v>
      </c>
    </row>
    <row r="1768" spans="1:10" x14ac:dyDescent="0.25">
      <c r="A1768" s="1" t="s">
        <v>3317</v>
      </c>
      <c r="B1768" s="89" t="s">
        <v>4106</v>
      </c>
      <c r="C1768" s="1" t="s">
        <v>4106</v>
      </c>
      <c r="D1768" s="1">
        <v>1.496</v>
      </c>
      <c r="E1768" s="1" t="s">
        <v>19</v>
      </c>
      <c r="F1768" s="1" t="s">
        <v>2291</v>
      </c>
      <c r="G1768" s="1" t="s">
        <v>2442</v>
      </c>
      <c r="H1768" s="1">
        <v>1</v>
      </c>
      <c r="I1768" s="13">
        <f t="shared" si="27"/>
        <v>0</v>
      </c>
      <c r="J1768" s="85">
        <v>1</v>
      </c>
    </row>
    <row r="1769" spans="1:10" x14ac:dyDescent="0.25">
      <c r="A1769" s="1" t="s">
        <v>3317</v>
      </c>
      <c r="B1769" s="89" t="s">
        <v>4107</v>
      </c>
      <c r="C1769" s="1" t="s">
        <v>4107</v>
      </c>
      <c r="D1769" s="1">
        <v>1.496</v>
      </c>
      <c r="E1769" s="1" t="s">
        <v>19</v>
      </c>
      <c r="F1769" s="1" t="s">
        <v>2291</v>
      </c>
      <c r="G1769" s="1" t="s">
        <v>2442</v>
      </c>
      <c r="H1769" s="1">
        <v>1</v>
      </c>
      <c r="I1769" s="13">
        <f t="shared" si="27"/>
        <v>0</v>
      </c>
      <c r="J1769" s="85">
        <v>1</v>
      </c>
    </row>
    <row r="1770" spans="1:10" x14ac:dyDescent="0.25">
      <c r="A1770" s="1" t="s">
        <v>3317</v>
      </c>
      <c r="B1770" s="89" t="s">
        <v>4108</v>
      </c>
      <c r="C1770" s="1" t="s">
        <v>4108</v>
      </c>
      <c r="D1770" s="1">
        <v>1.496</v>
      </c>
      <c r="E1770" s="1" t="s">
        <v>19</v>
      </c>
      <c r="F1770" s="1" t="s">
        <v>2291</v>
      </c>
      <c r="G1770" s="1" t="s">
        <v>2442</v>
      </c>
      <c r="H1770" s="1">
        <v>1</v>
      </c>
      <c r="I1770" s="13">
        <f t="shared" si="27"/>
        <v>0</v>
      </c>
      <c r="J1770" s="85">
        <v>1</v>
      </c>
    </row>
    <row r="1771" spans="1:10" x14ac:dyDescent="0.25">
      <c r="A1771" s="1" t="s">
        <v>3317</v>
      </c>
      <c r="B1771" s="89" t="s">
        <v>4110</v>
      </c>
      <c r="C1771" s="1" t="s">
        <v>4110</v>
      </c>
      <c r="D1771" s="1">
        <v>1.492</v>
      </c>
      <c r="E1771" s="1" t="s">
        <v>19</v>
      </c>
      <c r="F1771" s="1" t="s">
        <v>2291</v>
      </c>
      <c r="G1771" s="1" t="s">
        <v>2442</v>
      </c>
      <c r="H1771" s="1">
        <v>1</v>
      </c>
      <c r="I1771" s="13">
        <f t="shared" si="27"/>
        <v>0</v>
      </c>
      <c r="J1771" s="85">
        <v>1</v>
      </c>
    </row>
    <row r="1772" spans="1:10" x14ac:dyDescent="0.25">
      <c r="A1772" s="1" t="s">
        <v>3317</v>
      </c>
      <c r="B1772" s="89" t="s">
        <v>4111</v>
      </c>
      <c r="C1772" s="1" t="s">
        <v>4111</v>
      </c>
      <c r="D1772" s="1">
        <v>1.49</v>
      </c>
      <c r="E1772" s="1" t="s">
        <v>19</v>
      </c>
      <c r="F1772" s="1" t="s">
        <v>2291</v>
      </c>
      <c r="G1772" s="1" t="s">
        <v>2442</v>
      </c>
      <c r="H1772" s="1">
        <v>1</v>
      </c>
      <c r="I1772" s="13">
        <f t="shared" si="27"/>
        <v>0</v>
      </c>
      <c r="J1772" s="85">
        <v>1</v>
      </c>
    </row>
    <row r="1773" spans="1:10" x14ac:dyDescent="0.25">
      <c r="A1773" s="1" t="s">
        <v>3317</v>
      </c>
      <c r="B1773" s="89" t="s">
        <v>4112</v>
      </c>
      <c r="C1773" s="1" t="s">
        <v>4112</v>
      </c>
      <c r="D1773" s="1">
        <v>1.49</v>
      </c>
      <c r="E1773" s="1" t="s">
        <v>19</v>
      </c>
      <c r="F1773" s="1" t="s">
        <v>2291</v>
      </c>
      <c r="G1773" s="1" t="s">
        <v>2442</v>
      </c>
      <c r="H1773" s="1">
        <v>1</v>
      </c>
      <c r="I1773" s="13">
        <f t="shared" si="27"/>
        <v>0</v>
      </c>
      <c r="J1773" s="85">
        <v>1</v>
      </c>
    </row>
    <row r="1774" spans="1:10" x14ac:dyDescent="0.25">
      <c r="A1774" s="1" t="s">
        <v>3317</v>
      </c>
      <c r="B1774" s="89" t="s">
        <v>477</v>
      </c>
      <c r="C1774" s="1" t="s">
        <v>478</v>
      </c>
      <c r="D1774" s="1">
        <v>1.4</v>
      </c>
      <c r="E1774" s="1" t="s">
        <v>19</v>
      </c>
      <c r="F1774" s="1" t="s">
        <v>2291</v>
      </c>
      <c r="G1774" s="1" t="s">
        <v>2442</v>
      </c>
      <c r="H1774" s="1">
        <v>1</v>
      </c>
      <c r="I1774" s="13">
        <f t="shared" si="27"/>
        <v>0</v>
      </c>
      <c r="J1774" s="85">
        <v>1</v>
      </c>
    </row>
    <row r="1775" spans="1:10" x14ac:dyDescent="0.25">
      <c r="A1775" s="1" t="s">
        <v>3317</v>
      </c>
      <c r="B1775" s="89" t="s">
        <v>4116</v>
      </c>
      <c r="C1775" s="1" t="s">
        <v>4116</v>
      </c>
      <c r="D1775" s="1">
        <v>1.4</v>
      </c>
      <c r="E1775" s="1" t="s">
        <v>19</v>
      </c>
      <c r="F1775" s="1" t="s">
        <v>2291</v>
      </c>
      <c r="G1775" s="1" t="s">
        <v>2442</v>
      </c>
      <c r="H1775" s="1">
        <v>1</v>
      </c>
      <c r="I1775" s="13">
        <f t="shared" si="27"/>
        <v>0</v>
      </c>
      <c r="J1775" s="85">
        <v>1</v>
      </c>
    </row>
    <row r="1776" spans="1:10" x14ac:dyDescent="0.25">
      <c r="A1776" s="1" t="s">
        <v>3317</v>
      </c>
      <c r="B1776" s="89" t="s">
        <v>676</v>
      </c>
      <c r="C1776" s="1" t="s">
        <v>677</v>
      </c>
      <c r="D1776" s="1">
        <v>1.32</v>
      </c>
      <c r="E1776" s="1" t="s">
        <v>19</v>
      </c>
      <c r="F1776" s="1" t="s">
        <v>2291</v>
      </c>
      <c r="G1776" s="1" t="s">
        <v>2442</v>
      </c>
      <c r="H1776" s="1">
        <v>1</v>
      </c>
      <c r="I1776" s="13">
        <f t="shared" si="27"/>
        <v>0</v>
      </c>
      <c r="J1776" s="85">
        <v>1</v>
      </c>
    </row>
    <row r="1777" spans="1:10" x14ac:dyDescent="0.25">
      <c r="A1777" s="1" t="s">
        <v>3317</v>
      </c>
      <c r="B1777" s="89" t="s">
        <v>782</v>
      </c>
      <c r="C1777" s="1" t="s">
        <v>4120</v>
      </c>
      <c r="D1777" s="1">
        <v>1.3</v>
      </c>
      <c r="E1777" s="1" t="s">
        <v>19</v>
      </c>
      <c r="F1777" s="1" t="s">
        <v>2291</v>
      </c>
      <c r="G1777" s="1" t="s">
        <v>2442</v>
      </c>
      <c r="H1777" s="1">
        <v>1</v>
      </c>
      <c r="I1777" s="13">
        <f t="shared" si="27"/>
        <v>0</v>
      </c>
      <c r="J1777" s="85">
        <v>1</v>
      </c>
    </row>
    <row r="1778" spans="1:10" x14ac:dyDescent="0.25">
      <c r="A1778" s="1" t="s">
        <v>3317</v>
      </c>
      <c r="B1778" s="89" t="s">
        <v>683</v>
      </c>
      <c r="C1778" s="1" t="s">
        <v>4129</v>
      </c>
      <c r="D1778" s="1">
        <v>1.2599</v>
      </c>
      <c r="E1778" s="1" t="s">
        <v>19</v>
      </c>
      <c r="F1778" s="1" t="s">
        <v>2291</v>
      </c>
      <c r="G1778" s="1" t="s">
        <v>2442</v>
      </c>
      <c r="H1778" s="1">
        <v>1</v>
      </c>
      <c r="I1778" s="13">
        <f t="shared" si="27"/>
        <v>0</v>
      </c>
      <c r="J1778" s="85">
        <v>1</v>
      </c>
    </row>
    <row r="1779" spans="1:10" x14ac:dyDescent="0.25">
      <c r="A1779" s="1" t="s">
        <v>3317</v>
      </c>
      <c r="B1779" s="89" t="s">
        <v>4130</v>
      </c>
      <c r="C1779" s="1" t="s">
        <v>4130</v>
      </c>
      <c r="D1779" s="1">
        <v>1.25</v>
      </c>
      <c r="E1779" s="1" t="s">
        <v>19</v>
      </c>
      <c r="F1779" s="1" t="s">
        <v>2291</v>
      </c>
      <c r="G1779" s="1" t="s">
        <v>2442</v>
      </c>
      <c r="H1779" s="1">
        <v>1</v>
      </c>
      <c r="I1779" s="13">
        <f t="shared" si="27"/>
        <v>0</v>
      </c>
      <c r="J1779" s="85">
        <v>1</v>
      </c>
    </row>
    <row r="1780" spans="1:10" x14ac:dyDescent="0.25">
      <c r="A1780" s="1" t="s">
        <v>3317</v>
      </c>
      <c r="B1780" s="89" t="s">
        <v>1067</v>
      </c>
      <c r="C1780" s="1" t="s">
        <v>4131</v>
      </c>
      <c r="D1780" s="1">
        <v>1.25</v>
      </c>
      <c r="E1780" s="1" t="s">
        <v>19</v>
      </c>
      <c r="F1780" s="1" t="s">
        <v>2291</v>
      </c>
      <c r="G1780" s="1" t="s">
        <v>2442</v>
      </c>
      <c r="H1780" s="1">
        <v>1</v>
      </c>
      <c r="I1780" s="13">
        <f t="shared" si="27"/>
        <v>0</v>
      </c>
      <c r="J1780" s="85">
        <v>1</v>
      </c>
    </row>
    <row r="1781" spans="1:10" x14ac:dyDescent="0.25">
      <c r="A1781" s="1" t="s">
        <v>3317</v>
      </c>
      <c r="B1781" s="89" t="s">
        <v>1398</v>
      </c>
      <c r="C1781" s="1" t="s">
        <v>4132</v>
      </c>
      <c r="D1781" s="1">
        <v>1.25</v>
      </c>
      <c r="E1781" s="1" t="s">
        <v>19</v>
      </c>
      <c r="F1781" s="1" t="s">
        <v>2291</v>
      </c>
      <c r="G1781" s="1" t="s">
        <v>2442</v>
      </c>
      <c r="H1781" s="1">
        <v>1</v>
      </c>
      <c r="I1781" s="13">
        <f t="shared" si="27"/>
        <v>0</v>
      </c>
      <c r="J1781" s="85">
        <v>1</v>
      </c>
    </row>
    <row r="1782" spans="1:10" x14ac:dyDescent="0.25">
      <c r="A1782" s="1" t="s">
        <v>3317</v>
      </c>
      <c r="B1782" s="89" t="s">
        <v>4134</v>
      </c>
      <c r="C1782" s="1" t="s">
        <v>4134</v>
      </c>
      <c r="D1782" s="1">
        <v>1.25</v>
      </c>
      <c r="E1782" s="1" t="s">
        <v>19</v>
      </c>
      <c r="F1782" s="1" t="s">
        <v>2291</v>
      </c>
      <c r="G1782" s="1" t="s">
        <v>2442</v>
      </c>
      <c r="H1782" s="1">
        <v>1</v>
      </c>
      <c r="I1782" s="13">
        <f t="shared" si="27"/>
        <v>0</v>
      </c>
      <c r="J1782" s="85">
        <v>1</v>
      </c>
    </row>
    <row r="1783" spans="1:10" x14ac:dyDescent="0.25">
      <c r="A1783" s="1" t="s">
        <v>3317</v>
      </c>
      <c r="B1783" s="89" t="s">
        <v>674</v>
      </c>
      <c r="C1783" s="1" t="s">
        <v>675</v>
      </c>
      <c r="D1783" s="1">
        <v>1.25</v>
      </c>
      <c r="E1783" s="1" t="s">
        <v>19</v>
      </c>
      <c r="F1783" s="1" t="s">
        <v>2291</v>
      </c>
      <c r="G1783" s="1" t="s">
        <v>2442</v>
      </c>
      <c r="H1783" s="1">
        <v>1</v>
      </c>
      <c r="I1783" s="13">
        <f t="shared" si="27"/>
        <v>0</v>
      </c>
      <c r="J1783" s="85">
        <v>1</v>
      </c>
    </row>
    <row r="1784" spans="1:10" x14ac:dyDescent="0.25">
      <c r="A1784" s="1" t="s">
        <v>3317</v>
      </c>
      <c r="B1784" s="89" t="s">
        <v>4135</v>
      </c>
      <c r="C1784" s="1" t="s">
        <v>4135</v>
      </c>
      <c r="D1784" s="1">
        <v>1.224</v>
      </c>
      <c r="E1784" s="1" t="s">
        <v>19</v>
      </c>
      <c r="F1784" s="1" t="s">
        <v>2291</v>
      </c>
      <c r="G1784" s="1" t="s">
        <v>2442</v>
      </c>
      <c r="H1784" s="1">
        <v>1</v>
      </c>
      <c r="I1784" s="13">
        <f t="shared" si="27"/>
        <v>0</v>
      </c>
      <c r="J1784" s="85">
        <v>1</v>
      </c>
    </row>
    <row r="1785" spans="1:10" x14ac:dyDescent="0.25">
      <c r="A1785" s="1" t="s">
        <v>3317</v>
      </c>
      <c r="B1785" s="89" t="s">
        <v>4136</v>
      </c>
      <c r="C1785" s="1" t="s">
        <v>4136</v>
      </c>
      <c r="D1785" s="1">
        <v>1.2</v>
      </c>
      <c r="E1785" s="1" t="s">
        <v>19</v>
      </c>
      <c r="F1785" s="1" t="s">
        <v>2291</v>
      </c>
      <c r="G1785" s="1" t="s">
        <v>2442</v>
      </c>
      <c r="H1785" s="1">
        <v>1</v>
      </c>
      <c r="I1785" s="13">
        <f t="shared" si="27"/>
        <v>0</v>
      </c>
      <c r="J1785" s="85">
        <v>1</v>
      </c>
    </row>
    <row r="1786" spans="1:10" x14ac:dyDescent="0.25">
      <c r="A1786" s="1" t="s">
        <v>3317</v>
      </c>
      <c r="B1786" s="89" t="s">
        <v>4137</v>
      </c>
      <c r="C1786" s="1" t="s">
        <v>4137</v>
      </c>
      <c r="D1786" s="1">
        <v>1.2</v>
      </c>
      <c r="E1786" s="1" t="s">
        <v>19</v>
      </c>
      <c r="F1786" s="1" t="s">
        <v>2291</v>
      </c>
      <c r="G1786" s="1" t="s">
        <v>2442</v>
      </c>
      <c r="H1786" s="1">
        <v>1</v>
      </c>
      <c r="I1786" s="13">
        <f t="shared" si="27"/>
        <v>0</v>
      </c>
      <c r="J1786" s="85">
        <v>1</v>
      </c>
    </row>
    <row r="1787" spans="1:10" x14ac:dyDescent="0.25">
      <c r="A1787" s="1" t="s">
        <v>3317</v>
      </c>
      <c r="B1787" s="89" t="s">
        <v>682</v>
      </c>
      <c r="C1787" s="1" t="s">
        <v>4139</v>
      </c>
      <c r="D1787" s="1">
        <v>1.1815</v>
      </c>
      <c r="E1787" s="1" t="s">
        <v>19</v>
      </c>
      <c r="F1787" s="1" t="s">
        <v>2291</v>
      </c>
      <c r="G1787" s="1" t="s">
        <v>2442</v>
      </c>
      <c r="H1787" s="1">
        <v>1</v>
      </c>
      <c r="I1787" s="13">
        <f t="shared" si="27"/>
        <v>0</v>
      </c>
      <c r="J1787" s="85">
        <v>1</v>
      </c>
    </row>
    <row r="1788" spans="1:10" x14ac:dyDescent="0.25">
      <c r="A1788" s="1" t="s">
        <v>3317</v>
      </c>
      <c r="B1788" s="89" t="s">
        <v>4141</v>
      </c>
      <c r="C1788" s="1" t="s">
        <v>4141</v>
      </c>
      <c r="D1788" s="1">
        <v>1.131</v>
      </c>
      <c r="E1788" s="1" t="s">
        <v>19</v>
      </c>
      <c r="F1788" s="1" t="s">
        <v>2291</v>
      </c>
      <c r="G1788" s="1" t="s">
        <v>2442</v>
      </c>
      <c r="H1788" s="1">
        <v>1</v>
      </c>
      <c r="I1788" s="13">
        <f t="shared" si="27"/>
        <v>0</v>
      </c>
      <c r="J1788" s="85">
        <v>1</v>
      </c>
    </row>
    <row r="1789" spans="1:10" x14ac:dyDescent="0.25">
      <c r="A1789" s="1" t="s">
        <v>3317</v>
      </c>
      <c r="B1789" s="89" t="s">
        <v>4147</v>
      </c>
      <c r="C1789" s="1" t="s">
        <v>4147</v>
      </c>
      <c r="D1789" s="1">
        <v>1.036</v>
      </c>
      <c r="E1789" s="1" t="s">
        <v>19</v>
      </c>
      <c r="F1789" s="1" t="s">
        <v>2291</v>
      </c>
      <c r="G1789" s="1" t="s">
        <v>2442</v>
      </c>
      <c r="H1789" s="1">
        <v>1</v>
      </c>
      <c r="I1789" s="13">
        <f t="shared" si="27"/>
        <v>0</v>
      </c>
      <c r="J1789" s="85">
        <v>1</v>
      </c>
    </row>
    <row r="1790" spans="1:10" x14ac:dyDescent="0.25">
      <c r="A1790" s="1" t="s">
        <v>3317</v>
      </c>
      <c r="B1790" s="89" t="s">
        <v>1080</v>
      </c>
      <c r="C1790" s="1" t="s">
        <v>4150</v>
      </c>
      <c r="D1790" s="1">
        <v>1</v>
      </c>
      <c r="E1790" s="1" t="s">
        <v>19</v>
      </c>
      <c r="F1790" s="1" t="s">
        <v>2291</v>
      </c>
      <c r="G1790" s="1" t="s">
        <v>2442</v>
      </c>
      <c r="H1790" s="1">
        <v>1</v>
      </c>
      <c r="I1790" s="13">
        <f t="shared" si="27"/>
        <v>0</v>
      </c>
      <c r="J1790" s="85">
        <v>1</v>
      </c>
    </row>
    <row r="1791" spans="1:10" x14ac:dyDescent="0.25">
      <c r="A1791" s="1" t="s">
        <v>3317</v>
      </c>
      <c r="B1791" s="89" t="s">
        <v>666</v>
      </c>
      <c r="C1791" s="1" t="s">
        <v>4151</v>
      </c>
      <c r="D1791" s="1">
        <v>1</v>
      </c>
      <c r="E1791" s="1" t="s">
        <v>19</v>
      </c>
      <c r="F1791" s="1" t="s">
        <v>2291</v>
      </c>
      <c r="G1791" s="1" t="s">
        <v>2442</v>
      </c>
      <c r="H1791" s="1">
        <v>1</v>
      </c>
      <c r="I1791" s="13">
        <f t="shared" si="27"/>
        <v>0</v>
      </c>
      <c r="J1791" s="85">
        <v>1</v>
      </c>
    </row>
    <row r="1792" spans="1:10" x14ac:dyDescent="0.25">
      <c r="A1792" s="1" t="s">
        <v>3317</v>
      </c>
      <c r="B1792" s="89" t="s">
        <v>667</v>
      </c>
      <c r="C1792" s="1" t="s">
        <v>4152</v>
      </c>
      <c r="D1792" s="1">
        <v>1</v>
      </c>
      <c r="E1792" s="1" t="s">
        <v>19</v>
      </c>
      <c r="F1792" s="1" t="s">
        <v>2291</v>
      </c>
      <c r="G1792" s="1" t="s">
        <v>2442</v>
      </c>
      <c r="H1792" s="1">
        <v>1</v>
      </c>
      <c r="I1792" s="13">
        <f t="shared" si="27"/>
        <v>0</v>
      </c>
      <c r="J1792" s="85">
        <v>1</v>
      </c>
    </row>
    <row r="1793" spans="1:10" x14ac:dyDescent="0.25">
      <c r="A1793" s="1" t="s">
        <v>3317</v>
      </c>
      <c r="B1793" s="89" t="s">
        <v>572</v>
      </c>
      <c r="C1793" s="1" t="s">
        <v>4154</v>
      </c>
      <c r="D1793" s="1">
        <v>1</v>
      </c>
      <c r="E1793" s="1" t="s">
        <v>19</v>
      </c>
      <c r="F1793" s="1" t="s">
        <v>2291</v>
      </c>
      <c r="G1793" s="1" t="s">
        <v>2442</v>
      </c>
      <c r="H1793" s="1">
        <v>1</v>
      </c>
      <c r="I1793" s="13">
        <f t="shared" si="27"/>
        <v>0</v>
      </c>
      <c r="J1793" s="85">
        <v>1</v>
      </c>
    </row>
    <row r="1794" spans="1:10" x14ac:dyDescent="0.25">
      <c r="A1794" s="1" t="s">
        <v>3317</v>
      </c>
      <c r="B1794" s="89" t="s">
        <v>1658</v>
      </c>
      <c r="C1794" s="1" t="s">
        <v>4155</v>
      </c>
      <c r="D1794" s="1">
        <v>1</v>
      </c>
      <c r="E1794" s="1" t="s">
        <v>19</v>
      </c>
      <c r="F1794" s="1" t="s">
        <v>2291</v>
      </c>
      <c r="G1794" s="1" t="s">
        <v>2442</v>
      </c>
      <c r="H1794" s="1">
        <v>1</v>
      </c>
      <c r="I1794" s="13">
        <f t="shared" ref="I1794:I1857" si="28">NOT(H1794)*1</f>
        <v>0</v>
      </c>
      <c r="J1794" s="85">
        <v>1</v>
      </c>
    </row>
    <row r="1795" spans="1:10" x14ac:dyDescent="0.25">
      <c r="A1795" s="1" t="s">
        <v>3317</v>
      </c>
      <c r="B1795" s="89" t="s">
        <v>1129</v>
      </c>
      <c r="C1795" s="1" t="s">
        <v>4156</v>
      </c>
      <c r="D1795" s="1">
        <v>1</v>
      </c>
      <c r="E1795" s="1" t="s">
        <v>19</v>
      </c>
      <c r="F1795" s="1" t="s">
        <v>2291</v>
      </c>
      <c r="G1795" s="1" t="s">
        <v>2442</v>
      </c>
      <c r="H1795" s="1">
        <v>1</v>
      </c>
      <c r="I1795" s="13">
        <f t="shared" si="28"/>
        <v>0</v>
      </c>
      <c r="J1795" s="85">
        <v>1</v>
      </c>
    </row>
    <row r="1796" spans="1:10" x14ac:dyDescent="0.25">
      <c r="A1796" s="1" t="s">
        <v>3317</v>
      </c>
      <c r="B1796" s="89" t="s">
        <v>4157</v>
      </c>
      <c r="C1796" s="1" t="s">
        <v>4157</v>
      </c>
      <c r="D1796" s="1">
        <v>1</v>
      </c>
      <c r="E1796" s="1" t="s">
        <v>19</v>
      </c>
      <c r="F1796" s="1" t="s">
        <v>2291</v>
      </c>
      <c r="G1796" s="1" t="s">
        <v>2442</v>
      </c>
      <c r="H1796" s="1">
        <v>1</v>
      </c>
      <c r="I1796" s="13">
        <f t="shared" si="28"/>
        <v>0</v>
      </c>
      <c r="J1796" s="85">
        <v>1</v>
      </c>
    </row>
    <row r="1797" spans="1:10" x14ac:dyDescent="0.25">
      <c r="A1797" s="1" t="s">
        <v>3317</v>
      </c>
      <c r="B1797" s="89" t="s">
        <v>4158</v>
      </c>
      <c r="C1797" s="1" t="s">
        <v>4158</v>
      </c>
      <c r="D1797" s="1">
        <v>1</v>
      </c>
      <c r="E1797" s="1" t="s">
        <v>19</v>
      </c>
      <c r="F1797" s="1" t="s">
        <v>2291</v>
      </c>
      <c r="G1797" s="1" t="s">
        <v>2442</v>
      </c>
      <c r="H1797" s="1">
        <v>1</v>
      </c>
      <c r="I1797" s="13">
        <f t="shared" si="28"/>
        <v>0</v>
      </c>
      <c r="J1797" s="85">
        <v>1</v>
      </c>
    </row>
    <row r="1798" spans="1:10" x14ac:dyDescent="0.25">
      <c r="A1798" s="1" t="s">
        <v>3317</v>
      </c>
      <c r="B1798" s="89" t="s">
        <v>4159</v>
      </c>
      <c r="C1798" s="1" t="s">
        <v>4159</v>
      </c>
      <c r="D1798" s="1">
        <v>1</v>
      </c>
      <c r="E1798" s="1" t="s">
        <v>19</v>
      </c>
      <c r="F1798" s="1" t="s">
        <v>2291</v>
      </c>
      <c r="G1798" s="1" t="s">
        <v>2442</v>
      </c>
      <c r="H1798" s="1">
        <v>1</v>
      </c>
      <c r="I1798" s="13">
        <f t="shared" si="28"/>
        <v>0</v>
      </c>
      <c r="J1798" s="85">
        <v>1</v>
      </c>
    </row>
    <row r="1799" spans="1:10" x14ac:dyDescent="0.25">
      <c r="A1799" s="1" t="s">
        <v>3317</v>
      </c>
      <c r="B1799" s="89" t="s">
        <v>4160</v>
      </c>
      <c r="C1799" s="1" t="s">
        <v>4160</v>
      </c>
      <c r="D1799" s="1">
        <v>1</v>
      </c>
      <c r="E1799" s="1" t="s">
        <v>19</v>
      </c>
      <c r="F1799" s="1" t="s">
        <v>2291</v>
      </c>
      <c r="G1799" s="1" t="s">
        <v>2442</v>
      </c>
      <c r="H1799" s="1">
        <v>1</v>
      </c>
      <c r="I1799" s="13">
        <f t="shared" si="28"/>
        <v>0</v>
      </c>
      <c r="J1799" s="85">
        <v>1</v>
      </c>
    </row>
    <row r="1800" spans="1:10" x14ac:dyDescent="0.25">
      <c r="A1800" s="1" t="s">
        <v>3317</v>
      </c>
      <c r="B1800" s="89" t="s">
        <v>4161</v>
      </c>
      <c r="C1800" s="1" t="s">
        <v>4161</v>
      </c>
      <c r="D1800" s="1">
        <v>1</v>
      </c>
      <c r="E1800" s="1" t="s">
        <v>19</v>
      </c>
      <c r="F1800" s="1" t="s">
        <v>2291</v>
      </c>
      <c r="G1800" s="1" t="s">
        <v>2442</v>
      </c>
      <c r="H1800" s="1">
        <v>1</v>
      </c>
      <c r="I1800" s="13">
        <f t="shared" si="28"/>
        <v>0</v>
      </c>
      <c r="J1800" s="85">
        <v>1</v>
      </c>
    </row>
    <row r="1801" spans="1:10" x14ac:dyDescent="0.25">
      <c r="A1801" s="1" t="s">
        <v>3317</v>
      </c>
      <c r="B1801" s="89" t="s">
        <v>4162</v>
      </c>
      <c r="C1801" s="1" t="s">
        <v>4162</v>
      </c>
      <c r="D1801" s="1">
        <v>1</v>
      </c>
      <c r="E1801" s="1" t="s">
        <v>19</v>
      </c>
      <c r="F1801" s="1" t="s">
        <v>2291</v>
      </c>
      <c r="G1801" s="1" t="s">
        <v>2442</v>
      </c>
      <c r="H1801" s="1">
        <v>1</v>
      </c>
      <c r="I1801" s="13">
        <f t="shared" si="28"/>
        <v>0</v>
      </c>
      <c r="J1801" s="85">
        <v>1</v>
      </c>
    </row>
    <row r="1802" spans="1:10" x14ac:dyDescent="0.25">
      <c r="A1802" s="1" t="s">
        <v>3317</v>
      </c>
      <c r="B1802" s="89" t="s">
        <v>4163</v>
      </c>
      <c r="C1802" s="1" t="s">
        <v>4163</v>
      </c>
      <c r="D1802" s="1">
        <v>1</v>
      </c>
      <c r="E1802" s="1" t="s">
        <v>19</v>
      </c>
      <c r="F1802" s="1" t="s">
        <v>2291</v>
      </c>
      <c r="G1802" s="1" t="s">
        <v>2442</v>
      </c>
      <c r="H1802" s="1">
        <v>1</v>
      </c>
      <c r="I1802" s="13">
        <f t="shared" si="28"/>
        <v>0</v>
      </c>
      <c r="J1802" s="85">
        <v>1</v>
      </c>
    </row>
    <row r="1803" spans="1:10" x14ac:dyDescent="0.25">
      <c r="A1803" s="1" t="s">
        <v>3317</v>
      </c>
      <c r="B1803" s="89" t="s">
        <v>4164</v>
      </c>
      <c r="C1803" s="1" t="s">
        <v>4164</v>
      </c>
      <c r="D1803" s="1">
        <v>1</v>
      </c>
      <c r="E1803" s="1" t="s">
        <v>19</v>
      </c>
      <c r="F1803" s="1" t="s">
        <v>2291</v>
      </c>
      <c r="G1803" s="1" t="s">
        <v>2442</v>
      </c>
      <c r="H1803" s="1">
        <v>1</v>
      </c>
      <c r="I1803" s="13">
        <f t="shared" si="28"/>
        <v>0</v>
      </c>
      <c r="J1803" s="85">
        <v>1</v>
      </c>
    </row>
    <row r="1804" spans="1:10" x14ac:dyDescent="0.25">
      <c r="A1804" s="1" t="s">
        <v>3317</v>
      </c>
      <c r="B1804" s="89" t="s">
        <v>4165</v>
      </c>
      <c r="C1804" s="1" t="s">
        <v>4165</v>
      </c>
      <c r="D1804" s="1">
        <v>1</v>
      </c>
      <c r="E1804" s="1" t="s">
        <v>19</v>
      </c>
      <c r="F1804" s="1" t="s">
        <v>2291</v>
      </c>
      <c r="G1804" s="1" t="s">
        <v>2442</v>
      </c>
      <c r="H1804" s="1">
        <v>1</v>
      </c>
      <c r="I1804" s="13">
        <f t="shared" si="28"/>
        <v>0</v>
      </c>
      <c r="J1804" s="85">
        <v>1</v>
      </c>
    </row>
    <row r="1805" spans="1:10" x14ac:dyDescent="0.25">
      <c r="A1805" s="1" t="s">
        <v>3317</v>
      </c>
      <c r="B1805" s="89" t="s">
        <v>4166</v>
      </c>
      <c r="C1805" s="1" t="s">
        <v>4166</v>
      </c>
      <c r="D1805" s="1">
        <v>1</v>
      </c>
      <c r="E1805" s="1" t="s">
        <v>19</v>
      </c>
      <c r="F1805" s="1" t="s">
        <v>2291</v>
      </c>
      <c r="G1805" s="1" t="s">
        <v>2442</v>
      </c>
      <c r="H1805" s="1">
        <v>1</v>
      </c>
      <c r="I1805" s="13">
        <f t="shared" si="28"/>
        <v>0</v>
      </c>
      <c r="J1805" s="85">
        <v>1</v>
      </c>
    </row>
    <row r="1806" spans="1:10" x14ac:dyDescent="0.25">
      <c r="A1806" s="1" t="s">
        <v>3317</v>
      </c>
      <c r="B1806" s="89" t="s">
        <v>4167</v>
      </c>
      <c r="C1806" s="1" t="s">
        <v>4167</v>
      </c>
      <c r="D1806" s="1">
        <v>1</v>
      </c>
      <c r="E1806" s="1" t="s">
        <v>19</v>
      </c>
      <c r="F1806" s="1" t="s">
        <v>2291</v>
      </c>
      <c r="G1806" s="1" t="s">
        <v>2442</v>
      </c>
      <c r="H1806" s="1">
        <v>1</v>
      </c>
      <c r="I1806" s="13">
        <f t="shared" si="28"/>
        <v>0</v>
      </c>
      <c r="J1806" s="85">
        <v>1</v>
      </c>
    </row>
    <row r="1807" spans="1:10" x14ac:dyDescent="0.25">
      <c r="A1807" s="1" t="s">
        <v>3317</v>
      </c>
      <c r="B1807" s="89" t="s">
        <v>4168</v>
      </c>
      <c r="C1807" s="1" t="s">
        <v>4168</v>
      </c>
      <c r="D1807" s="1">
        <v>1</v>
      </c>
      <c r="E1807" s="1" t="s">
        <v>19</v>
      </c>
      <c r="F1807" s="1" t="s">
        <v>2291</v>
      </c>
      <c r="G1807" s="1" t="s">
        <v>2442</v>
      </c>
      <c r="H1807" s="1">
        <v>1</v>
      </c>
      <c r="I1807" s="13">
        <f t="shared" si="28"/>
        <v>0</v>
      </c>
      <c r="J1807" s="85">
        <v>1</v>
      </c>
    </row>
    <row r="1808" spans="1:10" x14ac:dyDescent="0.25">
      <c r="A1808" s="1" t="s">
        <v>3317</v>
      </c>
      <c r="B1808" s="89" t="s">
        <v>4169</v>
      </c>
      <c r="C1808" s="1" t="s">
        <v>4169</v>
      </c>
      <c r="D1808" s="1">
        <v>1</v>
      </c>
      <c r="E1808" s="1" t="s">
        <v>19</v>
      </c>
      <c r="F1808" s="1" t="s">
        <v>2291</v>
      </c>
      <c r="G1808" s="1" t="s">
        <v>2442</v>
      </c>
      <c r="H1808" s="1">
        <v>1</v>
      </c>
      <c r="I1808" s="13">
        <f t="shared" si="28"/>
        <v>0</v>
      </c>
      <c r="J1808" s="85">
        <v>1</v>
      </c>
    </row>
    <row r="1809" spans="1:10" x14ac:dyDescent="0.25">
      <c r="A1809" s="1" t="s">
        <v>3317</v>
      </c>
      <c r="B1809" s="89" t="s">
        <v>4170</v>
      </c>
      <c r="C1809" s="1" t="s">
        <v>4170</v>
      </c>
      <c r="D1809" s="1">
        <v>1</v>
      </c>
      <c r="E1809" s="1" t="s">
        <v>19</v>
      </c>
      <c r="F1809" s="1" t="s">
        <v>2291</v>
      </c>
      <c r="G1809" s="1" t="s">
        <v>2442</v>
      </c>
      <c r="H1809" s="1">
        <v>1</v>
      </c>
      <c r="I1809" s="13">
        <f t="shared" si="28"/>
        <v>0</v>
      </c>
      <c r="J1809" s="85">
        <v>1</v>
      </c>
    </row>
    <row r="1810" spans="1:10" x14ac:dyDescent="0.25">
      <c r="A1810" s="1" t="s">
        <v>3317</v>
      </c>
      <c r="B1810" s="89" t="s">
        <v>4171</v>
      </c>
      <c r="C1810" s="1" t="s">
        <v>4171</v>
      </c>
      <c r="D1810" s="1">
        <v>1</v>
      </c>
      <c r="E1810" s="1" t="s">
        <v>19</v>
      </c>
      <c r="F1810" s="1" t="s">
        <v>2291</v>
      </c>
      <c r="G1810" s="1" t="s">
        <v>2442</v>
      </c>
      <c r="H1810" s="1">
        <v>1</v>
      </c>
      <c r="I1810" s="13">
        <f t="shared" si="28"/>
        <v>0</v>
      </c>
      <c r="J1810" s="85">
        <v>1</v>
      </c>
    </row>
    <row r="1811" spans="1:10" x14ac:dyDescent="0.25">
      <c r="A1811" s="1" t="s">
        <v>3317</v>
      </c>
      <c r="B1811" s="89" t="s">
        <v>4172</v>
      </c>
      <c r="C1811" s="1" t="s">
        <v>4172</v>
      </c>
      <c r="D1811" s="1">
        <v>1</v>
      </c>
      <c r="E1811" s="1" t="s">
        <v>19</v>
      </c>
      <c r="F1811" s="1" t="s">
        <v>2291</v>
      </c>
      <c r="G1811" s="1" t="s">
        <v>2442</v>
      </c>
      <c r="H1811" s="1">
        <v>1</v>
      </c>
      <c r="I1811" s="13">
        <f t="shared" si="28"/>
        <v>0</v>
      </c>
      <c r="J1811" s="85">
        <v>1</v>
      </c>
    </row>
    <row r="1812" spans="1:10" x14ac:dyDescent="0.25">
      <c r="A1812" s="1" t="s">
        <v>3317</v>
      </c>
      <c r="B1812" s="89" t="s">
        <v>4173</v>
      </c>
      <c r="C1812" s="1" t="s">
        <v>4173</v>
      </c>
      <c r="D1812" s="1">
        <v>1</v>
      </c>
      <c r="E1812" s="1" t="s">
        <v>19</v>
      </c>
      <c r="F1812" s="1" t="s">
        <v>2291</v>
      </c>
      <c r="G1812" s="1" t="s">
        <v>2442</v>
      </c>
      <c r="H1812" s="1">
        <v>1</v>
      </c>
      <c r="I1812" s="13">
        <f t="shared" si="28"/>
        <v>0</v>
      </c>
      <c r="J1812" s="85">
        <v>1</v>
      </c>
    </row>
    <row r="1813" spans="1:10" x14ac:dyDescent="0.25">
      <c r="A1813" s="1" t="s">
        <v>3317</v>
      </c>
      <c r="B1813" s="89" t="s">
        <v>793</v>
      </c>
      <c r="C1813" s="1" t="s">
        <v>4174</v>
      </c>
      <c r="D1813" s="1">
        <v>1</v>
      </c>
      <c r="E1813" s="1" t="s">
        <v>19</v>
      </c>
      <c r="F1813" s="1" t="s">
        <v>2291</v>
      </c>
      <c r="G1813" s="1" t="s">
        <v>2442</v>
      </c>
      <c r="H1813" s="1">
        <v>1</v>
      </c>
      <c r="I1813" s="13">
        <f t="shared" si="28"/>
        <v>0</v>
      </c>
      <c r="J1813" s="85">
        <v>1</v>
      </c>
    </row>
    <row r="1814" spans="1:10" x14ac:dyDescent="0.25">
      <c r="A1814" s="1" t="s">
        <v>3317</v>
      </c>
      <c r="B1814" s="89" t="s">
        <v>4175</v>
      </c>
      <c r="C1814" s="1" t="s">
        <v>4175</v>
      </c>
      <c r="D1814" s="1">
        <v>1</v>
      </c>
      <c r="E1814" s="1" t="s">
        <v>19</v>
      </c>
      <c r="F1814" s="1" t="s">
        <v>2291</v>
      </c>
      <c r="G1814" s="1" t="s">
        <v>2442</v>
      </c>
      <c r="H1814" s="1">
        <v>1</v>
      </c>
      <c r="I1814" s="13">
        <f t="shared" si="28"/>
        <v>0</v>
      </c>
      <c r="J1814" s="85">
        <v>1</v>
      </c>
    </row>
    <row r="1815" spans="1:10" x14ac:dyDescent="0.25">
      <c r="A1815" s="1" t="s">
        <v>3317</v>
      </c>
      <c r="B1815" s="89" t="s">
        <v>4176</v>
      </c>
      <c r="C1815" s="1" t="s">
        <v>4176</v>
      </c>
      <c r="D1815" s="1">
        <v>1</v>
      </c>
      <c r="E1815" s="1" t="s">
        <v>19</v>
      </c>
      <c r="F1815" s="1" t="s">
        <v>2291</v>
      </c>
      <c r="G1815" s="1" t="s">
        <v>2442</v>
      </c>
      <c r="H1815" s="1">
        <v>1</v>
      </c>
      <c r="I1815" s="13">
        <f t="shared" si="28"/>
        <v>0</v>
      </c>
      <c r="J1815" s="85">
        <v>1</v>
      </c>
    </row>
    <row r="1816" spans="1:10" x14ac:dyDescent="0.25">
      <c r="A1816" s="1" t="s">
        <v>3317</v>
      </c>
      <c r="B1816" s="89" t="s">
        <v>678</v>
      </c>
      <c r="C1816" s="1" t="s">
        <v>679</v>
      </c>
      <c r="D1816" s="1">
        <v>1</v>
      </c>
      <c r="E1816" s="1" t="s">
        <v>19</v>
      </c>
      <c r="F1816" s="1" t="s">
        <v>2291</v>
      </c>
      <c r="G1816" s="1" t="s">
        <v>2442</v>
      </c>
      <c r="H1816" s="1">
        <v>1</v>
      </c>
      <c r="I1816" s="13">
        <f t="shared" si="28"/>
        <v>0</v>
      </c>
      <c r="J1816" s="85">
        <v>1</v>
      </c>
    </row>
    <row r="1817" spans="1:10" x14ac:dyDescent="0.25">
      <c r="A1817" s="1" t="s">
        <v>3317</v>
      </c>
      <c r="B1817" s="89" t="s">
        <v>4177</v>
      </c>
      <c r="C1817" s="1" t="s">
        <v>4177</v>
      </c>
      <c r="D1817" s="1">
        <v>1</v>
      </c>
      <c r="E1817" s="1" t="s">
        <v>19</v>
      </c>
      <c r="F1817" s="1" t="s">
        <v>2291</v>
      </c>
      <c r="G1817" s="1" t="s">
        <v>2442</v>
      </c>
      <c r="H1817" s="1">
        <v>1</v>
      </c>
      <c r="I1817" s="13">
        <f t="shared" si="28"/>
        <v>0</v>
      </c>
      <c r="J1817" s="85">
        <v>1</v>
      </c>
    </row>
    <row r="1818" spans="1:10" x14ac:dyDescent="0.25">
      <c r="A1818" s="1" t="s">
        <v>3317</v>
      </c>
      <c r="B1818" s="89" t="s">
        <v>4178</v>
      </c>
      <c r="C1818" s="1" t="s">
        <v>4178</v>
      </c>
      <c r="D1818" s="1">
        <v>1</v>
      </c>
      <c r="E1818" s="1" t="s">
        <v>19</v>
      </c>
      <c r="F1818" s="1" t="s">
        <v>2291</v>
      </c>
      <c r="G1818" s="1" t="s">
        <v>2442</v>
      </c>
      <c r="H1818" s="1">
        <v>1</v>
      </c>
      <c r="I1818" s="13">
        <f t="shared" si="28"/>
        <v>0</v>
      </c>
      <c r="J1818" s="85">
        <v>1</v>
      </c>
    </row>
    <row r="1819" spans="1:10" x14ac:dyDescent="0.25">
      <c r="A1819" s="1" t="s">
        <v>3317</v>
      </c>
      <c r="B1819" s="89" t="s">
        <v>4179</v>
      </c>
      <c r="C1819" s="1" t="s">
        <v>4179</v>
      </c>
      <c r="D1819" s="1">
        <v>1</v>
      </c>
      <c r="E1819" s="1" t="s">
        <v>19</v>
      </c>
      <c r="F1819" s="1" t="s">
        <v>2291</v>
      </c>
      <c r="G1819" s="1" t="s">
        <v>2442</v>
      </c>
      <c r="H1819" s="1">
        <v>1</v>
      </c>
      <c r="I1819" s="13">
        <f t="shared" si="28"/>
        <v>0</v>
      </c>
      <c r="J1819" s="85">
        <v>1</v>
      </c>
    </row>
    <row r="1820" spans="1:10" x14ac:dyDescent="0.25">
      <c r="A1820" s="1" t="s">
        <v>3317</v>
      </c>
      <c r="B1820" s="89" t="s">
        <v>4180</v>
      </c>
      <c r="C1820" s="1" t="s">
        <v>4180</v>
      </c>
      <c r="D1820" s="1">
        <v>1</v>
      </c>
      <c r="E1820" s="1" t="s">
        <v>19</v>
      </c>
      <c r="F1820" s="1" t="s">
        <v>2291</v>
      </c>
      <c r="G1820" s="1" t="s">
        <v>2442</v>
      </c>
      <c r="H1820" s="1">
        <v>1</v>
      </c>
      <c r="I1820" s="13">
        <f t="shared" si="28"/>
        <v>0</v>
      </c>
      <c r="J1820" s="85">
        <v>1</v>
      </c>
    </row>
    <row r="1821" spans="1:10" x14ac:dyDescent="0.25">
      <c r="A1821" s="1" t="s">
        <v>3317</v>
      </c>
      <c r="B1821" s="89" t="s">
        <v>4183</v>
      </c>
      <c r="C1821" s="1" t="s">
        <v>4183</v>
      </c>
      <c r="D1821" s="1">
        <v>0.999</v>
      </c>
      <c r="E1821" s="1" t="s">
        <v>19</v>
      </c>
      <c r="F1821" s="1" t="s">
        <v>2291</v>
      </c>
      <c r="G1821" s="1" t="s">
        <v>2442</v>
      </c>
      <c r="H1821" s="1">
        <v>1</v>
      </c>
      <c r="I1821" s="13">
        <f t="shared" si="28"/>
        <v>0</v>
      </c>
      <c r="J1821" s="85">
        <v>1</v>
      </c>
    </row>
    <row r="1822" spans="1:10" x14ac:dyDescent="0.25">
      <c r="A1822" s="1" t="s">
        <v>3317</v>
      </c>
      <c r="B1822" s="89" t="s">
        <v>4184</v>
      </c>
      <c r="C1822" s="1" t="s">
        <v>4184</v>
      </c>
      <c r="D1822" s="1">
        <v>0.999</v>
      </c>
      <c r="E1822" s="1" t="s">
        <v>19</v>
      </c>
      <c r="F1822" s="1" t="s">
        <v>2291</v>
      </c>
      <c r="G1822" s="1" t="s">
        <v>2442</v>
      </c>
      <c r="H1822" s="1">
        <v>1</v>
      </c>
      <c r="I1822" s="13">
        <f t="shared" si="28"/>
        <v>0</v>
      </c>
      <c r="J1822" s="85">
        <v>1</v>
      </c>
    </row>
    <row r="1823" spans="1:10" x14ac:dyDescent="0.25">
      <c r="A1823" s="1" t="s">
        <v>3317</v>
      </c>
      <c r="B1823" s="89" t="s">
        <v>4185</v>
      </c>
      <c r="C1823" s="1" t="s">
        <v>4185</v>
      </c>
      <c r="D1823" s="1">
        <v>0.999</v>
      </c>
      <c r="E1823" s="1" t="s">
        <v>19</v>
      </c>
      <c r="F1823" s="1" t="s">
        <v>2291</v>
      </c>
      <c r="G1823" s="1" t="s">
        <v>2442</v>
      </c>
      <c r="H1823" s="1">
        <v>1</v>
      </c>
      <c r="I1823" s="13">
        <f t="shared" si="28"/>
        <v>0</v>
      </c>
      <c r="J1823" s="85">
        <v>1</v>
      </c>
    </row>
    <row r="1824" spans="1:10" x14ac:dyDescent="0.25">
      <c r="A1824" s="1" t="s">
        <v>3317</v>
      </c>
      <c r="B1824" s="89" t="s">
        <v>4186</v>
      </c>
      <c r="C1824" s="1" t="s">
        <v>4186</v>
      </c>
      <c r="D1824" s="1">
        <v>0.999</v>
      </c>
      <c r="E1824" s="1" t="s">
        <v>19</v>
      </c>
      <c r="F1824" s="1" t="s">
        <v>2291</v>
      </c>
      <c r="G1824" s="1" t="s">
        <v>2442</v>
      </c>
      <c r="H1824" s="1">
        <v>1</v>
      </c>
      <c r="I1824" s="13">
        <f t="shared" si="28"/>
        <v>0</v>
      </c>
      <c r="J1824" s="85">
        <v>1</v>
      </c>
    </row>
    <row r="1825" spans="1:10" x14ac:dyDescent="0.25">
      <c r="A1825" s="1" t="s">
        <v>3317</v>
      </c>
      <c r="B1825" s="89" t="s">
        <v>4187</v>
      </c>
      <c r="C1825" s="1" t="s">
        <v>4187</v>
      </c>
      <c r="D1825" s="1">
        <v>0.999</v>
      </c>
      <c r="E1825" s="1" t="s">
        <v>19</v>
      </c>
      <c r="F1825" s="1" t="s">
        <v>2291</v>
      </c>
      <c r="G1825" s="1" t="s">
        <v>2442</v>
      </c>
      <c r="H1825" s="1">
        <v>1</v>
      </c>
      <c r="I1825" s="13">
        <f t="shared" si="28"/>
        <v>0</v>
      </c>
      <c r="J1825" s="85">
        <v>1</v>
      </c>
    </row>
    <row r="1826" spans="1:10" x14ac:dyDescent="0.25">
      <c r="A1826" s="1" t="s">
        <v>3317</v>
      </c>
      <c r="B1826" s="89" t="s">
        <v>4188</v>
      </c>
      <c r="C1826" s="1" t="s">
        <v>4188</v>
      </c>
      <c r="D1826" s="1">
        <v>0.999</v>
      </c>
      <c r="E1826" s="1" t="s">
        <v>19</v>
      </c>
      <c r="F1826" s="1" t="s">
        <v>2291</v>
      </c>
      <c r="G1826" s="1" t="s">
        <v>2442</v>
      </c>
      <c r="H1826" s="1">
        <v>1</v>
      </c>
      <c r="I1826" s="13">
        <f t="shared" si="28"/>
        <v>0</v>
      </c>
      <c r="J1826" s="85">
        <v>1</v>
      </c>
    </row>
    <row r="1827" spans="1:10" x14ac:dyDescent="0.25">
      <c r="A1827" s="1" t="s">
        <v>3317</v>
      </c>
      <c r="B1827" s="89" t="s">
        <v>4189</v>
      </c>
      <c r="C1827" s="1" t="s">
        <v>4189</v>
      </c>
      <c r="D1827" s="1">
        <v>0.999</v>
      </c>
      <c r="E1827" s="1" t="s">
        <v>19</v>
      </c>
      <c r="F1827" s="1" t="s">
        <v>2291</v>
      </c>
      <c r="G1827" s="1" t="s">
        <v>2442</v>
      </c>
      <c r="H1827" s="1">
        <v>1</v>
      </c>
      <c r="I1827" s="13">
        <f t="shared" si="28"/>
        <v>0</v>
      </c>
      <c r="J1827" s="85">
        <v>1</v>
      </c>
    </row>
    <row r="1828" spans="1:10" x14ac:dyDescent="0.25">
      <c r="A1828" s="1" t="s">
        <v>3317</v>
      </c>
      <c r="B1828" s="89" t="s">
        <v>4190</v>
      </c>
      <c r="C1828" s="1" t="s">
        <v>4190</v>
      </c>
      <c r="D1828" s="1">
        <v>0.999</v>
      </c>
      <c r="E1828" s="1" t="s">
        <v>19</v>
      </c>
      <c r="F1828" s="1" t="s">
        <v>2291</v>
      </c>
      <c r="G1828" s="1" t="s">
        <v>2442</v>
      </c>
      <c r="H1828" s="1">
        <v>1</v>
      </c>
      <c r="I1828" s="13">
        <f t="shared" si="28"/>
        <v>0</v>
      </c>
      <c r="J1828" s="85">
        <v>1</v>
      </c>
    </row>
    <row r="1829" spans="1:10" x14ac:dyDescent="0.25">
      <c r="A1829" s="1" t="s">
        <v>3317</v>
      </c>
      <c r="B1829" s="89" t="s">
        <v>4191</v>
      </c>
      <c r="C1829" s="1" t="s">
        <v>4191</v>
      </c>
      <c r="D1829" s="1">
        <v>0.999</v>
      </c>
      <c r="E1829" s="1" t="s">
        <v>19</v>
      </c>
      <c r="F1829" s="1" t="s">
        <v>2291</v>
      </c>
      <c r="G1829" s="1" t="s">
        <v>2442</v>
      </c>
      <c r="H1829" s="1">
        <v>1</v>
      </c>
      <c r="I1829" s="13">
        <f t="shared" si="28"/>
        <v>0</v>
      </c>
      <c r="J1829" s="85">
        <v>1</v>
      </c>
    </row>
    <row r="1830" spans="1:10" x14ac:dyDescent="0.25">
      <c r="A1830" s="1" t="s">
        <v>3317</v>
      </c>
      <c r="B1830" s="89" t="s">
        <v>4193</v>
      </c>
      <c r="C1830" s="1" t="s">
        <v>4193</v>
      </c>
      <c r="D1830" s="1">
        <v>0.998</v>
      </c>
      <c r="E1830" s="1" t="s">
        <v>19</v>
      </c>
      <c r="F1830" s="1" t="s">
        <v>2291</v>
      </c>
      <c r="G1830" s="1" t="s">
        <v>2442</v>
      </c>
      <c r="H1830" s="1">
        <v>1</v>
      </c>
      <c r="I1830" s="13">
        <f t="shared" si="28"/>
        <v>0</v>
      </c>
      <c r="J1830" s="85">
        <v>1</v>
      </c>
    </row>
    <row r="1831" spans="1:10" x14ac:dyDescent="0.25">
      <c r="A1831" s="1" t="s">
        <v>3317</v>
      </c>
      <c r="B1831" s="89" t="s">
        <v>4198</v>
      </c>
      <c r="C1831" s="1" t="s">
        <v>4198</v>
      </c>
      <c r="D1831" s="1">
        <v>0.92800000000000005</v>
      </c>
      <c r="E1831" s="1" t="s">
        <v>19</v>
      </c>
      <c r="F1831" s="1" t="s">
        <v>2291</v>
      </c>
      <c r="G1831" s="1" t="s">
        <v>2442</v>
      </c>
      <c r="H1831" s="1">
        <v>1</v>
      </c>
      <c r="I1831" s="13">
        <f t="shared" si="28"/>
        <v>0</v>
      </c>
      <c r="J1831" s="85">
        <v>1</v>
      </c>
    </row>
    <row r="1832" spans="1:10" x14ac:dyDescent="0.25">
      <c r="A1832" s="1" t="s">
        <v>3317</v>
      </c>
      <c r="B1832" s="89" t="s">
        <v>557</v>
      </c>
      <c r="C1832" s="1" t="s">
        <v>4202</v>
      </c>
      <c r="D1832" s="1">
        <v>0.9</v>
      </c>
      <c r="E1832" s="1" t="s">
        <v>19</v>
      </c>
      <c r="F1832" s="1" t="s">
        <v>2291</v>
      </c>
      <c r="G1832" s="1" t="s">
        <v>2442</v>
      </c>
      <c r="H1832" s="1">
        <v>1</v>
      </c>
      <c r="I1832" s="13">
        <f t="shared" si="28"/>
        <v>0</v>
      </c>
      <c r="J1832" s="85">
        <v>1</v>
      </c>
    </row>
    <row r="1833" spans="1:10" x14ac:dyDescent="0.25">
      <c r="A1833" s="1" t="s">
        <v>3317</v>
      </c>
      <c r="B1833" s="89" t="s">
        <v>4203</v>
      </c>
      <c r="C1833" s="1" t="s">
        <v>4203</v>
      </c>
      <c r="D1833" s="1">
        <v>0.9</v>
      </c>
      <c r="E1833" s="1" t="s">
        <v>19</v>
      </c>
      <c r="F1833" s="1" t="s">
        <v>2291</v>
      </c>
      <c r="G1833" s="1" t="s">
        <v>2442</v>
      </c>
      <c r="H1833" s="1">
        <v>1</v>
      </c>
      <c r="I1833" s="13">
        <f t="shared" si="28"/>
        <v>0</v>
      </c>
      <c r="J1833" s="85">
        <v>1</v>
      </c>
    </row>
    <row r="1834" spans="1:10" x14ac:dyDescent="0.25">
      <c r="A1834" s="1" t="s">
        <v>3317</v>
      </c>
      <c r="B1834" s="89" t="s">
        <v>4204</v>
      </c>
      <c r="C1834" s="1" t="s">
        <v>4204</v>
      </c>
      <c r="D1834" s="1">
        <v>0.9</v>
      </c>
      <c r="E1834" s="1" t="s">
        <v>19</v>
      </c>
      <c r="F1834" s="1" t="s">
        <v>2291</v>
      </c>
      <c r="G1834" s="1" t="s">
        <v>2442</v>
      </c>
      <c r="H1834" s="1">
        <v>1</v>
      </c>
      <c r="I1834" s="13">
        <f t="shared" si="28"/>
        <v>0</v>
      </c>
      <c r="J1834" s="85">
        <v>1</v>
      </c>
    </row>
    <row r="1835" spans="1:10" x14ac:dyDescent="0.25">
      <c r="A1835" s="1" t="s">
        <v>3317</v>
      </c>
      <c r="B1835" s="89" t="s">
        <v>4205</v>
      </c>
      <c r="C1835" s="1" t="s">
        <v>4205</v>
      </c>
      <c r="D1835" s="1">
        <v>0.89900000000000002</v>
      </c>
      <c r="E1835" s="1" t="s">
        <v>19</v>
      </c>
      <c r="F1835" s="1" t="s">
        <v>2291</v>
      </c>
      <c r="G1835" s="1" t="s">
        <v>2442</v>
      </c>
      <c r="H1835" s="1">
        <v>1</v>
      </c>
      <c r="I1835" s="13">
        <f t="shared" si="28"/>
        <v>0</v>
      </c>
      <c r="J1835" s="85">
        <v>1</v>
      </c>
    </row>
    <row r="1836" spans="1:10" x14ac:dyDescent="0.25">
      <c r="A1836" s="1" t="s">
        <v>3317</v>
      </c>
      <c r="B1836" s="89" t="s">
        <v>4206</v>
      </c>
      <c r="C1836" s="1" t="s">
        <v>4206</v>
      </c>
      <c r="D1836" s="1">
        <v>0.88</v>
      </c>
      <c r="E1836" s="1" t="s">
        <v>19</v>
      </c>
      <c r="F1836" s="1" t="s">
        <v>2291</v>
      </c>
      <c r="G1836" s="1" t="s">
        <v>2442</v>
      </c>
      <c r="H1836" s="1">
        <v>1</v>
      </c>
      <c r="I1836" s="13">
        <f t="shared" si="28"/>
        <v>0</v>
      </c>
      <c r="J1836" s="85">
        <v>1</v>
      </c>
    </row>
    <row r="1837" spans="1:10" x14ac:dyDescent="0.25">
      <c r="A1837" s="1" t="s">
        <v>3317</v>
      </c>
      <c r="B1837" s="89" t="s">
        <v>4207</v>
      </c>
      <c r="C1837" s="1" t="s">
        <v>4207</v>
      </c>
      <c r="D1837" s="1">
        <v>0.88</v>
      </c>
      <c r="E1837" s="1" t="s">
        <v>19</v>
      </c>
      <c r="F1837" s="1" t="s">
        <v>2291</v>
      </c>
      <c r="G1837" s="1" t="s">
        <v>2442</v>
      </c>
      <c r="H1837" s="1">
        <v>1</v>
      </c>
      <c r="I1837" s="13">
        <f t="shared" si="28"/>
        <v>0</v>
      </c>
      <c r="J1837" s="85">
        <v>1</v>
      </c>
    </row>
    <row r="1838" spans="1:10" x14ac:dyDescent="0.25">
      <c r="A1838" s="1" t="s">
        <v>3317</v>
      </c>
      <c r="B1838" s="89" t="s">
        <v>4211</v>
      </c>
      <c r="C1838" s="1" t="s">
        <v>4211</v>
      </c>
      <c r="D1838" s="1">
        <v>0.83299999999999996</v>
      </c>
      <c r="E1838" s="1" t="s">
        <v>19</v>
      </c>
      <c r="F1838" s="1" t="s">
        <v>2291</v>
      </c>
      <c r="G1838" s="1" t="s">
        <v>2442</v>
      </c>
      <c r="H1838" s="1">
        <v>1</v>
      </c>
      <c r="I1838" s="13">
        <f t="shared" si="28"/>
        <v>0</v>
      </c>
      <c r="J1838" s="85">
        <v>1</v>
      </c>
    </row>
    <row r="1839" spans="1:10" x14ac:dyDescent="0.25">
      <c r="A1839" s="1" t="s">
        <v>3317</v>
      </c>
      <c r="B1839" s="89" t="s">
        <v>4215</v>
      </c>
      <c r="C1839" s="1" t="s">
        <v>4215</v>
      </c>
      <c r="D1839" s="1">
        <v>0.8</v>
      </c>
      <c r="E1839" s="1" t="s">
        <v>19</v>
      </c>
      <c r="F1839" s="1" t="s">
        <v>2291</v>
      </c>
      <c r="G1839" s="1" t="s">
        <v>2442</v>
      </c>
      <c r="H1839" s="1">
        <v>1</v>
      </c>
      <c r="I1839" s="13">
        <f t="shared" si="28"/>
        <v>0</v>
      </c>
      <c r="J1839" s="85">
        <v>1</v>
      </c>
    </row>
    <row r="1840" spans="1:10" x14ac:dyDescent="0.25">
      <c r="A1840" s="1" t="s">
        <v>3317</v>
      </c>
      <c r="B1840" s="89" t="s">
        <v>4219</v>
      </c>
      <c r="C1840" s="1" t="s">
        <v>4219</v>
      </c>
      <c r="D1840" s="1">
        <v>0.75</v>
      </c>
      <c r="E1840" s="1" t="s">
        <v>19</v>
      </c>
      <c r="F1840" s="1" t="s">
        <v>2291</v>
      </c>
      <c r="G1840" s="1" t="s">
        <v>2442</v>
      </c>
      <c r="H1840" s="1">
        <v>1</v>
      </c>
      <c r="I1840" s="13">
        <f t="shared" si="28"/>
        <v>0</v>
      </c>
      <c r="J1840" s="85">
        <v>1</v>
      </c>
    </row>
    <row r="1841" spans="1:10" x14ac:dyDescent="0.25">
      <c r="A1841" s="1" t="s">
        <v>3317</v>
      </c>
      <c r="B1841" s="89" t="s">
        <v>4220</v>
      </c>
      <c r="C1841" s="1" t="s">
        <v>4220</v>
      </c>
      <c r="D1841" s="1">
        <v>0.75</v>
      </c>
      <c r="E1841" s="1" t="s">
        <v>19</v>
      </c>
      <c r="F1841" s="1" t="s">
        <v>2291</v>
      </c>
      <c r="G1841" s="1" t="s">
        <v>2442</v>
      </c>
      <c r="H1841" s="1">
        <v>1</v>
      </c>
      <c r="I1841" s="13">
        <f t="shared" si="28"/>
        <v>0</v>
      </c>
      <c r="J1841" s="85">
        <v>1</v>
      </c>
    </row>
    <row r="1842" spans="1:10" x14ac:dyDescent="0.25">
      <c r="A1842" s="1" t="s">
        <v>3317</v>
      </c>
      <c r="B1842" s="89" t="s">
        <v>4221</v>
      </c>
      <c r="C1842" s="1" t="s">
        <v>4221</v>
      </c>
      <c r="D1842" s="1">
        <v>0.75</v>
      </c>
      <c r="E1842" s="1" t="s">
        <v>19</v>
      </c>
      <c r="F1842" s="1" t="s">
        <v>2291</v>
      </c>
      <c r="G1842" s="1" t="s">
        <v>2442</v>
      </c>
      <c r="H1842" s="1">
        <v>1</v>
      </c>
      <c r="I1842" s="13">
        <f t="shared" si="28"/>
        <v>0</v>
      </c>
      <c r="J1842" s="85">
        <v>1</v>
      </c>
    </row>
    <row r="1843" spans="1:10" x14ac:dyDescent="0.25">
      <c r="A1843" s="1" t="s">
        <v>3317</v>
      </c>
      <c r="B1843" s="89" t="s">
        <v>4222</v>
      </c>
      <c r="C1843" s="1" t="s">
        <v>4222</v>
      </c>
      <c r="D1843" s="1">
        <v>0.75</v>
      </c>
      <c r="E1843" s="1" t="s">
        <v>19</v>
      </c>
      <c r="F1843" s="1" t="s">
        <v>2291</v>
      </c>
      <c r="G1843" s="1" t="s">
        <v>2442</v>
      </c>
      <c r="H1843" s="1">
        <v>1</v>
      </c>
      <c r="I1843" s="13">
        <f t="shared" si="28"/>
        <v>0</v>
      </c>
      <c r="J1843" s="85">
        <v>1</v>
      </c>
    </row>
    <row r="1844" spans="1:10" x14ac:dyDescent="0.25">
      <c r="A1844" s="1" t="s">
        <v>3317</v>
      </c>
      <c r="B1844" s="89" t="s">
        <v>4223</v>
      </c>
      <c r="C1844" s="1" t="s">
        <v>4223</v>
      </c>
      <c r="D1844" s="1">
        <v>0.75</v>
      </c>
      <c r="E1844" s="1" t="s">
        <v>19</v>
      </c>
      <c r="F1844" s="1" t="s">
        <v>2291</v>
      </c>
      <c r="G1844" s="1" t="s">
        <v>2442</v>
      </c>
      <c r="H1844" s="1">
        <v>1</v>
      </c>
      <c r="I1844" s="13">
        <f t="shared" si="28"/>
        <v>0</v>
      </c>
      <c r="J1844" s="85">
        <v>1</v>
      </c>
    </row>
    <row r="1845" spans="1:10" x14ac:dyDescent="0.25">
      <c r="A1845" s="1" t="s">
        <v>3317</v>
      </c>
      <c r="B1845" s="89" t="s">
        <v>4225</v>
      </c>
      <c r="C1845" s="1" t="s">
        <v>4225</v>
      </c>
      <c r="D1845" s="1">
        <v>0.75</v>
      </c>
      <c r="E1845" s="1" t="s">
        <v>19</v>
      </c>
      <c r="F1845" s="1" t="s">
        <v>2291</v>
      </c>
      <c r="G1845" s="1" t="s">
        <v>2442</v>
      </c>
      <c r="H1845" s="1">
        <v>1</v>
      </c>
      <c r="I1845" s="13">
        <f t="shared" si="28"/>
        <v>0</v>
      </c>
      <c r="J1845" s="85">
        <v>1</v>
      </c>
    </row>
    <row r="1846" spans="1:10" x14ac:dyDescent="0.25">
      <c r="A1846" s="1" t="s">
        <v>3317</v>
      </c>
      <c r="B1846" s="89" t="s">
        <v>4228</v>
      </c>
      <c r="C1846" s="1" t="s">
        <v>4228</v>
      </c>
      <c r="D1846" s="1">
        <v>0.7</v>
      </c>
      <c r="E1846" s="1" t="s">
        <v>19</v>
      </c>
      <c r="F1846" s="1" t="s">
        <v>2291</v>
      </c>
      <c r="G1846" s="1" t="s">
        <v>2442</v>
      </c>
      <c r="H1846" s="1">
        <v>1</v>
      </c>
      <c r="I1846" s="13">
        <f t="shared" si="28"/>
        <v>0</v>
      </c>
      <c r="J1846" s="85">
        <v>1</v>
      </c>
    </row>
    <row r="1847" spans="1:10" x14ac:dyDescent="0.25">
      <c r="A1847" s="1" t="s">
        <v>3317</v>
      </c>
      <c r="B1847" s="89" t="s">
        <v>4239</v>
      </c>
      <c r="C1847" s="1" t="s">
        <v>4239</v>
      </c>
      <c r="D1847" s="1">
        <v>0.56000000000000005</v>
      </c>
      <c r="E1847" s="1" t="s">
        <v>19</v>
      </c>
      <c r="F1847" s="1" t="s">
        <v>2291</v>
      </c>
      <c r="G1847" s="1" t="s">
        <v>2442</v>
      </c>
      <c r="H1847" s="1">
        <v>1</v>
      </c>
      <c r="I1847" s="13">
        <f t="shared" si="28"/>
        <v>0</v>
      </c>
      <c r="J1847" s="85">
        <v>1</v>
      </c>
    </row>
    <row r="1848" spans="1:10" x14ac:dyDescent="0.25">
      <c r="A1848" s="1" t="s">
        <v>3317</v>
      </c>
      <c r="B1848" s="89" t="s">
        <v>4244</v>
      </c>
      <c r="C1848" s="1" t="s">
        <v>4244</v>
      </c>
      <c r="D1848" s="1">
        <v>0.504</v>
      </c>
      <c r="E1848" s="1" t="s">
        <v>19</v>
      </c>
      <c r="F1848" s="1" t="s">
        <v>2291</v>
      </c>
      <c r="G1848" s="1" t="s">
        <v>2442</v>
      </c>
      <c r="H1848" s="1">
        <v>1</v>
      </c>
      <c r="I1848" s="13">
        <f t="shared" si="28"/>
        <v>0</v>
      </c>
      <c r="J1848" s="85">
        <v>1</v>
      </c>
    </row>
    <row r="1849" spans="1:10" x14ac:dyDescent="0.25">
      <c r="A1849" s="1" t="s">
        <v>3317</v>
      </c>
      <c r="B1849" s="89" t="s">
        <v>4246</v>
      </c>
      <c r="C1849" s="1" t="s">
        <v>4246</v>
      </c>
      <c r="D1849" s="1">
        <v>0.5</v>
      </c>
      <c r="E1849" s="1" t="s">
        <v>19</v>
      </c>
      <c r="F1849" s="1" t="s">
        <v>2291</v>
      </c>
      <c r="G1849" s="1" t="s">
        <v>2442</v>
      </c>
      <c r="H1849" s="1">
        <v>1</v>
      </c>
      <c r="I1849" s="13">
        <f t="shared" si="28"/>
        <v>0</v>
      </c>
      <c r="J1849" s="85">
        <v>1</v>
      </c>
    </row>
    <row r="1850" spans="1:10" x14ac:dyDescent="0.25">
      <c r="A1850" s="1" t="s">
        <v>3317</v>
      </c>
      <c r="B1850" s="89" t="s">
        <v>4247</v>
      </c>
      <c r="C1850" s="1" t="s">
        <v>4247</v>
      </c>
      <c r="D1850" s="1">
        <v>0.5</v>
      </c>
      <c r="E1850" s="1" t="s">
        <v>19</v>
      </c>
      <c r="F1850" s="1" t="s">
        <v>2291</v>
      </c>
      <c r="G1850" s="1" t="s">
        <v>2442</v>
      </c>
      <c r="H1850" s="1">
        <v>1</v>
      </c>
      <c r="I1850" s="13">
        <f t="shared" si="28"/>
        <v>0</v>
      </c>
      <c r="J1850" s="85">
        <v>1</v>
      </c>
    </row>
    <row r="1851" spans="1:10" x14ac:dyDescent="0.25">
      <c r="A1851" s="1" t="s">
        <v>3317</v>
      </c>
      <c r="B1851" s="89" t="s">
        <v>4248</v>
      </c>
      <c r="C1851" s="1" t="s">
        <v>4248</v>
      </c>
      <c r="D1851" s="1">
        <v>0.5</v>
      </c>
      <c r="E1851" s="1" t="s">
        <v>19</v>
      </c>
      <c r="F1851" s="1" t="s">
        <v>2291</v>
      </c>
      <c r="G1851" s="1" t="s">
        <v>2442</v>
      </c>
      <c r="H1851" s="1">
        <v>1</v>
      </c>
      <c r="I1851" s="13">
        <f t="shared" si="28"/>
        <v>0</v>
      </c>
      <c r="J1851" s="85">
        <v>1</v>
      </c>
    </row>
    <row r="1852" spans="1:10" x14ac:dyDescent="0.25">
      <c r="A1852" s="1" t="s">
        <v>3317</v>
      </c>
      <c r="B1852" s="89" t="s">
        <v>4249</v>
      </c>
      <c r="C1852" s="1" t="s">
        <v>4249</v>
      </c>
      <c r="D1852" s="1">
        <v>0.5</v>
      </c>
      <c r="E1852" s="1" t="s">
        <v>19</v>
      </c>
      <c r="F1852" s="1" t="s">
        <v>2291</v>
      </c>
      <c r="G1852" s="1" t="s">
        <v>2442</v>
      </c>
      <c r="H1852" s="1">
        <v>1</v>
      </c>
      <c r="I1852" s="13">
        <f t="shared" si="28"/>
        <v>0</v>
      </c>
      <c r="J1852" s="85">
        <v>1</v>
      </c>
    </row>
    <row r="1853" spans="1:10" x14ac:dyDescent="0.25">
      <c r="A1853" s="1" t="s">
        <v>3317</v>
      </c>
      <c r="B1853" s="89" t="s">
        <v>4250</v>
      </c>
      <c r="C1853" s="1" t="s">
        <v>4250</v>
      </c>
      <c r="D1853" s="1">
        <v>0.5</v>
      </c>
      <c r="E1853" s="1" t="s">
        <v>19</v>
      </c>
      <c r="F1853" s="1" t="s">
        <v>2291</v>
      </c>
      <c r="G1853" s="1" t="s">
        <v>2442</v>
      </c>
      <c r="H1853" s="1">
        <v>1</v>
      </c>
      <c r="I1853" s="13">
        <f t="shared" si="28"/>
        <v>0</v>
      </c>
      <c r="J1853" s="85">
        <v>1</v>
      </c>
    </row>
    <row r="1854" spans="1:10" x14ac:dyDescent="0.25">
      <c r="A1854" s="1" t="s">
        <v>3317</v>
      </c>
      <c r="B1854" s="89" t="s">
        <v>4251</v>
      </c>
      <c r="C1854" s="1" t="s">
        <v>4251</v>
      </c>
      <c r="D1854" s="1">
        <v>0.5</v>
      </c>
      <c r="E1854" s="1" t="s">
        <v>19</v>
      </c>
      <c r="F1854" s="1" t="s">
        <v>2291</v>
      </c>
      <c r="G1854" s="1" t="s">
        <v>2442</v>
      </c>
      <c r="H1854" s="1">
        <v>1</v>
      </c>
      <c r="I1854" s="13">
        <f t="shared" si="28"/>
        <v>0</v>
      </c>
      <c r="J1854" s="85">
        <v>1</v>
      </c>
    </row>
    <row r="1855" spans="1:10" x14ac:dyDescent="0.25">
      <c r="A1855" s="1" t="s">
        <v>3317</v>
      </c>
      <c r="B1855" s="89" t="s">
        <v>4252</v>
      </c>
      <c r="C1855" s="1" t="s">
        <v>4252</v>
      </c>
      <c r="D1855" s="1">
        <v>0.5</v>
      </c>
      <c r="E1855" s="1" t="s">
        <v>19</v>
      </c>
      <c r="F1855" s="1" t="s">
        <v>2291</v>
      </c>
      <c r="G1855" s="1" t="s">
        <v>2442</v>
      </c>
      <c r="H1855" s="1">
        <v>1</v>
      </c>
      <c r="I1855" s="13">
        <f t="shared" si="28"/>
        <v>0</v>
      </c>
      <c r="J1855" s="85">
        <v>1</v>
      </c>
    </row>
    <row r="1856" spans="1:10" x14ac:dyDescent="0.25">
      <c r="A1856" s="1" t="s">
        <v>3317</v>
      </c>
      <c r="B1856" s="89" t="s">
        <v>4253</v>
      </c>
      <c r="C1856" s="1" t="s">
        <v>4253</v>
      </c>
      <c r="D1856" s="1">
        <v>0.5</v>
      </c>
      <c r="E1856" s="1" t="s">
        <v>19</v>
      </c>
      <c r="F1856" s="1" t="s">
        <v>2291</v>
      </c>
      <c r="G1856" s="1" t="s">
        <v>2442</v>
      </c>
      <c r="H1856" s="1">
        <v>1</v>
      </c>
      <c r="I1856" s="13">
        <f t="shared" si="28"/>
        <v>0</v>
      </c>
      <c r="J1856" s="85">
        <v>1</v>
      </c>
    </row>
    <row r="1857" spans="1:10" x14ac:dyDescent="0.25">
      <c r="A1857" s="1" t="s">
        <v>3317</v>
      </c>
      <c r="B1857" s="89" t="s">
        <v>4254</v>
      </c>
      <c r="C1857" s="1" t="s">
        <v>4254</v>
      </c>
      <c r="D1857" s="1">
        <v>0.5</v>
      </c>
      <c r="E1857" s="1" t="s">
        <v>19</v>
      </c>
      <c r="F1857" s="1" t="s">
        <v>2291</v>
      </c>
      <c r="G1857" s="1" t="s">
        <v>2442</v>
      </c>
      <c r="H1857" s="1">
        <v>1</v>
      </c>
      <c r="I1857" s="13">
        <f t="shared" si="28"/>
        <v>0</v>
      </c>
      <c r="J1857" s="85">
        <v>1</v>
      </c>
    </row>
    <row r="1858" spans="1:10" x14ac:dyDescent="0.25">
      <c r="A1858" s="1" t="s">
        <v>3317</v>
      </c>
      <c r="B1858" s="89" t="s">
        <v>4255</v>
      </c>
      <c r="C1858" s="1" t="s">
        <v>4255</v>
      </c>
      <c r="D1858" s="1">
        <v>0.5</v>
      </c>
      <c r="E1858" s="1" t="s">
        <v>19</v>
      </c>
      <c r="F1858" s="1" t="s">
        <v>2291</v>
      </c>
      <c r="G1858" s="1" t="s">
        <v>2442</v>
      </c>
      <c r="H1858" s="1">
        <v>1</v>
      </c>
      <c r="I1858" s="13">
        <f t="shared" ref="I1858:I1921" si="29">NOT(H1858)*1</f>
        <v>0</v>
      </c>
      <c r="J1858" s="85">
        <v>1</v>
      </c>
    </row>
    <row r="1859" spans="1:10" x14ac:dyDescent="0.25">
      <c r="A1859" s="1" t="s">
        <v>3317</v>
      </c>
      <c r="B1859" s="89" t="s">
        <v>4268</v>
      </c>
      <c r="C1859" s="1" t="s">
        <v>4268</v>
      </c>
      <c r="D1859" s="1">
        <v>0.38429999999999997</v>
      </c>
      <c r="E1859" s="1" t="s">
        <v>19</v>
      </c>
      <c r="F1859" s="1" t="s">
        <v>2291</v>
      </c>
      <c r="G1859" s="1" t="s">
        <v>2442</v>
      </c>
      <c r="H1859" s="1">
        <v>1</v>
      </c>
      <c r="I1859" s="13">
        <f t="shared" si="29"/>
        <v>0</v>
      </c>
      <c r="J1859" s="85">
        <v>1</v>
      </c>
    </row>
    <row r="1860" spans="1:10" x14ac:dyDescent="0.25">
      <c r="A1860" s="1" t="s">
        <v>3317</v>
      </c>
      <c r="B1860" s="89" t="s">
        <v>4271</v>
      </c>
      <c r="C1860" s="1" t="s">
        <v>4271</v>
      </c>
      <c r="D1860" s="1">
        <v>0.33300000000000002</v>
      </c>
      <c r="E1860" s="1" t="s">
        <v>19</v>
      </c>
      <c r="F1860" s="1" t="s">
        <v>2291</v>
      </c>
      <c r="G1860" s="1" t="s">
        <v>2442</v>
      </c>
      <c r="H1860" s="1">
        <v>1</v>
      </c>
      <c r="I1860" s="13">
        <f t="shared" si="29"/>
        <v>0</v>
      </c>
      <c r="J1860" s="85">
        <v>1</v>
      </c>
    </row>
    <row r="1861" spans="1:10" x14ac:dyDescent="0.25">
      <c r="A1861" s="1" t="s">
        <v>3317</v>
      </c>
      <c r="B1861" s="89" t="s">
        <v>4279</v>
      </c>
      <c r="C1861" s="1" t="s">
        <v>4279</v>
      </c>
      <c r="D1861" s="1">
        <v>0.28320000000000001</v>
      </c>
      <c r="E1861" s="1" t="s">
        <v>19</v>
      </c>
      <c r="F1861" s="1" t="s">
        <v>2291</v>
      </c>
      <c r="G1861" s="1" t="s">
        <v>2442</v>
      </c>
      <c r="H1861" s="1">
        <v>1</v>
      </c>
      <c r="I1861" s="13">
        <f t="shared" si="29"/>
        <v>0</v>
      </c>
      <c r="J1861" s="85">
        <v>1</v>
      </c>
    </row>
    <row r="1862" spans="1:10" x14ac:dyDescent="0.25">
      <c r="A1862" s="1" t="s">
        <v>3317</v>
      </c>
      <c r="B1862" s="89" t="s">
        <v>4282</v>
      </c>
      <c r="C1862" s="1" t="s">
        <v>4282</v>
      </c>
      <c r="D1862" s="1">
        <v>0.25</v>
      </c>
      <c r="E1862" s="1" t="s">
        <v>19</v>
      </c>
      <c r="F1862" s="1" t="s">
        <v>2291</v>
      </c>
      <c r="G1862" s="1" t="s">
        <v>2442</v>
      </c>
      <c r="H1862" s="1">
        <v>1</v>
      </c>
      <c r="I1862" s="13">
        <f t="shared" si="29"/>
        <v>0</v>
      </c>
      <c r="J1862" s="85">
        <v>1</v>
      </c>
    </row>
    <row r="1863" spans="1:10" x14ac:dyDescent="0.25">
      <c r="A1863" s="1" t="s">
        <v>3317</v>
      </c>
      <c r="B1863" s="89" t="s">
        <v>4283</v>
      </c>
      <c r="C1863" s="1" t="s">
        <v>4283</v>
      </c>
      <c r="D1863" s="1">
        <v>0.25</v>
      </c>
      <c r="E1863" s="1" t="s">
        <v>19</v>
      </c>
      <c r="F1863" s="1" t="s">
        <v>2291</v>
      </c>
      <c r="G1863" s="1" t="s">
        <v>2442</v>
      </c>
      <c r="H1863" s="1">
        <v>1</v>
      </c>
      <c r="I1863" s="13">
        <f t="shared" si="29"/>
        <v>0</v>
      </c>
      <c r="J1863" s="85">
        <v>1</v>
      </c>
    </row>
    <row r="1864" spans="1:10" x14ac:dyDescent="0.25">
      <c r="A1864" s="1" t="s">
        <v>3317</v>
      </c>
      <c r="B1864" s="89" t="s">
        <v>4284</v>
      </c>
      <c r="C1864" s="1" t="s">
        <v>4284</v>
      </c>
      <c r="D1864" s="1">
        <v>0.25</v>
      </c>
      <c r="E1864" s="1" t="s">
        <v>19</v>
      </c>
      <c r="F1864" s="1" t="s">
        <v>2291</v>
      </c>
      <c r="G1864" s="1" t="s">
        <v>2442</v>
      </c>
      <c r="H1864" s="1">
        <v>1</v>
      </c>
      <c r="I1864" s="13">
        <f t="shared" si="29"/>
        <v>0</v>
      </c>
      <c r="J1864" s="85">
        <v>1</v>
      </c>
    </row>
    <row r="1865" spans="1:10" x14ac:dyDescent="0.25">
      <c r="A1865" s="1" t="s">
        <v>3317</v>
      </c>
      <c r="B1865" s="89" t="s">
        <v>4285</v>
      </c>
      <c r="C1865" s="1" t="s">
        <v>4285</v>
      </c>
      <c r="D1865" s="1">
        <v>0.25</v>
      </c>
      <c r="E1865" s="1" t="s">
        <v>19</v>
      </c>
      <c r="F1865" s="1" t="s">
        <v>2291</v>
      </c>
      <c r="G1865" s="1" t="s">
        <v>2442</v>
      </c>
      <c r="H1865" s="1">
        <v>1</v>
      </c>
      <c r="I1865" s="13">
        <f t="shared" si="29"/>
        <v>0</v>
      </c>
      <c r="J1865" s="85">
        <v>1</v>
      </c>
    </row>
    <row r="1866" spans="1:10" x14ac:dyDescent="0.25">
      <c r="A1866" s="1" t="s">
        <v>3317</v>
      </c>
      <c r="B1866" s="89" t="s">
        <v>4289</v>
      </c>
      <c r="C1866" s="1" t="s">
        <v>4289</v>
      </c>
      <c r="D1866" s="1">
        <v>0.25</v>
      </c>
      <c r="E1866" s="1" t="s">
        <v>19</v>
      </c>
      <c r="F1866" s="1" t="s">
        <v>2291</v>
      </c>
      <c r="G1866" s="1" t="s">
        <v>2442</v>
      </c>
      <c r="H1866" s="1">
        <v>1</v>
      </c>
      <c r="I1866" s="13">
        <f t="shared" si="29"/>
        <v>0</v>
      </c>
      <c r="J1866" s="85">
        <v>1</v>
      </c>
    </row>
    <row r="1867" spans="1:10" x14ac:dyDescent="0.25">
      <c r="A1867" s="1" t="s">
        <v>3317</v>
      </c>
      <c r="B1867" s="89" t="s">
        <v>4290</v>
      </c>
      <c r="C1867" s="1" t="s">
        <v>4290</v>
      </c>
      <c r="D1867" s="1">
        <v>0.20019999999999999</v>
      </c>
      <c r="E1867" s="1" t="s">
        <v>19</v>
      </c>
      <c r="F1867" s="1" t="s">
        <v>2291</v>
      </c>
      <c r="G1867" s="1" t="s">
        <v>2442</v>
      </c>
      <c r="H1867" s="1">
        <v>1</v>
      </c>
      <c r="I1867" s="13">
        <f t="shared" si="29"/>
        <v>0</v>
      </c>
      <c r="J1867" s="85">
        <v>1</v>
      </c>
    </row>
    <row r="1868" spans="1:10" x14ac:dyDescent="0.25">
      <c r="A1868" s="1" t="s">
        <v>3317</v>
      </c>
      <c r="B1868" s="89" t="s">
        <v>4293</v>
      </c>
      <c r="C1868" s="1" t="s">
        <v>4293</v>
      </c>
      <c r="D1868" s="1">
        <v>0.2</v>
      </c>
      <c r="E1868" s="1" t="s">
        <v>19</v>
      </c>
      <c r="F1868" s="1" t="s">
        <v>2291</v>
      </c>
      <c r="G1868" s="1" t="s">
        <v>2442</v>
      </c>
      <c r="H1868" s="1">
        <v>1</v>
      </c>
      <c r="I1868" s="13">
        <f t="shared" si="29"/>
        <v>0</v>
      </c>
      <c r="J1868" s="85">
        <v>1</v>
      </c>
    </row>
    <row r="1869" spans="1:10" x14ac:dyDescent="0.25">
      <c r="A1869" s="1" t="s">
        <v>3317</v>
      </c>
      <c r="B1869" s="89" t="s">
        <v>4299</v>
      </c>
      <c r="C1869" s="1" t="s">
        <v>4299</v>
      </c>
      <c r="D1869" s="1">
        <v>0.11</v>
      </c>
      <c r="E1869" s="1" t="s">
        <v>19</v>
      </c>
      <c r="F1869" s="1" t="s">
        <v>2291</v>
      </c>
      <c r="G1869" s="1" t="s">
        <v>2442</v>
      </c>
      <c r="H1869" s="1">
        <v>1</v>
      </c>
      <c r="I1869" s="13">
        <f t="shared" si="29"/>
        <v>0</v>
      </c>
      <c r="J1869" s="85">
        <v>1</v>
      </c>
    </row>
    <row r="1870" spans="1:10" x14ac:dyDescent="0.25">
      <c r="A1870" s="1" t="s">
        <v>3317</v>
      </c>
      <c r="B1870" s="89" t="s">
        <v>4300</v>
      </c>
      <c r="C1870" s="1" t="s">
        <v>4300</v>
      </c>
      <c r="D1870" s="1">
        <v>0.11</v>
      </c>
      <c r="E1870" s="1" t="s">
        <v>19</v>
      </c>
      <c r="F1870" s="1" t="s">
        <v>2291</v>
      </c>
      <c r="G1870" s="1" t="s">
        <v>2442</v>
      </c>
      <c r="H1870" s="1">
        <v>1</v>
      </c>
      <c r="I1870" s="13">
        <f t="shared" si="29"/>
        <v>0</v>
      </c>
      <c r="J1870" s="85">
        <v>1</v>
      </c>
    </row>
    <row r="1871" spans="1:10" x14ac:dyDescent="0.25">
      <c r="A1871" s="1" t="s">
        <v>3317</v>
      </c>
      <c r="B1871" s="89" t="s">
        <v>4301</v>
      </c>
      <c r="C1871" s="1" t="s">
        <v>4301</v>
      </c>
      <c r="D1871" s="1">
        <v>0.10922</v>
      </c>
      <c r="E1871" s="1" t="s">
        <v>19</v>
      </c>
      <c r="F1871" s="1" t="s">
        <v>2291</v>
      </c>
      <c r="G1871" s="1" t="s">
        <v>2442</v>
      </c>
      <c r="H1871" s="1">
        <v>1</v>
      </c>
      <c r="I1871" s="13">
        <f t="shared" si="29"/>
        <v>0</v>
      </c>
      <c r="J1871" s="85">
        <v>1</v>
      </c>
    </row>
    <row r="1872" spans="1:10" x14ac:dyDescent="0.25">
      <c r="A1872" s="1" t="s">
        <v>3317</v>
      </c>
      <c r="B1872" s="89" t="s">
        <v>4302</v>
      </c>
      <c r="C1872" s="1" t="s">
        <v>4302</v>
      </c>
      <c r="D1872" s="1">
        <v>0.10199999999999999</v>
      </c>
      <c r="E1872" s="1" t="s">
        <v>19</v>
      </c>
      <c r="F1872" s="1" t="s">
        <v>2291</v>
      </c>
      <c r="G1872" s="1" t="s">
        <v>2442</v>
      </c>
      <c r="H1872" s="1">
        <v>1</v>
      </c>
      <c r="I1872" s="13">
        <f t="shared" si="29"/>
        <v>0</v>
      </c>
      <c r="J1872" s="85">
        <v>1</v>
      </c>
    </row>
    <row r="1873" spans="1:10" x14ac:dyDescent="0.25">
      <c r="A1873" s="1" t="s">
        <v>3317</v>
      </c>
      <c r="B1873" s="89" t="s">
        <v>4312</v>
      </c>
      <c r="C1873" s="1" t="s">
        <v>4312</v>
      </c>
      <c r="D1873" s="1">
        <v>0.08</v>
      </c>
      <c r="E1873" s="1" t="s">
        <v>19</v>
      </c>
      <c r="F1873" s="1" t="s">
        <v>2291</v>
      </c>
      <c r="G1873" s="1" t="s">
        <v>2442</v>
      </c>
      <c r="H1873" s="1">
        <v>1</v>
      </c>
      <c r="I1873" s="13">
        <f t="shared" si="29"/>
        <v>0</v>
      </c>
      <c r="J1873" s="85">
        <v>1</v>
      </c>
    </row>
    <row r="1874" spans="1:10" x14ac:dyDescent="0.25">
      <c r="A1874" s="1" t="s">
        <v>3317</v>
      </c>
      <c r="B1874" s="89" t="s">
        <v>4314</v>
      </c>
      <c r="C1874" s="1" t="s">
        <v>4314</v>
      </c>
      <c r="D1874" s="1">
        <v>7.2999999999999995E-2</v>
      </c>
      <c r="E1874" s="1" t="s">
        <v>19</v>
      </c>
      <c r="F1874" s="1" t="s">
        <v>2291</v>
      </c>
      <c r="G1874" s="1" t="s">
        <v>2442</v>
      </c>
      <c r="H1874" s="1">
        <v>1</v>
      </c>
      <c r="I1874" s="13">
        <f t="shared" si="29"/>
        <v>0</v>
      </c>
      <c r="J1874" s="85">
        <v>1</v>
      </c>
    </row>
    <row r="1875" spans="1:10" x14ac:dyDescent="0.25">
      <c r="A1875" s="1" t="s">
        <v>3317</v>
      </c>
      <c r="B1875" s="89" t="s">
        <v>4315</v>
      </c>
      <c r="C1875" s="1" t="s">
        <v>4315</v>
      </c>
      <c r="D1875" s="1">
        <v>7.0000000000000007E-2</v>
      </c>
      <c r="E1875" s="1" t="s">
        <v>19</v>
      </c>
      <c r="F1875" s="1" t="s">
        <v>2291</v>
      </c>
      <c r="G1875" s="1" t="s">
        <v>2442</v>
      </c>
      <c r="H1875" s="1">
        <v>1</v>
      </c>
      <c r="I1875" s="13">
        <f t="shared" si="29"/>
        <v>0</v>
      </c>
      <c r="J1875" s="85">
        <v>1</v>
      </c>
    </row>
    <row r="1876" spans="1:10" x14ac:dyDescent="0.25">
      <c r="A1876" s="1" t="s">
        <v>3317</v>
      </c>
      <c r="B1876" s="89" t="s">
        <v>4317</v>
      </c>
      <c r="C1876" s="1" t="s">
        <v>4317</v>
      </c>
      <c r="D1876" s="1">
        <v>6.4699999999999994E-2</v>
      </c>
      <c r="E1876" s="1" t="s">
        <v>19</v>
      </c>
      <c r="F1876" s="1" t="s">
        <v>2291</v>
      </c>
      <c r="G1876" s="1" t="s">
        <v>2442</v>
      </c>
      <c r="H1876" s="1">
        <v>1</v>
      </c>
      <c r="I1876" s="13">
        <f t="shared" si="29"/>
        <v>0</v>
      </c>
      <c r="J1876" s="85">
        <v>1</v>
      </c>
    </row>
    <row r="1877" spans="1:10" x14ac:dyDescent="0.25">
      <c r="A1877" s="1" t="s">
        <v>3317</v>
      </c>
      <c r="B1877" s="89" t="s">
        <v>4319</v>
      </c>
      <c r="C1877" s="1" t="s">
        <v>4319</v>
      </c>
      <c r="D1877" s="1">
        <v>5.6000000000000001E-2</v>
      </c>
      <c r="E1877" s="1" t="s">
        <v>19</v>
      </c>
      <c r="F1877" s="1" t="s">
        <v>2291</v>
      </c>
      <c r="G1877" s="1" t="s">
        <v>2442</v>
      </c>
      <c r="H1877" s="1">
        <v>1</v>
      </c>
      <c r="I1877" s="13">
        <f t="shared" si="29"/>
        <v>0</v>
      </c>
      <c r="J1877" s="85">
        <v>1</v>
      </c>
    </row>
    <row r="1878" spans="1:10" x14ac:dyDescent="0.25">
      <c r="A1878" s="1" t="s">
        <v>3317</v>
      </c>
      <c r="B1878" s="89" t="s">
        <v>4321</v>
      </c>
      <c r="C1878" s="1" t="s">
        <v>4321</v>
      </c>
      <c r="D1878" s="1">
        <v>0.05</v>
      </c>
      <c r="E1878" s="1" t="s">
        <v>19</v>
      </c>
      <c r="F1878" s="1" t="s">
        <v>2291</v>
      </c>
      <c r="G1878" s="1" t="s">
        <v>2442</v>
      </c>
      <c r="H1878" s="1">
        <v>1</v>
      </c>
      <c r="I1878" s="13">
        <f t="shared" si="29"/>
        <v>0</v>
      </c>
      <c r="J1878" s="85">
        <v>1</v>
      </c>
    </row>
    <row r="1879" spans="1:10" x14ac:dyDescent="0.25">
      <c r="A1879" s="1" t="s">
        <v>3317</v>
      </c>
      <c r="B1879" s="89" t="s">
        <v>4322</v>
      </c>
      <c r="C1879" s="1" t="s">
        <v>4322</v>
      </c>
      <c r="D1879" s="1">
        <v>4.1000000000000002E-2</v>
      </c>
      <c r="E1879" s="1" t="s">
        <v>19</v>
      </c>
      <c r="F1879" s="1" t="s">
        <v>2291</v>
      </c>
      <c r="G1879" s="1" t="s">
        <v>2442</v>
      </c>
      <c r="H1879" s="1">
        <v>1</v>
      </c>
      <c r="I1879" s="13">
        <f t="shared" si="29"/>
        <v>0</v>
      </c>
      <c r="J1879" s="85">
        <v>1</v>
      </c>
    </row>
    <row r="1880" spans="1:10" x14ac:dyDescent="0.25">
      <c r="A1880" s="1" t="s">
        <v>3317</v>
      </c>
      <c r="B1880" s="89" t="s">
        <v>4326</v>
      </c>
      <c r="C1880" s="1" t="s">
        <v>4326</v>
      </c>
      <c r="D1880" s="1">
        <v>0.04</v>
      </c>
      <c r="E1880" s="1" t="s">
        <v>19</v>
      </c>
      <c r="F1880" s="1" t="s">
        <v>2291</v>
      </c>
      <c r="G1880" s="1" t="s">
        <v>2442</v>
      </c>
      <c r="H1880" s="1">
        <v>1</v>
      </c>
      <c r="I1880" s="13">
        <f t="shared" si="29"/>
        <v>0</v>
      </c>
      <c r="J1880" s="85">
        <v>1</v>
      </c>
    </row>
    <row r="1881" spans="1:10" x14ac:dyDescent="0.25">
      <c r="A1881" s="1" t="s">
        <v>3317</v>
      </c>
      <c r="B1881" s="89" t="s">
        <v>4331</v>
      </c>
      <c r="C1881" s="1" t="s">
        <v>4331</v>
      </c>
      <c r="D1881" s="1">
        <v>7.1999999999999998E-3</v>
      </c>
      <c r="E1881" s="1" t="s">
        <v>19</v>
      </c>
      <c r="F1881" s="1" t="s">
        <v>2291</v>
      </c>
      <c r="G1881" s="1" t="s">
        <v>2442</v>
      </c>
      <c r="H1881" s="1">
        <v>1</v>
      </c>
      <c r="I1881" s="13">
        <f t="shared" si="29"/>
        <v>0</v>
      </c>
      <c r="J1881" s="85">
        <v>1</v>
      </c>
    </row>
    <row r="1882" spans="1:10" x14ac:dyDescent="0.25">
      <c r="A1882" s="1" t="s">
        <v>3317</v>
      </c>
      <c r="B1882" s="89" t="s">
        <v>4332</v>
      </c>
      <c r="C1882" s="1" t="s">
        <v>4332</v>
      </c>
      <c r="D1882" s="1">
        <v>1.2999999999999999E-3</v>
      </c>
      <c r="E1882" s="1" t="s">
        <v>19</v>
      </c>
      <c r="F1882" s="1" t="s">
        <v>2291</v>
      </c>
      <c r="G1882" s="1" t="s">
        <v>2442</v>
      </c>
      <c r="H1882" s="1">
        <v>1</v>
      </c>
      <c r="I1882" s="13">
        <f t="shared" si="29"/>
        <v>0</v>
      </c>
      <c r="J1882" s="85">
        <v>1</v>
      </c>
    </row>
    <row r="1883" spans="1:10" x14ac:dyDescent="0.25">
      <c r="A1883" s="1" t="s">
        <v>3317</v>
      </c>
      <c r="B1883" s="89" t="s">
        <v>4372</v>
      </c>
      <c r="C1883" s="1" t="s">
        <v>4372</v>
      </c>
      <c r="D1883" s="1">
        <v>0</v>
      </c>
      <c r="E1883" s="1" t="s">
        <v>19</v>
      </c>
      <c r="F1883" s="1" t="s">
        <v>2291</v>
      </c>
      <c r="G1883" s="1" t="s">
        <v>2442</v>
      </c>
      <c r="H1883" s="1">
        <v>1</v>
      </c>
      <c r="I1883" s="13">
        <f t="shared" si="29"/>
        <v>0</v>
      </c>
      <c r="J1883" s="85">
        <v>1</v>
      </c>
    </row>
    <row r="1884" spans="1:10" x14ac:dyDescent="0.25">
      <c r="A1884" s="1" t="s">
        <v>3317</v>
      </c>
      <c r="B1884" s="89" t="s">
        <v>4374</v>
      </c>
      <c r="C1884" s="1" t="s">
        <v>4374</v>
      </c>
      <c r="D1884" s="1">
        <v>0</v>
      </c>
      <c r="E1884" s="1" t="s">
        <v>19</v>
      </c>
      <c r="F1884" s="1" t="s">
        <v>2291</v>
      </c>
      <c r="G1884" s="1" t="s">
        <v>2442</v>
      </c>
      <c r="H1884" s="1">
        <v>1</v>
      </c>
      <c r="I1884" s="13">
        <f t="shared" si="29"/>
        <v>0</v>
      </c>
      <c r="J1884" s="85">
        <v>1</v>
      </c>
    </row>
    <row r="1885" spans="1:10" x14ac:dyDescent="0.25">
      <c r="A1885" s="1" t="s">
        <v>4385</v>
      </c>
      <c r="B1885" s="89" t="s">
        <v>2158</v>
      </c>
      <c r="C1885" s="1">
        <v>0</v>
      </c>
      <c r="D1885" s="1" t="e">
        <v>#N/A</v>
      </c>
      <c r="E1885" s="1" t="s">
        <v>2158</v>
      </c>
      <c r="F1885" s="1" t="s">
        <v>2162</v>
      </c>
      <c r="G1885" s="1" t="s">
        <v>4386</v>
      </c>
      <c r="H1885" s="1">
        <v>1</v>
      </c>
      <c r="I1885" s="13">
        <f t="shared" si="29"/>
        <v>0</v>
      </c>
      <c r="J1885" s="85" t="s">
        <v>2572</v>
      </c>
    </row>
    <row r="1886" spans="1:10" x14ac:dyDescent="0.25">
      <c r="A1886" s="1" t="s">
        <v>4385</v>
      </c>
      <c r="B1886" s="89" t="s">
        <v>2159</v>
      </c>
      <c r="C1886" s="1">
        <v>0</v>
      </c>
      <c r="D1886" s="1" t="e">
        <v>#N/A</v>
      </c>
      <c r="E1886" s="1" t="s">
        <v>2159</v>
      </c>
      <c r="F1886" s="1" t="s">
        <v>2162</v>
      </c>
      <c r="G1886" s="1" t="s">
        <v>4386</v>
      </c>
      <c r="H1886" s="1">
        <v>1</v>
      </c>
      <c r="I1886" s="13">
        <f t="shared" si="29"/>
        <v>0</v>
      </c>
      <c r="J1886" s="85" t="s">
        <v>2572</v>
      </c>
    </row>
    <row r="1887" spans="1:10" x14ac:dyDescent="0.25">
      <c r="A1887" s="1" t="s">
        <v>4385</v>
      </c>
      <c r="B1887" s="89" t="s">
        <v>2080</v>
      </c>
      <c r="C1887" s="1">
        <v>0</v>
      </c>
      <c r="D1887" s="1" t="e">
        <v>#N/A</v>
      </c>
      <c r="E1887" s="1" t="s">
        <v>2080</v>
      </c>
      <c r="F1887" s="1" t="s">
        <v>2162</v>
      </c>
      <c r="G1887" s="1" t="s">
        <v>4387</v>
      </c>
      <c r="H1887" s="1">
        <v>1</v>
      </c>
      <c r="I1887" s="13">
        <f t="shared" si="29"/>
        <v>0</v>
      </c>
      <c r="J1887" s="85" t="s">
        <v>2572</v>
      </c>
    </row>
    <row r="1888" spans="1:10" x14ac:dyDescent="0.25">
      <c r="A1888" s="1" t="s">
        <v>4385</v>
      </c>
      <c r="B1888" s="89" t="s">
        <v>2081</v>
      </c>
      <c r="C1888" s="1">
        <v>0</v>
      </c>
      <c r="D1888" s="1" t="e">
        <v>#N/A</v>
      </c>
      <c r="E1888" s="1" t="s">
        <v>2081</v>
      </c>
      <c r="F1888" s="1" t="s">
        <v>2162</v>
      </c>
      <c r="G1888" s="1" t="s">
        <v>2427</v>
      </c>
      <c r="H1888" s="81">
        <v>1</v>
      </c>
      <c r="I1888" s="13">
        <f t="shared" si="29"/>
        <v>0</v>
      </c>
      <c r="J1888" s="85" t="s">
        <v>2572</v>
      </c>
    </row>
    <row r="1889" spans="1:10" x14ac:dyDescent="0.25">
      <c r="A1889" s="1" t="s">
        <v>4385</v>
      </c>
      <c r="B1889" s="89" t="s">
        <v>2163</v>
      </c>
      <c r="C1889" s="1">
        <v>0</v>
      </c>
      <c r="D1889" s="1" t="e">
        <v>#N/A</v>
      </c>
      <c r="E1889" s="1" t="s">
        <v>2163</v>
      </c>
      <c r="F1889" s="1" t="s">
        <v>2162</v>
      </c>
      <c r="G1889" s="1" t="s">
        <v>2428</v>
      </c>
      <c r="H1889" s="1">
        <v>1</v>
      </c>
      <c r="I1889" s="13">
        <f t="shared" si="29"/>
        <v>0</v>
      </c>
      <c r="J1889" s="85" t="s">
        <v>2572</v>
      </c>
    </row>
    <row r="1890" spans="1:10" x14ac:dyDescent="0.25">
      <c r="A1890" s="1" t="s">
        <v>3317</v>
      </c>
      <c r="B1890" s="89" t="s">
        <v>3335</v>
      </c>
      <c r="C1890" s="1" t="s">
        <v>3335</v>
      </c>
      <c r="D1890" s="1">
        <v>298</v>
      </c>
      <c r="E1890" s="1" t="s">
        <v>65</v>
      </c>
      <c r="F1890" s="1" t="s">
        <v>2291</v>
      </c>
      <c r="G1890" s="1" t="s">
        <v>2442</v>
      </c>
      <c r="H1890" s="1">
        <v>1</v>
      </c>
      <c r="I1890" s="13">
        <f t="shared" si="29"/>
        <v>0</v>
      </c>
      <c r="J1890" s="85">
        <v>1</v>
      </c>
    </row>
    <row r="1891" spans="1:10" x14ac:dyDescent="0.25">
      <c r="A1891" s="1" t="s">
        <v>3317</v>
      </c>
      <c r="B1891" s="89" t="s">
        <v>3337</v>
      </c>
      <c r="C1891" s="1" t="s">
        <v>3337</v>
      </c>
      <c r="D1891" s="1">
        <v>290</v>
      </c>
      <c r="E1891" s="1" t="s">
        <v>65</v>
      </c>
      <c r="F1891" s="1" t="s">
        <v>2291</v>
      </c>
      <c r="G1891" s="1" t="s">
        <v>2442</v>
      </c>
      <c r="H1891" s="1">
        <v>1</v>
      </c>
      <c r="I1891" s="13">
        <f t="shared" si="29"/>
        <v>0</v>
      </c>
      <c r="J1891" s="85">
        <v>1</v>
      </c>
    </row>
    <row r="1892" spans="1:10" x14ac:dyDescent="0.25">
      <c r="A1892" s="1" t="s">
        <v>3317</v>
      </c>
      <c r="B1892" s="89" t="s">
        <v>3338</v>
      </c>
      <c r="C1892" s="1" t="s">
        <v>3338</v>
      </c>
      <c r="D1892" s="1">
        <v>290</v>
      </c>
      <c r="E1892" s="1" t="s">
        <v>65</v>
      </c>
      <c r="F1892" s="1" t="s">
        <v>2291</v>
      </c>
      <c r="G1892" s="1" t="s">
        <v>2442</v>
      </c>
      <c r="H1892" s="1">
        <v>1</v>
      </c>
      <c r="I1892" s="13">
        <f t="shared" si="29"/>
        <v>0</v>
      </c>
      <c r="J1892" s="85">
        <v>1</v>
      </c>
    </row>
    <row r="1893" spans="1:10" x14ac:dyDescent="0.25">
      <c r="A1893" s="1" t="s">
        <v>3317</v>
      </c>
      <c r="B1893" s="89" t="s">
        <v>3341</v>
      </c>
      <c r="C1893" s="1" t="s">
        <v>3341</v>
      </c>
      <c r="D1893" s="1">
        <v>265</v>
      </c>
      <c r="E1893" s="1" t="s">
        <v>65</v>
      </c>
      <c r="F1893" s="1" t="s">
        <v>2291</v>
      </c>
      <c r="G1893" s="1" t="s">
        <v>2442</v>
      </c>
      <c r="H1893" s="1">
        <v>1</v>
      </c>
      <c r="I1893" s="13">
        <f t="shared" si="29"/>
        <v>0</v>
      </c>
      <c r="J1893" s="85">
        <v>1</v>
      </c>
    </row>
    <row r="1894" spans="1:10" x14ac:dyDescent="0.25">
      <c r="A1894" s="1" t="s">
        <v>3317</v>
      </c>
      <c r="B1894" s="89" t="s">
        <v>1231</v>
      </c>
      <c r="C1894" s="1" t="s">
        <v>3342</v>
      </c>
      <c r="D1894" s="1">
        <v>265</v>
      </c>
      <c r="E1894" s="1" t="s">
        <v>65</v>
      </c>
      <c r="F1894" s="1" t="s">
        <v>2291</v>
      </c>
      <c r="G1894" s="1" t="s">
        <v>2442</v>
      </c>
      <c r="H1894" s="1">
        <v>1</v>
      </c>
      <c r="I1894" s="13">
        <f t="shared" si="29"/>
        <v>0</v>
      </c>
      <c r="J1894" s="85">
        <v>1</v>
      </c>
    </row>
    <row r="1895" spans="1:10" x14ac:dyDescent="0.25">
      <c r="A1895" s="1" t="s">
        <v>3317</v>
      </c>
      <c r="B1895" s="89" t="s">
        <v>1656</v>
      </c>
      <c r="C1895" s="1" t="s">
        <v>3357</v>
      </c>
      <c r="D1895" s="1">
        <v>207</v>
      </c>
      <c r="E1895" s="1" t="s">
        <v>65</v>
      </c>
      <c r="F1895" s="1" t="s">
        <v>2291</v>
      </c>
      <c r="G1895" s="1" t="s">
        <v>2442</v>
      </c>
      <c r="H1895" s="1">
        <v>1</v>
      </c>
      <c r="I1895" s="13">
        <f t="shared" si="29"/>
        <v>0</v>
      </c>
      <c r="J1895" s="85">
        <v>1</v>
      </c>
    </row>
    <row r="1896" spans="1:10" x14ac:dyDescent="0.25">
      <c r="A1896" s="1" t="s">
        <v>3317</v>
      </c>
      <c r="B1896" s="89" t="s">
        <v>3364</v>
      </c>
      <c r="C1896" s="1" t="s">
        <v>3364</v>
      </c>
      <c r="D1896" s="1">
        <v>189</v>
      </c>
      <c r="E1896" s="1" t="s">
        <v>65</v>
      </c>
      <c r="F1896" s="1" t="s">
        <v>2291</v>
      </c>
      <c r="G1896" s="1" t="s">
        <v>2442</v>
      </c>
      <c r="H1896" s="1">
        <v>1</v>
      </c>
      <c r="I1896" s="13">
        <f t="shared" si="29"/>
        <v>0</v>
      </c>
      <c r="J1896" s="85">
        <v>1</v>
      </c>
    </row>
    <row r="1897" spans="1:10" x14ac:dyDescent="0.25">
      <c r="A1897" s="1" t="s">
        <v>3317</v>
      </c>
      <c r="B1897" s="89" t="s">
        <v>1097</v>
      </c>
      <c r="C1897" s="1" t="s">
        <v>3365</v>
      </c>
      <c r="D1897" s="1">
        <v>189</v>
      </c>
      <c r="E1897" s="1" t="s">
        <v>65</v>
      </c>
      <c r="F1897" s="1" t="s">
        <v>2291</v>
      </c>
      <c r="G1897" s="1" t="s">
        <v>2442</v>
      </c>
      <c r="H1897" s="1">
        <v>1</v>
      </c>
      <c r="I1897" s="13">
        <f t="shared" si="29"/>
        <v>0</v>
      </c>
      <c r="J1897" s="85">
        <v>1</v>
      </c>
    </row>
    <row r="1898" spans="1:10" x14ac:dyDescent="0.25">
      <c r="A1898" s="1" t="s">
        <v>3317</v>
      </c>
      <c r="B1898" s="89" t="s">
        <v>3368</v>
      </c>
      <c r="C1898" s="1" t="s">
        <v>3368</v>
      </c>
      <c r="D1898" s="1">
        <v>181.7</v>
      </c>
      <c r="E1898" s="1" t="s">
        <v>65</v>
      </c>
      <c r="F1898" s="1" t="s">
        <v>2291</v>
      </c>
      <c r="G1898" s="1" t="s">
        <v>2442</v>
      </c>
      <c r="H1898" s="1">
        <v>1</v>
      </c>
      <c r="I1898" s="13">
        <f t="shared" si="29"/>
        <v>0</v>
      </c>
      <c r="J1898" s="85">
        <v>1</v>
      </c>
    </row>
    <row r="1899" spans="1:10" x14ac:dyDescent="0.25">
      <c r="A1899" s="1" t="s">
        <v>3317</v>
      </c>
      <c r="B1899" s="89" t="s">
        <v>416</v>
      </c>
      <c r="C1899" s="1" t="s">
        <v>3370</v>
      </c>
      <c r="D1899" s="1">
        <v>168</v>
      </c>
      <c r="E1899" s="1" t="s">
        <v>65</v>
      </c>
      <c r="F1899" s="1" t="s">
        <v>2291</v>
      </c>
      <c r="G1899" s="1" t="s">
        <v>2442</v>
      </c>
      <c r="H1899" s="1">
        <v>1</v>
      </c>
      <c r="I1899" s="13">
        <f t="shared" si="29"/>
        <v>0</v>
      </c>
      <c r="J1899" s="85">
        <v>1</v>
      </c>
    </row>
    <row r="1900" spans="1:10" x14ac:dyDescent="0.25">
      <c r="A1900" s="1" t="s">
        <v>3317</v>
      </c>
      <c r="B1900" s="89" t="s">
        <v>413</v>
      </c>
      <c r="C1900" s="1" t="s">
        <v>3371</v>
      </c>
      <c r="D1900" s="1">
        <v>168</v>
      </c>
      <c r="E1900" s="1" t="s">
        <v>65</v>
      </c>
      <c r="F1900" s="1" t="s">
        <v>2291</v>
      </c>
      <c r="G1900" s="1" t="s">
        <v>2442</v>
      </c>
      <c r="H1900" s="1">
        <v>1</v>
      </c>
      <c r="I1900" s="13">
        <f t="shared" si="29"/>
        <v>0</v>
      </c>
      <c r="J1900" s="85">
        <v>1</v>
      </c>
    </row>
    <row r="1901" spans="1:10" x14ac:dyDescent="0.25">
      <c r="A1901" s="1" t="s">
        <v>3317</v>
      </c>
      <c r="B1901" s="89" t="s">
        <v>987</v>
      </c>
      <c r="C1901" s="1" t="s">
        <v>3372</v>
      </c>
      <c r="D1901" s="1">
        <v>162</v>
      </c>
      <c r="E1901" s="1" t="s">
        <v>65</v>
      </c>
      <c r="F1901" s="1" t="s">
        <v>2291</v>
      </c>
      <c r="G1901" s="1" t="s">
        <v>2442</v>
      </c>
      <c r="H1901" s="1">
        <v>1</v>
      </c>
      <c r="I1901" s="13">
        <f t="shared" si="29"/>
        <v>0</v>
      </c>
      <c r="J1901" s="85">
        <v>1</v>
      </c>
    </row>
    <row r="1902" spans="1:10" x14ac:dyDescent="0.25">
      <c r="A1902" s="1" t="s">
        <v>3317</v>
      </c>
      <c r="B1902" s="89" t="s">
        <v>498</v>
      </c>
      <c r="C1902" s="1" t="s">
        <v>3373</v>
      </c>
      <c r="D1902" s="1">
        <v>162</v>
      </c>
      <c r="E1902" s="1" t="s">
        <v>65</v>
      </c>
      <c r="F1902" s="1" t="s">
        <v>2291</v>
      </c>
      <c r="G1902" s="1" t="s">
        <v>2442</v>
      </c>
      <c r="H1902" s="1">
        <v>1</v>
      </c>
      <c r="I1902" s="13">
        <f t="shared" si="29"/>
        <v>0</v>
      </c>
      <c r="J1902" s="85">
        <v>1</v>
      </c>
    </row>
    <row r="1903" spans="1:10" x14ac:dyDescent="0.25">
      <c r="A1903" s="1" t="s">
        <v>3317</v>
      </c>
      <c r="B1903" s="89" t="s">
        <v>767</v>
      </c>
      <c r="C1903" s="1" t="s">
        <v>3374</v>
      </c>
      <c r="D1903" s="1">
        <v>155.1</v>
      </c>
      <c r="E1903" s="1" t="s">
        <v>65</v>
      </c>
      <c r="F1903" s="1" t="s">
        <v>2291</v>
      </c>
      <c r="G1903" s="1" t="s">
        <v>2442</v>
      </c>
      <c r="H1903" s="1">
        <v>1</v>
      </c>
      <c r="I1903" s="13">
        <f t="shared" si="29"/>
        <v>0</v>
      </c>
      <c r="J1903" s="85">
        <v>1</v>
      </c>
    </row>
    <row r="1904" spans="1:10" x14ac:dyDescent="0.25">
      <c r="A1904" s="1" t="s">
        <v>3317</v>
      </c>
      <c r="B1904" s="89" t="s">
        <v>3377</v>
      </c>
      <c r="C1904" s="1" t="s">
        <v>3377</v>
      </c>
      <c r="D1904" s="1">
        <v>150</v>
      </c>
      <c r="E1904" s="1" t="s">
        <v>65</v>
      </c>
      <c r="F1904" s="1" t="s">
        <v>2291</v>
      </c>
      <c r="G1904" s="1" t="s">
        <v>2442</v>
      </c>
      <c r="H1904" s="1">
        <v>1</v>
      </c>
      <c r="I1904" s="13">
        <f t="shared" si="29"/>
        <v>0</v>
      </c>
      <c r="J1904" s="85">
        <v>1</v>
      </c>
    </row>
    <row r="1905" spans="1:10" x14ac:dyDescent="0.25">
      <c r="A1905" s="1" t="s">
        <v>3317</v>
      </c>
      <c r="B1905" s="89" t="s">
        <v>3378</v>
      </c>
      <c r="C1905" s="1" t="s">
        <v>3378</v>
      </c>
      <c r="D1905" s="1">
        <v>150</v>
      </c>
      <c r="E1905" s="1" t="s">
        <v>65</v>
      </c>
      <c r="F1905" s="1" t="s">
        <v>2291</v>
      </c>
      <c r="G1905" s="1" t="s">
        <v>2442</v>
      </c>
      <c r="H1905" s="1">
        <v>1</v>
      </c>
      <c r="I1905" s="13">
        <f t="shared" si="29"/>
        <v>0</v>
      </c>
      <c r="J1905" s="85">
        <v>1</v>
      </c>
    </row>
    <row r="1906" spans="1:10" x14ac:dyDescent="0.25">
      <c r="A1906" s="1" t="s">
        <v>3317</v>
      </c>
      <c r="B1906" s="89" t="s">
        <v>3379</v>
      </c>
      <c r="C1906" s="1" t="s">
        <v>3379</v>
      </c>
      <c r="D1906" s="1">
        <v>150</v>
      </c>
      <c r="E1906" s="1" t="s">
        <v>65</v>
      </c>
      <c r="F1906" s="1" t="s">
        <v>2291</v>
      </c>
      <c r="G1906" s="1" t="s">
        <v>2442</v>
      </c>
      <c r="H1906" s="1">
        <v>1</v>
      </c>
      <c r="I1906" s="13">
        <f t="shared" si="29"/>
        <v>0</v>
      </c>
      <c r="J1906" s="85">
        <v>1</v>
      </c>
    </row>
    <row r="1907" spans="1:10" x14ac:dyDescent="0.25">
      <c r="A1907" s="1" t="s">
        <v>3317</v>
      </c>
      <c r="B1907" s="89" t="s">
        <v>503</v>
      </c>
      <c r="C1907" s="1" t="s">
        <v>3380</v>
      </c>
      <c r="D1907" s="1">
        <v>150</v>
      </c>
      <c r="E1907" s="1" t="s">
        <v>65</v>
      </c>
      <c r="F1907" s="1" t="s">
        <v>2291</v>
      </c>
      <c r="G1907" s="1" t="s">
        <v>2442</v>
      </c>
      <c r="H1907" s="1">
        <v>1</v>
      </c>
      <c r="I1907" s="13">
        <f t="shared" si="29"/>
        <v>0</v>
      </c>
      <c r="J1907" s="85">
        <v>1</v>
      </c>
    </row>
    <row r="1908" spans="1:10" x14ac:dyDescent="0.25">
      <c r="A1908" s="1" t="s">
        <v>3317</v>
      </c>
      <c r="B1908" s="89" t="s">
        <v>501</v>
      </c>
      <c r="C1908" s="1" t="s">
        <v>502</v>
      </c>
      <c r="D1908" s="1">
        <v>150</v>
      </c>
      <c r="E1908" s="1" t="s">
        <v>65</v>
      </c>
      <c r="F1908" s="1" t="s">
        <v>2291</v>
      </c>
      <c r="G1908" s="1" t="s">
        <v>2442</v>
      </c>
      <c r="H1908" s="1">
        <v>1</v>
      </c>
      <c r="I1908" s="13">
        <f t="shared" si="29"/>
        <v>0</v>
      </c>
      <c r="J1908" s="85">
        <v>1</v>
      </c>
    </row>
    <row r="1909" spans="1:10" x14ac:dyDescent="0.25">
      <c r="A1909" s="1" t="s">
        <v>3317</v>
      </c>
      <c r="B1909" s="89" t="s">
        <v>418</v>
      </c>
      <c r="C1909" s="1" t="s">
        <v>3381</v>
      </c>
      <c r="D1909" s="1">
        <v>150</v>
      </c>
      <c r="E1909" s="1" t="s">
        <v>65</v>
      </c>
      <c r="F1909" s="1" t="s">
        <v>2291</v>
      </c>
      <c r="G1909" s="1" t="s">
        <v>2442</v>
      </c>
      <c r="H1909" s="1">
        <v>1</v>
      </c>
      <c r="I1909" s="13">
        <f t="shared" si="29"/>
        <v>0</v>
      </c>
      <c r="J1909" s="85">
        <v>1</v>
      </c>
    </row>
    <row r="1910" spans="1:10" x14ac:dyDescent="0.25">
      <c r="A1910" s="1" t="s">
        <v>3317</v>
      </c>
      <c r="B1910" s="89" t="s">
        <v>419</v>
      </c>
      <c r="C1910" s="1" t="s">
        <v>3382</v>
      </c>
      <c r="D1910" s="1">
        <v>150</v>
      </c>
      <c r="E1910" s="1" t="s">
        <v>65</v>
      </c>
      <c r="F1910" s="1" t="s">
        <v>2291</v>
      </c>
      <c r="G1910" s="1" t="s">
        <v>2442</v>
      </c>
      <c r="H1910" s="1">
        <v>1</v>
      </c>
      <c r="I1910" s="13">
        <f t="shared" si="29"/>
        <v>0</v>
      </c>
      <c r="J1910" s="85">
        <v>1</v>
      </c>
    </row>
    <row r="1911" spans="1:10" x14ac:dyDescent="0.25">
      <c r="A1911" s="1" t="s">
        <v>3317</v>
      </c>
      <c r="B1911" s="89" t="s">
        <v>420</v>
      </c>
      <c r="C1911" s="1" t="s">
        <v>3383</v>
      </c>
      <c r="D1911" s="1">
        <v>150</v>
      </c>
      <c r="E1911" s="1" t="s">
        <v>65</v>
      </c>
      <c r="F1911" s="1" t="s">
        <v>2291</v>
      </c>
      <c r="G1911" s="1" t="s">
        <v>2442</v>
      </c>
      <c r="H1911" s="1">
        <v>1</v>
      </c>
      <c r="I1911" s="13">
        <f t="shared" si="29"/>
        <v>0</v>
      </c>
      <c r="J1911" s="85">
        <v>1</v>
      </c>
    </row>
    <row r="1912" spans="1:10" x14ac:dyDescent="0.25">
      <c r="A1912" s="1" t="s">
        <v>3317</v>
      </c>
      <c r="B1912" s="89" t="s">
        <v>421</v>
      </c>
      <c r="C1912" s="1" t="s">
        <v>3384</v>
      </c>
      <c r="D1912" s="1">
        <v>150</v>
      </c>
      <c r="E1912" s="1" t="s">
        <v>65</v>
      </c>
      <c r="F1912" s="1" t="s">
        <v>2291</v>
      </c>
      <c r="G1912" s="1" t="s">
        <v>2442</v>
      </c>
      <c r="H1912" s="1">
        <v>1</v>
      </c>
      <c r="I1912" s="13">
        <f t="shared" si="29"/>
        <v>0</v>
      </c>
      <c r="J1912" s="85">
        <v>1</v>
      </c>
    </row>
    <row r="1913" spans="1:10" x14ac:dyDescent="0.25">
      <c r="A1913" s="1" t="s">
        <v>3317</v>
      </c>
      <c r="B1913" s="89" t="s">
        <v>417</v>
      </c>
      <c r="C1913" s="1" t="s">
        <v>3385</v>
      </c>
      <c r="D1913" s="1">
        <v>150</v>
      </c>
      <c r="E1913" s="1" t="s">
        <v>65</v>
      </c>
      <c r="F1913" s="1" t="s">
        <v>2291</v>
      </c>
      <c r="G1913" s="1" t="s">
        <v>2442</v>
      </c>
      <c r="H1913" s="1">
        <v>1</v>
      </c>
      <c r="I1913" s="13">
        <f t="shared" si="29"/>
        <v>0</v>
      </c>
      <c r="J1913" s="85">
        <v>1</v>
      </c>
    </row>
    <row r="1914" spans="1:10" x14ac:dyDescent="0.25">
      <c r="A1914" s="1" t="s">
        <v>3317</v>
      </c>
      <c r="B1914" s="89" t="s">
        <v>3387</v>
      </c>
      <c r="C1914" s="1" t="s">
        <v>3387</v>
      </c>
      <c r="D1914" s="1">
        <v>144.1</v>
      </c>
      <c r="E1914" s="1" t="s">
        <v>65</v>
      </c>
      <c r="F1914" s="1" t="s">
        <v>2291</v>
      </c>
      <c r="G1914" s="1" t="s">
        <v>2442</v>
      </c>
      <c r="H1914" s="1">
        <v>1</v>
      </c>
      <c r="I1914" s="13">
        <f t="shared" si="29"/>
        <v>0</v>
      </c>
      <c r="J1914" s="85">
        <v>1</v>
      </c>
    </row>
    <row r="1915" spans="1:10" x14ac:dyDescent="0.25">
      <c r="A1915" s="1" t="s">
        <v>3317</v>
      </c>
      <c r="B1915" s="89" t="s">
        <v>3388</v>
      </c>
      <c r="C1915" s="1" t="s">
        <v>3388</v>
      </c>
      <c r="D1915" s="1">
        <v>142.6</v>
      </c>
      <c r="E1915" s="1" t="s">
        <v>65</v>
      </c>
      <c r="F1915" s="1" t="s">
        <v>2291</v>
      </c>
      <c r="G1915" s="1" t="s">
        <v>2442</v>
      </c>
      <c r="H1915" s="1">
        <v>1</v>
      </c>
      <c r="I1915" s="13">
        <f t="shared" si="29"/>
        <v>0</v>
      </c>
      <c r="J1915" s="85">
        <v>1</v>
      </c>
    </row>
    <row r="1916" spans="1:10" x14ac:dyDescent="0.25">
      <c r="A1916" s="1" t="s">
        <v>3317</v>
      </c>
      <c r="B1916" s="89" t="s">
        <v>1413</v>
      </c>
      <c r="C1916" s="1" t="s">
        <v>3389</v>
      </c>
      <c r="D1916" s="1">
        <v>140</v>
      </c>
      <c r="E1916" s="1" t="s">
        <v>65</v>
      </c>
      <c r="F1916" s="1" t="s">
        <v>2291</v>
      </c>
      <c r="G1916" s="1" t="s">
        <v>2442</v>
      </c>
      <c r="H1916" s="1">
        <v>1</v>
      </c>
      <c r="I1916" s="13">
        <f t="shared" si="29"/>
        <v>0</v>
      </c>
      <c r="J1916" s="85">
        <v>1</v>
      </c>
    </row>
    <row r="1917" spans="1:10" x14ac:dyDescent="0.25">
      <c r="A1917" s="1" t="s">
        <v>3317</v>
      </c>
      <c r="B1917" s="89" t="s">
        <v>423</v>
      </c>
      <c r="C1917" s="1" t="s">
        <v>3390</v>
      </c>
      <c r="D1917" s="1">
        <v>138</v>
      </c>
      <c r="E1917" s="1" t="s">
        <v>65</v>
      </c>
      <c r="F1917" s="1" t="s">
        <v>2291</v>
      </c>
      <c r="G1917" s="1" t="s">
        <v>2442</v>
      </c>
      <c r="H1917" s="1">
        <v>1</v>
      </c>
      <c r="I1917" s="13">
        <f t="shared" si="29"/>
        <v>0</v>
      </c>
      <c r="J1917" s="85">
        <v>1</v>
      </c>
    </row>
    <row r="1918" spans="1:10" x14ac:dyDescent="0.25">
      <c r="A1918" s="1" t="s">
        <v>3317</v>
      </c>
      <c r="B1918" s="89" t="s">
        <v>414</v>
      </c>
      <c r="C1918" s="1" t="s">
        <v>3393</v>
      </c>
      <c r="D1918" s="1">
        <v>132</v>
      </c>
      <c r="E1918" s="1" t="s">
        <v>65</v>
      </c>
      <c r="F1918" s="1" t="s">
        <v>2291</v>
      </c>
      <c r="G1918" s="1" t="s">
        <v>2442</v>
      </c>
      <c r="H1918" s="1">
        <v>1</v>
      </c>
      <c r="I1918" s="13">
        <f t="shared" si="29"/>
        <v>0</v>
      </c>
      <c r="J1918" s="85">
        <v>1</v>
      </c>
    </row>
    <row r="1919" spans="1:10" x14ac:dyDescent="0.25">
      <c r="A1919" s="1" t="s">
        <v>3317</v>
      </c>
      <c r="B1919" s="89" t="s">
        <v>1571</v>
      </c>
      <c r="C1919" s="1" t="s">
        <v>1571</v>
      </c>
      <c r="D1919" s="1">
        <v>132</v>
      </c>
      <c r="E1919" s="1" t="s">
        <v>65</v>
      </c>
      <c r="F1919" s="1" t="s">
        <v>2291</v>
      </c>
      <c r="G1919" s="1" t="s">
        <v>2442</v>
      </c>
      <c r="H1919" s="1">
        <v>1</v>
      </c>
      <c r="I1919" s="13">
        <f t="shared" si="29"/>
        <v>0</v>
      </c>
      <c r="J1919" s="85">
        <v>1</v>
      </c>
    </row>
    <row r="1920" spans="1:10" x14ac:dyDescent="0.25">
      <c r="A1920" s="1" t="s">
        <v>3317</v>
      </c>
      <c r="B1920" s="89" t="s">
        <v>64</v>
      </c>
      <c r="C1920" s="1" t="s">
        <v>64</v>
      </c>
      <c r="D1920" s="1">
        <v>132</v>
      </c>
      <c r="E1920" s="1" t="s">
        <v>65</v>
      </c>
      <c r="F1920" s="1" t="s">
        <v>2291</v>
      </c>
      <c r="G1920" s="1" t="s">
        <v>2442</v>
      </c>
      <c r="H1920" s="1">
        <v>1</v>
      </c>
      <c r="I1920" s="13">
        <f t="shared" si="29"/>
        <v>0</v>
      </c>
      <c r="J1920" s="85">
        <v>1</v>
      </c>
    </row>
    <row r="1921" spans="1:10" x14ac:dyDescent="0.25">
      <c r="A1921" s="1" t="s">
        <v>3317</v>
      </c>
      <c r="B1921" s="89" t="s">
        <v>3399</v>
      </c>
      <c r="C1921" s="1" t="s">
        <v>3399</v>
      </c>
      <c r="D1921" s="1">
        <v>125</v>
      </c>
      <c r="E1921" s="1" t="s">
        <v>65</v>
      </c>
      <c r="F1921" s="1" t="s">
        <v>2291</v>
      </c>
      <c r="G1921" s="1" t="s">
        <v>2442</v>
      </c>
      <c r="H1921" s="1">
        <v>1</v>
      </c>
      <c r="I1921" s="13">
        <f t="shared" si="29"/>
        <v>0</v>
      </c>
      <c r="J1921" s="85">
        <v>1</v>
      </c>
    </row>
    <row r="1922" spans="1:10" x14ac:dyDescent="0.25">
      <c r="A1922" s="1" t="s">
        <v>3317</v>
      </c>
      <c r="B1922" s="89" t="s">
        <v>3401</v>
      </c>
      <c r="C1922" s="1" t="s">
        <v>3401</v>
      </c>
      <c r="D1922" s="1">
        <v>124.5</v>
      </c>
      <c r="E1922" s="1" t="s">
        <v>65</v>
      </c>
      <c r="F1922" s="1" t="s">
        <v>2291</v>
      </c>
      <c r="G1922" s="1" t="s">
        <v>2442</v>
      </c>
      <c r="H1922" s="1">
        <v>1</v>
      </c>
      <c r="I1922" s="13">
        <f t="shared" ref="I1922:I1985" si="30">NOT(H1922)*1</f>
        <v>0</v>
      </c>
      <c r="J1922" s="85">
        <v>1</v>
      </c>
    </row>
    <row r="1923" spans="1:10" x14ac:dyDescent="0.25">
      <c r="A1923" s="1" t="s">
        <v>3317</v>
      </c>
      <c r="B1923" s="89" t="s">
        <v>1706</v>
      </c>
      <c r="C1923" s="1" t="s">
        <v>3403</v>
      </c>
      <c r="D1923" s="1">
        <v>120</v>
      </c>
      <c r="E1923" s="1" t="s">
        <v>65</v>
      </c>
      <c r="F1923" s="1" t="s">
        <v>2291</v>
      </c>
      <c r="G1923" s="1" t="s">
        <v>2442</v>
      </c>
      <c r="H1923" s="1">
        <v>1</v>
      </c>
      <c r="I1923" s="13">
        <f t="shared" si="30"/>
        <v>0</v>
      </c>
      <c r="J1923" s="85">
        <v>1</v>
      </c>
    </row>
    <row r="1924" spans="1:10" x14ac:dyDescent="0.25">
      <c r="A1924" s="1" t="s">
        <v>3317</v>
      </c>
      <c r="B1924" s="89" t="s">
        <v>3411</v>
      </c>
      <c r="C1924" s="1" t="s">
        <v>3411</v>
      </c>
      <c r="D1924" s="1">
        <v>106.5</v>
      </c>
      <c r="E1924" s="1" t="s">
        <v>65</v>
      </c>
      <c r="F1924" s="1" t="s">
        <v>2291</v>
      </c>
      <c r="G1924" s="1" t="s">
        <v>2442</v>
      </c>
      <c r="H1924" s="1">
        <v>1</v>
      </c>
      <c r="I1924" s="13">
        <f t="shared" si="30"/>
        <v>0</v>
      </c>
      <c r="J1924" s="85">
        <v>1</v>
      </c>
    </row>
    <row r="1925" spans="1:10" x14ac:dyDescent="0.25">
      <c r="A1925" s="1" t="s">
        <v>3317</v>
      </c>
      <c r="B1925" s="89" t="s">
        <v>3412</v>
      </c>
      <c r="C1925" s="1" t="s">
        <v>3412</v>
      </c>
      <c r="D1925" s="1">
        <v>105</v>
      </c>
      <c r="E1925" s="1" t="s">
        <v>65</v>
      </c>
      <c r="F1925" s="1" t="s">
        <v>2291</v>
      </c>
      <c r="G1925" s="1" t="s">
        <v>2442</v>
      </c>
      <c r="H1925" s="1">
        <v>1</v>
      </c>
      <c r="I1925" s="13">
        <f t="shared" si="30"/>
        <v>0</v>
      </c>
      <c r="J1925" s="85">
        <v>1</v>
      </c>
    </row>
    <row r="1926" spans="1:10" x14ac:dyDescent="0.25">
      <c r="A1926" s="1" t="s">
        <v>3317</v>
      </c>
      <c r="B1926" s="89" t="s">
        <v>3414</v>
      </c>
      <c r="C1926" s="1" t="s">
        <v>3414</v>
      </c>
      <c r="D1926" s="1">
        <v>104.4</v>
      </c>
      <c r="E1926" s="1" t="s">
        <v>65</v>
      </c>
      <c r="F1926" s="1" t="s">
        <v>2291</v>
      </c>
      <c r="G1926" s="1" t="s">
        <v>2442</v>
      </c>
      <c r="H1926" s="1">
        <v>1</v>
      </c>
      <c r="I1926" s="13">
        <f t="shared" si="30"/>
        <v>0</v>
      </c>
      <c r="J1926" s="85">
        <v>1</v>
      </c>
    </row>
    <row r="1927" spans="1:10" x14ac:dyDescent="0.25">
      <c r="A1927" s="1" t="s">
        <v>3317</v>
      </c>
      <c r="B1927" s="89" t="s">
        <v>3417</v>
      </c>
      <c r="C1927" s="1" t="s">
        <v>3417</v>
      </c>
      <c r="D1927" s="1">
        <v>103.5</v>
      </c>
      <c r="E1927" s="1" t="s">
        <v>65</v>
      </c>
      <c r="F1927" s="1" t="s">
        <v>2291</v>
      </c>
      <c r="G1927" s="1" t="s">
        <v>2442</v>
      </c>
      <c r="H1927" s="1">
        <v>1</v>
      </c>
      <c r="I1927" s="13">
        <f t="shared" si="30"/>
        <v>0</v>
      </c>
      <c r="J1927" s="85">
        <v>1</v>
      </c>
    </row>
    <row r="1928" spans="1:10" x14ac:dyDescent="0.25">
      <c r="A1928" s="1" t="s">
        <v>3317</v>
      </c>
      <c r="B1928" s="89" t="s">
        <v>925</v>
      </c>
      <c r="C1928" s="1" t="s">
        <v>3418</v>
      </c>
      <c r="D1928" s="1">
        <v>103.2</v>
      </c>
      <c r="E1928" s="1" t="s">
        <v>65</v>
      </c>
      <c r="F1928" s="1" t="s">
        <v>2291</v>
      </c>
      <c r="G1928" s="1" t="s">
        <v>2442</v>
      </c>
      <c r="H1928" s="1">
        <v>1</v>
      </c>
      <c r="I1928" s="13">
        <f t="shared" si="30"/>
        <v>0</v>
      </c>
      <c r="J1928" s="85">
        <v>1</v>
      </c>
    </row>
    <row r="1929" spans="1:10" x14ac:dyDescent="0.25">
      <c r="A1929" s="1" t="s">
        <v>3317</v>
      </c>
      <c r="B1929" s="89" t="s">
        <v>3419</v>
      </c>
      <c r="C1929" s="1" t="s">
        <v>3419</v>
      </c>
      <c r="D1929" s="1">
        <v>102.9</v>
      </c>
      <c r="E1929" s="1" t="s">
        <v>65</v>
      </c>
      <c r="F1929" s="1" t="s">
        <v>2291</v>
      </c>
      <c r="G1929" s="1" t="s">
        <v>2442</v>
      </c>
      <c r="H1929" s="1">
        <v>1</v>
      </c>
      <c r="I1929" s="13">
        <f t="shared" si="30"/>
        <v>0</v>
      </c>
      <c r="J1929" s="85">
        <v>1</v>
      </c>
    </row>
    <row r="1930" spans="1:10" x14ac:dyDescent="0.25">
      <c r="A1930" s="1" t="s">
        <v>3317</v>
      </c>
      <c r="B1930" s="89" t="s">
        <v>504</v>
      </c>
      <c r="C1930" s="1" t="s">
        <v>3420</v>
      </c>
      <c r="D1930" s="1">
        <v>102.5</v>
      </c>
      <c r="E1930" s="1" t="s">
        <v>65</v>
      </c>
      <c r="F1930" s="1" t="s">
        <v>2291</v>
      </c>
      <c r="G1930" s="1" t="s">
        <v>2442</v>
      </c>
      <c r="H1930" s="1">
        <v>1</v>
      </c>
      <c r="I1930" s="13">
        <f t="shared" si="30"/>
        <v>0</v>
      </c>
      <c r="J1930" s="85">
        <v>1</v>
      </c>
    </row>
    <row r="1931" spans="1:10" x14ac:dyDescent="0.25">
      <c r="A1931" s="1" t="s">
        <v>3317</v>
      </c>
      <c r="B1931" s="89" t="s">
        <v>509</v>
      </c>
      <c r="C1931" s="1" t="s">
        <v>3422</v>
      </c>
      <c r="D1931" s="1">
        <v>102</v>
      </c>
      <c r="E1931" s="1" t="s">
        <v>65</v>
      </c>
      <c r="F1931" s="1" t="s">
        <v>2291</v>
      </c>
      <c r="G1931" s="1" t="s">
        <v>2442</v>
      </c>
      <c r="H1931" s="1">
        <v>1</v>
      </c>
      <c r="I1931" s="13">
        <f t="shared" si="30"/>
        <v>0</v>
      </c>
      <c r="J1931" s="85">
        <v>1</v>
      </c>
    </row>
    <row r="1932" spans="1:10" x14ac:dyDescent="0.25">
      <c r="A1932" s="1" t="s">
        <v>3317</v>
      </c>
      <c r="B1932" s="89" t="s">
        <v>415</v>
      </c>
      <c r="C1932" s="1" t="s">
        <v>3423</v>
      </c>
      <c r="D1932" s="1">
        <v>102</v>
      </c>
      <c r="E1932" s="1" t="s">
        <v>65</v>
      </c>
      <c r="F1932" s="1" t="s">
        <v>2291</v>
      </c>
      <c r="G1932" s="1" t="s">
        <v>2442</v>
      </c>
      <c r="H1932" s="1">
        <v>1</v>
      </c>
      <c r="I1932" s="13">
        <f t="shared" si="30"/>
        <v>0</v>
      </c>
      <c r="J1932" s="85">
        <v>1</v>
      </c>
    </row>
    <row r="1933" spans="1:10" x14ac:dyDescent="0.25">
      <c r="A1933" s="1" t="s">
        <v>3317</v>
      </c>
      <c r="B1933" s="89" t="s">
        <v>505</v>
      </c>
      <c r="C1933" s="1" t="s">
        <v>3429</v>
      </c>
      <c r="D1933" s="1">
        <v>100</v>
      </c>
      <c r="E1933" s="1" t="s">
        <v>65</v>
      </c>
      <c r="F1933" s="1" t="s">
        <v>2291</v>
      </c>
      <c r="G1933" s="1" t="s">
        <v>2442</v>
      </c>
      <c r="H1933" s="1">
        <v>1</v>
      </c>
      <c r="I1933" s="13">
        <f t="shared" si="30"/>
        <v>0</v>
      </c>
      <c r="J1933" s="85">
        <v>1</v>
      </c>
    </row>
    <row r="1934" spans="1:10" x14ac:dyDescent="0.25">
      <c r="A1934" s="1" t="s">
        <v>3317</v>
      </c>
      <c r="B1934" s="89" t="s">
        <v>1423</v>
      </c>
      <c r="C1934" s="1" t="s">
        <v>3430</v>
      </c>
      <c r="D1934" s="1">
        <v>100</v>
      </c>
      <c r="E1934" s="1" t="s">
        <v>65</v>
      </c>
      <c r="F1934" s="1" t="s">
        <v>2291</v>
      </c>
      <c r="G1934" s="1" t="s">
        <v>2442</v>
      </c>
      <c r="H1934" s="1">
        <v>1</v>
      </c>
      <c r="I1934" s="13">
        <f t="shared" si="30"/>
        <v>0</v>
      </c>
      <c r="J1934" s="85">
        <v>1</v>
      </c>
    </row>
    <row r="1935" spans="1:10" x14ac:dyDescent="0.25">
      <c r="A1935" s="1" t="s">
        <v>3317</v>
      </c>
      <c r="B1935" s="89" t="s">
        <v>3450</v>
      </c>
      <c r="C1935" s="1" t="s">
        <v>3450</v>
      </c>
      <c r="D1935" s="1">
        <v>90</v>
      </c>
      <c r="E1935" s="1" t="s">
        <v>65</v>
      </c>
      <c r="F1935" s="1" t="s">
        <v>2291</v>
      </c>
      <c r="G1935" s="1" t="s">
        <v>2442</v>
      </c>
      <c r="H1935" s="1">
        <v>1</v>
      </c>
      <c r="I1935" s="13">
        <f t="shared" si="30"/>
        <v>0</v>
      </c>
      <c r="J1935" s="85">
        <v>1</v>
      </c>
    </row>
    <row r="1936" spans="1:10" x14ac:dyDescent="0.25">
      <c r="A1936" s="1" t="s">
        <v>3317</v>
      </c>
      <c r="B1936" s="89" t="s">
        <v>3451</v>
      </c>
      <c r="C1936" s="1" t="s">
        <v>3451</v>
      </c>
      <c r="D1936" s="1">
        <v>90</v>
      </c>
      <c r="E1936" s="1" t="s">
        <v>65</v>
      </c>
      <c r="F1936" s="1" t="s">
        <v>2291</v>
      </c>
      <c r="G1936" s="1" t="s">
        <v>2442</v>
      </c>
      <c r="H1936" s="1">
        <v>1</v>
      </c>
      <c r="I1936" s="13">
        <f t="shared" si="30"/>
        <v>0</v>
      </c>
      <c r="J1936" s="85">
        <v>1</v>
      </c>
    </row>
    <row r="1937" spans="1:10" x14ac:dyDescent="0.25">
      <c r="A1937" s="1" t="s">
        <v>3317</v>
      </c>
      <c r="B1937" s="89" t="s">
        <v>422</v>
      </c>
      <c r="C1937" s="1" t="s">
        <v>3452</v>
      </c>
      <c r="D1937" s="1">
        <v>90</v>
      </c>
      <c r="E1937" s="1" t="s">
        <v>65</v>
      </c>
      <c r="F1937" s="1" t="s">
        <v>2291</v>
      </c>
      <c r="G1937" s="1" t="s">
        <v>2442</v>
      </c>
      <c r="H1937" s="1">
        <v>1</v>
      </c>
      <c r="I1937" s="13">
        <f t="shared" si="30"/>
        <v>0</v>
      </c>
      <c r="J1937" s="85">
        <v>1</v>
      </c>
    </row>
    <row r="1938" spans="1:10" x14ac:dyDescent="0.25">
      <c r="A1938" s="1" t="s">
        <v>3317</v>
      </c>
      <c r="B1938" s="89" t="s">
        <v>3453</v>
      </c>
      <c r="C1938" s="1" t="s">
        <v>3453</v>
      </c>
      <c r="D1938" s="1">
        <v>85</v>
      </c>
      <c r="E1938" s="1" t="s">
        <v>65</v>
      </c>
      <c r="F1938" s="1" t="s">
        <v>2291</v>
      </c>
      <c r="G1938" s="1" t="s">
        <v>2442</v>
      </c>
      <c r="H1938" s="1">
        <v>1</v>
      </c>
      <c r="I1938" s="13">
        <f t="shared" si="30"/>
        <v>0</v>
      </c>
      <c r="J1938" s="85">
        <v>1</v>
      </c>
    </row>
    <row r="1939" spans="1:10" x14ac:dyDescent="0.25">
      <c r="A1939" s="1" t="s">
        <v>3317</v>
      </c>
      <c r="B1939" s="89" t="s">
        <v>1421</v>
      </c>
      <c r="C1939" s="1" t="s">
        <v>3456</v>
      </c>
      <c r="D1939" s="1">
        <v>80</v>
      </c>
      <c r="E1939" s="1" t="s">
        <v>65</v>
      </c>
      <c r="F1939" s="1" t="s">
        <v>2291</v>
      </c>
      <c r="G1939" s="1" t="s">
        <v>2442</v>
      </c>
      <c r="H1939" s="1">
        <v>1</v>
      </c>
      <c r="I1939" s="13">
        <f t="shared" si="30"/>
        <v>0</v>
      </c>
      <c r="J1939" s="85">
        <v>1</v>
      </c>
    </row>
    <row r="1940" spans="1:10" x14ac:dyDescent="0.25">
      <c r="A1940" s="1" t="s">
        <v>3317</v>
      </c>
      <c r="B1940" s="89" t="s">
        <v>1599</v>
      </c>
      <c r="C1940" s="1" t="s">
        <v>3458</v>
      </c>
      <c r="D1940" s="1">
        <v>78.2</v>
      </c>
      <c r="E1940" s="1" t="s">
        <v>65</v>
      </c>
      <c r="F1940" s="1" t="s">
        <v>2291</v>
      </c>
      <c r="G1940" s="1" t="s">
        <v>2442</v>
      </c>
      <c r="H1940" s="1">
        <v>1</v>
      </c>
      <c r="I1940" s="13">
        <f t="shared" si="30"/>
        <v>0</v>
      </c>
      <c r="J1940" s="85">
        <v>1</v>
      </c>
    </row>
    <row r="1941" spans="1:10" x14ac:dyDescent="0.25">
      <c r="A1941" s="1" t="s">
        <v>3317</v>
      </c>
      <c r="B1941" s="89" t="s">
        <v>499</v>
      </c>
      <c r="C1941" s="1" t="s">
        <v>3459</v>
      </c>
      <c r="D1941" s="1">
        <v>78.2</v>
      </c>
      <c r="E1941" s="1" t="s">
        <v>65</v>
      </c>
      <c r="F1941" s="1" t="s">
        <v>2291</v>
      </c>
      <c r="G1941" s="1" t="s">
        <v>2442</v>
      </c>
      <c r="H1941" s="1">
        <v>1</v>
      </c>
      <c r="I1941" s="13">
        <f t="shared" si="30"/>
        <v>0</v>
      </c>
      <c r="J1941" s="85">
        <v>1</v>
      </c>
    </row>
    <row r="1942" spans="1:10" x14ac:dyDescent="0.25">
      <c r="A1942" s="1" t="s">
        <v>3317</v>
      </c>
      <c r="B1942" s="89" t="s">
        <v>988</v>
      </c>
      <c r="C1942" s="1" t="s">
        <v>3461</v>
      </c>
      <c r="D1942" s="1">
        <v>77</v>
      </c>
      <c r="E1942" s="1" t="s">
        <v>65</v>
      </c>
      <c r="F1942" s="1" t="s">
        <v>2291</v>
      </c>
      <c r="G1942" s="1" t="s">
        <v>2442</v>
      </c>
      <c r="H1942" s="1">
        <v>1</v>
      </c>
      <c r="I1942" s="13">
        <f t="shared" si="30"/>
        <v>0</v>
      </c>
      <c r="J1942" s="85">
        <v>1</v>
      </c>
    </row>
    <row r="1943" spans="1:10" x14ac:dyDescent="0.25">
      <c r="A1943" s="1" t="s">
        <v>3317</v>
      </c>
      <c r="B1943" s="89" t="s">
        <v>1184</v>
      </c>
      <c r="C1943" s="1" t="s">
        <v>3465</v>
      </c>
      <c r="D1943" s="1">
        <v>66.599999999999994</v>
      </c>
      <c r="E1943" s="1" t="s">
        <v>65</v>
      </c>
      <c r="F1943" s="1" t="s">
        <v>2291</v>
      </c>
      <c r="G1943" s="1" t="s">
        <v>2442</v>
      </c>
      <c r="H1943" s="1">
        <v>1</v>
      </c>
      <c r="I1943" s="13">
        <f t="shared" si="30"/>
        <v>0</v>
      </c>
      <c r="J1943" s="85">
        <v>1</v>
      </c>
    </row>
    <row r="1944" spans="1:10" x14ac:dyDescent="0.25">
      <c r="A1944" s="1" t="s">
        <v>3317</v>
      </c>
      <c r="B1944" s="89" t="s">
        <v>769</v>
      </c>
      <c r="C1944" s="1" t="s">
        <v>3468</v>
      </c>
      <c r="D1944" s="1">
        <v>65</v>
      </c>
      <c r="E1944" s="1" t="s">
        <v>65</v>
      </c>
      <c r="F1944" s="1" t="s">
        <v>2291</v>
      </c>
      <c r="G1944" s="1" t="s">
        <v>2442</v>
      </c>
      <c r="H1944" s="1">
        <v>1</v>
      </c>
      <c r="I1944" s="13">
        <f t="shared" si="30"/>
        <v>0</v>
      </c>
      <c r="J1944" s="85">
        <v>1</v>
      </c>
    </row>
    <row r="1945" spans="1:10" x14ac:dyDescent="0.25">
      <c r="A1945" s="1" t="s">
        <v>3317</v>
      </c>
      <c r="B1945" s="89" t="s">
        <v>1657</v>
      </c>
      <c r="C1945" s="1" t="s">
        <v>3475</v>
      </c>
      <c r="D1945" s="1">
        <v>60</v>
      </c>
      <c r="E1945" s="1" t="s">
        <v>65</v>
      </c>
      <c r="F1945" s="1" t="s">
        <v>2291</v>
      </c>
      <c r="G1945" s="1" t="s">
        <v>2442</v>
      </c>
      <c r="H1945" s="1">
        <v>1</v>
      </c>
      <c r="I1945" s="13">
        <f t="shared" si="30"/>
        <v>0</v>
      </c>
      <c r="J1945" s="85">
        <v>1</v>
      </c>
    </row>
    <row r="1946" spans="1:10" x14ac:dyDescent="0.25">
      <c r="A1946" s="1" t="s">
        <v>3317</v>
      </c>
      <c r="B1946" s="89" t="s">
        <v>2046</v>
      </c>
      <c r="C1946" s="1" t="s">
        <v>3478</v>
      </c>
      <c r="D1946" s="1">
        <v>56</v>
      </c>
      <c r="E1946" s="1" t="s">
        <v>65</v>
      </c>
      <c r="F1946" s="1" t="s">
        <v>2291</v>
      </c>
      <c r="G1946" s="1" t="s">
        <v>2442</v>
      </c>
      <c r="H1946" s="1">
        <v>1</v>
      </c>
      <c r="I1946" s="13">
        <f t="shared" si="30"/>
        <v>0</v>
      </c>
      <c r="J1946" s="85">
        <v>1</v>
      </c>
    </row>
    <row r="1947" spans="1:10" x14ac:dyDescent="0.25">
      <c r="A1947" s="1" t="s">
        <v>3317</v>
      </c>
      <c r="B1947" s="89" t="s">
        <v>3480</v>
      </c>
      <c r="C1947" s="1" t="s">
        <v>3480</v>
      </c>
      <c r="D1947" s="1">
        <v>54</v>
      </c>
      <c r="E1947" s="1" t="s">
        <v>65</v>
      </c>
      <c r="F1947" s="1" t="s">
        <v>2291</v>
      </c>
      <c r="G1947" s="1" t="s">
        <v>2442</v>
      </c>
      <c r="H1947" s="1">
        <v>1</v>
      </c>
      <c r="I1947" s="13">
        <f t="shared" si="30"/>
        <v>0</v>
      </c>
      <c r="J1947" s="85">
        <v>1</v>
      </c>
    </row>
    <row r="1948" spans="1:10" x14ac:dyDescent="0.25">
      <c r="A1948" s="1" t="s">
        <v>3317</v>
      </c>
      <c r="B1948" s="89" t="s">
        <v>649</v>
      </c>
      <c r="C1948" s="1" t="s">
        <v>3486</v>
      </c>
      <c r="D1948" s="1">
        <v>50</v>
      </c>
      <c r="E1948" s="1" t="s">
        <v>65</v>
      </c>
      <c r="F1948" s="1" t="s">
        <v>2291</v>
      </c>
      <c r="G1948" s="1" t="s">
        <v>2442</v>
      </c>
      <c r="H1948" s="1">
        <v>1</v>
      </c>
      <c r="I1948" s="13">
        <f t="shared" si="30"/>
        <v>0</v>
      </c>
      <c r="J1948" s="85">
        <v>1</v>
      </c>
    </row>
    <row r="1949" spans="1:10" x14ac:dyDescent="0.25">
      <c r="A1949" s="1" t="s">
        <v>3317</v>
      </c>
      <c r="B1949" s="89" t="s">
        <v>3493</v>
      </c>
      <c r="C1949" s="1" t="s">
        <v>3493</v>
      </c>
      <c r="D1949" s="1">
        <v>49.5</v>
      </c>
      <c r="E1949" s="1" t="s">
        <v>65</v>
      </c>
      <c r="F1949" s="1" t="s">
        <v>2291</v>
      </c>
      <c r="G1949" s="1" t="s">
        <v>2442</v>
      </c>
      <c r="H1949" s="1">
        <v>1</v>
      </c>
      <c r="I1949" s="13">
        <f t="shared" si="30"/>
        <v>0</v>
      </c>
      <c r="J1949" s="85">
        <v>1</v>
      </c>
    </row>
    <row r="1950" spans="1:10" x14ac:dyDescent="0.25">
      <c r="A1950" s="1" t="s">
        <v>3317</v>
      </c>
      <c r="B1950" s="89" t="s">
        <v>483</v>
      </c>
      <c r="C1950" s="1" t="s">
        <v>3495</v>
      </c>
      <c r="D1950" s="1">
        <v>49</v>
      </c>
      <c r="E1950" s="1" t="s">
        <v>65</v>
      </c>
      <c r="F1950" s="1" t="s">
        <v>2291</v>
      </c>
      <c r="G1950" s="1" t="s">
        <v>2442</v>
      </c>
      <c r="H1950" s="1">
        <v>1</v>
      </c>
      <c r="I1950" s="13">
        <f t="shared" si="30"/>
        <v>0</v>
      </c>
      <c r="J1950" s="85">
        <v>1</v>
      </c>
    </row>
    <row r="1951" spans="1:10" x14ac:dyDescent="0.25">
      <c r="A1951" s="1" t="s">
        <v>3317</v>
      </c>
      <c r="B1951" s="89" t="s">
        <v>3497</v>
      </c>
      <c r="C1951" s="1" t="s">
        <v>3497</v>
      </c>
      <c r="D1951" s="1">
        <v>48.9</v>
      </c>
      <c r="E1951" s="1" t="s">
        <v>65</v>
      </c>
      <c r="F1951" s="1" t="s">
        <v>2291</v>
      </c>
      <c r="G1951" s="1" t="s">
        <v>2442</v>
      </c>
      <c r="H1951" s="1">
        <v>1</v>
      </c>
      <c r="I1951" s="13">
        <f t="shared" si="30"/>
        <v>0</v>
      </c>
      <c r="J1951" s="85">
        <v>1</v>
      </c>
    </row>
    <row r="1952" spans="1:10" x14ac:dyDescent="0.25">
      <c r="A1952" s="1" t="s">
        <v>3317</v>
      </c>
      <c r="B1952" s="89" t="s">
        <v>768</v>
      </c>
      <c r="C1952" s="1" t="s">
        <v>3504</v>
      </c>
      <c r="D1952" s="1">
        <v>47.12</v>
      </c>
      <c r="E1952" s="1" t="s">
        <v>65</v>
      </c>
      <c r="F1952" s="1" t="s">
        <v>2291</v>
      </c>
      <c r="G1952" s="1" t="s">
        <v>2442</v>
      </c>
      <c r="H1952" s="1">
        <v>1</v>
      </c>
      <c r="I1952" s="13">
        <f t="shared" si="30"/>
        <v>0</v>
      </c>
      <c r="J1952" s="85">
        <v>1</v>
      </c>
    </row>
    <row r="1953" spans="1:10" x14ac:dyDescent="0.25">
      <c r="A1953" s="1" t="s">
        <v>3317</v>
      </c>
      <c r="B1953" s="89" t="s">
        <v>1560</v>
      </c>
      <c r="C1953" s="1" t="s">
        <v>3509</v>
      </c>
      <c r="D1953" s="1">
        <v>45</v>
      </c>
      <c r="E1953" s="1" t="s">
        <v>65</v>
      </c>
      <c r="F1953" s="1" t="s">
        <v>2291</v>
      </c>
      <c r="G1953" s="1" t="s">
        <v>2442</v>
      </c>
      <c r="H1953" s="1">
        <v>1</v>
      </c>
      <c r="I1953" s="13">
        <f t="shared" si="30"/>
        <v>0</v>
      </c>
      <c r="J1953" s="85">
        <v>1</v>
      </c>
    </row>
    <row r="1954" spans="1:10" x14ac:dyDescent="0.25">
      <c r="A1954" s="1" t="s">
        <v>3317</v>
      </c>
      <c r="B1954" s="89" t="s">
        <v>3513</v>
      </c>
      <c r="C1954" s="1" t="s">
        <v>3513</v>
      </c>
      <c r="D1954" s="1">
        <v>43.1</v>
      </c>
      <c r="E1954" s="1" t="s">
        <v>65</v>
      </c>
      <c r="F1954" s="1" t="s">
        <v>2291</v>
      </c>
      <c r="G1954" s="1" t="s">
        <v>2442</v>
      </c>
      <c r="H1954" s="1">
        <v>1</v>
      </c>
      <c r="I1954" s="13">
        <f t="shared" si="30"/>
        <v>0</v>
      </c>
      <c r="J1954" s="85">
        <v>1</v>
      </c>
    </row>
    <row r="1955" spans="1:10" x14ac:dyDescent="0.25">
      <c r="A1955" s="1" t="s">
        <v>3317</v>
      </c>
      <c r="B1955" s="89" t="s">
        <v>1705</v>
      </c>
      <c r="C1955" s="1" t="s">
        <v>3514</v>
      </c>
      <c r="D1955" s="1">
        <v>43</v>
      </c>
      <c r="E1955" s="1" t="s">
        <v>65</v>
      </c>
      <c r="F1955" s="1" t="s">
        <v>2291</v>
      </c>
      <c r="G1955" s="1" t="s">
        <v>2442</v>
      </c>
      <c r="H1955" s="1">
        <v>1</v>
      </c>
      <c r="I1955" s="13">
        <f t="shared" si="30"/>
        <v>0</v>
      </c>
      <c r="J1955" s="85">
        <v>1</v>
      </c>
    </row>
    <row r="1956" spans="1:10" x14ac:dyDescent="0.25">
      <c r="A1956" s="1" t="s">
        <v>3317</v>
      </c>
      <c r="B1956" s="89" t="s">
        <v>1588</v>
      </c>
      <c r="C1956" s="1" t="s">
        <v>1589</v>
      </c>
      <c r="D1956" s="1">
        <v>42.96</v>
      </c>
      <c r="E1956" s="1" t="s">
        <v>65</v>
      </c>
      <c r="F1956" s="1" t="s">
        <v>2291</v>
      </c>
      <c r="G1956" s="1" t="s">
        <v>2442</v>
      </c>
      <c r="H1956" s="1">
        <v>1</v>
      </c>
      <c r="I1956" s="13">
        <f t="shared" si="30"/>
        <v>0</v>
      </c>
      <c r="J1956" s="85">
        <v>1</v>
      </c>
    </row>
    <row r="1957" spans="1:10" x14ac:dyDescent="0.25">
      <c r="A1957" s="1" t="s">
        <v>3317</v>
      </c>
      <c r="B1957" s="89" t="s">
        <v>1586</v>
      </c>
      <c r="C1957" s="1" t="s">
        <v>1587</v>
      </c>
      <c r="D1957" s="1">
        <v>42.96</v>
      </c>
      <c r="E1957" s="1" t="s">
        <v>65</v>
      </c>
      <c r="F1957" s="1" t="s">
        <v>2291</v>
      </c>
      <c r="G1957" s="1" t="s">
        <v>2442</v>
      </c>
      <c r="H1957" s="1">
        <v>1</v>
      </c>
      <c r="I1957" s="13">
        <f t="shared" si="30"/>
        <v>0</v>
      </c>
      <c r="J1957" s="85">
        <v>1</v>
      </c>
    </row>
    <row r="1958" spans="1:10" x14ac:dyDescent="0.25">
      <c r="A1958" s="1" t="s">
        <v>3317</v>
      </c>
      <c r="B1958" s="89" t="s">
        <v>3518</v>
      </c>
      <c r="C1958" s="1" t="s">
        <v>3518</v>
      </c>
      <c r="D1958" s="1">
        <v>42</v>
      </c>
      <c r="E1958" s="1" t="s">
        <v>65</v>
      </c>
      <c r="F1958" s="1" t="s">
        <v>2291</v>
      </c>
      <c r="G1958" s="1" t="s">
        <v>2442</v>
      </c>
      <c r="H1958" s="1">
        <v>1</v>
      </c>
      <c r="I1958" s="13">
        <f t="shared" si="30"/>
        <v>0</v>
      </c>
      <c r="J1958" s="85">
        <v>1</v>
      </c>
    </row>
    <row r="1959" spans="1:10" x14ac:dyDescent="0.25">
      <c r="A1959" s="1" t="s">
        <v>3317</v>
      </c>
      <c r="B1959" s="89" t="s">
        <v>3519</v>
      </c>
      <c r="C1959" s="1" t="s">
        <v>3519</v>
      </c>
      <c r="D1959" s="1">
        <v>41.2</v>
      </c>
      <c r="E1959" s="1" t="s">
        <v>65</v>
      </c>
      <c r="F1959" s="1" t="s">
        <v>2291</v>
      </c>
      <c r="G1959" s="1" t="s">
        <v>2442</v>
      </c>
      <c r="H1959" s="1">
        <v>1</v>
      </c>
      <c r="I1959" s="13">
        <f t="shared" si="30"/>
        <v>0</v>
      </c>
      <c r="J1959" s="85">
        <v>1</v>
      </c>
    </row>
    <row r="1960" spans="1:10" x14ac:dyDescent="0.25">
      <c r="A1960" s="1" t="s">
        <v>3317</v>
      </c>
      <c r="B1960" s="89" t="s">
        <v>1569</v>
      </c>
      <c r="C1960" s="1" t="s">
        <v>3520</v>
      </c>
      <c r="D1960" s="1">
        <v>41</v>
      </c>
      <c r="E1960" s="1" t="s">
        <v>65</v>
      </c>
      <c r="F1960" s="1" t="s">
        <v>2291</v>
      </c>
      <c r="G1960" s="1" t="s">
        <v>2442</v>
      </c>
      <c r="H1960" s="1">
        <v>1</v>
      </c>
      <c r="I1960" s="13">
        <f t="shared" si="30"/>
        <v>0</v>
      </c>
      <c r="J1960" s="85">
        <v>1</v>
      </c>
    </row>
    <row r="1961" spans="1:10" x14ac:dyDescent="0.25">
      <c r="A1961" s="1" t="s">
        <v>3317</v>
      </c>
      <c r="B1961" s="89" t="s">
        <v>500</v>
      </c>
      <c r="C1961" s="1" t="s">
        <v>3532</v>
      </c>
      <c r="D1961" s="1">
        <v>36.799999999999997</v>
      </c>
      <c r="E1961" s="1" t="s">
        <v>65</v>
      </c>
      <c r="F1961" s="1" t="s">
        <v>2291</v>
      </c>
      <c r="G1961" s="1" t="s">
        <v>2442</v>
      </c>
      <c r="H1961" s="1">
        <v>1</v>
      </c>
      <c r="I1961" s="13">
        <f t="shared" si="30"/>
        <v>0</v>
      </c>
      <c r="J1961" s="85">
        <v>1</v>
      </c>
    </row>
    <row r="1962" spans="1:10" x14ac:dyDescent="0.25">
      <c r="A1962" s="1" t="s">
        <v>3317</v>
      </c>
      <c r="B1962" s="89" t="s">
        <v>979</v>
      </c>
      <c r="C1962" s="1" t="s">
        <v>3536</v>
      </c>
      <c r="D1962" s="1">
        <v>34</v>
      </c>
      <c r="E1962" s="1" t="s">
        <v>65</v>
      </c>
      <c r="F1962" s="1" t="s">
        <v>2291</v>
      </c>
      <c r="G1962" s="1" t="s">
        <v>2442</v>
      </c>
      <c r="H1962" s="1">
        <v>1</v>
      </c>
      <c r="I1962" s="13">
        <f t="shared" si="30"/>
        <v>0</v>
      </c>
      <c r="J1962" s="85">
        <v>1</v>
      </c>
    </row>
    <row r="1963" spans="1:10" x14ac:dyDescent="0.25">
      <c r="A1963" s="1" t="s">
        <v>3317</v>
      </c>
      <c r="B1963" s="89" t="s">
        <v>2047</v>
      </c>
      <c r="C1963" s="1" t="s">
        <v>3539</v>
      </c>
      <c r="D1963" s="1">
        <v>32.874000000000002</v>
      </c>
      <c r="E1963" s="1" t="s">
        <v>65</v>
      </c>
      <c r="F1963" s="1" t="s">
        <v>2291</v>
      </c>
      <c r="G1963" s="1" t="s">
        <v>2442</v>
      </c>
      <c r="H1963" s="1">
        <v>1</v>
      </c>
      <c r="I1963" s="13">
        <f t="shared" si="30"/>
        <v>0</v>
      </c>
      <c r="J1963" s="85">
        <v>1</v>
      </c>
    </row>
    <row r="1964" spans="1:10" x14ac:dyDescent="0.25">
      <c r="A1964" s="1" t="s">
        <v>3317</v>
      </c>
      <c r="B1964" s="89" t="s">
        <v>1295</v>
      </c>
      <c r="C1964" s="1" t="s">
        <v>3549</v>
      </c>
      <c r="D1964" s="1">
        <v>29.9</v>
      </c>
      <c r="E1964" s="1" t="s">
        <v>65</v>
      </c>
      <c r="F1964" s="1" t="s">
        <v>2291</v>
      </c>
      <c r="G1964" s="1" t="s">
        <v>2442</v>
      </c>
      <c r="H1964" s="1">
        <v>1</v>
      </c>
      <c r="I1964" s="13">
        <f t="shared" si="30"/>
        <v>0</v>
      </c>
      <c r="J1964" s="85">
        <v>1</v>
      </c>
    </row>
    <row r="1965" spans="1:10" x14ac:dyDescent="0.25">
      <c r="A1965" s="1" t="s">
        <v>3317</v>
      </c>
      <c r="B1965" s="89" t="s">
        <v>3550</v>
      </c>
      <c r="C1965" s="1" t="s">
        <v>3550</v>
      </c>
      <c r="D1965" s="1">
        <v>29.89263055148853</v>
      </c>
      <c r="E1965" s="1" t="s">
        <v>65</v>
      </c>
      <c r="F1965" s="1" t="s">
        <v>2291</v>
      </c>
      <c r="G1965" s="1" t="s">
        <v>2442</v>
      </c>
      <c r="H1965" s="1">
        <v>1</v>
      </c>
      <c r="I1965" s="13">
        <f t="shared" si="30"/>
        <v>0</v>
      </c>
      <c r="J1965" s="85">
        <v>1</v>
      </c>
    </row>
    <row r="1966" spans="1:10" x14ac:dyDescent="0.25">
      <c r="A1966" s="1" t="s">
        <v>3317</v>
      </c>
      <c r="B1966" s="89" t="s">
        <v>3555</v>
      </c>
      <c r="C1966" s="1" t="s">
        <v>3555</v>
      </c>
      <c r="D1966" s="1">
        <v>28</v>
      </c>
      <c r="E1966" s="1" t="s">
        <v>65</v>
      </c>
      <c r="F1966" s="1" t="s">
        <v>2291</v>
      </c>
      <c r="G1966" s="1" t="s">
        <v>2442</v>
      </c>
      <c r="H1966" s="1">
        <v>1</v>
      </c>
      <c r="I1966" s="13">
        <f t="shared" si="30"/>
        <v>0</v>
      </c>
      <c r="J1966" s="85">
        <v>1</v>
      </c>
    </row>
    <row r="1967" spans="1:10" x14ac:dyDescent="0.25">
      <c r="A1967" s="1" t="s">
        <v>3317</v>
      </c>
      <c r="B1967" s="89" t="s">
        <v>3557</v>
      </c>
      <c r="C1967" s="1" t="s">
        <v>3557</v>
      </c>
      <c r="D1967" s="1">
        <v>27</v>
      </c>
      <c r="E1967" s="1" t="s">
        <v>65</v>
      </c>
      <c r="F1967" s="1" t="s">
        <v>2291</v>
      </c>
      <c r="G1967" s="1" t="s">
        <v>2442</v>
      </c>
      <c r="H1967" s="1">
        <v>1</v>
      </c>
      <c r="I1967" s="13">
        <f t="shared" si="30"/>
        <v>0</v>
      </c>
      <c r="J1967" s="85">
        <v>1</v>
      </c>
    </row>
    <row r="1968" spans="1:10" x14ac:dyDescent="0.25">
      <c r="A1968" s="1" t="s">
        <v>3317</v>
      </c>
      <c r="B1968" s="89" t="s">
        <v>3558</v>
      </c>
      <c r="C1968" s="1" t="s">
        <v>3558</v>
      </c>
      <c r="D1968" s="1">
        <v>27</v>
      </c>
      <c r="E1968" s="1" t="s">
        <v>65</v>
      </c>
      <c r="F1968" s="1" t="s">
        <v>2291</v>
      </c>
      <c r="G1968" s="1" t="s">
        <v>2442</v>
      </c>
      <c r="H1968" s="1">
        <v>1</v>
      </c>
      <c r="I1968" s="13">
        <f t="shared" si="30"/>
        <v>0</v>
      </c>
      <c r="J1968" s="85">
        <v>1</v>
      </c>
    </row>
    <row r="1969" spans="1:10" x14ac:dyDescent="0.25">
      <c r="A1969" s="1" t="s">
        <v>3317</v>
      </c>
      <c r="B1969" s="89" t="s">
        <v>1187</v>
      </c>
      <c r="C1969" s="1" t="s">
        <v>3577</v>
      </c>
      <c r="D1969" s="1">
        <v>22.8</v>
      </c>
      <c r="E1969" s="1" t="s">
        <v>65</v>
      </c>
      <c r="F1969" s="1" t="s">
        <v>2291</v>
      </c>
      <c r="G1969" s="1" t="s">
        <v>2442</v>
      </c>
      <c r="H1969" s="1">
        <v>1</v>
      </c>
      <c r="I1969" s="13">
        <f t="shared" si="30"/>
        <v>0</v>
      </c>
      <c r="J1969" s="85">
        <v>1</v>
      </c>
    </row>
    <row r="1970" spans="1:10" x14ac:dyDescent="0.25">
      <c r="A1970" s="1" t="s">
        <v>3317</v>
      </c>
      <c r="B1970" s="89" t="s">
        <v>3581</v>
      </c>
      <c r="C1970" s="1" t="s">
        <v>3581</v>
      </c>
      <c r="D1970" s="1">
        <v>22</v>
      </c>
      <c r="E1970" s="1" t="s">
        <v>65</v>
      </c>
      <c r="F1970" s="1" t="s">
        <v>2291</v>
      </c>
      <c r="G1970" s="1" t="s">
        <v>2442</v>
      </c>
      <c r="H1970" s="1">
        <v>1</v>
      </c>
      <c r="I1970" s="13">
        <f t="shared" si="30"/>
        <v>0</v>
      </c>
      <c r="J1970" s="85">
        <v>1</v>
      </c>
    </row>
    <row r="1971" spans="1:10" x14ac:dyDescent="0.25">
      <c r="A1971" s="1" t="s">
        <v>3317</v>
      </c>
      <c r="B1971" s="89" t="s">
        <v>3610</v>
      </c>
      <c r="C1971" s="1" t="s">
        <v>3610</v>
      </c>
      <c r="D1971" s="1">
        <v>20</v>
      </c>
      <c r="E1971" s="1" t="s">
        <v>65</v>
      </c>
      <c r="F1971" s="1" t="s">
        <v>2291</v>
      </c>
      <c r="G1971" s="1" t="s">
        <v>2442</v>
      </c>
      <c r="H1971" s="1">
        <v>1</v>
      </c>
      <c r="I1971" s="13">
        <f t="shared" si="30"/>
        <v>0</v>
      </c>
      <c r="J1971" s="85">
        <v>1</v>
      </c>
    </row>
    <row r="1972" spans="1:10" x14ac:dyDescent="0.25">
      <c r="A1972" s="1" t="s">
        <v>3317</v>
      </c>
      <c r="B1972" s="89" t="s">
        <v>3611</v>
      </c>
      <c r="C1972" s="1" t="s">
        <v>3611</v>
      </c>
      <c r="D1972" s="1">
        <v>20</v>
      </c>
      <c r="E1972" s="1" t="s">
        <v>65</v>
      </c>
      <c r="F1972" s="1" t="s">
        <v>2291</v>
      </c>
      <c r="G1972" s="1" t="s">
        <v>2442</v>
      </c>
      <c r="H1972" s="1">
        <v>1</v>
      </c>
      <c r="I1972" s="13">
        <f t="shared" si="30"/>
        <v>0</v>
      </c>
      <c r="J1972" s="85">
        <v>1</v>
      </c>
    </row>
    <row r="1973" spans="1:10" x14ac:dyDescent="0.25">
      <c r="A1973" s="1" t="s">
        <v>3317</v>
      </c>
      <c r="B1973" s="89" t="s">
        <v>437</v>
      </c>
      <c r="C1973" s="1" t="s">
        <v>3659</v>
      </c>
      <c r="D1973" s="1">
        <v>19.954999999999998</v>
      </c>
      <c r="E1973" s="1" t="s">
        <v>65</v>
      </c>
      <c r="F1973" s="1" t="s">
        <v>2291</v>
      </c>
      <c r="G1973" s="1" t="s">
        <v>2442</v>
      </c>
      <c r="H1973" s="1">
        <v>1</v>
      </c>
      <c r="I1973" s="13">
        <f t="shared" si="30"/>
        <v>0</v>
      </c>
      <c r="J1973" s="85">
        <v>1</v>
      </c>
    </row>
    <row r="1974" spans="1:10" x14ac:dyDescent="0.25">
      <c r="A1974" s="1" t="s">
        <v>3317</v>
      </c>
      <c r="B1974" s="89" t="s">
        <v>1422</v>
      </c>
      <c r="C1974" s="1" t="s">
        <v>3660</v>
      </c>
      <c r="D1974" s="1">
        <v>19.8</v>
      </c>
      <c r="E1974" s="1" t="s">
        <v>65</v>
      </c>
      <c r="F1974" s="1" t="s">
        <v>2291</v>
      </c>
      <c r="G1974" s="1" t="s">
        <v>2442</v>
      </c>
      <c r="H1974" s="1">
        <v>1</v>
      </c>
      <c r="I1974" s="13">
        <f t="shared" si="30"/>
        <v>0</v>
      </c>
      <c r="J1974" s="85">
        <v>1</v>
      </c>
    </row>
    <row r="1975" spans="1:10" x14ac:dyDescent="0.25">
      <c r="A1975" s="1" t="s">
        <v>3317</v>
      </c>
      <c r="B1975" s="89" t="s">
        <v>3663</v>
      </c>
      <c r="C1975" s="1" t="s">
        <v>3663</v>
      </c>
      <c r="D1975" s="1">
        <v>19.740000000000002</v>
      </c>
      <c r="E1975" s="1" t="s">
        <v>65</v>
      </c>
      <c r="F1975" s="1" t="s">
        <v>2291</v>
      </c>
      <c r="G1975" s="1" t="s">
        <v>2442</v>
      </c>
      <c r="H1975" s="1">
        <v>1</v>
      </c>
      <c r="I1975" s="13">
        <f t="shared" si="30"/>
        <v>0</v>
      </c>
      <c r="J1975" s="85">
        <v>1</v>
      </c>
    </row>
    <row r="1976" spans="1:10" x14ac:dyDescent="0.25">
      <c r="A1976" s="1" t="s">
        <v>3317</v>
      </c>
      <c r="B1976" s="89" t="s">
        <v>536</v>
      </c>
      <c r="C1976" s="1" t="s">
        <v>3664</v>
      </c>
      <c r="D1976" s="1">
        <v>19.55</v>
      </c>
      <c r="E1976" s="1" t="s">
        <v>65</v>
      </c>
      <c r="F1976" s="1" t="s">
        <v>2291</v>
      </c>
      <c r="G1976" s="1" t="s">
        <v>2442</v>
      </c>
      <c r="H1976" s="1">
        <v>1</v>
      </c>
      <c r="I1976" s="13">
        <f t="shared" si="30"/>
        <v>0</v>
      </c>
      <c r="J1976" s="85">
        <v>1</v>
      </c>
    </row>
    <row r="1977" spans="1:10" x14ac:dyDescent="0.25">
      <c r="A1977" s="1" t="s">
        <v>3317</v>
      </c>
      <c r="B1977" s="89" t="s">
        <v>3668</v>
      </c>
      <c r="C1977" s="1" t="s">
        <v>3668</v>
      </c>
      <c r="D1977" s="1">
        <v>19</v>
      </c>
      <c r="E1977" s="1" t="s">
        <v>65</v>
      </c>
      <c r="F1977" s="1" t="s">
        <v>2291</v>
      </c>
      <c r="G1977" s="1" t="s">
        <v>2442</v>
      </c>
      <c r="H1977" s="1">
        <v>1</v>
      </c>
      <c r="I1977" s="13">
        <f t="shared" si="30"/>
        <v>0</v>
      </c>
      <c r="J1977" s="85">
        <v>1</v>
      </c>
    </row>
    <row r="1978" spans="1:10" x14ac:dyDescent="0.25">
      <c r="A1978" s="1" t="s">
        <v>3317</v>
      </c>
      <c r="B1978" s="89" t="s">
        <v>3669</v>
      </c>
      <c r="C1978" s="1" t="s">
        <v>3669</v>
      </c>
      <c r="D1978" s="1">
        <v>19</v>
      </c>
      <c r="E1978" s="1" t="s">
        <v>65</v>
      </c>
      <c r="F1978" s="1" t="s">
        <v>2291</v>
      </c>
      <c r="G1978" s="1" t="s">
        <v>2442</v>
      </c>
      <c r="H1978" s="1">
        <v>1</v>
      </c>
      <c r="I1978" s="13">
        <f t="shared" si="30"/>
        <v>0</v>
      </c>
      <c r="J1978" s="85">
        <v>1</v>
      </c>
    </row>
    <row r="1979" spans="1:10" x14ac:dyDescent="0.25">
      <c r="A1979" s="1" t="s">
        <v>3317</v>
      </c>
      <c r="B1979" s="89" t="s">
        <v>802</v>
      </c>
      <c r="C1979" s="1" t="s">
        <v>3675</v>
      </c>
      <c r="D1979" s="1">
        <v>18</v>
      </c>
      <c r="E1979" s="1" t="s">
        <v>65</v>
      </c>
      <c r="F1979" s="1" t="s">
        <v>2291</v>
      </c>
      <c r="G1979" s="1" t="s">
        <v>2442</v>
      </c>
      <c r="H1979" s="1">
        <v>1</v>
      </c>
      <c r="I1979" s="13">
        <f t="shared" si="30"/>
        <v>0</v>
      </c>
      <c r="J1979" s="85">
        <v>1</v>
      </c>
    </row>
    <row r="1980" spans="1:10" x14ac:dyDescent="0.25">
      <c r="A1980" s="1" t="s">
        <v>3317</v>
      </c>
      <c r="B1980" s="89" t="s">
        <v>1718</v>
      </c>
      <c r="C1980" s="1" t="s">
        <v>3678</v>
      </c>
      <c r="D1980" s="1">
        <v>18</v>
      </c>
      <c r="E1980" s="1" t="s">
        <v>65</v>
      </c>
      <c r="F1980" s="1" t="s">
        <v>2291</v>
      </c>
      <c r="G1980" s="1" t="s">
        <v>2442</v>
      </c>
      <c r="H1980" s="1">
        <v>1</v>
      </c>
      <c r="I1980" s="13">
        <f t="shared" si="30"/>
        <v>0</v>
      </c>
      <c r="J1980" s="85">
        <v>1</v>
      </c>
    </row>
    <row r="1981" spans="1:10" x14ac:dyDescent="0.25">
      <c r="A1981" s="1" t="s">
        <v>3317</v>
      </c>
      <c r="B1981" s="89" t="s">
        <v>3680</v>
      </c>
      <c r="C1981" s="1" t="s">
        <v>3680</v>
      </c>
      <c r="D1981" s="1">
        <v>17.5</v>
      </c>
      <c r="E1981" s="1" t="s">
        <v>65</v>
      </c>
      <c r="F1981" s="1" t="s">
        <v>2291</v>
      </c>
      <c r="G1981" s="1" t="s">
        <v>2442</v>
      </c>
      <c r="H1981" s="1">
        <v>1</v>
      </c>
      <c r="I1981" s="13">
        <f t="shared" si="30"/>
        <v>0</v>
      </c>
      <c r="J1981" s="85">
        <v>1</v>
      </c>
    </row>
    <row r="1982" spans="1:10" x14ac:dyDescent="0.25">
      <c r="A1982" s="1" t="s">
        <v>3317</v>
      </c>
      <c r="B1982" s="89" t="s">
        <v>834</v>
      </c>
      <c r="C1982" s="1" t="s">
        <v>3686</v>
      </c>
      <c r="D1982" s="1">
        <v>16.5</v>
      </c>
      <c r="E1982" s="1" t="s">
        <v>65</v>
      </c>
      <c r="F1982" s="1" t="s">
        <v>2291</v>
      </c>
      <c r="G1982" s="1" t="s">
        <v>2442</v>
      </c>
      <c r="H1982" s="1">
        <v>1</v>
      </c>
      <c r="I1982" s="13">
        <f t="shared" si="30"/>
        <v>0</v>
      </c>
      <c r="J1982" s="85">
        <v>1</v>
      </c>
    </row>
    <row r="1983" spans="1:10" x14ac:dyDescent="0.25">
      <c r="A1983" s="1" t="s">
        <v>3317</v>
      </c>
      <c r="B1983" s="89" t="s">
        <v>3689</v>
      </c>
      <c r="C1983" s="1" t="s">
        <v>3689</v>
      </c>
      <c r="D1983" s="1">
        <v>16</v>
      </c>
      <c r="E1983" s="1" t="s">
        <v>65</v>
      </c>
      <c r="F1983" s="1" t="s">
        <v>2291</v>
      </c>
      <c r="G1983" s="1" t="s">
        <v>2442</v>
      </c>
      <c r="H1983" s="1">
        <v>1</v>
      </c>
      <c r="I1983" s="13">
        <f t="shared" si="30"/>
        <v>0</v>
      </c>
      <c r="J1983" s="85">
        <v>1</v>
      </c>
    </row>
    <row r="1984" spans="1:10" x14ac:dyDescent="0.25">
      <c r="A1984" s="1" t="s">
        <v>3317</v>
      </c>
      <c r="B1984" s="89" t="s">
        <v>3691</v>
      </c>
      <c r="C1984" s="1" t="s">
        <v>3691</v>
      </c>
      <c r="D1984" s="1">
        <v>15.1965504</v>
      </c>
      <c r="E1984" s="1" t="s">
        <v>65</v>
      </c>
      <c r="F1984" s="1" t="s">
        <v>2291</v>
      </c>
      <c r="G1984" s="1" t="s">
        <v>2442</v>
      </c>
      <c r="H1984" s="1">
        <v>1</v>
      </c>
      <c r="I1984" s="13">
        <f t="shared" si="30"/>
        <v>0</v>
      </c>
      <c r="J1984" s="85">
        <v>1</v>
      </c>
    </row>
    <row r="1985" spans="1:10" x14ac:dyDescent="0.25">
      <c r="A1985" s="1" t="s">
        <v>3317</v>
      </c>
      <c r="B1985" s="89" t="s">
        <v>424</v>
      </c>
      <c r="C1985" s="1" t="s">
        <v>3692</v>
      </c>
      <c r="D1985" s="1">
        <v>15.063000000000001</v>
      </c>
      <c r="E1985" s="1" t="s">
        <v>65</v>
      </c>
      <c r="F1985" s="1" t="s">
        <v>2291</v>
      </c>
      <c r="G1985" s="1" t="s">
        <v>2442</v>
      </c>
      <c r="H1985" s="1">
        <v>1</v>
      </c>
      <c r="I1985" s="13">
        <f t="shared" si="30"/>
        <v>0</v>
      </c>
      <c r="J1985" s="85">
        <v>1</v>
      </c>
    </row>
    <row r="1986" spans="1:10" x14ac:dyDescent="0.25">
      <c r="A1986" s="1" t="s">
        <v>3317</v>
      </c>
      <c r="B1986" s="89" t="s">
        <v>3697</v>
      </c>
      <c r="C1986" s="1" t="s">
        <v>3697</v>
      </c>
      <c r="D1986" s="1">
        <v>15</v>
      </c>
      <c r="E1986" s="1" t="s">
        <v>65</v>
      </c>
      <c r="F1986" s="1" t="s">
        <v>2291</v>
      </c>
      <c r="G1986" s="1" t="s">
        <v>2442</v>
      </c>
      <c r="H1986" s="1">
        <v>1</v>
      </c>
      <c r="I1986" s="13">
        <f t="shared" ref="I1986:I2025" si="31">NOT(H1986)*1</f>
        <v>0</v>
      </c>
      <c r="J1986" s="85">
        <v>1</v>
      </c>
    </row>
    <row r="1987" spans="1:10" x14ac:dyDescent="0.25">
      <c r="A1987" s="1" t="s">
        <v>3317</v>
      </c>
      <c r="B1987" s="89" t="s">
        <v>3714</v>
      </c>
      <c r="C1987" s="1" t="s">
        <v>3714</v>
      </c>
      <c r="D1987" s="1">
        <v>13.51</v>
      </c>
      <c r="E1987" s="1" t="s">
        <v>65</v>
      </c>
      <c r="F1987" s="1" t="s">
        <v>2291</v>
      </c>
      <c r="G1987" s="1" t="s">
        <v>2442</v>
      </c>
      <c r="H1987" s="1">
        <v>1</v>
      </c>
      <c r="I1987" s="13">
        <f t="shared" si="31"/>
        <v>0</v>
      </c>
      <c r="J1987" s="85">
        <v>1</v>
      </c>
    </row>
    <row r="1988" spans="1:10" x14ac:dyDescent="0.25">
      <c r="A1988" s="1" t="s">
        <v>3317</v>
      </c>
      <c r="B1988" s="89" t="s">
        <v>805</v>
      </c>
      <c r="C1988" s="1" t="s">
        <v>3735</v>
      </c>
      <c r="D1988" s="1">
        <v>11.9</v>
      </c>
      <c r="E1988" s="1" t="s">
        <v>65</v>
      </c>
      <c r="F1988" s="1" t="s">
        <v>2291</v>
      </c>
      <c r="G1988" s="1" t="s">
        <v>2442</v>
      </c>
      <c r="H1988" s="1">
        <v>1</v>
      </c>
      <c r="I1988" s="13">
        <f t="shared" si="31"/>
        <v>0</v>
      </c>
      <c r="J1988" s="85">
        <v>1</v>
      </c>
    </row>
    <row r="1989" spans="1:10" x14ac:dyDescent="0.25">
      <c r="A1989" s="1" t="s">
        <v>3317</v>
      </c>
      <c r="B1989" s="89" t="s">
        <v>3737</v>
      </c>
      <c r="C1989" s="1" t="s">
        <v>3737</v>
      </c>
      <c r="D1989" s="1">
        <v>11.7</v>
      </c>
      <c r="E1989" s="1" t="s">
        <v>65</v>
      </c>
      <c r="F1989" s="1" t="s">
        <v>2291</v>
      </c>
      <c r="G1989" s="1" t="s">
        <v>2442</v>
      </c>
      <c r="H1989" s="1">
        <v>1</v>
      </c>
      <c r="I1989" s="13">
        <f t="shared" si="31"/>
        <v>0</v>
      </c>
      <c r="J1989" s="85">
        <v>1</v>
      </c>
    </row>
    <row r="1990" spans="1:10" x14ac:dyDescent="0.25">
      <c r="A1990" s="1" t="s">
        <v>3317</v>
      </c>
      <c r="B1990" s="89" t="s">
        <v>843</v>
      </c>
      <c r="C1990" s="1" t="s">
        <v>3742</v>
      </c>
      <c r="D1990" s="1">
        <v>11.2</v>
      </c>
      <c r="E1990" s="1" t="s">
        <v>65</v>
      </c>
      <c r="F1990" s="1" t="s">
        <v>2291</v>
      </c>
      <c r="G1990" s="1" t="s">
        <v>2442</v>
      </c>
      <c r="H1990" s="1">
        <v>1</v>
      </c>
      <c r="I1990" s="13">
        <f t="shared" si="31"/>
        <v>0</v>
      </c>
      <c r="J1990" s="85">
        <v>1</v>
      </c>
    </row>
    <row r="1991" spans="1:10" x14ac:dyDescent="0.25">
      <c r="A1991" s="1" t="s">
        <v>3317</v>
      </c>
      <c r="B1991" s="89" t="s">
        <v>3747</v>
      </c>
      <c r="C1991" s="1" t="s">
        <v>3747</v>
      </c>
      <c r="D1991" s="1">
        <v>10.8</v>
      </c>
      <c r="E1991" s="1" t="s">
        <v>65</v>
      </c>
      <c r="F1991" s="1" t="s">
        <v>2291</v>
      </c>
      <c r="G1991" s="1" t="s">
        <v>2442</v>
      </c>
      <c r="H1991" s="1">
        <v>1</v>
      </c>
      <c r="I1991" s="13">
        <f t="shared" si="31"/>
        <v>0</v>
      </c>
      <c r="J1991" s="85">
        <v>1</v>
      </c>
    </row>
    <row r="1992" spans="1:10" x14ac:dyDescent="0.25">
      <c r="A1992" s="1" t="s">
        <v>3317</v>
      </c>
      <c r="B1992" s="89" t="s">
        <v>1598</v>
      </c>
      <c r="C1992" s="1" t="s">
        <v>3756</v>
      </c>
      <c r="D1992" s="1">
        <v>10</v>
      </c>
      <c r="E1992" s="1" t="s">
        <v>65</v>
      </c>
      <c r="F1992" s="1" t="s">
        <v>2291</v>
      </c>
      <c r="G1992" s="1" t="s">
        <v>2442</v>
      </c>
      <c r="H1992" s="1">
        <v>1</v>
      </c>
      <c r="I1992" s="13">
        <f t="shared" si="31"/>
        <v>0</v>
      </c>
      <c r="J1992" s="85">
        <v>1</v>
      </c>
    </row>
    <row r="1993" spans="1:10" x14ac:dyDescent="0.25">
      <c r="A1993" s="1" t="s">
        <v>3317</v>
      </c>
      <c r="B1993" s="89" t="s">
        <v>848</v>
      </c>
      <c r="C1993" s="1" t="s">
        <v>3769</v>
      </c>
      <c r="D1993" s="1">
        <v>9.8000000000000007</v>
      </c>
      <c r="E1993" s="1" t="s">
        <v>65</v>
      </c>
      <c r="F1993" s="1" t="s">
        <v>2291</v>
      </c>
      <c r="G1993" s="1" t="s">
        <v>2442</v>
      </c>
      <c r="H1993" s="1">
        <v>1</v>
      </c>
      <c r="I1993" s="13">
        <f t="shared" si="31"/>
        <v>0</v>
      </c>
      <c r="J1993" s="85">
        <v>1</v>
      </c>
    </row>
    <row r="1994" spans="1:10" x14ac:dyDescent="0.25">
      <c r="A1994" s="1" t="s">
        <v>3317</v>
      </c>
      <c r="B1994" s="89" t="s">
        <v>1207</v>
      </c>
      <c r="C1994" s="1" t="s">
        <v>3773</v>
      </c>
      <c r="D1994" s="1">
        <v>9</v>
      </c>
      <c r="E1994" s="1" t="s">
        <v>65</v>
      </c>
      <c r="F1994" s="1" t="s">
        <v>2291</v>
      </c>
      <c r="G1994" s="1" t="s">
        <v>2442</v>
      </c>
      <c r="H1994" s="1">
        <v>1</v>
      </c>
      <c r="I1994" s="13">
        <f t="shared" si="31"/>
        <v>0</v>
      </c>
      <c r="J1994" s="85">
        <v>1</v>
      </c>
    </row>
    <row r="1995" spans="1:10" x14ac:dyDescent="0.25">
      <c r="A1995" s="1" t="s">
        <v>3317</v>
      </c>
      <c r="B1995" s="89" t="s">
        <v>1114</v>
      </c>
      <c r="C1995" s="1" t="s">
        <v>3789</v>
      </c>
      <c r="D1995" s="1">
        <v>7.81</v>
      </c>
      <c r="E1995" s="1" t="s">
        <v>65</v>
      </c>
      <c r="F1995" s="1" t="s">
        <v>2291</v>
      </c>
      <c r="G1995" s="1" t="s">
        <v>2442</v>
      </c>
      <c r="H1995" s="1">
        <v>1</v>
      </c>
      <c r="I1995" s="13">
        <f t="shared" si="31"/>
        <v>0</v>
      </c>
      <c r="J1995" s="85">
        <v>1</v>
      </c>
    </row>
    <row r="1996" spans="1:10" x14ac:dyDescent="0.25">
      <c r="A1996" s="1" t="s">
        <v>3317</v>
      </c>
      <c r="B1996" s="89" t="s">
        <v>1118</v>
      </c>
      <c r="C1996" s="1" t="s">
        <v>1116</v>
      </c>
      <c r="D1996" s="1">
        <v>7.5</v>
      </c>
      <c r="E1996" s="1" t="s">
        <v>65</v>
      </c>
      <c r="F1996" s="1" t="s">
        <v>2291</v>
      </c>
      <c r="G1996" s="1" t="s">
        <v>2442</v>
      </c>
      <c r="H1996" s="1">
        <v>1</v>
      </c>
      <c r="I1996" s="13">
        <f t="shared" si="31"/>
        <v>0</v>
      </c>
      <c r="J1996" s="85">
        <v>1</v>
      </c>
    </row>
    <row r="1997" spans="1:10" x14ac:dyDescent="0.25">
      <c r="A1997" s="1" t="s">
        <v>3317</v>
      </c>
      <c r="B1997" s="89" t="s">
        <v>1117</v>
      </c>
      <c r="C1997" s="1" t="s">
        <v>3790</v>
      </c>
      <c r="D1997" s="1">
        <v>7.46</v>
      </c>
      <c r="E1997" s="1" t="s">
        <v>65</v>
      </c>
      <c r="F1997" s="1" t="s">
        <v>2291</v>
      </c>
      <c r="G1997" s="1" t="s">
        <v>2442</v>
      </c>
      <c r="H1997" s="1">
        <v>1</v>
      </c>
      <c r="I1997" s="13">
        <f t="shared" si="31"/>
        <v>0</v>
      </c>
      <c r="J1997" s="85">
        <v>1</v>
      </c>
    </row>
    <row r="1998" spans="1:10" x14ac:dyDescent="0.25">
      <c r="A1998" s="1" t="s">
        <v>3317</v>
      </c>
      <c r="B1998" s="89" t="s">
        <v>1210</v>
      </c>
      <c r="C1998" s="1" t="s">
        <v>3800</v>
      </c>
      <c r="D1998" s="1">
        <v>6.9249999999999998</v>
      </c>
      <c r="E1998" s="1" t="s">
        <v>65</v>
      </c>
      <c r="F1998" s="1" t="s">
        <v>2291</v>
      </c>
      <c r="G1998" s="1" t="s">
        <v>2442</v>
      </c>
      <c r="H1998" s="1">
        <v>1</v>
      </c>
      <c r="I1998" s="13">
        <f t="shared" si="31"/>
        <v>0</v>
      </c>
      <c r="J1998" s="85">
        <v>1</v>
      </c>
    </row>
    <row r="1999" spans="1:10" x14ac:dyDescent="0.25">
      <c r="A1999" s="1" t="s">
        <v>3317</v>
      </c>
      <c r="B1999" s="89" t="s">
        <v>1212</v>
      </c>
      <c r="C1999" s="1" t="s">
        <v>3801</v>
      </c>
      <c r="D1999" s="1">
        <v>6.77</v>
      </c>
      <c r="E1999" s="1" t="s">
        <v>65</v>
      </c>
      <c r="F1999" s="1" t="s">
        <v>2291</v>
      </c>
      <c r="G1999" s="1" t="s">
        <v>2442</v>
      </c>
      <c r="H1999" s="1">
        <v>1</v>
      </c>
      <c r="I1999" s="13">
        <f t="shared" si="31"/>
        <v>0</v>
      </c>
      <c r="J1999" s="85">
        <v>1</v>
      </c>
    </row>
    <row r="2000" spans="1:10" x14ac:dyDescent="0.25">
      <c r="A2000" s="1" t="s">
        <v>3317</v>
      </c>
      <c r="B2000" s="89" t="s">
        <v>835</v>
      </c>
      <c r="C2000" s="1" t="s">
        <v>3805</v>
      </c>
      <c r="D2000" s="1">
        <v>6.5</v>
      </c>
      <c r="E2000" s="1" t="s">
        <v>65</v>
      </c>
      <c r="F2000" s="1" t="s">
        <v>2291</v>
      </c>
      <c r="G2000" s="1" t="s">
        <v>2442</v>
      </c>
      <c r="H2000" s="1">
        <v>1</v>
      </c>
      <c r="I2000" s="13">
        <f t="shared" si="31"/>
        <v>0</v>
      </c>
      <c r="J2000" s="85">
        <v>1</v>
      </c>
    </row>
    <row r="2001" spans="1:10" x14ac:dyDescent="0.25">
      <c r="A2001" s="1" t="s">
        <v>3317</v>
      </c>
      <c r="B2001" s="89" t="s">
        <v>1211</v>
      </c>
      <c r="C2001" s="1" t="s">
        <v>3815</v>
      </c>
      <c r="D2001" s="1">
        <v>6.0149999999999997</v>
      </c>
      <c r="E2001" s="1" t="s">
        <v>65</v>
      </c>
      <c r="F2001" s="1" t="s">
        <v>2291</v>
      </c>
      <c r="G2001" s="1" t="s">
        <v>2442</v>
      </c>
      <c r="H2001" s="1">
        <v>1</v>
      </c>
      <c r="I2001" s="13">
        <f t="shared" si="31"/>
        <v>0</v>
      </c>
      <c r="J2001" s="85">
        <v>1</v>
      </c>
    </row>
    <row r="2002" spans="1:10" x14ac:dyDescent="0.25">
      <c r="A2002" s="1" t="s">
        <v>3317</v>
      </c>
      <c r="B2002" s="89" t="s">
        <v>838</v>
      </c>
      <c r="C2002" s="1" t="s">
        <v>3819</v>
      </c>
      <c r="D2002" s="1">
        <v>6</v>
      </c>
      <c r="E2002" s="1" t="s">
        <v>65</v>
      </c>
      <c r="F2002" s="1" t="s">
        <v>2291</v>
      </c>
      <c r="G2002" s="1" t="s">
        <v>2442</v>
      </c>
      <c r="H2002" s="1">
        <v>1</v>
      </c>
      <c r="I2002" s="13">
        <f t="shared" si="31"/>
        <v>0</v>
      </c>
      <c r="J2002" s="85">
        <v>1</v>
      </c>
    </row>
    <row r="2003" spans="1:10" x14ac:dyDescent="0.25">
      <c r="A2003" s="1" t="s">
        <v>3317</v>
      </c>
      <c r="B2003" s="89" t="s">
        <v>3821</v>
      </c>
      <c r="C2003" s="1" t="s">
        <v>3821</v>
      </c>
      <c r="D2003" s="1">
        <v>5.93</v>
      </c>
      <c r="E2003" s="1" t="s">
        <v>65</v>
      </c>
      <c r="F2003" s="1" t="s">
        <v>2291</v>
      </c>
      <c r="G2003" s="1" t="s">
        <v>2442</v>
      </c>
      <c r="H2003" s="1">
        <v>1</v>
      </c>
      <c r="I2003" s="13">
        <f t="shared" si="31"/>
        <v>0</v>
      </c>
      <c r="J2003" s="85">
        <v>1</v>
      </c>
    </row>
    <row r="2004" spans="1:10" x14ac:dyDescent="0.25">
      <c r="A2004" s="1" t="s">
        <v>3317</v>
      </c>
      <c r="B2004" s="89" t="s">
        <v>3822</v>
      </c>
      <c r="C2004" s="1" t="s">
        <v>3822</v>
      </c>
      <c r="D2004" s="1">
        <v>5.9</v>
      </c>
      <c r="E2004" s="1" t="s">
        <v>65</v>
      </c>
      <c r="F2004" s="1" t="s">
        <v>2291</v>
      </c>
      <c r="G2004" s="1" t="s">
        <v>2442</v>
      </c>
      <c r="H2004" s="1">
        <v>1</v>
      </c>
      <c r="I2004" s="13">
        <f t="shared" si="31"/>
        <v>0</v>
      </c>
      <c r="J2004" s="85">
        <v>1</v>
      </c>
    </row>
    <row r="2005" spans="1:10" x14ac:dyDescent="0.25">
      <c r="A2005" s="1" t="s">
        <v>3317</v>
      </c>
      <c r="B2005" s="89" t="s">
        <v>3824</v>
      </c>
      <c r="C2005" s="1" t="s">
        <v>3824</v>
      </c>
      <c r="D2005" s="1">
        <v>5.76</v>
      </c>
      <c r="E2005" s="1" t="s">
        <v>65</v>
      </c>
      <c r="F2005" s="1" t="s">
        <v>2291</v>
      </c>
      <c r="G2005" s="1" t="s">
        <v>2442</v>
      </c>
      <c r="H2005" s="1">
        <v>1</v>
      </c>
      <c r="I2005" s="13">
        <f t="shared" si="31"/>
        <v>0</v>
      </c>
      <c r="J2005" s="85">
        <v>1</v>
      </c>
    </row>
    <row r="2006" spans="1:10" x14ac:dyDescent="0.25">
      <c r="A2006" s="1" t="s">
        <v>3317</v>
      </c>
      <c r="B2006" s="89" t="s">
        <v>3828</v>
      </c>
      <c r="C2006" s="1" t="s">
        <v>3828</v>
      </c>
      <c r="D2006" s="1">
        <v>5.0875000000000004</v>
      </c>
      <c r="E2006" s="1" t="s">
        <v>65</v>
      </c>
      <c r="F2006" s="1" t="s">
        <v>2291</v>
      </c>
      <c r="G2006" s="1" t="s">
        <v>2442</v>
      </c>
      <c r="H2006" s="1">
        <v>1</v>
      </c>
      <c r="I2006" s="13">
        <f t="shared" si="31"/>
        <v>0</v>
      </c>
      <c r="J2006" s="85">
        <v>1</v>
      </c>
    </row>
    <row r="2007" spans="1:10" x14ac:dyDescent="0.25">
      <c r="A2007" s="1" t="s">
        <v>3317</v>
      </c>
      <c r="B2007" s="89" t="s">
        <v>3858</v>
      </c>
      <c r="C2007" s="1" t="s">
        <v>3858</v>
      </c>
      <c r="D2007" s="1">
        <v>4.6720799999999993</v>
      </c>
      <c r="E2007" s="1" t="s">
        <v>65</v>
      </c>
      <c r="F2007" s="1" t="s">
        <v>2291</v>
      </c>
      <c r="G2007" s="1" t="s">
        <v>2442</v>
      </c>
      <c r="H2007" s="1">
        <v>1</v>
      </c>
      <c r="I2007" s="13">
        <f t="shared" si="31"/>
        <v>0</v>
      </c>
      <c r="J2007" s="85">
        <v>0</v>
      </c>
    </row>
    <row r="2008" spans="1:10" x14ac:dyDescent="0.25">
      <c r="A2008" s="1" t="s">
        <v>3317</v>
      </c>
      <c r="B2008" s="89" t="s">
        <v>3860</v>
      </c>
      <c r="C2008" s="1" t="s">
        <v>3860</v>
      </c>
      <c r="D2008" s="1">
        <v>4.5</v>
      </c>
      <c r="E2008" s="1" t="s">
        <v>65</v>
      </c>
      <c r="F2008" s="1" t="s">
        <v>2291</v>
      </c>
      <c r="G2008" s="1" t="s">
        <v>2442</v>
      </c>
      <c r="H2008" s="1">
        <v>1</v>
      </c>
      <c r="I2008" s="13">
        <f t="shared" si="31"/>
        <v>0</v>
      </c>
      <c r="J2008" s="85">
        <v>1</v>
      </c>
    </row>
    <row r="2009" spans="1:10" x14ac:dyDescent="0.25">
      <c r="A2009" s="1" t="s">
        <v>3317</v>
      </c>
      <c r="B2009" s="89" t="s">
        <v>3871</v>
      </c>
      <c r="C2009" s="1" t="s">
        <v>3871</v>
      </c>
      <c r="D2009" s="1">
        <v>4.05</v>
      </c>
      <c r="E2009" s="1" t="s">
        <v>65</v>
      </c>
      <c r="F2009" s="1" t="s">
        <v>2291</v>
      </c>
      <c r="G2009" s="1" t="s">
        <v>2442</v>
      </c>
      <c r="H2009" s="1">
        <v>1</v>
      </c>
      <c r="I2009" s="13">
        <f t="shared" si="31"/>
        <v>0</v>
      </c>
      <c r="J2009" s="85">
        <v>1</v>
      </c>
    </row>
    <row r="2010" spans="1:10" x14ac:dyDescent="0.25">
      <c r="A2010" s="1" t="s">
        <v>3317</v>
      </c>
      <c r="B2010" s="89" t="s">
        <v>3873</v>
      </c>
      <c r="C2010" s="1" t="s">
        <v>3873</v>
      </c>
      <c r="D2010" s="1">
        <v>4</v>
      </c>
      <c r="E2010" s="1" t="s">
        <v>65</v>
      </c>
      <c r="F2010" s="1" t="s">
        <v>2291</v>
      </c>
      <c r="G2010" s="1" t="s">
        <v>2442</v>
      </c>
      <c r="H2010" s="1">
        <v>1</v>
      </c>
      <c r="I2010" s="13">
        <f t="shared" si="31"/>
        <v>0</v>
      </c>
      <c r="J2010" s="85">
        <v>1</v>
      </c>
    </row>
    <row r="2011" spans="1:10" x14ac:dyDescent="0.25">
      <c r="A2011" s="1" t="s">
        <v>3317</v>
      </c>
      <c r="B2011" s="89" t="s">
        <v>1223</v>
      </c>
      <c r="C2011" s="1" t="s">
        <v>3892</v>
      </c>
      <c r="D2011" s="1">
        <v>3.5</v>
      </c>
      <c r="E2011" s="1" t="s">
        <v>65</v>
      </c>
      <c r="F2011" s="1" t="s">
        <v>2291</v>
      </c>
      <c r="G2011" s="1" t="s">
        <v>2442</v>
      </c>
      <c r="H2011" s="1">
        <v>1</v>
      </c>
      <c r="I2011" s="13">
        <f t="shared" si="31"/>
        <v>0</v>
      </c>
      <c r="J2011" s="85">
        <v>1</v>
      </c>
    </row>
    <row r="2012" spans="1:10" x14ac:dyDescent="0.25">
      <c r="A2012" s="1" t="s">
        <v>3317</v>
      </c>
      <c r="B2012" s="89" t="s">
        <v>1115</v>
      </c>
      <c r="C2012" s="1" t="s">
        <v>3906</v>
      </c>
      <c r="D2012" s="1">
        <v>3</v>
      </c>
      <c r="E2012" s="1" t="s">
        <v>65</v>
      </c>
      <c r="F2012" s="1" t="s">
        <v>2291</v>
      </c>
      <c r="G2012" s="1" t="s">
        <v>2442</v>
      </c>
      <c r="H2012" s="1">
        <v>1</v>
      </c>
      <c r="I2012" s="13">
        <f t="shared" si="31"/>
        <v>0</v>
      </c>
      <c r="J2012" s="85">
        <v>1</v>
      </c>
    </row>
    <row r="2013" spans="1:10" x14ac:dyDescent="0.25">
      <c r="A2013" s="1" t="s">
        <v>3317</v>
      </c>
      <c r="B2013" s="89" t="s">
        <v>3907</v>
      </c>
      <c r="C2013" s="1" t="s">
        <v>3907</v>
      </c>
      <c r="D2013" s="1">
        <v>3</v>
      </c>
      <c r="E2013" s="1" t="s">
        <v>65</v>
      </c>
      <c r="F2013" s="1" t="s">
        <v>2291</v>
      </c>
      <c r="G2013" s="1" t="s">
        <v>2442</v>
      </c>
      <c r="H2013" s="1">
        <v>1</v>
      </c>
      <c r="I2013" s="13">
        <f t="shared" si="31"/>
        <v>0</v>
      </c>
      <c r="J2013" s="85">
        <v>1</v>
      </c>
    </row>
    <row r="2014" spans="1:10" x14ac:dyDescent="0.25">
      <c r="A2014" s="1" t="s">
        <v>3317</v>
      </c>
      <c r="B2014" s="89" t="s">
        <v>849</v>
      </c>
      <c r="C2014" s="1" t="s">
        <v>3911</v>
      </c>
      <c r="D2014" s="1">
        <v>3</v>
      </c>
      <c r="E2014" s="1" t="s">
        <v>65</v>
      </c>
      <c r="F2014" s="1" t="s">
        <v>2291</v>
      </c>
      <c r="G2014" s="1" t="s">
        <v>2442</v>
      </c>
      <c r="H2014" s="1">
        <v>1</v>
      </c>
      <c r="I2014" s="13">
        <f t="shared" si="31"/>
        <v>0</v>
      </c>
      <c r="J2014" s="85">
        <v>1</v>
      </c>
    </row>
    <row r="2015" spans="1:10" x14ac:dyDescent="0.25">
      <c r="A2015" s="1" t="s">
        <v>3317</v>
      </c>
      <c r="B2015" s="89" t="s">
        <v>3919</v>
      </c>
      <c r="C2015" s="1" t="s">
        <v>3919</v>
      </c>
      <c r="D2015" s="1">
        <v>2.7</v>
      </c>
      <c r="E2015" s="1" t="s">
        <v>65</v>
      </c>
      <c r="F2015" s="1" t="s">
        <v>2291</v>
      </c>
      <c r="G2015" s="1" t="s">
        <v>2442</v>
      </c>
      <c r="H2015" s="1">
        <v>1</v>
      </c>
      <c r="I2015" s="13">
        <f t="shared" si="31"/>
        <v>0</v>
      </c>
      <c r="J2015" s="85">
        <v>1</v>
      </c>
    </row>
    <row r="2016" spans="1:10" x14ac:dyDescent="0.25">
      <c r="A2016" s="1" t="s">
        <v>3317</v>
      </c>
      <c r="B2016" s="89" t="s">
        <v>3945</v>
      </c>
      <c r="C2016" s="1" t="s">
        <v>3945</v>
      </c>
      <c r="D2016" s="1">
        <v>2.1</v>
      </c>
      <c r="E2016" s="1" t="s">
        <v>65</v>
      </c>
      <c r="F2016" s="1" t="s">
        <v>2291</v>
      </c>
      <c r="G2016" s="1" t="s">
        <v>2442</v>
      </c>
      <c r="H2016" s="1">
        <v>1</v>
      </c>
      <c r="I2016" s="13">
        <f t="shared" si="31"/>
        <v>0</v>
      </c>
      <c r="J2016" s="85">
        <v>1</v>
      </c>
    </row>
    <row r="2017" spans="1:10" x14ac:dyDescent="0.25">
      <c r="A2017" s="1" t="s">
        <v>3317</v>
      </c>
      <c r="B2017" s="89" t="s">
        <v>1372</v>
      </c>
      <c r="C2017" s="1" t="s">
        <v>3946</v>
      </c>
      <c r="D2017" s="1">
        <v>2.1</v>
      </c>
      <c r="E2017" s="1" t="s">
        <v>65</v>
      </c>
      <c r="F2017" s="1" t="s">
        <v>2291</v>
      </c>
      <c r="G2017" s="1" t="s">
        <v>2442</v>
      </c>
      <c r="H2017" s="1">
        <v>1</v>
      </c>
      <c r="I2017" s="13">
        <f t="shared" si="31"/>
        <v>0</v>
      </c>
      <c r="J2017" s="85">
        <v>1</v>
      </c>
    </row>
    <row r="2018" spans="1:10" x14ac:dyDescent="0.25">
      <c r="A2018" s="1" t="s">
        <v>3317</v>
      </c>
      <c r="B2018" s="89" t="s">
        <v>3993</v>
      </c>
      <c r="C2018" s="1" t="s">
        <v>3993</v>
      </c>
      <c r="D2018" s="1">
        <v>1.69</v>
      </c>
      <c r="E2018" s="1" t="s">
        <v>65</v>
      </c>
      <c r="F2018" s="1" t="s">
        <v>2291</v>
      </c>
      <c r="G2018" s="1" t="s">
        <v>2442</v>
      </c>
      <c r="H2018" s="1">
        <v>1</v>
      </c>
      <c r="I2018" s="13">
        <f t="shared" si="31"/>
        <v>0</v>
      </c>
      <c r="J2018" s="85">
        <v>1</v>
      </c>
    </row>
    <row r="2019" spans="1:10" x14ac:dyDescent="0.25">
      <c r="A2019" s="1" t="s">
        <v>3317</v>
      </c>
      <c r="B2019" s="89" t="s">
        <v>518</v>
      </c>
      <c r="C2019" s="1" t="s">
        <v>4118</v>
      </c>
      <c r="D2019" s="1">
        <v>1.32</v>
      </c>
      <c r="E2019" s="1" t="s">
        <v>65</v>
      </c>
      <c r="F2019" s="1" t="s">
        <v>2291</v>
      </c>
      <c r="G2019" s="1" t="s">
        <v>2442</v>
      </c>
      <c r="H2019" s="1">
        <v>1</v>
      </c>
      <c r="I2019" s="13">
        <f t="shared" si="31"/>
        <v>0</v>
      </c>
      <c r="J2019" s="85">
        <v>1</v>
      </c>
    </row>
    <row r="2020" spans="1:10" x14ac:dyDescent="0.25">
      <c r="A2020" s="1" t="s">
        <v>3317</v>
      </c>
      <c r="B2020" s="89" t="s">
        <v>4226</v>
      </c>
      <c r="C2020" s="1" t="s">
        <v>4226</v>
      </c>
      <c r="D2020" s="1">
        <v>0.71499999999999997</v>
      </c>
      <c r="E2020" s="1" t="s">
        <v>65</v>
      </c>
      <c r="F2020" s="1" t="s">
        <v>2291</v>
      </c>
      <c r="G2020" s="1" t="s">
        <v>2442</v>
      </c>
      <c r="H2020" s="1">
        <v>1</v>
      </c>
      <c r="I2020" s="13">
        <f t="shared" si="31"/>
        <v>0</v>
      </c>
      <c r="J2020" s="85">
        <v>1</v>
      </c>
    </row>
    <row r="2021" spans="1:10" x14ac:dyDescent="0.25">
      <c r="A2021" s="1" t="s">
        <v>3317</v>
      </c>
      <c r="B2021" s="89" t="s">
        <v>4316</v>
      </c>
      <c r="C2021" s="1" t="s">
        <v>4316</v>
      </c>
      <c r="D2021" s="1">
        <v>6.5000000000000002E-2</v>
      </c>
      <c r="E2021" s="1" t="s">
        <v>65</v>
      </c>
      <c r="F2021" s="1" t="s">
        <v>2291</v>
      </c>
      <c r="G2021" s="1" t="s">
        <v>2442</v>
      </c>
      <c r="H2021" s="1">
        <v>1</v>
      </c>
      <c r="I2021" s="13">
        <f t="shared" si="31"/>
        <v>0</v>
      </c>
      <c r="J2021" s="85">
        <v>1</v>
      </c>
    </row>
    <row r="2022" spans="1:10" x14ac:dyDescent="0.25">
      <c r="A2022" s="1" t="s">
        <v>3317</v>
      </c>
      <c r="B2022" s="89" t="s">
        <v>4330</v>
      </c>
      <c r="C2022" s="1" t="s">
        <v>4330</v>
      </c>
      <c r="D2022" s="1">
        <v>0.01</v>
      </c>
      <c r="E2022" s="1" t="s">
        <v>65</v>
      </c>
      <c r="F2022" s="1" t="s">
        <v>2291</v>
      </c>
      <c r="G2022" s="1" t="s">
        <v>2442</v>
      </c>
      <c r="H2022" s="1">
        <v>1</v>
      </c>
      <c r="I2022" s="13">
        <f t="shared" si="31"/>
        <v>0</v>
      </c>
      <c r="J2022" s="85">
        <v>1</v>
      </c>
    </row>
    <row r="2023" spans="1:10" x14ac:dyDescent="0.25">
      <c r="A2023" s="1" t="s">
        <v>3317</v>
      </c>
      <c r="B2023" s="89" t="s">
        <v>4376</v>
      </c>
      <c r="C2023" s="1" t="s">
        <v>4376</v>
      </c>
      <c r="D2023" s="1">
        <v>0</v>
      </c>
      <c r="E2023" s="1" t="s">
        <v>65</v>
      </c>
      <c r="F2023" s="1" t="s">
        <v>2291</v>
      </c>
      <c r="G2023" s="1" t="s">
        <v>2442</v>
      </c>
      <c r="H2023" s="1">
        <v>1</v>
      </c>
      <c r="I2023" s="13">
        <f t="shared" si="31"/>
        <v>0</v>
      </c>
      <c r="J2023" s="85">
        <v>1</v>
      </c>
    </row>
    <row r="2024" spans="1:10" x14ac:dyDescent="0.25">
      <c r="A2024" s="1" t="s">
        <v>3317</v>
      </c>
      <c r="B2024" s="89" t="s">
        <v>4377</v>
      </c>
      <c r="C2024" s="1" t="s">
        <v>4377</v>
      </c>
      <c r="D2024" s="1">
        <v>0</v>
      </c>
      <c r="E2024" s="1" t="s">
        <v>65</v>
      </c>
      <c r="F2024" s="1" t="s">
        <v>2291</v>
      </c>
      <c r="G2024" s="1" t="s">
        <v>2442</v>
      </c>
      <c r="H2024" s="1">
        <v>1</v>
      </c>
      <c r="I2024" s="13">
        <f t="shared" si="31"/>
        <v>0</v>
      </c>
      <c r="J2024" s="85">
        <v>1</v>
      </c>
    </row>
    <row r="2025" spans="1:10" x14ac:dyDescent="0.25">
      <c r="A2025" s="1" t="s">
        <v>4439</v>
      </c>
      <c r="B2025" s="89" t="s">
        <v>355</v>
      </c>
      <c r="D2025" s="1">
        <v>525</v>
      </c>
      <c r="E2025" s="1" t="s">
        <v>166</v>
      </c>
      <c r="F2025" s="1" t="s">
        <v>2291</v>
      </c>
      <c r="G2025" s="1" t="s">
        <v>2442</v>
      </c>
      <c r="H2025" s="1">
        <v>0</v>
      </c>
      <c r="I2025" s="13">
        <f t="shared" si="31"/>
        <v>1</v>
      </c>
      <c r="J2025" s="85">
        <v>1</v>
      </c>
    </row>
    <row r="3951" spans="1:10" s="13" customFormat="1" x14ac:dyDescent="0.25">
      <c r="A3951" s="1"/>
      <c r="B3951" s="89"/>
      <c r="C3951" s="1"/>
      <c r="D3951" s="1"/>
      <c r="E3951" s="1"/>
      <c r="F3951" s="1"/>
      <c r="G3951" s="1"/>
      <c r="H3951" s="1"/>
      <c r="J3951" s="85"/>
    </row>
    <row r="3960" spans="1:10" s="13" customFormat="1" x14ac:dyDescent="0.25">
      <c r="A3960" s="1"/>
      <c r="B3960" s="89"/>
      <c r="C3960" s="1"/>
      <c r="D3960" s="1"/>
      <c r="E3960" s="1"/>
      <c r="F3960" s="1"/>
      <c r="G3960" s="1"/>
      <c r="H3960" s="1"/>
      <c r="J3960" s="85"/>
    </row>
    <row r="3993" spans="1:10" s="13" customFormat="1" x14ac:dyDescent="0.25">
      <c r="A3993" s="1"/>
      <c r="B3993" s="89"/>
      <c r="C3993" s="1"/>
      <c r="D3993" s="1"/>
      <c r="E3993" s="1"/>
      <c r="F3993" s="1"/>
      <c r="G3993" s="1"/>
      <c r="H3993" s="1"/>
      <c r="J3993" s="85"/>
    </row>
    <row r="3994" spans="1:10" s="13" customFormat="1" x14ac:dyDescent="0.25">
      <c r="A3994" s="1"/>
      <c r="B3994" s="89"/>
      <c r="C3994" s="1"/>
      <c r="D3994" s="1"/>
      <c r="E3994" s="1"/>
      <c r="F3994" s="1"/>
      <c r="G3994" s="1"/>
      <c r="H3994" s="1"/>
      <c r="J3994" s="85"/>
    </row>
    <row r="4011" spans="1:10" s="13" customFormat="1" x14ac:dyDescent="0.25">
      <c r="A4011" s="1"/>
      <c r="B4011" s="89"/>
      <c r="C4011" s="1"/>
      <c r="D4011" s="1"/>
      <c r="E4011" s="1"/>
      <c r="F4011" s="1"/>
      <c r="G4011" s="1"/>
      <c r="H4011" s="1"/>
      <c r="J4011" s="85"/>
    </row>
    <row r="4012" spans="1:10" s="13" customFormat="1" x14ac:dyDescent="0.25">
      <c r="A4012" s="1"/>
      <c r="B4012" s="89"/>
      <c r="C4012" s="1"/>
      <c r="D4012" s="1"/>
      <c r="E4012" s="1"/>
      <c r="F4012" s="1"/>
      <c r="G4012" s="1"/>
      <c r="H4012" s="1"/>
      <c r="J4012" s="85"/>
    </row>
  </sheetData>
  <autoFilter ref="A1:J2025" xr:uid="{00000000-0009-0000-0000-000010000000}"/>
  <conditionalFormatting sqref="B1:B1048576">
    <cfRule type="duplicateValues" dxfId="0" priority="1"/>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C4083"/>
  <sheetViews>
    <sheetView workbookViewId="0"/>
  </sheetViews>
  <sheetFormatPr defaultRowHeight="15" x14ac:dyDescent="0.25"/>
  <cols>
    <col min="1" max="1" width="16.42578125" style="9" bestFit="1" customWidth="1"/>
    <col min="2" max="2" width="33.140625" style="13" bestFit="1" customWidth="1"/>
    <col min="3" max="3" width="33.140625" style="13" customWidth="1"/>
  </cols>
  <sheetData>
    <row r="1" spans="1:3" x14ac:dyDescent="0.25">
      <c r="A1" s="9" t="s">
        <v>2557</v>
      </c>
      <c r="B1" s="13" t="s">
        <v>16</v>
      </c>
      <c r="C1" s="13" t="s">
        <v>2555</v>
      </c>
    </row>
    <row r="2" spans="1:3" x14ac:dyDescent="0.25">
      <c r="A2" s="9" t="str">
        <f>IF(
ISNUMBER(FIND("solar",C2)),"solar",
IF(
ISNUMBER(FIND("wind",C2)),"wind",
IF(
ISNUMBER(FIND("bio",C2)),"biomass",
IF(
ISNUMBER(FIND("chp",C2)),"cogen",
IF(
ISNUMBER(FIND("geothermal",C2)),"geothermal",
IF(
ISNUMBER(FIND("hydro",C2)),"hydro",
IF(
ISNUMBER(FIND("peaker",C2)),"thermal",
IF(
ISNUMBER(FIND("ccgt",C2)),"thermal",
IF(
ISNUMBER(FIND("coal",C2)),"thermal",
IF(
ISNUMBER(FIND("_st",C2)),"thermal",
IF(
ISNUMBER(FIND("reciprocating",C2)),"thermal",
IF(
ISNUMBER(FIND("nuclear",C2)),"nuclear",
IF(
ISNUMBER(FIND("battery",C2)),"battery",
"unknown"
)))))))))))))</f>
        <v>battery</v>
      </c>
      <c r="B2" s="13" t="s">
        <v>187</v>
      </c>
      <c r="C2" s="13" t="str">
        <f t="shared" ref="C2:C33" si="0">LOWER(B2)</f>
        <v>iid_li_battery</v>
      </c>
    </row>
    <row r="3" spans="1:3" x14ac:dyDescent="0.25">
      <c r="A3" s="9" t="str">
        <f t="shared" ref="A3:A33" si="1">IF(
ISNUMBER(FIND("solar",C3)),"solar",
IF(
ISNUMBER(FIND("wind",C3)),"wind",
IF(
ISNUMBER(FIND("bio",C3)),"biomass",
IF(
ISNUMBER(FIND("chp",C3)),"cogen",
IF(
ISNUMBER(FIND("geothermal",C3)),"geothermal",
IF(
ISNUMBER(FIND("hydro",C3)),"hydro",
IF(
ISNUMBER(FIND("peaker",C3)),"thermal",
IF(
ISNUMBER(FIND("ccgt",C3)),"thermal",
IF(
ISNUMBER(FIND("coal",C3)),"thermal",
IF(
ISNUMBER(FIND("_st",C3)),"thermal",
IF(
ISNUMBER(FIND("reciprocating",C3)),"thermal",
IF(
ISNUMBER(FIND("nuclear",C3)),"nuclear",
IF(
ISNUMBER(FIND("battery",C3)),"battery",
"unknown"
)))))))))))))</f>
        <v>battery</v>
      </c>
      <c r="B3" s="13" t="s">
        <v>569</v>
      </c>
      <c r="C3" s="13" t="str">
        <f t="shared" si="0"/>
        <v>caiso_li_battery</v>
      </c>
    </row>
    <row r="4" spans="1:3" x14ac:dyDescent="0.25">
      <c r="A4" s="9" t="str">
        <f t="shared" si="1"/>
        <v>battery</v>
      </c>
      <c r="B4" s="13" t="s">
        <v>2194</v>
      </c>
      <c r="C4" s="13" t="str">
        <f t="shared" si="0"/>
        <v>caiso_battery</v>
      </c>
    </row>
    <row r="5" spans="1:3" x14ac:dyDescent="0.25">
      <c r="A5" s="9" t="str">
        <f t="shared" si="1"/>
        <v>biomass</v>
      </c>
      <c r="B5" s="13" t="s">
        <v>25</v>
      </c>
      <c r="C5" s="13" t="str">
        <f t="shared" si="0"/>
        <v>caiso_biogas</v>
      </c>
    </row>
    <row r="6" spans="1:3" x14ac:dyDescent="0.25">
      <c r="A6" s="9" t="str">
        <f t="shared" si="1"/>
        <v>biomass</v>
      </c>
      <c r="B6" s="13" t="s">
        <v>33</v>
      </c>
      <c r="C6" s="13" t="str">
        <f t="shared" si="0"/>
        <v>caiso_biomass</v>
      </c>
    </row>
    <row r="7" spans="1:3" x14ac:dyDescent="0.25">
      <c r="A7" s="9" t="str">
        <f t="shared" si="1"/>
        <v>biomass</v>
      </c>
      <c r="B7" s="13" t="s">
        <v>75</v>
      </c>
      <c r="C7" s="13" t="str">
        <f t="shared" si="0"/>
        <v>excluded_biomass</v>
      </c>
    </row>
    <row r="8" spans="1:3" x14ac:dyDescent="0.25">
      <c r="A8" s="9" t="str">
        <f t="shared" si="1"/>
        <v>biomass</v>
      </c>
      <c r="B8" s="13" t="s">
        <v>79</v>
      </c>
      <c r="C8" s="13" t="str">
        <f t="shared" si="0"/>
        <v>nw_biomass</v>
      </c>
    </row>
    <row r="9" spans="1:3" x14ac:dyDescent="0.25">
      <c r="A9" s="9" t="str">
        <f t="shared" si="1"/>
        <v>biomass</v>
      </c>
      <c r="B9" s="13" t="s">
        <v>188</v>
      </c>
      <c r="C9" s="13" t="str">
        <f t="shared" si="0"/>
        <v>sw_biomass</v>
      </c>
    </row>
    <row r="10" spans="1:3" x14ac:dyDescent="0.25">
      <c r="A10" s="9" t="str">
        <f t="shared" si="1"/>
        <v>biomass</v>
      </c>
      <c r="B10" s="13" t="s">
        <v>194</v>
      </c>
      <c r="C10" s="13" t="str">
        <f t="shared" si="0"/>
        <v>iid_biomass</v>
      </c>
    </row>
    <row r="11" spans="1:3" x14ac:dyDescent="0.25">
      <c r="A11" s="9" t="str">
        <f t="shared" si="1"/>
        <v>biomass</v>
      </c>
      <c r="B11" s="13" t="s">
        <v>247</v>
      </c>
      <c r="C11" s="13" t="str">
        <f t="shared" si="0"/>
        <v>banc_biomass</v>
      </c>
    </row>
    <row r="12" spans="1:3" x14ac:dyDescent="0.25">
      <c r="A12" s="9" t="str">
        <f t="shared" si="1"/>
        <v>cogen</v>
      </c>
      <c r="B12" s="13" t="s">
        <v>105</v>
      </c>
      <c r="C12" s="13" t="str">
        <f t="shared" si="0"/>
        <v>excluded_chp</v>
      </c>
    </row>
    <row r="13" spans="1:3" x14ac:dyDescent="0.25">
      <c r="A13" s="9" t="str">
        <f t="shared" si="1"/>
        <v>cogen</v>
      </c>
      <c r="B13" s="13" t="s">
        <v>563</v>
      </c>
      <c r="C13" s="13" t="str">
        <f t="shared" si="0"/>
        <v>caiso_chp</v>
      </c>
    </row>
    <row r="14" spans="1:3" x14ac:dyDescent="0.25">
      <c r="A14" s="9" t="str">
        <f t="shared" si="1"/>
        <v>geothermal</v>
      </c>
      <c r="B14" s="13" t="s">
        <v>99</v>
      </c>
      <c r="C14" s="13" t="str">
        <f t="shared" si="0"/>
        <v>sw_geothermal</v>
      </c>
    </row>
    <row r="15" spans="1:3" x14ac:dyDescent="0.25">
      <c r="A15" s="9" t="str">
        <f t="shared" si="1"/>
        <v>geothermal</v>
      </c>
      <c r="B15" s="13" t="s">
        <v>100</v>
      </c>
      <c r="C15" s="13" t="str">
        <f t="shared" si="0"/>
        <v>nw_geothermal</v>
      </c>
    </row>
    <row r="16" spans="1:3" x14ac:dyDescent="0.25">
      <c r="A16" s="9" t="str">
        <f t="shared" si="1"/>
        <v>geothermal</v>
      </c>
      <c r="B16" s="13" t="s">
        <v>170</v>
      </c>
      <c r="C16" s="13" t="str">
        <f t="shared" si="0"/>
        <v>caiso_geothermal</v>
      </c>
    </row>
    <row r="17" spans="1:3" x14ac:dyDescent="0.25">
      <c r="A17" s="9" t="str">
        <f t="shared" si="1"/>
        <v>geothermal</v>
      </c>
      <c r="B17" s="13" t="s">
        <v>177</v>
      </c>
      <c r="C17" s="13" t="str">
        <f t="shared" si="0"/>
        <v>excluded_geothermal</v>
      </c>
    </row>
    <row r="18" spans="1:3" x14ac:dyDescent="0.25">
      <c r="A18" s="9" t="str">
        <f t="shared" si="1"/>
        <v>geothermal</v>
      </c>
      <c r="B18" s="13" t="s">
        <v>193</v>
      </c>
      <c r="C18" s="13" t="str">
        <f t="shared" si="0"/>
        <v>iid_geothermal</v>
      </c>
    </row>
    <row r="19" spans="1:3" x14ac:dyDescent="0.25">
      <c r="A19" s="9" t="str">
        <f t="shared" si="1"/>
        <v>hydro</v>
      </c>
      <c r="B19" s="13" t="s">
        <v>39</v>
      </c>
      <c r="C19" s="13" t="str">
        <f t="shared" si="0"/>
        <v>caiso_small_hydro</v>
      </c>
    </row>
    <row r="20" spans="1:3" x14ac:dyDescent="0.25">
      <c r="A20" s="9" t="str">
        <f t="shared" si="1"/>
        <v>hydro</v>
      </c>
      <c r="B20" s="13" t="s">
        <v>74</v>
      </c>
      <c r="C20" s="13" t="str">
        <f t="shared" si="0"/>
        <v>excluded_hydro</v>
      </c>
    </row>
    <row r="21" spans="1:3" x14ac:dyDescent="0.25">
      <c r="A21" s="9" t="str">
        <f t="shared" si="1"/>
        <v>hydro</v>
      </c>
      <c r="B21" s="13" t="s">
        <v>80</v>
      </c>
      <c r="C21" s="13" t="str">
        <f t="shared" si="0"/>
        <v>sw_hydro</v>
      </c>
    </row>
    <row r="22" spans="1:3" x14ac:dyDescent="0.25">
      <c r="A22" s="9" t="str">
        <f t="shared" si="1"/>
        <v>hydro</v>
      </c>
      <c r="B22" s="13" t="s">
        <v>87</v>
      </c>
      <c r="C22" s="13" t="str">
        <f t="shared" si="0"/>
        <v>nw_hydro</v>
      </c>
    </row>
    <row r="23" spans="1:3" x14ac:dyDescent="0.25">
      <c r="A23" s="9" t="str">
        <f t="shared" si="1"/>
        <v>hydro</v>
      </c>
      <c r="B23" s="13" t="s">
        <v>97</v>
      </c>
      <c r="C23" s="13" t="str">
        <f t="shared" si="0"/>
        <v>caiso_hydro</v>
      </c>
    </row>
    <row r="24" spans="1:3" x14ac:dyDescent="0.25">
      <c r="A24" s="9" t="str">
        <f t="shared" si="1"/>
        <v>hydro</v>
      </c>
      <c r="B24" s="13" t="s">
        <v>114</v>
      </c>
      <c r="C24" s="13" t="str">
        <f t="shared" si="0"/>
        <v>ldwp_hydro</v>
      </c>
    </row>
    <row r="25" spans="1:3" x14ac:dyDescent="0.25">
      <c r="A25" s="9" t="str">
        <f t="shared" si="1"/>
        <v>hydro</v>
      </c>
      <c r="B25" s="13" t="s">
        <v>159</v>
      </c>
      <c r="C25" s="13" t="str">
        <f t="shared" si="0"/>
        <v>excluded_pumped_hydro</v>
      </c>
    </row>
    <row r="26" spans="1:3" x14ac:dyDescent="0.25">
      <c r="A26" s="9" t="str">
        <f t="shared" si="1"/>
        <v>hydro</v>
      </c>
      <c r="B26" s="13" t="s">
        <v>161</v>
      </c>
      <c r="C26" s="13" t="str">
        <f t="shared" si="0"/>
        <v>banc_hydro</v>
      </c>
    </row>
    <row r="27" spans="1:3" x14ac:dyDescent="0.25">
      <c r="A27" s="9" t="str">
        <f t="shared" si="1"/>
        <v>hydro</v>
      </c>
      <c r="B27" s="13" t="s">
        <v>167</v>
      </c>
      <c r="C27" s="13" t="str">
        <f t="shared" si="0"/>
        <v>ldwp_pumped_hydro</v>
      </c>
    </row>
    <row r="28" spans="1:3" x14ac:dyDescent="0.25">
      <c r="A28" s="9" t="str">
        <f t="shared" si="1"/>
        <v>hydro</v>
      </c>
      <c r="B28" s="13" t="s">
        <v>201</v>
      </c>
      <c r="C28" s="13" t="str">
        <f t="shared" si="0"/>
        <v>iid_hydro</v>
      </c>
    </row>
    <row r="29" spans="1:3" x14ac:dyDescent="0.25">
      <c r="A29" s="9" t="str">
        <f t="shared" si="1"/>
        <v>hydro</v>
      </c>
      <c r="B29" s="13" t="s">
        <v>223</v>
      </c>
      <c r="C29" s="13" t="str">
        <f t="shared" si="0"/>
        <v>nw_pumped_hydro</v>
      </c>
    </row>
    <row r="30" spans="1:3" x14ac:dyDescent="0.25">
      <c r="A30" s="9" t="str">
        <f t="shared" si="1"/>
        <v>hydro</v>
      </c>
      <c r="B30" s="13" t="s">
        <v>246</v>
      </c>
      <c r="C30" s="13" t="str">
        <f t="shared" si="0"/>
        <v>sw_pumped_hydro</v>
      </c>
    </row>
    <row r="31" spans="1:3" x14ac:dyDescent="0.25">
      <c r="A31" s="9" t="str">
        <f t="shared" si="1"/>
        <v>hydro</v>
      </c>
      <c r="B31" s="13" t="s">
        <v>552</v>
      </c>
      <c r="C31" s="13" t="str">
        <f t="shared" si="0"/>
        <v>caiso_pumped_hydro</v>
      </c>
    </row>
    <row r="32" spans="1:3" x14ac:dyDescent="0.25">
      <c r="A32" s="9" t="str">
        <f t="shared" si="1"/>
        <v>nuclear</v>
      </c>
      <c r="B32" s="13" t="s">
        <v>91</v>
      </c>
      <c r="C32" s="13" t="str">
        <f t="shared" si="0"/>
        <v>nw_nuclear</v>
      </c>
    </row>
    <row r="33" spans="1:3" x14ac:dyDescent="0.25">
      <c r="A33" s="9" t="str">
        <f t="shared" si="1"/>
        <v>nuclear</v>
      </c>
      <c r="B33" s="13" t="s">
        <v>291</v>
      </c>
      <c r="C33" s="13" t="str">
        <f t="shared" si="0"/>
        <v>sw_nuclear</v>
      </c>
    </row>
    <row r="34" spans="1:3" x14ac:dyDescent="0.25">
      <c r="A34" s="9" t="str">
        <f t="shared" ref="A34:A65" si="2">IF(
ISNUMBER(FIND("solar",C34)),"solar",
IF(
ISNUMBER(FIND("wind",C34)),"wind",
IF(
ISNUMBER(FIND("bio",C34)),"biomass",
IF(
ISNUMBER(FIND("chp",C34)),"cogen",
IF(
ISNUMBER(FIND("geothermal",C34)),"geothermal",
IF(
ISNUMBER(FIND("hydro",C34)),"hydro",
IF(
ISNUMBER(FIND("peaker",C34)),"thermal",
IF(
ISNUMBER(FIND("ccgt",C34)),"thermal",
IF(
ISNUMBER(FIND("coal",C34)),"thermal",
IF(
ISNUMBER(FIND("_st",C34)),"thermal",
IF(
ISNUMBER(FIND("reciprocating",C34)),"thermal",
IF(
ISNUMBER(FIND("nuclear",C34)),"nuclear",
IF(
ISNUMBER(FIND("battery",C34)),"battery",
"unknown"
)))))))))))))</f>
        <v>nuclear</v>
      </c>
      <c r="B34" s="13" t="s">
        <v>705</v>
      </c>
      <c r="C34" s="13" t="str">
        <f t="shared" ref="C34:C65" si="3">LOWER(B34)</f>
        <v>caiso_nuclear</v>
      </c>
    </row>
    <row r="35" spans="1:3" x14ac:dyDescent="0.25">
      <c r="A35" s="9" t="str">
        <f t="shared" si="2"/>
        <v>nuclear</v>
      </c>
      <c r="B35" s="13" t="s">
        <v>2048</v>
      </c>
      <c r="C35" s="13" t="str">
        <f t="shared" si="3"/>
        <v>ldwp_nuclear</v>
      </c>
    </row>
    <row r="36" spans="1:3" x14ac:dyDescent="0.25">
      <c r="A36" s="9" t="str">
        <f t="shared" si="2"/>
        <v>solar</v>
      </c>
      <c r="B36" s="13" t="s">
        <v>19</v>
      </c>
      <c r="C36" s="13" t="str">
        <f t="shared" si="3"/>
        <v>caiso_solar</v>
      </c>
    </row>
    <row r="37" spans="1:3" x14ac:dyDescent="0.25">
      <c r="A37" s="9" t="str">
        <f t="shared" si="2"/>
        <v>solar</v>
      </c>
      <c r="B37" s="13" t="s">
        <v>77</v>
      </c>
      <c r="C37" s="13" t="str">
        <f t="shared" si="3"/>
        <v>sw_solar</v>
      </c>
    </row>
    <row r="38" spans="1:3" x14ac:dyDescent="0.25">
      <c r="A38" s="9" t="str">
        <f t="shared" si="2"/>
        <v>solar</v>
      </c>
      <c r="B38" s="13" t="s">
        <v>82</v>
      </c>
      <c r="C38" s="13" t="str">
        <f t="shared" si="3"/>
        <v>ldwp_solar</v>
      </c>
    </row>
    <row r="39" spans="1:3" x14ac:dyDescent="0.25">
      <c r="A39" s="9" t="str">
        <f t="shared" si="2"/>
        <v>solar</v>
      </c>
      <c r="B39" s="13" t="s">
        <v>90</v>
      </c>
      <c r="C39" s="13" t="str">
        <f t="shared" si="3"/>
        <v>nw_solar</v>
      </c>
    </row>
    <row r="40" spans="1:3" x14ac:dyDescent="0.25">
      <c r="A40" s="9" t="str">
        <f t="shared" si="2"/>
        <v>solar</v>
      </c>
      <c r="B40" s="13" t="s">
        <v>157</v>
      </c>
      <c r="C40" s="13" t="str">
        <f t="shared" si="3"/>
        <v>excluded_solar</v>
      </c>
    </row>
    <row r="41" spans="1:3" x14ac:dyDescent="0.25">
      <c r="A41" s="9" t="str">
        <f t="shared" si="2"/>
        <v>solar</v>
      </c>
      <c r="B41" s="13" t="s">
        <v>189</v>
      </c>
      <c r="C41" s="13" t="str">
        <f t="shared" si="3"/>
        <v>banc_solar</v>
      </c>
    </row>
    <row r="42" spans="1:3" x14ac:dyDescent="0.25">
      <c r="A42" s="9" t="str">
        <f t="shared" si="2"/>
        <v>solar</v>
      </c>
      <c r="B42" s="13" t="s">
        <v>241</v>
      </c>
      <c r="C42" s="13" t="str">
        <f t="shared" si="3"/>
        <v>iid_solar</v>
      </c>
    </row>
    <row r="43" spans="1:3" x14ac:dyDescent="0.25">
      <c r="A43" s="9" t="str">
        <f t="shared" si="2"/>
        <v>thermal</v>
      </c>
      <c r="B43" s="13" t="s">
        <v>71</v>
      </c>
      <c r="C43" s="13" t="str">
        <f t="shared" si="3"/>
        <v>excluded_st</v>
      </c>
    </row>
    <row r="44" spans="1:3" x14ac:dyDescent="0.25">
      <c r="A44" s="9" t="str">
        <f t="shared" si="2"/>
        <v>thermal</v>
      </c>
      <c r="B44" s="13" t="s">
        <v>76</v>
      </c>
      <c r="C44" s="13" t="str">
        <f t="shared" si="3"/>
        <v>excluded_reciprocating_engine</v>
      </c>
    </row>
    <row r="45" spans="1:3" x14ac:dyDescent="0.25">
      <c r="A45" s="9" t="str">
        <f t="shared" si="2"/>
        <v>thermal</v>
      </c>
      <c r="B45" s="13" t="s">
        <v>83</v>
      </c>
      <c r="C45" s="13" t="str">
        <f t="shared" si="3"/>
        <v>sw_ccgt</v>
      </c>
    </row>
    <row r="46" spans="1:3" x14ac:dyDescent="0.25">
      <c r="A46" s="9" t="str">
        <f t="shared" si="2"/>
        <v>thermal</v>
      </c>
      <c r="B46" s="13" t="s">
        <v>84</v>
      </c>
      <c r="C46" s="13" t="str">
        <f t="shared" si="3"/>
        <v>sw_st</v>
      </c>
    </row>
    <row r="47" spans="1:3" x14ac:dyDescent="0.25">
      <c r="A47" s="9" t="str">
        <f t="shared" si="2"/>
        <v>thermal</v>
      </c>
      <c r="B47" s="13" t="s">
        <v>85</v>
      </c>
      <c r="C47" s="13" t="str">
        <f t="shared" si="3"/>
        <v>sw_peaker</v>
      </c>
    </row>
    <row r="48" spans="1:3" x14ac:dyDescent="0.25">
      <c r="A48" s="9" t="str">
        <f t="shared" si="2"/>
        <v>thermal</v>
      </c>
      <c r="B48" s="13" t="s">
        <v>86</v>
      </c>
      <c r="C48" s="13" t="str">
        <f t="shared" si="3"/>
        <v>excluded_peaker</v>
      </c>
    </row>
    <row r="49" spans="1:3" x14ac:dyDescent="0.25">
      <c r="A49" s="9" t="str">
        <f t="shared" si="2"/>
        <v>thermal</v>
      </c>
      <c r="B49" s="13" t="s">
        <v>88</v>
      </c>
      <c r="C49" s="13" t="str">
        <f t="shared" si="3"/>
        <v>banc_peaker</v>
      </c>
    </row>
    <row r="50" spans="1:3" x14ac:dyDescent="0.25">
      <c r="A50" s="9" t="str">
        <f t="shared" si="2"/>
        <v>thermal</v>
      </c>
      <c r="B50" s="13" t="s">
        <v>92</v>
      </c>
      <c r="C50" s="13" t="str">
        <f t="shared" si="3"/>
        <v>sw_coal</v>
      </c>
    </row>
    <row r="51" spans="1:3" x14ac:dyDescent="0.25">
      <c r="A51" s="9" t="str">
        <f t="shared" si="2"/>
        <v>thermal</v>
      </c>
      <c r="B51" s="13" t="s">
        <v>93</v>
      </c>
      <c r="C51" s="13" t="str">
        <f t="shared" si="3"/>
        <v>ldwp_ccgt</v>
      </c>
    </row>
    <row r="52" spans="1:3" x14ac:dyDescent="0.25">
      <c r="A52" s="9" t="str">
        <f t="shared" si="2"/>
        <v>thermal</v>
      </c>
      <c r="B52" s="13" t="s">
        <v>94</v>
      </c>
      <c r="C52" s="13" t="str">
        <f t="shared" si="3"/>
        <v>excluded_ccgt</v>
      </c>
    </row>
    <row r="53" spans="1:3" x14ac:dyDescent="0.25">
      <c r="A53" s="9" t="str">
        <f t="shared" si="2"/>
        <v>thermal</v>
      </c>
      <c r="B53" s="13" t="s">
        <v>101</v>
      </c>
      <c r="C53" s="13" t="str">
        <f t="shared" si="3"/>
        <v>nw_peaker</v>
      </c>
    </row>
    <row r="54" spans="1:3" x14ac:dyDescent="0.25">
      <c r="A54" s="9" t="str">
        <f t="shared" si="2"/>
        <v>thermal</v>
      </c>
      <c r="B54" s="13" t="s">
        <v>102</v>
      </c>
      <c r="C54" s="13" t="str">
        <f t="shared" si="3"/>
        <v>excluded_coal</v>
      </c>
    </row>
    <row r="55" spans="1:3" x14ac:dyDescent="0.25">
      <c r="A55" s="9" t="str">
        <f t="shared" si="2"/>
        <v>thermal</v>
      </c>
      <c r="B55" s="13" t="s">
        <v>107</v>
      </c>
      <c r="C55" s="13" t="str">
        <f t="shared" si="3"/>
        <v>nw_ccgt</v>
      </c>
    </row>
    <row r="56" spans="1:3" x14ac:dyDescent="0.25">
      <c r="A56" s="9" t="str">
        <f t="shared" si="2"/>
        <v>thermal</v>
      </c>
      <c r="B56" s="13" t="s">
        <v>156</v>
      </c>
      <c r="C56" s="13" t="str">
        <f t="shared" si="3"/>
        <v>nw_coal</v>
      </c>
    </row>
    <row r="57" spans="1:3" x14ac:dyDescent="0.25">
      <c r="A57" s="9" t="str">
        <f t="shared" si="2"/>
        <v>thermal</v>
      </c>
      <c r="B57" s="13" t="s">
        <v>166</v>
      </c>
      <c r="C57" s="13" t="str">
        <f t="shared" si="3"/>
        <v>banc_ccgt</v>
      </c>
    </row>
    <row r="58" spans="1:3" x14ac:dyDescent="0.25">
      <c r="A58" s="9" t="str">
        <f t="shared" si="2"/>
        <v>thermal</v>
      </c>
      <c r="B58" s="13" t="s">
        <v>186</v>
      </c>
      <c r="C58" s="13" t="str">
        <f t="shared" si="3"/>
        <v>iid_peaker</v>
      </c>
    </row>
    <row r="59" spans="1:3" x14ac:dyDescent="0.25">
      <c r="A59" s="9" t="str">
        <f t="shared" si="2"/>
        <v>thermal</v>
      </c>
      <c r="B59" s="13" t="s">
        <v>202</v>
      </c>
      <c r="C59" s="13" t="str">
        <f t="shared" si="3"/>
        <v>iid_ccgt</v>
      </c>
    </row>
    <row r="60" spans="1:3" x14ac:dyDescent="0.25">
      <c r="A60" s="9" t="str">
        <f t="shared" si="2"/>
        <v>thermal</v>
      </c>
      <c r="B60" s="13" t="s">
        <v>225</v>
      </c>
      <c r="C60" s="13" t="str">
        <f t="shared" si="3"/>
        <v>ldwp_st</v>
      </c>
    </row>
    <row r="61" spans="1:3" x14ac:dyDescent="0.25">
      <c r="A61" s="9" t="str">
        <f t="shared" si="2"/>
        <v>thermal</v>
      </c>
      <c r="B61" s="13" t="s">
        <v>226</v>
      </c>
      <c r="C61" s="13" t="str">
        <f t="shared" si="3"/>
        <v>ldwp_peaker</v>
      </c>
    </row>
    <row r="62" spans="1:3" x14ac:dyDescent="0.25">
      <c r="A62" s="9" t="str">
        <f t="shared" si="2"/>
        <v>thermal</v>
      </c>
      <c r="B62" s="13" t="s">
        <v>385</v>
      </c>
      <c r="C62" s="13" t="str">
        <f t="shared" si="3"/>
        <v>caiso_peaker2</v>
      </c>
    </row>
    <row r="63" spans="1:3" x14ac:dyDescent="0.25">
      <c r="A63" s="9" t="str">
        <f t="shared" si="2"/>
        <v>thermal</v>
      </c>
      <c r="B63" s="13" t="s">
        <v>388</v>
      </c>
      <c r="C63" s="13" t="str">
        <f t="shared" si="3"/>
        <v>caiso_ccgt2</v>
      </c>
    </row>
    <row r="64" spans="1:3" x14ac:dyDescent="0.25">
      <c r="A64" s="9" t="str">
        <f t="shared" si="2"/>
        <v>thermal</v>
      </c>
      <c r="B64" s="13" t="s">
        <v>392</v>
      </c>
      <c r="C64" s="13" t="str">
        <f t="shared" si="3"/>
        <v>caiso_st</v>
      </c>
    </row>
    <row r="65" spans="1:3" x14ac:dyDescent="0.25">
      <c r="A65" s="9" t="str">
        <f t="shared" si="2"/>
        <v>thermal</v>
      </c>
      <c r="B65" s="13" t="s">
        <v>7</v>
      </c>
      <c r="C65" s="13" t="str">
        <f t="shared" si="3"/>
        <v>caiso_peaker1</v>
      </c>
    </row>
    <row r="66" spans="1:3" x14ac:dyDescent="0.25">
      <c r="A66" s="9" t="str">
        <f t="shared" ref="A66:A96" si="4">IF(
ISNUMBER(FIND("solar",C66)),"solar",
IF(
ISNUMBER(FIND("wind",C66)),"wind",
IF(
ISNUMBER(FIND("bio",C66)),"biomass",
IF(
ISNUMBER(FIND("chp",C66)),"cogen",
IF(
ISNUMBER(FIND("geothermal",C66)),"geothermal",
IF(
ISNUMBER(FIND("hydro",C66)),"hydro",
IF(
ISNUMBER(FIND("peaker",C66)),"thermal",
IF(
ISNUMBER(FIND("ccgt",C66)),"thermal",
IF(
ISNUMBER(FIND("coal",C66)),"thermal",
IF(
ISNUMBER(FIND("_st",C66)),"thermal",
IF(
ISNUMBER(FIND("reciprocating",C66)),"thermal",
IF(
ISNUMBER(FIND("nuclear",C66)),"nuclear",
IF(
ISNUMBER(FIND("battery",C66)),"battery",
"unknown"
)))))))))))))</f>
        <v>thermal</v>
      </c>
      <c r="B66" s="13" t="s">
        <v>6</v>
      </c>
      <c r="C66" s="13" t="str">
        <f t="shared" ref="C66:C96" si="5">LOWER(B66)</f>
        <v>caiso_ccgt1</v>
      </c>
    </row>
    <row r="67" spans="1:3" x14ac:dyDescent="0.25">
      <c r="A67" s="9" t="str">
        <f t="shared" si="4"/>
        <v>thermal</v>
      </c>
      <c r="B67" s="13" t="s">
        <v>581</v>
      </c>
      <c r="C67" s="13" t="str">
        <f t="shared" si="5"/>
        <v>caiso_reciprocating_engine</v>
      </c>
    </row>
    <row r="68" spans="1:3" x14ac:dyDescent="0.25">
      <c r="A68" s="9" t="str">
        <f t="shared" si="4"/>
        <v>thermal</v>
      </c>
      <c r="B68" s="13" t="s">
        <v>1960</v>
      </c>
      <c r="C68" s="13" t="str">
        <f t="shared" si="5"/>
        <v>caiso_coal</v>
      </c>
    </row>
    <row r="69" spans="1:3" x14ac:dyDescent="0.25">
      <c r="A69" s="9" t="str">
        <f t="shared" si="4"/>
        <v>thermal</v>
      </c>
      <c r="B69" s="13" t="s">
        <v>1964</v>
      </c>
      <c r="C69" s="13" t="str">
        <f t="shared" si="5"/>
        <v>ldwp_coal</v>
      </c>
    </row>
    <row r="70" spans="1:3" x14ac:dyDescent="0.25">
      <c r="A70" s="9" t="str">
        <f t="shared" si="4"/>
        <v>thermal</v>
      </c>
      <c r="B70" s="13" t="s">
        <v>2197</v>
      </c>
      <c r="C70" s="13" t="str">
        <f t="shared" si="5"/>
        <v>caiso_steam</v>
      </c>
    </row>
    <row r="71" spans="1:3" x14ac:dyDescent="0.25">
      <c r="A71" s="9" t="str">
        <f t="shared" si="4"/>
        <v>unknown</v>
      </c>
      <c r="B71" s="13" t="s">
        <v>81</v>
      </c>
      <c r="C71" s="13" t="str">
        <f t="shared" si="5"/>
        <v>ldwp_var-device</v>
      </c>
    </row>
    <row r="72" spans="1:3" x14ac:dyDescent="0.25">
      <c r="A72" s="9" t="str">
        <f t="shared" si="4"/>
        <v>unknown</v>
      </c>
      <c r="B72" s="13" t="s">
        <v>151</v>
      </c>
      <c r="C72" s="13" t="str">
        <f t="shared" si="5"/>
        <v>sw_imports</v>
      </c>
    </row>
    <row r="73" spans="1:3" x14ac:dyDescent="0.25">
      <c r="A73" s="9" t="str">
        <f t="shared" si="4"/>
        <v>unknown</v>
      </c>
      <c r="B73" s="13" t="s">
        <v>158</v>
      </c>
      <c r="C73" s="13" t="str">
        <f t="shared" si="5"/>
        <v>nw_var-device</v>
      </c>
    </row>
    <row r="74" spans="1:3" x14ac:dyDescent="0.25">
      <c r="A74" s="9" t="str">
        <f t="shared" si="4"/>
        <v>unknown</v>
      </c>
      <c r="B74" s="13" t="s">
        <v>192</v>
      </c>
      <c r="C74" s="13" t="str">
        <f t="shared" si="5"/>
        <v>caiso_imports</v>
      </c>
    </row>
    <row r="75" spans="1:3" x14ac:dyDescent="0.25">
      <c r="A75" s="9" t="str">
        <f t="shared" si="4"/>
        <v>unknown</v>
      </c>
      <c r="B75" s="13" t="s">
        <v>248</v>
      </c>
      <c r="C75" s="13" t="str">
        <f t="shared" si="5"/>
        <v>excluded_imports</v>
      </c>
    </row>
    <row r="76" spans="1:3" x14ac:dyDescent="0.25">
      <c r="A76" s="9" t="str">
        <f t="shared" si="4"/>
        <v>unknown</v>
      </c>
      <c r="B76" s="13" t="s">
        <v>277</v>
      </c>
      <c r="C76" s="13" t="str">
        <f t="shared" si="5"/>
        <v>ldwp_unknown</v>
      </c>
    </row>
    <row r="77" spans="1:3" x14ac:dyDescent="0.25">
      <c r="A77" s="9" t="str">
        <f t="shared" si="4"/>
        <v>unknown</v>
      </c>
      <c r="B77" s="13" t="s">
        <v>285</v>
      </c>
      <c r="C77" s="13" t="str">
        <f t="shared" si="5"/>
        <v>iid_load</v>
      </c>
    </row>
    <row r="78" spans="1:3" x14ac:dyDescent="0.25">
      <c r="A78" s="9" t="str">
        <f t="shared" si="4"/>
        <v>unknown</v>
      </c>
      <c r="B78" s="13" t="s">
        <v>290</v>
      </c>
      <c r="C78" s="13" t="str">
        <f t="shared" si="5"/>
        <v>nw_unknown</v>
      </c>
    </row>
    <row r="79" spans="1:3" x14ac:dyDescent="0.25">
      <c r="A79" s="9" t="str">
        <f t="shared" si="4"/>
        <v>unknown</v>
      </c>
      <c r="B79" s="13" t="s">
        <v>315</v>
      </c>
      <c r="C79" s="13" t="str">
        <f t="shared" si="5"/>
        <v>excluded_load</v>
      </c>
    </row>
    <row r="80" spans="1:3" x14ac:dyDescent="0.25">
      <c r="A80" s="9" t="str">
        <f t="shared" si="4"/>
        <v>unknown</v>
      </c>
      <c r="B80" s="13" t="s">
        <v>358</v>
      </c>
      <c r="C80" s="13" t="str">
        <f t="shared" si="5"/>
        <v>excluded_var-device</v>
      </c>
    </row>
    <row r="81" spans="1:3" x14ac:dyDescent="0.25">
      <c r="A81" s="9" t="str">
        <f t="shared" si="4"/>
        <v>unknown</v>
      </c>
      <c r="B81" s="13" t="s">
        <v>1177</v>
      </c>
      <c r="C81" s="13" t="str">
        <f t="shared" si="5"/>
        <v>caiso_unknown</v>
      </c>
    </row>
    <row r="82" spans="1:3" x14ac:dyDescent="0.25">
      <c r="A82" s="9" t="str">
        <f t="shared" si="4"/>
        <v>unknown</v>
      </c>
      <c r="B82" s="13" t="s">
        <v>2195</v>
      </c>
      <c r="C82" s="13" t="str">
        <f t="shared" si="5"/>
        <v>caiso_hybrid</v>
      </c>
    </row>
    <row r="83" spans="1:3" x14ac:dyDescent="0.25">
      <c r="A83" s="9" t="str">
        <f t="shared" si="4"/>
        <v>unknown</v>
      </c>
      <c r="B83" s="13" t="s">
        <v>2081</v>
      </c>
      <c r="C83" s="13" t="str">
        <f t="shared" si="5"/>
        <v>unspecified_import</v>
      </c>
    </row>
    <row r="84" spans="1:3" x14ac:dyDescent="0.25">
      <c r="A84" s="9" t="str">
        <f t="shared" si="4"/>
        <v>unknown</v>
      </c>
      <c r="B84" s="13" t="s">
        <v>2158</v>
      </c>
      <c r="C84" s="13" t="str">
        <f t="shared" si="5"/>
        <v>transfer_purchase</v>
      </c>
    </row>
    <row r="85" spans="1:3" x14ac:dyDescent="0.25">
      <c r="A85" s="9" t="str">
        <f t="shared" si="4"/>
        <v>unknown</v>
      </c>
      <c r="B85" s="13" t="s">
        <v>2159</v>
      </c>
      <c r="C85" s="13" t="str">
        <f t="shared" si="5"/>
        <v>transfer_sale</v>
      </c>
    </row>
    <row r="86" spans="1:3" x14ac:dyDescent="0.25">
      <c r="A86" s="9" t="str">
        <f t="shared" si="4"/>
        <v>unknown</v>
      </c>
      <c r="B86" s="13" t="s">
        <v>2079</v>
      </c>
      <c r="C86" s="13" t="str">
        <f t="shared" si="5"/>
        <v>blended</v>
      </c>
    </row>
    <row r="87" spans="1:3" x14ac:dyDescent="0.25">
      <c r="A87" s="9" t="str">
        <f t="shared" si="4"/>
        <v>unknown</v>
      </c>
      <c r="B87" s="13" t="s">
        <v>2080</v>
      </c>
      <c r="C87" s="13" t="str">
        <f t="shared" si="5"/>
        <v>unbundled_rec</v>
      </c>
    </row>
    <row r="88" spans="1:3" x14ac:dyDescent="0.25">
      <c r="A88" s="9" t="str">
        <f t="shared" si="4"/>
        <v>unknown</v>
      </c>
      <c r="B88" s="13" t="s">
        <v>2163</v>
      </c>
      <c r="C88" s="13" t="str">
        <f t="shared" si="5"/>
        <v>unspecified_non_import</v>
      </c>
    </row>
    <row r="89" spans="1:3" x14ac:dyDescent="0.25">
      <c r="A89" s="9" t="str">
        <f t="shared" si="4"/>
        <v>unknown</v>
      </c>
      <c r="B89" s="13" t="s">
        <v>2196</v>
      </c>
      <c r="C89" s="13" t="str">
        <f t="shared" si="5"/>
        <v>caiso_dr</v>
      </c>
    </row>
    <row r="90" spans="1:3" x14ac:dyDescent="0.25">
      <c r="A90" s="9" t="str">
        <f t="shared" si="4"/>
        <v>unknown</v>
      </c>
      <c r="B90" s="13" t="s">
        <v>2307</v>
      </c>
      <c r="C90" s="13" t="str">
        <f t="shared" si="5"/>
        <v>caiso_specified_imports</v>
      </c>
    </row>
    <row r="91" spans="1:3" x14ac:dyDescent="0.25">
      <c r="A91" s="9" t="str">
        <f t="shared" si="4"/>
        <v>unknown</v>
      </c>
      <c r="B91" s="13" t="s">
        <v>2387</v>
      </c>
      <c r="C91" s="13" t="str">
        <f t="shared" si="5"/>
        <v>caiso_loadmod</v>
      </c>
    </row>
    <row r="92" spans="1:3" x14ac:dyDescent="0.25">
      <c r="A92" s="9" t="str">
        <f t="shared" si="4"/>
        <v>wind</v>
      </c>
      <c r="B92" s="13" t="s">
        <v>65</v>
      </c>
      <c r="C92" s="13" t="str">
        <f t="shared" si="5"/>
        <v>caiso_wind</v>
      </c>
    </row>
    <row r="93" spans="1:3" x14ac:dyDescent="0.25">
      <c r="A93" s="9" t="str">
        <f t="shared" si="4"/>
        <v>wind</v>
      </c>
      <c r="B93" s="13" t="s">
        <v>72</v>
      </c>
      <c r="C93" s="13" t="str">
        <f t="shared" si="5"/>
        <v>sw_wind</v>
      </c>
    </row>
    <row r="94" spans="1:3" x14ac:dyDescent="0.25">
      <c r="A94" s="9" t="str">
        <f t="shared" si="4"/>
        <v>wind</v>
      </c>
      <c r="B94" s="13" t="s">
        <v>78</v>
      </c>
      <c r="C94" s="13" t="str">
        <f t="shared" si="5"/>
        <v>excluded_wind</v>
      </c>
    </row>
    <row r="95" spans="1:3" x14ac:dyDescent="0.25">
      <c r="A95" s="9" t="str">
        <f t="shared" si="4"/>
        <v>wind</v>
      </c>
      <c r="B95" s="13" t="s">
        <v>98</v>
      </c>
      <c r="C95" s="13" t="str">
        <f t="shared" si="5"/>
        <v>nw_wind</v>
      </c>
    </row>
    <row r="96" spans="1:3" x14ac:dyDescent="0.25">
      <c r="A96" s="9" t="str">
        <f t="shared" si="4"/>
        <v>wind</v>
      </c>
      <c r="B96" s="13" t="s">
        <v>271</v>
      </c>
      <c r="C96" s="13" t="str">
        <f t="shared" si="5"/>
        <v>ldwp_wind</v>
      </c>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2" spans="2:2" x14ac:dyDescent="0.25">
      <c r="B2342"/>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2:2" x14ac:dyDescent="0.25">
      <c r="B2433"/>
    </row>
    <row r="2434" spans="2:2" x14ac:dyDescent="0.25">
      <c r="B2434"/>
    </row>
    <row r="2435" spans="2:2" x14ac:dyDescent="0.25">
      <c r="B2435"/>
    </row>
    <row r="2436" spans="2:2" x14ac:dyDescent="0.25">
      <c r="B2436"/>
    </row>
    <row r="2437" spans="2:2" x14ac:dyDescent="0.25">
      <c r="B2437"/>
    </row>
    <row r="2438" spans="2:2" x14ac:dyDescent="0.25">
      <c r="B2438"/>
    </row>
    <row r="2439" spans="2:2" x14ac:dyDescent="0.25">
      <c r="B2439"/>
    </row>
    <row r="2440" spans="2:2" x14ac:dyDescent="0.25">
      <c r="B2440"/>
    </row>
    <row r="2441" spans="2:2" x14ac:dyDescent="0.25">
      <c r="B2441"/>
    </row>
    <row r="2442" spans="2:2" x14ac:dyDescent="0.25">
      <c r="B2442"/>
    </row>
    <row r="2443" spans="2:2" x14ac:dyDescent="0.25">
      <c r="B2443"/>
    </row>
    <row r="2444" spans="2:2" x14ac:dyDescent="0.25">
      <c r="B2444"/>
    </row>
    <row r="2445" spans="2:2" x14ac:dyDescent="0.25">
      <c r="B2445"/>
    </row>
    <row r="2446" spans="2:2" x14ac:dyDescent="0.25">
      <c r="B2446"/>
    </row>
    <row r="2447" spans="2:2" x14ac:dyDescent="0.25">
      <c r="B2447"/>
    </row>
    <row r="2448" spans="2:2" x14ac:dyDescent="0.25">
      <c r="B2448"/>
    </row>
    <row r="2449" spans="2:2" x14ac:dyDescent="0.25">
      <c r="B2449"/>
    </row>
    <row r="2450" spans="2:2" x14ac:dyDescent="0.25">
      <c r="B2450"/>
    </row>
    <row r="2451" spans="2:2" x14ac:dyDescent="0.25">
      <c r="B2451"/>
    </row>
    <row r="2452" spans="2:2" x14ac:dyDescent="0.25">
      <c r="B2452"/>
    </row>
    <row r="2453" spans="2:2" x14ac:dyDescent="0.25">
      <c r="B2453"/>
    </row>
    <row r="2454" spans="2:2" x14ac:dyDescent="0.25">
      <c r="B2454"/>
    </row>
    <row r="2455" spans="2:2" x14ac:dyDescent="0.25">
      <c r="B2455"/>
    </row>
    <row r="2456" spans="2:2" x14ac:dyDescent="0.25">
      <c r="B2456"/>
    </row>
    <row r="2457" spans="2:2" x14ac:dyDescent="0.25">
      <c r="B2457"/>
    </row>
    <row r="2458" spans="2:2" x14ac:dyDescent="0.25">
      <c r="B2458"/>
    </row>
    <row r="2459" spans="2:2" x14ac:dyDescent="0.25">
      <c r="B2459"/>
    </row>
    <row r="2460" spans="2:2" x14ac:dyDescent="0.25">
      <c r="B2460"/>
    </row>
    <row r="2461" spans="2:2" x14ac:dyDescent="0.25">
      <c r="B2461"/>
    </row>
    <row r="2462" spans="2:2" x14ac:dyDescent="0.25">
      <c r="B2462"/>
    </row>
    <row r="2463" spans="2:2" x14ac:dyDescent="0.25">
      <c r="B2463"/>
    </row>
    <row r="2464" spans="2:2" x14ac:dyDescent="0.25">
      <c r="B2464"/>
    </row>
    <row r="2465" spans="2:2" x14ac:dyDescent="0.25">
      <c r="B2465"/>
    </row>
    <row r="2466" spans="2:2" x14ac:dyDescent="0.25">
      <c r="B2466"/>
    </row>
    <row r="2467" spans="2:2" x14ac:dyDescent="0.25">
      <c r="B2467"/>
    </row>
    <row r="2468" spans="2:2" x14ac:dyDescent="0.25">
      <c r="B2468"/>
    </row>
    <row r="2469" spans="2:2" x14ac:dyDescent="0.25">
      <c r="B2469"/>
    </row>
    <row r="2470" spans="2:2" x14ac:dyDescent="0.25">
      <c r="B2470"/>
    </row>
    <row r="2471" spans="2:2" x14ac:dyDescent="0.25">
      <c r="B2471"/>
    </row>
    <row r="2472" spans="2:2" x14ac:dyDescent="0.25">
      <c r="B2472"/>
    </row>
    <row r="2473" spans="2:2" x14ac:dyDescent="0.25">
      <c r="B2473"/>
    </row>
    <row r="2474" spans="2:2" x14ac:dyDescent="0.25">
      <c r="B2474"/>
    </row>
    <row r="2475" spans="2:2" x14ac:dyDescent="0.25">
      <c r="B2475"/>
    </row>
    <row r="2476" spans="2:2" x14ac:dyDescent="0.25">
      <c r="B2476"/>
    </row>
    <row r="2477" spans="2:2" x14ac:dyDescent="0.25">
      <c r="B2477"/>
    </row>
    <row r="2478" spans="2:2" x14ac:dyDescent="0.25">
      <c r="B2478"/>
    </row>
    <row r="2479" spans="2:2" x14ac:dyDescent="0.25">
      <c r="B2479"/>
    </row>
    <row r="2480" spans="2:2" x14ac:dyDescent="0.25">
      <c r="B2480"/>
    </row>
    <row r="2481" spans="2:2" x14ac:dyDescent="0.25">
      <c r="B2481"/>
    </row>
    <row r="2482" spans="2:2" x14ac:dyDescent="0.25">
      <c r="B2482"/>
    </row>
    <row r="2483" spans="2:2" x14ac:dyDescent="0.25">
      <c r="B2483"/>
    </row>
    <row r="2484" spans="2:2" x14ac:dyDescent="0.25">
      <c r="B2484"/>
    </row>
    <row r="2485" spans="2:2" x14ac:dyDescent="0.25">
      <c r="B2485"/>
    </row>
    <row r="2486" spans="2:2" x14ac:dyDescent="0.25">
      <c r="B2486"/>
    </row>
    <row r="2487" spans="2:2" x14ac:dyDescent="0.25">
      <c r="B2487"/>
    </row>
    <row r="2488" spans="2:2" x14ac:dyDescent="0.25">
      <c r="B2488"/>
    </row>
    <row r="2489" spans="2:2" x14ac:dyDescent="0.25">
      <c r="B2489"/>
    </row>
    <row r="2490" spans="2:2" x14ac:dyDescent="0.25">
      <c r="B2490"/>
    </row>
    <row r="2491" spans="2:2" x14ac:dyDescent="0.25">
      <c r="B2491"/>
    </row>
    <row r="2492" spans="2:2" x14ac:dyDescent="0.25">
      <c r="B2492"/>
    </row>
    <row r="2493" spans="2:2" x14ac:dyDescent="0.25">
      <c r="B2493"/>
    </row>
    <row r="2494" spans="2:2" x14ac:dyDescent="0.25">
      <c r="B2494"/>
    </row>
    <row r="2495" spans="2:2" x14ac:dyDescent="0.25">
      <c r="B2495"/>
    </row>
    <row r="2496" spans="2:2" x14ac:dyDescent="0.25">
      <c r="B2496"/>
    </row>
    <row r="2497" spans="2:2" x14ac:dyDescent="0.25">
      <c r="B2497"/>
    </row>
    <row r="2498" spans="2:2" x14ac:dyDescent="0.25">
      <c r="B2498"/>
    </row>
    <row r="2499" spans="2:2" x14ac:dyDescent="0.25">
      <c r="B2499"/>
    </row>
    <row r="2500" spans="2:2" x14ac:dyDescent="0.25">
      <c r="B2500"/>
    </row>
    <row r="2501" spans="2:2" x14ac:dyDescent="0.25">
      <c r="B2501"/>
    </row>
    <row r="2502" spans="2:2" x14ac:dyDescent="0.25">
      <c r="B2502"/>
    </row>
    <row r="2503" spans="2:2" x14ac:dyDescent="0.25">
      <c r="B2503"/>
    </row>
    <row r="2504" spans="2:2" x14ac:dyDescent="0.25">
      <c r="B2504"/>
    </row>
    <row r="2505" spans="2:2" x14ac:dyDescent="0.25">
      <c r="B2505"/>
    </row>
    <row r="2506" spans="2:2" x14ac:dyDescent="0.25">
      <c r="B2506"/>
    </row>
    <row r="2507" spans="2:2" x14ac:dyDescent="0.25">
      <c r="B2507"/>
    </row>
    <row r="2508" spans="2:2" x14ac:dyDescent="0.25">
      <c r="B2508"/>
    </row>
    <row r="2509" spans="2:2" x14ac:dyDescent="0.25">
      <c r="B2509"/>
    </row>
    <row r="2510" spans="2:2" x14ac:dyDescent="0.25">
      <c r="B2510"/>
    </row>
    <row r="2511" spans="2:2" x14ac:dyDescent="0.25">
      <c r="B2511"/>
    </row>
    <row r="2512" spans="2:2" x14ac:dyDescent="0.25">
      <c r="B2512"/>
    </row>
    <row r="2513" spans="2:2" x14ac:dyDescent="0.25">
      <c r="B2513"/>
    </row>
    <row r="2514" spans="2:2" x14ac:dyDescent="0.25">
      <c r="B2514"/>
    </row>
    <row r="2515" spans="2:2" x14ac:dyDescent="0.25">
      <c r="B2515"/>
    </row>
    <row r="2516" spans="2:2" x14ac:dyDescent="0.25">
      <c r="B2516"/>
    </row>
    <row r="2517" spans="2:2" x14ac:dyDescent="0.25">
      <c r="B2517"/>
    </row>
    <row r="2518" spans="2:2" x14ac:dyDescent="0.25">
      <c r="B2518"/>
    </row>
    <row r="2519" spans="2:2" x14ac:dyDescent="0.25">
      <c r="B2519"/>
    </row>
    <row r="2520" spans="2:2" x14ac:dyDescent="0.25">
      <c r="B2520"/>
    </row>
    <row r="2521" spans="2:2" x14ac:dyDescent="0.25">
      <c r="B2521"/>
    </row>
    <row r="2522" spans="2:2" x14ac:dyDescent="0.25">
      <c r="B2522"/>
    </row>
    <row r="2523" spans="2:2" x14ac:dyDescent="0.25">
      <c r="B2523"/>
    </row>
    <row r="2524" spans="2:2" x14ac:dyDescent="0.25">
      <c r="B2524"/>
    </row>
    <row r="2525" spans="2:2" x14ac:dyDescent="0.25">
      <c r="B2525"/>
    </row>
    <row r="2526" spans="2:2" x14ac:dyDescent="0.25">
      <c r="B2526"/>
    </row>
    <row r="2527" spans="2:2" x14ac:dyDescent="0.25">
      <c r="B2527"/>
    </row>
    <row r="2528" spans="2:2" x14ac:dyDescent="0.25">
      <c r="B2528"/>
    </row>
    <row r="2529" spans="2:2" x14ac:dyDescent="0.25">
      <c r="B2529"/>
    </row>
    <row r="2530" spans="2:2" x14ac:dyDescent="0.25">
      <c r="B2530"/>
    </row>
    <row r="2531" spans="2:2" x14ac:dyDescent="0.25">
      <c r="B2531"/>
    </row>
    <row r="2532" spans="2:2" x14ac:dyDescent="0.25">
      <c r="B2532"/>
    </row>
    <row r="2533" spans="2:2" x14ac:dyDescent="0.25">
      <c r="B2533"/>
    </row>
    <row r="2534" spans="2:2" x14ac:dyDescent="0.25">
      <c r="B2534"/>
    </row>
    <row r="2535" spans="2:2" x14ac:dyDescent="0.25">
      <c r="B2535"/>
    </row>
    <row r="2536" spans="2:2" x14ac:dyDescent="0.25">
      <c r="B2536"/>
    </row>
    <row r="2537" spans="2:2" x14ac:dyDescent="0.25">
      <c r="B2537"/>
    </row>
    <row r="2538" spans="2:2" x14ac:dyDescent="0.25">
      <c r="B2538"/>
    </row>
    <row r="2539" spans="2:2" x14ac:dyDescent="0.25">
      <c r="B2539"/>
    </row>
    <row r="2540" spans="2:2" x14ac:dyDescent="0.25">
      <c r="B2540"/>
    </row>
    <row r="2541" spans="2:2" x14ac:dyDescent="0.25">
      <c r="B2541"/>
    </row>
    <row r="2542" spans="2:2" x14ac:dyDescent="0.25">
      <c r="B2542"/>
    </row>
    <row r="2543" spans="2:2" x14ac:dyDescent="0.25">
      <c r="B2543"/>
    </row>
    <row r="2544" spans="2:2" x14ac:dyDescent="0.25">
      <c r="B2544"/>
    </row>
    <row r="2545" spans="2:2" x14ac:dyDescent="0.25">
      <c r="B2545"/>
    </row>
    <row r="2546" spans="2:2" x14ac:dyDescent="0.25">
      <c r="B2546"/>
    </row>
    <row r="2547" spans="2:2" x14ac:dyDescent="0.25">
      <c r="B2547"/>
    </row>
    <row r="2548" spans="2:2" x14ac:dyDescent="0.25">
      <c r="B2548"/>
    </row>
    <row r="2549" spans="2:2" x14ac:dyDescent="0.25">
      <c r="B2549"/>
    </row>
    <row r="2550" spans="2:2" x14ac:dyDescent="0.25">
      <c r="B2550"/>
    </row>
    <row r="2551" spans="2:2" x14ac:dyDescent="0.25">
      <c r="B2551"/>
    </row>
    <row r="2552" spans="2:2" x14ac:dyDescent="0.25">
      <c r="B2552"/>
    </row>
    <row r="2553" spans="2:2" x14ac:dyDescent="0.25">
      <c r="B2553"/>
    </row>
    <row r="2554" spans="2:2" x14ac:dyDescent="0.25">
      <c r="B2554"/>
    </row>
    <row r="2555" spans="2:2" x14ac:dyDescent="0.25">
      <c r="B2555"/>
    </row>
    <row r="2556" spans="2:2" x14ac:dyDescent="0.25">
      <c r="B2556"/>
    </row>
    <row r="2557" spans="2:2" x14ac:dyDescent="0.25">
      <c r="B2557"/>
    </row>
    <row r="2558" spans="2:2" x14ac:dyDescent="0.25">
      <c r="B2558"/>
    </row>
    <row r="2559" spans="2:2" x14ac:dyDescent="0.25">
      <c r="B2559"/>
    </row>
    <row r="2560" spans="2:2" x14ac:dyDescent="0.25">
      <c r="B2560"/>
    </row>
    <row r="2561" spans="2:2" x14ac:dyDescent="0.25">
      <c r="B2561"/>
    </row>
    <row r="2562" spans="2:2" x14ac:dyDescent="0.25">
      <c r="B2562"/>
    </row>
    <row r="2563" spans="2:2" x14ac:dyDescent="0.25">
      <c r="B2563"/>
    </row>
    <row r="2564" spans="2:2" x14ac:dyDescent="0.25">
      <c r="B2564"/>
    </row>
    <row r="2565" spans="2:2" x14ac:dyDescent="0.25">
      <c r="B2565"/>
    </row>
    <row r="2566" spans="2:2" x14ac:dyDescent="0.25">
      <c r="B2566"/>
    </row>
    <row r="2567" spans="2:2" x14ac:dyDescent="0.25">
      <c r="B2567"/>
    </row>
    <row r="2568" spans="2:2" x14ac:dyDescent="0.25">
      <c r="B2568"/>
    </row>
    <row r="2569" spans="2:2" x14ac:dyDescent="0.25">
      <c r="B2569"/>
    </row>
    <row r="2570" spans="2:2" x14ac:dyDescent="0.25">
      <c r="B2570"/>
    </row>
    <row r="2571" spans="2:2" x14ac:dyDescent="0.25">
      <c r="B2571"/>
    </row>
    <row r="2572" spans="2:2" x14ac:dyDescent="0.25">
      <c r="B2572"/>
    </row>
    <row r="2573" spans="2:2" x14ac:dyDescent="0.25">
      <c r="B2573"/>
    </row>
    <row r="2574" spans="2:2" x14ac:dyDescent="0.25">
      <c r="B2574"/>
    </row>
    <row r="2575" spans="2:2" x14ac:dyDescent="0.25">
      <c r="B2575"/>
    </row>
    <row r="2576" spans="2:2" x14ac:dyDescent="0.25">
      <c r="B2576"/>
    </row>
    <row r="2577" spans="2:2" x14ac:dyDescent="0.25">
      <c r="B2577"/>
    </row>
    <row r="2578" spans="2:2" x14ac:dyDescent="0.25">
      <c r="B2578"/>
    </row>
    <row r="2579" spans="2:2" x14ac:dyDescent="0.25">
      <c r="B2579"/>
    </row>
    <row r="2580" spans="2:2" x14ac:dyDescent="0.25">
      <c r="B2580"/>
    </row>
    <row r="2581" spans="2:2" x14ac:dyDescent="0.25">
      <c r="B2581"/>
    </row>
    <row r="2582" spans="2:2" x14ac:dyDescent="0.25">
      <c r="B2582"/>
    </row>
    <row r="2583" spans="2:2" x14ac:dyDescent="0.25">
      <c r="B2583"/>
    </row>
    <row r="2584" spans="2:2" x14ac:dyDescent="0.25">
      <c r="B2584"/>
    </row>
    <row r="2585" spans="2:2" x14ac:dyDescent="0.25">
      <c r="B2585"/>
    </row>
    <row r="2586" spans="2:2" x14ac:dyDescent="0.25">
      <c r="B2586"/>
    </row>
    <row r="2587" spans="2:2" x14ac:dyDescent="0.25">
      <c r="B2587"/>
    </row>
    <row r="2588" spans="2:2" x14ac:dyDescent="0.25">
      <c r="B2588"/>
    </row>
    <row r="2589" spans="2:2" x14ac:dyDescent="0.25">
      <c r="B2589"/>
    </row>
    <row r="2590" spans="2:2" x14ac:dyDescent="0.25">
      <c r="B2590"/>
    </row>
    <row r="2591" spans="2:2" x14ac:dyDescent="0.25">
      <c r="B2591"/>
    </row>
    <row r="2592" spans="2:2" x14ac:dyDescent="0.25">
      <c r="B2592"/>
    </row>
    <row r="2593" spans="2:2" x14ac:dyDescent="0.25">
      <c r="B2593"/>
    </row>
    <row r="2594" spans="2:2" x14ac:dyDescent="0.25">
      <c r="B2594"/>
    </row>
    <row r="2595" spans="2:2" x14ac:dyDescent="0.25">
      <c r="B2595"/>
    </row>
    <row r="2596" spans="2:2" x14ac:dyDescent="0.25">
      <c r="B2596"/>
    </row>
    <row r="2597" spans="2:2" x14ac:dyDescent="0.25">
      <c r="B2597"/>
    </row>
    <row r="2598" spans="2:2" x14ac:dyDescent="0.25">
      <c r="B2598"/>
    </row>
    <row r="2599" spans="2:2" x14ac:dyDescent="0.25">
      <c r="B2599"/>
    </row>
    <row r="2600" spans="2:2" x14ac:dyDescent="0.25">
      <c r="B2600"/>
    </row>
    <row r="2601" spans="2:2" x14ac:dyDescent="0.25">
      <c r="B2601"/>
    </row>
    <row r="2602" spans="2:2" x14ac:dyDescent="0.25">
      <c r="B2602"/>
    </row>
    <row r="2603" spans="2:2" x14ac:dyDescent="0.25">
      <c r="B2603"/>
    </row>
    <row r="2604" spans="2:2" x14ac:dyDescent="0.25">
      <c r="B2604"/>
    </row>
    <row r="2605" spans="2:2" x14ac:dyDescent="0.25">
      <c r="B2605"/>
    </row>
    <row r="2606" spans="2:2" x14ac:dyDescent="0.25">
      <c r="B2606"/>
    </row>
    <row r="2607" spans="2:2" x14ac:dyDescent="0.25">
      <c r="B2607"/>
    </row>
    <row r="2608" spans="2:2" x14ac:dyDescent="0.25">
      <c r="B2608"/>
    </row>
    <row r="2609" spans="2:2" x14ac:dyDescent="0.25">
      <c r="B2609"/>
    </row>
    <row r="2610" spans="2:2" x14ac:dyDescent="0.25">
      <c r="B2610"/>
    </row>
    <row r="2611" spans="2:2" x14ac:dyDescent="0.25">
      <c r="B2611"/>
    </row>
    <row r="2612" spans="2:2" x14ac:dyDescent="0.25">
      <c r="B2612"/>
    </row>
    <row r="2613" spans="2:2" x14ac:dyDescent="0.25">
      <c r="B2613"/>
    </row>
    <row r="2614" spans="2:2" x14ac:dyDescent="0.25">
      <c r="B2614"/>
    </row>
    <row r="2615" spans="2:2" x14ac:dyDescent="0.25">
      <c r="B2615"/>
    </row>
    <row r="2616" spans="2:2" x14ac:dyDescent="0.25">
      <c r="B2616"/>
    </row>
    <row r="2617" spans="2:2" x14ac:dyDescent="0.25">
      <c r="B2617"/>
    </row>
    <row r="2618" spans="2:2" x14ac:dyDescent="0.25">
      <c r="B2618"/>
    </row>
    <row r="2619" spans="2:2" x14ac:dyDescent="0.25">
      <c r="B2619"/>
    </row>
    <row r="2620" spans="2:2" x14ac:dyDescent="0.25">
      <c r="B2620"/>
    </row>
    <row r="2621" spans="2:2" x14ac:dyDescent="0.25">
      <c r="B2621"/>
    </row>
    <row r="2622" spans="2:2" x14ac:dyDescent="0.25">
      <c r="B2622"/>
    </row>
    <row r="2623" spans="2:2" x14ac:dyDescent="0.25">
      <c r="B2623"/>
    </row>
    <row r="2624" spans="2:2" x14ac:dyDescent="0.25">
      <c r="B2624"/>
    </row>
    <row r="2625" spans="2:2" x14ac:dyDescent="0.25">
      <c r="B2625"/>
    </row>
    <row r="2626" spans="2:2" x14ac:dyDescent="0.25">
      <c r="B2626"/>
    </row>
    <row r="2627" spans="2:2" x14ac:dyDescent="0.25">
      <c r="B2627"/>
    </row>
    <row r="2628" spans="2:2" x14ac:dyDescent="0.25">
      <c r="B2628"/>
    </row>
    <row r="2629" spans="2:2" x14ac:dyDescent="0.25">
      <c r="B2629"/>
    </row>
    <row r="2630" spans="2:2" x14ac:dyDescent="0.25">
      <c r="B2630"/>
    </row>
    <row r="2631" spans="2:2" x14ac:dyDescent="0.25">
      <c r="B2631"/>
    </row>
    <row r="2632" spans="2:2" x14ac:dyDescent="0.25">
      <c r="B2632"/>
    </row>
    <row r="2633" spans="2:2" x14ac:dyDescent="0.25">
      <c r="B2633"/>
    </row>
    <row r="2634" spans="2:2" x14ac:dyDescent="0.25">
      <c r="B2634"/>
    </row>
    <row r="2635" spans="2:2" x14ac:dyDescent="0.25">
      <c r="B2635"/>
    </row>
    <row r="2636" spans="2:2" x14ac:dyDescent="0.25">
      <c r="B2636"/>
    </row>
    <row r="2637" spans="2:2" x14ac:dyDescent="0.25">
      <c r="B2637"/>
    </row>
    <row r="2638" spans="2:2" x14ac:dyDescent="0.25">
      <c r="B2638"/>
    </row>
    <row r="2639" spans="2:2" x14ac:dyDescent="0.25">
      <c r="B2639"/>
    </row>
    <row r="2640" spans="2:2" x14ac:dyDescent="0.25">
      <c r="B2640"/>
    </row>
    <row r="2641" spans="2:2" x14ac:dyDescent="0.25">
      <c r="B2641"/>
    </row>
    <row r="2642" spans="2:2" x14ac:dyDescent="0.25">
      <c r="B2642"/>
    </row>
    <row r="2643" spans="2:2" x14ac:dyDescent="0.25">
      <c r="B2643"/>
    </row>
    <row r="2644" spans="2:2" x14ac:dyDescent="0.25">
      <c r="B2644"/>
    </row>
    <row r="2645" spans="2:2" x14ac:dyDescent="0.25">
      <c r="B2645"/>
    </row>
    <row r="2646" spans="2:2" x14ac:dyDescent="0.25">
      <c r="B2646"/>
    </row>
    <row r="2647" spans="2:2" x14ac:dyDescent="0.25">
      <c r="B2647"/>
    </row>
    <row r="2648" spans="2:2" x14ac:dyDescent="0.25">
      <c r="B2648"/>
    </row>
    <row r="2649" spans="2:2" x14ac:dyDescent="0.25">
      <c r="B2649"/>
    </row>
    <row r="2650" spans="2:2" x14ac:dyDescent="0.25">
      <c r="B2650"/>
    </row>
    <row r="2651" spans="2:2" x14ac:dyDescent="0.25">
      <c r="B2651"/>
    </row>
    <row r="2652" spans="2:2" x14ac:dyDescent="0.25">
      <c r="B2652"/>
    </row>
    <row r="2653" spans="2:2" x14ac:dyDescent="0.25">
      <c r="B2653"/>
    </row>
    <row r="2654" spans="2:2" x14ac:dyDescent="0.25">
      <c r="B2654"/>
    </row>
    <row r="2655" spans="2:2" x14ac:dyDescent="0.25">
      <c r="B2655"/>
    </row>
    <row r="2656" spans="2:2" x14ac:dyDescent="0.25">
      <c r="B2656"/>
    </row>
    <row r="2657" spans="2:2" x14ac:dyDescent="0.25">
      <c r="B2657"/>
    </row>
    <row r="2658" spans="2:2" x14ac:dyDescent="0.25">
      <c r="B2658"/>
    </row>
    <row r="2659" spans="2:2" x14ac:dyDescent="0.25">
      <c r="B2659"/>
    </row>
    <row r="2660" spans="2:2" x14ac:dyDescent="0.25">
      <c r="B2660"/>
    </row>
    <row r="2661" spans="2:2" x14ac:dyDescent="0.25">
      <c r="B2661"/>
    </row>
    <row r="2662" spans="2:2" x14ac:dyDescent="0.25">
      <c r="B2662"/>
    </row>
    <row r="2663" spans="2:2" x14ac:dyDescent="0.25">
      <c r="B2663"/>
    </row>
    <row r="2664" spans="2:2" x14ac:dyDescent="0.25">
      <c r="B2664"/>
    </row>
    <row r="2665" spans="2:2" x14ac:dyDescent="0.25">
      <c r="B2665"/>
    </row>
    <row r="2666" spans="2:2" x14ac:dyDescent="0.25">
      <c r="B2666"/>
    </row>
    <row r="2667" spans="2:2" x14ac:dyDescent="0.25">
      <c r="B2667"/>
    </row>
    <row r="2668" spans="2:2" x14ac:dyDescent="0.25">
      <c r="B2668"/>
    </row>
    <row r="2669" spans="2:2" x14ac:dyDescent="0.25">
      <c r="B2669"/>
    </row>
    <row r="2670" spans="2:2" x14ac:dyDescent="0.25">
      <c r="B2670"/>
    </row>
    <row r="2671" spans="2:2" x14ac:dyDescent="0.25">
      <c r="B2671"/>
    </row>
    <row r="2672" spans="2:2" x14ac:dyDescent="0.25">
      <c r="B2672"/>
    </row>
    <row r="2673" spans="2:2" x14ac:dyDescent="0.25">
      <c r="B2673"/>
    </row>
    <row r="2674" spans="2:2" x14ac:dyDescent="0.25">
      <c r="B2674"/>
    </row>
    <row r="2675" spans="2:2" x14ac:dyDescent="0.25">
      <c r="B2675"/>
    </row>
    <row r="2676" spans="2:2" x14ac:dyDescent="0.25">
      <c r="B2676"/>
    </row>
    <row r="2677" spans="2:2" x14ac:dyDescent="0.25">
      <c r="B2677"/>
    </row>
    <row r="2678" spans="2:2" x14ac:dyDescent="0.25">
      <c r="B2678"/>
    </row>
    <row r="2679" spans="2:2" x14ac:dyDescent="0.25">
      <c r="B2679"/>
    </row>
    <row r="2680" spans="2:2" x14ac:dyDescent="0.25">
      <c r="B2680"/>
    </row>
    <row r="2681" spans="2:2" x14ac:dyDescent="0.25">
      <c r="B2681"/>
    </row>
    <row r="2682" spans="2:2" x14ac:dyDescent="0.25">
      <c r="B2682"/>
    </row>
    <row r="2683" spans="2:2" x14ac:dyDescent="0.25">
      <c r="B2683"/>
    </row>
    <row r="2684" spans="2:2" x14ac:dyDescent="0.25">
      <c r="B2684"/>
    </row>
    <row r="2685" spans="2:2" x14ac:dyDescent="0.25">
      <c r="B2685"/>
    </row>
    <row r="2686" spans="2:2" x14ac:dyDescent="0.25">
      <c r="B2686"/>
    </row>
    <row r="2687" spans="2:2" x14ac:dyDescent="0.25">
      <c r="B2687"/>
    </row>
    <row r="2688" spans="2:2" x14ac:dyDescent="0.25">
      <c r="B2688"/>
    </row>
    <row r="2689" spans="2:2" x14ac:dyDescent="0.25">
      <c r="B2689"/>
    </row>
    <row r="2690" spans="2:2" x14ac:dyDescent="0.25">
      <c r="B2690"/>
    </row>
    <row r="2691" spans="2:2" x14ac:dyDescent="0.25">
      <c r="B2691"/>
    </row>
    <row r="2692" spans="2:2" x14ac:dyDescent="0.25">
      <c r="B2692"/>
    </row>
    <row r="2693" spans="2:2" x14ac:dyDescent="0.25">
      <c r="B2693"/>
    </row>
    <row r="2694" spans="2:2" x14ac:dyDescent="0.25">
      <c r="B2694"/>
    </row>
    <row r="2695" spans="2:2" x14ac:dyDescent="0.25">
      <c r="B2695"/>
    </row>
    <row r="2696" spans="2:2" x14ac:dyDescent="0.25">
      <c r="B2696"/>
    </row>
    <row r="2697" spans="2:2" x14ac:dyDescent="0.25">
      <c r="B2697"/>
    </row>
    <row r="2698" spans="2:2" x14ac:dyDescent="0.25">
      <c r="B2698"/>
    </row>
    <row r="2699" spans="2:2" x14ac:dyDescent="0.25">
      <c r="B2699"/>
    </row>
    <row r="2700" spans="2:2" x14ac:dyDescent="0.25">
      <c r="B2700"/>
    </row>
    <row r="2701" spans="2:2" x14ac:dyDescent="0.25">
      <c r="B2701"/>
    </row>
    <row r="2702" spans="2:2" x14ac:dyDescent="0.25">
      <c r="B2702"/>
    </row>
    <row r="2703" spans="2:2" x14ac:dyDescent="0.25">
      <c r="B2703"/>
    </row>
    <row r="2704" spans="2:2" x14ac:dyDescent="0.25">
      <c r="B2704"/>
    </row>
    <row r="2705" spans="2:2" x14ac:dyDescent="0.25">
      <c r="B2705"/>
    </row>
    <row r="2706" spans="2:2" x14ac:dyDescent="0.25">
      <c r="B2706"/>
    </row>
    <row r="2707" spans="2:2" x14ac:dyDescent="0.25">
      <c r="B2707"/>
    </row>
    <row r="2708" spans="2:2" x14ac:dyDescent="0.25">
      <c r="B2708"/>
    </row>
    <row r="2709" spans="2:2" x14ac:dyDescent="0.25">
      <c r="B2709"/>
    </row>
    <row r="2710" spans="2:2" x14ac:dyDescent="0.25">
      <c r="B2710"/>
    </row>
    <row r="2711" spans="2:2" x14ac:dyDescent="0.25">
      <c r="B2711"/>
    </row>
    <row r="2712" spans="2:2" x14ac:dyDescent="0.25">
      <c r="B2712"/>
    </row>
    <row r="2713" spans="2:2" x14ac:dyDescent="0.25">
      <c r="B2713"/>
    </row>
    <row r="2714" spans="2:2" x14ac:dyDescent="0.25">
      <c r="B2714"/>
    </row>
    <row r="2715" spans="2:2" x14ac:dyDescent="0.25">
      <c r="B2715"/>
    </row>
    <row r="2716" spans="2:2" x14ac:dyDescent="0.25">
      <c r="B2716"/>
    </row>
    <row r="2717" spans="2:2" x14ac:dyDescent="0.25">
      <c r="B2717"/>
    </row>
    <row r="2718" spans="2:2" x14ac:dyDescent="0.25">
      <c r="B2718"/>
    </row>
    <row r="2719" spans="2:2" x14ac:dyDescent="0.25">
      <c r="B2719"/>
    </row>
    <row r="2720" spans="2:2" x14ac:dyDescent="0.25">
      <c r="B2720"/>
    </row>
    <row r="2721" spans="2:2" x14ac:dyDescent="0.25">
      <c r="B2721"/>
    </row>
    <row r="2722" spans="2:2" x14ac:dyDescent="0.25">
      <c r="B2722"/>
    </row>
    <row r="2723" spans="2:2" x14ac:dyDescent="0.25">
      <c r="B2723"/>
    </row>
    <row r="2724" spans="2:2" x14ac:dyDescent="0.25">
      <c r="B2724"/>
    </row>
    <row r="2725" spans="2:2" x14ac:dyDescent="0.25">
      <c r="B2725"/>
    </row>
    <row r="2726" spans="2:2" x14ac:dyDescent="0.25">
      <c r="B2726"/>
    </row>
    <row r="2727" spans="2:2" x14ac:dyDescent="0.25">
      <c r="B2727"/>
    </row>
    <row r="2728" spans="2:2" x14ac:dyDescent="0.25">
      <c r="B2728"/>
    </row>
    <row r="2729" spans="2:2" x14ac:dyDescent="0.25">
      <c r="B2729"/>
    </row>
    <row r="2730" spans="2:2" x14ac:dyDescent="0.25">
      <c r="B2730"/>
    </row>
    <row r="2731" spans="2:2" x14ac:dyDescent="0.25">
      <c r="B2731"/>
    </row>
    <row r="2732" spans="2:2" x14ac:dyDescent="0.25">
      <c r="B2732"/>
    </row>
    <row r="2733" spans="2:2" x14ac:dyDescent="0.25">
      <c r="B2733"/>
    </row>
    <row r="2734" spans="2:2" x14ac:dyDescent="0.25">
      <c r="B2734"/>
    </row>
    <row r="2735" spans="2:2" x14ac:dyDescent="0.25">
      <c r="B2735"/>
    </row>
    <row r="2736" spans="2:2" x14ac:dyDescent="0.25">
      <c r="B2736"/>
    </row>
    <row r="2737" spans="2:2" x14ac:dyDescent="0.25">
      <c r="B2737"/>
    </row>
    <row r="2738" spans="2:2" x14ac:dyDescent="0.25">
      <c r="B2738"/>
    </row>
    <row r="2739" spans="2:2" x14ac:dyDescent="0.25">
      <c r="B2739"/>
    </row>
    <row r="2740" spans="2:2" x14ac:dyDescent="0.25">
      <c r="B2740"/>
    </row>
    <row r="2741" spans="2:2" x14ac:dyDescent="0.25">
      <c r="B2741"/>
    </row>
    <row r="2742" spans="2:2" x14ac:dyDescent="0.25">
      <c r="B2742"/>
    </row>
    <row r="2743" spans="2:2" x14ac:dyDescent="0.25">
      <c r="B2743"/>
    </row>
    <row r="2744" spans="2:2" x14ac:dyDescent="0.25">
      <c r="B2744"/>
    </row>
    <row r="2745" spans="2:2" x14ac:dyDescent="0.25">
      <c r="B2745"/>
    </row>
    <row r="2746" spans="2:2" x14ac:dyDescent="0.25">
      <c r="B2746"/>
    </row>
    <row r="2747" spans="2:2" x14ac:dyDescent="0.25">
      <c r="B2747"/>
    </row>
    <row r="2748" spans="2:2" x14ac:dyDescent="0.25">
      <c r="B2748"/>
    </row>
    <row r="2749" spans="2:2" x14ac:dyDescent="0.25">
      <c r="B2749"/>
    </row>
    <row r="2750" spans="2:2" x14ac:dyDescent="0.25">
      <c r="B2750"/>
    </row>
    <row r="2751" spans="2:2" x14ac:dyDescent="0.25">
      <c r="B2751"/>
    </row>
    <row r="2752" spans="2:2" x14ac:dyDescent="0.25">
      <c r="B2752"/>
    </row>
    <row r="2753" spans="2:2" x14ac:dyDescent="0.25">
      <c r="B2753"/>
    </row>
    <row r="2754" spans="2:2" x14ac:dyDescent="0.25">
      <c r="B2754"/>
    </row>
    <row r="2755" spans="2:2" x14ac:dyDescent="0.25">
      <c r="B2755"/>
    </row>
    <row r="2756" spans="2:2" x14ac:dyDescent="0.25">
      <c r="B2756"/>
    </row>
    <row r="2757" spans="2:2" x14ac:dyDescent="0.25">
      <c r="B2757"/>
    </row>
    <row r="2758" spans="2:2" x14ac:dyDescent="0.25">
      <c r="B2758"/>
    </row>
    <row r="2759" spans="2:2" x14ac:dyDescent="0.25">
      <c r="B2759"/>
    </row>
    <row r="2760" spans="2:2" x14ac:dyDescent="0.25">
      <c r="B2760"/>
    </row>
    <row r="2761" spans="2:2" x14ac:dyDescent="0.25">
      <c r="B2761"/>
    </row>
    <row r="2762" spans="2:2" x14ac:dyDescent="0.25">
      <c r="B2762"/>
    </row>
    <row r="2763" spans="2:2" x14ac:dyDescent="0.25">
      <c r="B2763"/>
    </row>
    <row r="2764" spans="2:2" x14ac:dyDescent="0.25">
      <c r="B2764"/>
    </row>
    <row r="2765" spans="2:2" x14ac:dyDescent="0.25">
      <c r="B2765"/>
    </row>
    <row r="2766" spans="2:2" x14ac:dyDescent="0.25">
      <c r="B2766"/>
    </row>
    <row r="2767" spans="2:2" x14ac:dyDescent="0.25">
      <c r="B2767"/>
    </row>
    <row r="2768" spans="2:2" x14ac:dyDescent="0.25">
      <c r="B2768"/>
    </row>
    <row r="2769" spans="2:2" x14ac:dyDescent="0.25">
      <c r="B2769"/>
    </row>
    <row r="2770" spans="2:2" x14ac:dyDescent="0.25">
      <c r="B2770"/>
    </row>
    <row r="2771" spans="2:2" x14ac:dyDescent="0.25">
      <c r="B2771"/>
    </row>
    <row r="2772" spans="2:2" x14ac:dyDescent="0.25">
      <c r="B2772"/>
    </row>
    <row r="2773" spans="2:2" x14ac:dyDescent="0.25">
      <c r="B2773"/>
    </row>
    <row r="2774" spans="2:2" x14ac:dyDescent="0.25">
      <c r="B2774"/>
    </row>
    <row r="2775" spans="2:2" x14ac:dyDescent="0.25">
      <c r="B2775"/>
    </row>
    <row r="2776" spans="2:2" x14ac:dyDescent="0.25">
      <c r="B2776"/>
    </row>
    <row r="2777" spans="2:2" x14ac:dyDescent="0.25">
      <c r="B2777"/>
    </row>
    <row r="2778" spans="2:2" x14ac:dyDescent="0.25">
      <c r="B2778"/>
    </row>
    <row r="2779" spans="2:2" x14ac:dyDescent="0.25">
      <c r="B2779"/>
    </row>
    <row r="2780" spans="2:2" x14ac:dyDescent="0.25">
      <c r="B2780"/>
    </row>
    <row r="2781" spans="2:2" x14ac:dyDescent="0.25">
      <c r="B2781"/>
    </row>
    <row r="2782" spans="2:2" x14ac:dyDescent="0.25">
      <c r="B2782"/>
    </row>
    <row r="2783" spans="2:2" x14ac:dyDescent="0.25">
      <c r="B2783"/>
    </row>
    <row r="2784" spans="2:2" x14ac:dyDescent="0.25">
      <c r="B2784"/>
    </row>
    <row r="2785" spans="2:2" x14ac:dyDescent="0.25">
      <c r="B2785"/>
    </row>
    <row r="2786" spans="2:2" x14ac:dyDescent="0.25">
      <c r="B2786"/>
    </row>
    <row r="2787" spans="2:2" x14ac:dyDescent="0.25">
      <c r="B2787"/>
    </row>
    <row r="2788" spans="2:2" x14ac:dyDescent="0.25">
      <c r="B2788"/>
    </row>
    <row r="2789" spans="2:2" x14ac:dyDescent="0.25">
      <c r="B2789"/>
    </row>
    <row r="2790" spans="2:2" x14ac:dyDescent="0.25">
      <c r="B2790"/>
    </row>
    <row r="2791" spans="2:2" x14ac:dyDescent="0.25">
      <c r="B2791"/>
    </row>
    <row r="2792" spans="2:2" x14ac:dyDescent="0.25">
      <c r="B2792"/>
    </row>
    <row r="2793" spans="2:2" x14ac:dyDescent="0.25">
      <c r="B2793"/>
    </row>
    <row r="2794" spans="2:2" x14ac:dyDescent="0.25">
      <c r="B2794"/>
    </row>
    <row r="2795" spans="2:2" x14ac:dyDescent="0.25">
      <c r="B2795"/>
    </row>
    <row r="2796" spans="2:2" x14ac:dyDescent="0.25">
      <c r="B2796"/>
    </row>
    <row r="2797" spans="2:2" x14ac:dyDescent="0.25">
      <c r="B2797"/>
    </row>
    <row r="2798" spans="2:2" x14ac:dyDescent="0.25">
      <c r="B2798"/>
    </row>
    <row r="2799" spans="2:2" x14ac:dyDescent="0.25">
      <c r="B2799"/>
    </row>
    <row r="2800" spans="2:2" x14ac:dyDescent="0.25">
      <c r="B2800"/>
    </row>
    <row r="2801" spans="2:2" x14ac:dyDescent="0.25">
      <c r="B2801"/>
    </row>
    <row r="2802" spans="2:2" x14ac:dyDescent="0.25">
      <c r="B2802"/>
    </row>
    <row r="2803" spans="2:2" x14ac:dyDescent="0.25">
      <c r="B2803"/>
    </row>
    <row r="2804" spans="2:2" x14ac:dyDescent="0.25">
      <c r="B2804"/>
    </row>
    <row r="2805" spans="2:2" x14ac:dyDescent="0.25">
      <c r="B2805"/>
    </row>
    <row r="2806" spans="2:2" x14ac:dyDescent="0.25">
      <c r="B2806"/>
    </row>
    <row r="2807" spans="2:2" x14ac:dyDescent="0.25">
      <c r="B2807"/>
    </row>
    <row r="2808" spans="2:2" x14ac:dyDescent="0.25">
      <c r="B2808"/>
    </row>
    <row r="2809" spans="2:2" x14ac:dyDescent="0.25">
      <c r="B2809"/>
    </row>
    <row r="2810" spans="2:2" x14ac:dyDescent="0.25">
      <c r="B2810"/>
    </row>
    <row r="2811" spans="2:2" x14ac:dyDescent="0.25">
      <c r="B2811"/>
    </row>
    <row r="2812" spans="2:2" x14ac:dyDescent="0.25">
      <c r="B2812"/>
    </row>
    <row r="2813" spans="2:2" x14ac:dyDescent="0.25">
      <c r="B2813"/>
    </row>
    <row r="2814" spans="2:2" x14ac:dyDescent="0.25">
      <c r="B2814"/>
    </row>
    <row r="2815" spans="2:2" x14ac:dyDescent="0.25">
      <c r="B2815"/>
    </row>
    <row r="2816" spans="2:2" x14ac:dyDescent="0.25">
      <c r="B2816"/>
    </row>
    <row r="2817" spans="2:2" x14ac:dyDescent="0.25">
      <c r="B2817"/>
    </row>
    <row r="2818" spans="2:2" x14ac:dyDescent="0.25">
      <c r="B2818"/>
    </row>
    <row r="2819" spans="2:2" x14ac:dyDescent="0.25">
      <c r="B2819"/>
    </row>
    <row r="2820" spans="2:2" x14ac:dyDescent="0.25">
      <c r="B2820"/>
    </row>
    <row r="2821" spans="2:2" x14ac:dyDescent="0.25">
      <c r="B2821"/>
    </row>
    <row r="2822" spans="2:2" x14ac:dyDescent="0.25">
      <c r="B2822"/>
    </row>
    <row r="2823" spans="2:2" x14ac:dyDescent="0.25">
      <c r="B2823"/>
    </row>
    <row r="2824" spans="2:2" x14ac:dyDescent="0.25">
      <c r="B2824"/>
    </row>
    <row r="2825" spans="2:2" x14ac:dyDescent="0.25">
      <c r="B2825"/>
    </row>
    <row r="2826" spans="2:2" x14ac:dyDescent="0.25">
      <c r="B2826"/>
    </row>
    <row r="2827" spans="2:2" x14ac:dyDescent="0.25">
      <c r="B2827"/>
    </row>
    <row r="2828" spans="2:2" x14ac:dyDescent="0.25">
      <c r="B2828"/>
    </row>
    <row r="2829" spans="2:2" x14ac:dyDescent="0.25">
      <c r="B2829"/>
    </row>
    <row r="2830" spans="2:2" x14ac:dyDescent="0.25">
      <c r="B2830"/>
    </row>
    <row r="2831" spans="2:2" x14ac:dyDescent="0.25">
      <c r="B2831"/>
    </row>
    <row r="2832" spans="2:2" x14ac:dyDescent="0.25">
      <c r="B2832"/>
    </row>
    <row r="2833" spans="2:2" x14ac:dyDescent="0.25">
      <c r="B2833"/>
    </row>
    <row r="2834" spans="2:2" x14ac:dyDescent="0.25">
      <c r="B2834"/>
    </row>
    <row r="2835" spans="2:2" x14ac:dyDescent="0.25">
      <c r="B2835"/>
    </row>
    <row r="2836" spans="2:2" x14ac:dyDescent="0.25">
      <c r="B2836"/>
    </row>
    <row r="2837" spans="2:2" x14ac:dyDescent="0.25">
      <c r="B2837"/>
    </row>
    <row r="2838" spans="2:2" x14ac:dyDescent="0.25">
      <c r="B2838"/>
    </row>
    <row r="2839" spans="2:2" x14ac:dyDescent="0.25">
      <c r="B2839"/>
    </row>
    <row r="2840" spans="2:2" x14ac:dyDescent="0.25">
      <c r="B2840"/>
    </row>
    <row r="2841" spans="2:2" x14ac:dyDescent="0.25">
      <c r="B2841"/>
    </row>
    <row r="2842" spans="2:2" x14ac:dyDescent="0.25">
      <c r="B2842"/>
    </row>
    <row r="2843" spans="2:2" x14ac:dyDescent="0.25">
      <c r="B2843"/>
    </row>
    <row r="2844" spans="2:2" x14ac:dyDescent="0.25">
      <c r="B2844"/>
    </row>
    <row r="2845" spans="2:2" x14ac:dyDescent="0.25">
      <c r="B2845"/>
    </row>
    <row r="2846" spans="2:2" x14ac:dyDescent="0.25">
      <c r="B2846"/>
    </row>
    <row r="2847" spans="2:2" x14ac:dyDescent="0.25">
      <c r="B2847"/>
    </row>
    <row r="2848" spans="2:2" x14ac:dyDescent="0.25">
      <c r="B2848"/>
    </row>
    <row r="2849" spans="2:2" x14ac:dyDescent="0.25">
      <c r="B2849"/>
    </row>
    <row r="2850" spans="2:2" x14ac:dyDescent="0.25">
      <c r="B2850"/>
    </row>
    <row r="2851" spans="2:2" x14ac:dyDescent="0.25">
      <c r="B2851"/>
    </row>
    <row r="2852" spans="2:2" x14ac:dyDescent="0.25">
      <c r="B2852"/>
    </row>
    <row r="2853" spans="2:2" x14ac:dyDescent="0.25">
      <c r="B2853"/>
    </row>
    <row r="2854" spans="2:2" x14ac:dyDescent="0.25">
      <c r="B2854"/>
    </row>
    <row r="2855" spans="2:2" x14ac:dyDescent="0.25">
      <c r="B2855"/>
    </row>
    <row r="2856" spans="2:2" x14ac:dyDescent="0.25">
      <c r="B2856"/>
    </row>
    <row r="2857" spans="2:2" x14ac:dyDescent="0.25">
      <c r="B2857"/>
    </row>
    <row r="2858" spans="2:2" x14ac:dyDescent="0.25">
      <c r="B2858"/>
    </row>
    <row r="2859" spans="2:2" x14ac:dyDescent="0.25">
      <c r="B2859"/>
    </row>
    <row r="2860" spans="2:2" x14ac:dyDescent="0.25">
      <c r="B2860"/>
    </row>
    <row r="2861" spans="2:2" x14ac:dyDescent="0.25">
      <c r="B2861"/>
    </row>
    <row r="2862" spans="2:2" x14ac:dyDescent="0.25">
      <c r="B2862"/>
    </row>
    <row r="2863" spans="2:2" x14ac:dyDescent="0.25">
      <c r="B2863"/>
    </row>
    <row r="2864" spans="2:2" x14ac:dyDescent="0.25">
      <c r="B2864"/>
    </row>
    <row r="2865" spans="2:2" x14ac:dyDescent="0.25">
      <c r="B2865"/>
    </row>
    <row r="2866" spans="2:2" x14ac:dyDescent="0.25">
      <c r="B2866"/>
    </row>
    <row r="2867" spans="2:2" x14ac:dyDescent="0.25">
      <c r="B2867"/>
    </row>
    <row r="2868" spans="2:2" x14ac:dyDescent="0.25">
      <c r="B2868"/>
    </row>
    <row r="2869" spans="2:2" x14ac:dyDescent="0.25">
      <c r="B2869"/>
    </row>
    <row r="2870" spans="2:2" x14ac:dyDescent="0.25">
      <c r="B2870"/>
    </row>
    <row r="2871" spans="2:2" x14ac:dyDescent="0.25">
      <c r="B2871"/>
    </row>
    <row r="2872" spans="2:2" x14ac:dyDescent="0.25">
      <c r="B2872"/>
    </row>
    <row r="2873" spans="2:2" x14ac:dyDescent="0.25">
      <c r="B2873"/>
    </row>
    <row r="2874" spans="2:2" x14ac:dyDescent="0.25">
      <c r="B2874"/>
    </row>
    <row r="2875" spans="2:2" x14ac:dyDescent="0.25">
      <c r="B2875"/>
    </row>
    <row r="2876" spans="2:2" x14ac:dyDescent="0.25">
      <c r="B2876"/>
    </row>
    <row r="2877" spans="2:2" x14ac:dyDescent="0.25">
      <c r="B2877"/>
    </row>
    <row r="2878" spans="2:2" x14ac:dyDescent="0.25">
      <c r="B2878"/>
    </row>
    <row r="2879" spans="2:2" x14ac:dyDescent="0.25">
      <c r="B2879"/>
    </row>
    <row r="2880" spans="2:2" x14ac:dyDescent="0.25">
      <c r="B2880"/>
    </row>
    <row r="2881" spans="2:2" x14ac:dyDescent="0.25">
      <c r="B2881"/>
    </row>
    <row r="2882" spans="2:2" x14ac:dyDescent="0.25">
      <c r="B2882"/>
    </row>
    <row r="2883" spans="2:2" x14ac:dyDescent="0.25">
      <c r="B2883"/>
    </row>
    <row r="2884" spans="2:2" x14ac:dyDescent="0.25">
      <c r="B2884"/>
    </row>
    <row r="2885" spans="2:2" x14ac:dyDescent="0.25">
      <c r="B2885"/>
    </row>
    <row r="2886" spans="2:2" x14ac:dyDescent="0.25">
      <c r="B2886"/>
    </row>
    <row r="2887" spans="2:2" x14ac:dyDescent="0.25">
      <c r="B2887"/>
    </row>
    <row r="2888" spans="2:2" x14ac:dyDescent="0.25">
      <c r="B2888"/>
    </row>
    <row r="2889" spans="2:2" x14ac:dyDescent="0.25">
      <c r="B2889"/>
    </row>
    <row r="2890" spans="2:2" x14ac:dyDescent="0.25">
      <c r="B2890"/>
    </row>
    <row r="2891" spans="2:2" x14ac:dyDescent="0.25">
      <c r="B2891"/>
    </row>
    <row r="2892" spans="2:2" x14ac:dyDescent="0.25">
      <c r="B2892"/>
    </row>
    <row r="2893" spans="2:2" x14ac:dyDescent="0.25">
      <c r="B2893"/>
    </row>
    <row r="2894" spans="2:2" x14ac:dyDescent="0.25">
      <c r="B2894"/>
    </row>
    <row r="2895" spans="2:2" x14ac:dyDescent="0.25">
      <c r="B2895"/>
    </row>
    <row r="2896" spans="2:2" x14ac:dyDescent="0.25">
      <c r="B2896"/>
    </row>
    <row r="2897" spans="2:2" x14ac:dyDescent="0.25">
      <c r="B2897"/>
    </row>
    <row r="2898" spans="2:2" x14ac:dyDescent="0.25">
      <c r="B2898"/>
    </row>
    <row r="2899" spans="2:2" x14ac:dyDescent="0.25">
      <c r="B2899"/>
    </row>
    <row r="2900" spans="2:2" x14ac:dyDescent="0.25">
      <c r="B2900"/>
    </row>
    <row r="2901" spans="2:2" x14ac:dyDescent="0.25">
      <c r="B2901"/>
    </row>
    <row r="2902" spans="2:2" x14ac:dyDescent="0.25">
      <c r="B2902"/>
    </row>
    <row r="2903" spans="2:2" x14ac:dyDescent="0.25">
      <c r="B2903"/>
    </row>
    <row r="2904" spans="2:2" x14ac:dyDescent="0.25">
      <c r="B2904"/>
    </row>
    <row r="2905" spans="2:2" x14ac:dyDescent="0.25">
      <c r="B2905"/>
    </row>
    <row r="2906" spans="2:2" x14ac:dyDescent="0.25">
      <c r="B2906"/>
    </row>
    <row r="2907" spans="2:2" x14ac:dyDescent="0.25">
      <c r="B2907"/>
    </row>
    <row r="2908" spans="2:2" x14ac:dyDescent="0.25">
      <c r="B2908"/>
    </row>
    <row r="2909" spans="2:2" x14ac:dyDescent="0.25">
      <c r="B2909"/>
    </row>
    <row r="2910" spans="2:2" x14ac:dyDescent="0.25">
      <c r="B2910"/>
    </row>
    <row r="2911" spans="2:2" x14ac:dyDescent="0.25">
      <c r="B2911"/>
    </row>
    <row r="2912" spans="2:2" x14ac:dyDescent="0.25">
      <c r="B2912"/>
    </row>
    <row r="2913" spans="2:2" x14ac:dyDescent="0.25">
      <c r="B2913"/>
    </row>
    <row r="2914" spans="2:2" x14ac:dyDescent="0.25">
      <c r="B2914"/>
    </row>
    <row r="2915" spans="2:2" x14ac:dyDescent="0.25">
      <c r="B2915"/>
    </row>
    <row r="2916" spans="2:2" x14ac:dyDescent="0.25">
      <c r="B2916"/>
    </row>
    <row r="2917" spans="2:2" x14ac:dyDescent="0.25">
      <c r="B2917"/>
    </row>
    <row r="2918" spans="2:2" x14ac:dyDescent="0.25">
      <c r="B2918"/>
    </row>
    <row r="2919" spans="2:2" x14ac:dyDescent="0.25">
      <c r="B2919"/>
    </row>
    <row r="2920" spans="2:2" x14ac:dyDescent="0.25">
      <c r="B2920"/>
    </row>
    <row r="2921" spans="2:2" x14ac:dyDescent="0.25">
      <c r="B2921"/>
    </row>
    <row r="2922" spans="2:2" x14ac:dyDescent="0.25">
      <c r="B2922"/>
    </row>
    <row r="2923" spans="2:2" x14ac:dyDescent="0.25">
      <c r="B2923"/>
    </row>
    <row r="2924" spans="2:2" x14ac:dyDescent="0.25">
      <c r="B2924"/>
    </row>
    <row r="2925" spans="2:2" x14ac:dyDescent="0.25">
      <c r="B2925"/>
    </row>
    <row r="2926" spans="2:2" x14ac:dyDescent="0.25">
      <c r="B2926"/>
    </row>
    <row r="2927" spans="2:2" x14ac:dyDescent="0.25">
      <c r="B2927"/>
    </row>
    <row r="2928" spans="2:2" x14ac:dyDescent="0.25">
      <c r="B2928"/>
    </row>
    <row r="2929" spans="2:2" x14ac:dyDescent="0.25">
      <c r="B2929"/>
    </row>
    <row r="2930" spans="2:2" x14ac:dyDescent="0.25">
      <c r="B2930"/>
    </row>
    <row r="2931" spans="2:2" x14ac:dyDescent="0.25">
      <c r="B2931"/>
    </row>
    <row r="2932" spans="2:2" x14ac:dyDescent="0.25">
      <c r="B2932"/>
    </row>
    <row r="2933" spans="2:2" x14ac:dyDescent="0.25">
      <c r="B2933"/>
    </row>
    <row r="2934" spans="2:2" x14ac:dyDescent="0.25">
      <c r="B2934"/>
    </row>
    <row r="2935" spans="2:2" x14ac:dyDescent="0.25">
      <c r="B2935"/>
    </row>
    <row r="2936" spans="2:2" x14ac:dyDescent="0.25">
      <c r="B2936"/>
    </row>
    <row r="2937" spans="2:2" x14ac:dyDescent="0.25">
      <c r="B2937"/>
    </row>
    <row r="2938" spans="2:2" x14ac:dyDescent="0.25">
      <c r="B2938"/>
    </row>
    <row r="2939" spans="2:2" x14ac:dyDescent="0.25">
      <c r="B2939"/>
    </row>
    <row r="2940" spans="2:2" x14ac:dyDescent="0.25">
      <c r="B2940"/>
    </row>
    <row r="2941" spans="2:2" x14ac:dyDescent="0.25">
      <c r="B2941"/>
    </row>
    <row r="2942" spans="2:2" x14ac:dyDescent="0.25">
      <c r="B2942"/>
    </row>
    <row r="2943" spans="2:2" x14ac:dyDescent="0.25">
      <c r="B2943"/>
    </row>
    <row r="2944" spans="2:2" x14ac:dyDescent="0.25">
      <c r="B2944"/>
    </row>
    <row r="2945" spans="2:2" x14ac:dyDescent="0.25">
      <c r="B2945"/>
    </row>
    <row r="2946" spans="2:2" x14ac:dyDescent="0.25">
      <c r="B2946"/>
    </row>
    <row r="2947" spans="2:2" x14ac:dyDescent="0.25">
      <c r="B2947"/>
    </row>
    <row r="2948" spans="2:2" x14ac:dyDescent="0.25">
      <c r="B2948"/>
    </row>
    <row r="2949" spans="2:2" x14ac:dyDescent="0.25">
      <c r="B2949"/>
    </row>
    <row r="2950" spans="2:2" x14ac:dyDescent="0.25">
      <c r="B2950"/>
    </row>
    <row r="2951" spans="2:2" x14ac:dyDescent="0.25">
      <c r="B2951"/>
    </row>
    <row r="2952" spans="2:2" x14ac:dyDescent="0.25">
      <c r="B2952"/>
    </row>
    <row r="2953" spans="2:2" x14ac:dyDescent="0.25">
      <c r="B2953"/>
    </row>
    <row r="2954" spans="2:2" x14ac:dyDescent="0.25">
      <c r="B2954"/>
    </row>
    <row r="2955" spans="2:2" x14ac:dyDescent="0.25">
      <c r="B2955"/>
    </row>
    <row r="2956" spans="2:2" x14ac:dyDescent="0.25">
      <c r="B2956"/>
    </row>
    <row r="2957" spans="2:2" x14ac:dyDescent="0.25">
      <c r="B2957"/>
    </row>
    <row r="2958" spans="2:2" x14ac:dyDescent="0.25">
      <c r="B2958"/>
    </row>
    <row r="2959" spans="2:2" x14ac:dyDescent="0.25">
      <c r="B2959"/>
    </row>
    <row r="2960" spans="2:2" x14ac:dyDescent="0.25">
      <c r="B2960"/>
    </row>
    <row r="2961" spans="2:2" x14ac:dyDescent="0.25">
      <c r="B2961"/>
    </row>
    <row r="2962" spans="2:2" x14ac:dyDescent="0.25">
      <c r="B2962"/>
    </row>
    <row r="2963" spans="2:2" x14ac:dyDescent="0.25">
      <c r="B2963"/>
    </row>
    <row r="2964" spans="2:2" x14ac:dyDescent="0.25">
      <c r="B2964"/>
    </row>
    <row r="2965" spans="2:2" x14ac:dyDescent="0.25">
      <c r="B2965"/>
    </row>
    <row r="2966" spans="2:2" x14ac:dyDescent="0.25">
      <c r="B2966"/>
    </row>
    <row r="2967" spans="2:2" x14ac:dyDescent="0.25">
      <c r="B2967"/>
    </row>
    <row r="2968" spans="2:2" x14ac:dyDescent="0.25">
      <c r="B2968"/>
    </row>
    <row r="2969" spans="2:2" x14ac:dyDescent="0.25">
      <c r="B2969"/>
    </row>
    <row r="2970" spans="2:2" x14ac:dyDescent="0.25">
      <c r="B2970"/>
    </row>
    <row r="2971" spans="2:2" x14ac:dyDescent="0.25">
      <c r="B2971"/>
    </row>
    <row r="2972" spans="2:2" x14ac:dyDescent="0.25">
      <c r="B2972"/>
    </row>
    <row r="2973" spans="2:2" x14ac:dyDescent="0.25">
      <c r="B2973"/>
    </row>
    <row r="2974" spans="2:2" x14ac:dyDescent="0.25">
      <c r="B2974"/>
    </row>
    <row r="2975" spans="2:2" x14ac:dyDescent="0.25">
      <c r="B2975"/>
    </row>
    <row r="2976" spans="2:2" x14ac:dyDescent="0.25">
      <c r="B2976"/>
    </row>
    <row r="2977" spans="2:2" x14ac:dyDescent="0.25">
      <c r="B2977"/>
    </row>
    <row r="2978" spans="2:2" x14ac:dyDescent="0.25">
      <c r="B2978"/>
    </row>
    <row r="2979" spans="2:2" x14ac:dyDescent="0.25">
      <c r="B2979"/>
    </row>
    <row r="2980" spans="2:2" x14ac:dyDescent="0.25">
      <c r="B2980"/>
    </row>
    <row r="2981" spans="2:2" x14ac:dyDescent="0.25">
      <c r="B2981"/>
    </row>
    <row r="2982" spans="2:2" x14ac:dyDescent="0.25">
      <c r="B2982"/>
    </row>
    <row r="2983" spans="2:2" x14ac:dyDescent="0.25">
      <c r="B2983"/>
    </row>
    <row r="2984" spans="2:2" x14ac:dyDescent="0.25">
      <c r="B2984"/>
    </row>
    <row r="2985" spans="2:2" x14ac:dyDescent="0.25">
      <c r="B2985"/>
    </row>
    <row r="2986" spans="2:2" x14ac:dyDescent="0.25">
      <c r="B2986"/>
    </row>
    <row r="2987" spans="2:2" x14ac:dyDescent="0.25">
      <c r="B2987"/>
    </row>
    <row r="2988" spans="2:2" x14ac:dyDescent="0.25">
      <c r="B2988"/>
    </row>
    <row r="2989" spans="2:2" x14ac:dyDescent="0.25">
      <c r="B2989"/>
    </row>
    <row r="2990" spans="2:2" x14ac:dyDescent="0.25">
      <c r="B2990"/>
    </row>
    <row r="2991" spans="2:2" x14ac:dyDescent="0.25">
      <c r="B2991"/>
    </row>
    <row r="2992" spans="2:2" x14ac:dyDescent="0.25">
      <c r="B2992"/>
    </row>
    <row r="2993" spans="2:2" x14ac:dyDescent="0.25">
      <c r="B2993"/>
    </row>
    <row r="2994" spans="2:2" x14ac:dyDescent="0.25">
      <c r="B2994"/>
    </row>
    <row r="2995" spans="2:2" x14ac:dyDescent="0.25">
      <c r="B2995"/>
    </row>
    <row r="2996" spans="2:2" x14ac:dyDescent="0.25">
      <c r="B2996"/>
    </row>
    <row r="2997" spans="2:2" x14ac:dyDescent="0.25">
      <c r="B2997"/>
    </row>
    <row r="2998" spans="2:2" x14ac:dyDescent="0.25">
      <c r="B2998"/>
    </row>
    <row r="2999" spans="2:2" x14ac:dyDescent="0.25">
      <c r="B2999"/>
    </row>
    <row r="3000" spans="2:2" x14ac:dyDescent="0.25">
      <c r="B3000"/>
    </row>
    <row r="3001" spans="2:2" x14ac:dyDescent="0.25">
      <c r="B3001"/>
    </row>
    <row r="3002" spans="2:2" x14ac:dyDescent="0.25">
      <c r="B3002"/>
    </row>
    <row r="3003" spans="2:2" x14ac:dyDescent="0.25">
      <c r="B3003"/>
    </row>
    <row r="3004" spans="2:2" x14ac:dyDescent="0.25">
      <c r="B3004"/>
    </row>
    <row r="3005" spans="2:2" x14ac:dyDescent="0.25">
      <c r="B3005"/>
    </row>
    <row r="3006" spans="2:2" x14ac:dyDescent="0.25">
      <c r="B3006"/>
    </row>
    <row r="3007" spans="2:2" x14ac:dyDescent="0.25">
      <c r="B3007"/>
    </row>
    <row r="3008" spans="2:2" x14ac:dyDescent="0.25">
      <c r="B3008"/>
    </row>
    <row r="3009" spans="2:2" x14ac:dyDescent="0.25">
      <c r="B3009"/>
    </row>
    <row r="3010" spans="2:2" x14ac:dyDescent="0.25">
      <c r="B3010"/>
    </row>
    <row r="3011" spans="2:2" x14ac:dyDescent="0.25">
      <c r="B3011"/>
    </row>
    <row r="3012" spans="2:2" x14ac:dyDescent="0.25">
      <c r="B3012"/>
    </row>
    <row r="3013" spans="2:2" x14ac:dyDescent="0.25">
      <c r="B3013"/>
    </row>
    <row r="3014" spans="2:2" x14ac:dyDescent="0.25">
      <c r="B3014"/>
    </row>
    <row r="3015" spans="2:2" x14ac:dyDescent="0.25">
      <c r="B3015"/>
    </row>
    <row r="3016" spans="2:2" x14ac:dyDescent="0.25">
      <c r="B3016"/>
    </row>
    <row r="3017" spans="2:2" x14ac:dyDescent="0.25">
      <c r="B3017"/>
    </row>
    <row r="3018" spans="2:2" x14ac:dyDescent="0.25">
      <c r="B3018"/>
    </row>
    <row r="3019" spans="2:2" x14ac:dyDescent="0.25">
      <c r="B3019"/>
    </row>
    <row r="3020" spans="2:2" x14ac:dyDescent="0.25">
      <c r="B3020"/>
    </row>
    <row r="3021" spans="2:2" x14ac:dyDescent="0.25">
      <c r="B3021"/>
    </row>
    <row r="3022" spans="2:2" x14ac:dyDescent="0.25">
      <c r="B3022"/>
    </row>
    <row r="3023" spans="2:2" x14ac:dyDescent="0.25">
      <c r="B3023"/>
    </row>
    <row r="3024" spans="2:2" x14ac:dyDescent="0.25">
      <c r="B3024"/>
    </row>
    <row r="3025" spans="2:2" x14ac:dyDescent="0.25">
      <c r="B3025"/>
    </row>
    <row r="3026" spans="2:2" x14ac:dyDescent="0.25">
      <c r="B3026"/>
    </row>
    <row r="3027" spans="2:2" x14ac:dyDescent="0.25">
      <c r="B3027"/>
    </row>
    <row r="3028" spans="2:2" x14ac:dyDescent="0.25">
      <c r="B3028"/>
    </row>
    <row r="3029" spans="2:2" x14ac:dyDescent="0.25">
      <c r="B3029"/>
    </row>
    <row r="3030" spans="2:2" x14ac:dyDescent="0.25">
      <c r="B3030"/>
    </row>
    <row r="3031" spans="2:2" x14ac:dyDescent="0.25">
      <c r="B3031"/>
    </row>
    <row r="3032" spans="2:2" x14ac:dyDescent="0.25">
      <c r="B3032"/>
    </row>
    <row r="3033" spans="2:2" x14ac:dyDescent="0.25">
      <c r="B3033"/>
    </row>
    <row r="3034" spans="2:2" x14ac:dyDescent="0.25">
      <c r="B3034"/>
    </row>
    <row r="3035" spans="2:2" x14ac:dyDescent="0.25">
      <c r="B3035"/>
    </row>
    <row r="3036" spans="2:2" x14ac:dyDescent="0.25">
      <c r="B3036"/>
    </row>
    <row r="3037" spans="2:2" x14ac:dyDescent="0.25">
      <c r="B3037"/>
    </row>
    <row r="3038" spans="2:2" x14ac:dyDescent="0.25">
      <c r="B3038"/>
    </row>
    <row r="3039" spans="2:2" x14ac:dyDescent="0.25">
      <c r="B3039"/>
    </row>
    <row r="3040" spans="2:2" x14ac:dyDescent="0.25">
      <c r="B3040"/>
    </row>
    <row r="3041" spans="2:2" x14ac:dyDescent="0.25">
      <c r="B3041"/>
    </row>
    <row r="3042" spans="2:2" x14ac:dyDescent="0.25">
      <c r="B3042"/>
    </row>
    <row r="3043" spans="2:2" x14ac:dyDescent="0.25">
      <c r="B3043"/>
    </row>
    <row r="3044" spans="2:2" x14ac:dyDescent="0.25">
      <c r="B3044"/>
    </row>
    <row r="3045" spans="2:2" x14ac:dyDescent="0.25">
      <c r="B3045"/>
    </row>
    <row r="3046" spans="2:2" x14ac:dyDescent="0.25">
      <c r="B3046"/>
    </row>
    <row r="3047" spans="2:2" x14ac:dyDescent="0.25">
      <c r="B3047"/>
    </row>
    <row r="3048" spans="2:2" x14ac:dyDescent="0.25">
      <c r="B3048"/>
    </row>
    <row r="3049" spans="2:2" x14ac:dyDescent="0.25">
      <c r="B3049"/>
    </row>
    <row r="3050" spans="2:2" x14ac:dyDescent="0.25">
      <c r="B3050"/>
    </row>
    <row r="3051" spans="2:2" x14ac:dyDescent="0.25">
      <c r="B3051"/>
    </row>
    <row r="3052" spans="2:2" x14ac:dyDescent="0.25">
      <c r="B3052"/>
    </row>
    <row r="3053" spans="2:2" x14ac:dyDescent="0.25">
      <c r="B3053"/>
    </row>
    <row r="3054" spans="2:2" x14ac:dyDescent="0.25">
      <c r="B3054"/>
    </row>
    <row r="3055" spans="2:2" x14ac:dyDescent="0.25">
      <c r="B3055"/>
    </row>
    <row r="3056" spans="2:2" x14ac:dyDescent="0.25">
      <c r="B3056"/>
    </row>
    <row r="3057" spans="2:2" x14ac:dyDescent="0.25">
      <c r="B3057"/>
    </row>
    <row r="3058" spans="2:2" x14ac:dyDescent="0.25">
      <c r="B3058"/>
    </row>
    <row r="3059" spans="2:2" x14ac:dyDescent="0.25">
      <c r="B3059"/>
    </row>
    <row r="3060" spans="2:2" x14ac:dyDescent="0.25">
      <c r="B3060"/>
    </row>
    <row r="3061" spans="2:2" x14ac:dyDescent="0.25">
      <c r="B3061"/>
    </row>
    <row r="3062" spans="2:2" x14ac:dyDescent="0.25">
      <c r="B3062"/>
    </row>
    <row r="3063" spans="2:2" x14ac:dyDescent="0.25">
      <c r="B3063"/>
    </row>
    <row r="3064" spans="2:2" x14ac:dyDescent="0.25">
      <c r="B3064"/>
    </row>
    <row r="3065" spans="2:2" x14ac:dyDescent="0.25">
      <c r="B3065"/>
    </row>
    <row r="3066" spans="2:2" x14ac:dyDescent="0.25">
      <c r="B3066"/>
    </row>
    <row r="3067" spans="2:2" x14ac:dyDescent="0.25">
      <c r="B3067"/>
    </row>
    <row r="3068" spans="2:2" x14ac:dyDescent="0.25">
      <c r="B3068"/>
    </row>
    <row r="3069" spans="2:2" x14ac:dyDescent="0.25">
      <c r="B3069"/>
    </row>
    <row r="3070" spans="2:2" x14ac:dyDescent="0.25">
      <c r="B3070"/>
    </row>
    <row r="3071" spans="2:2" x14ac:dyDescent="0.25">
      <c r="B3071"/>
    </row>
    <row r="3072" spans="2:2" x14ac:dyDescent="0.25">
      <c r="B3072"/>
    </row>
    <row r="3073" spans="2:2" x14ac:dyDescent="0.25">
      <c r="B3073"/>
    </row>
    <row r="3074" spans="2:2" x14ac:dyDescent="0.25">
      <c r="B3074"/>
    </row>
    <row r="3075" spans="2:2" x14ac:dyDescent="0.25">
      <c r="B3075"/>
    </row>
    <row r="3076" spans="2:2" x14ac:dyDescent="0.25">
      <c r="B3076"/>
    </row>
    <row r="3077" spans="2:2" x14ac:dyDescent="0.25">
      <c r="B3077"/>
    </row>
    <row r="3078" spans="2:2" x14ac:dyDescent="0.25">
      <c r="B3078"/>
    </row>
    <row r="3079" spans="2:2" x14ac:dyDescent="0.25">
      <c r="B3079"/>
    </row>
    <row r="3080" spans="2:2" x14ac:dyDescent="0.25">
      <c r="B3080"/>
    </row>
    <row r="3081" spans="2:2" x14ac:dyDescent="0.25">
      <c r="B3081"/>
    </row>
    <row r="3082" spans="2:2" x14ac:dyDescent="0.25">
      <c r="B3082"/>
    </row>
    <row r="3083" spans="2:2" x14ac:dyDescent="0.25">
      <c r="B3083"/>
    </row>
    <row r="3084" spans="2:2" x14ac:dyDescent="0.25">
      <c r="B3084"/>
    </row>
    <row r="3085" spans="2:2" x14ac:dyDescent="0.25">
      <c r="B3085"/>
    </row>
    <row r="3086" spans="2:2" x14ac:dyDescent="0.25">
      <c r="B3086"/>
    </row>
    <row r="3087" spans="2:2" x14ac:dyDescent="0.25">
      <c r="B3087"/>
    </row>
    <row r="3088" spans="2:2" x14ac:dyDescent="0.25">
      <c r="B3088"/>
    </row>
    <row r="3089" spans="2:2" x14ac:dyDescent="0.25">
      <c r="B3089"/>
    </row>
    <row r="3090" spans="2:2" x14ac:dyDescent="0.25">
      <c r="B3090"/>
    </row>
    <row r="3091" spans="2:2" x14ac:dyDescent="0.25">
      <c r="B3091"/>
    </row>
    <row r="3092" spans="2:2" x14ac:dyDescent="0.25">
      <c r="B3092"/>
    </row>
    <row r="3093" spans="2:2" x14ac:dyDescent="0.25">
      <c r="B3093"/>
    </row>
    <row r="3094" spans="2:2" x14ac:dyDescent="0.25">
      <c r="B3094"/>
    </row>
    <row r="3095" spans="2:2" x14ac:dyDescent="0.25">
      <c r="B3095"/>
    </row>
    <row r="3096" spans="2:2" x14ac:dyDescent="0.25">
      <c r="B3096"/>
    </row>
    <row r="3097" spans="2:2" x14ac:dyDescent="0.25">
      <c r="B3097"/>
    </row>
    <row r="3098" spans="2:2" x14ac:dyDescent="0.25">
      <c r="B3098"/>
    </row>
    <row r="3099" spans="2:2" x14ac:dyDescent="0.25">
      <c r="B3099"/>
    </row>
    <row r="3100" spans="2:2" x14ac:dyDescent="0.25">
      <c r="B3100"/>
    </row>
    <row r="3101" spans="2:2" x14ac:dyDescent="0.25">
      <c r="B3101"/>
    </row>
    <row r="3102" spans="2:2" x14ac:dyDescent="0.25">
      <c r="B3102"/>
    </row>
    <row r="3103" spans="2:2" x14ac:dyDescent="0.25">
      <c r="B3103"/>
    </row>
    <row r="3104" spans="2:2" x14ac:dyDescent="0.25">
      <c r="B3104"/>
    </row>
    <row r="3105" spans="2:2" x14ac:dyDescent="0.25">
      <c r="B3105"/>
    </row>
    <row r="3106" spans="2:2" x14ac:dyDescent="0.25">
      <c r="B3106"/>
    </row>
    <row r="3107" spans="2:2" x14ac:dyDescent="0.25">
      <c r="B3107"/>
    </row>
    <row r="3108" spans="2:2" x14ac:dyDescent="0.25">
      <c r="B3108"/>
    </row>
    <row r="3109" spans="2:2" x14ac:dyDescent="0.25">
      <c r="B3109"/>
    </row>
    <row r="3110" spans="2:2" x14ac:dyDescent="0.25">
      <c r="B3110"/>
    </row>
    <row r="3111" spans="2:2" x14ac:dyDescent="0.25">
      <c r="B3111"/>
    </row>
    <row r="3112" spans="2:2" x14ac:dyDescent="0.25">
      <c r="B3112"/>
    </row>
    <row r="3113" spans="2:2" x14ac:dyDescent="0.25">
      <c r="B3113"/>
    </row>
    <row r="3114" spans="2:2" x14ac:dyDescent="0.25">
      <c r="B3114"/>
    </row>
    <row r="3115" spans="2:2" x14ac:dyDescent="0.25">
      <c r="B3115"/>
    </row>
    <row r="3116" spans="2:2" x14ac:dyDescent="0.25">
      <c r="B3116"/>
    </row>
    <row r="3117" spans="2:2" x14ac:dyDescent="0.25">
      <c r="B3117"/>
    </row>
    <row r="3118" spans="2:2" x14ac:dyDescent="0.25">
      <c r="B3118"/>
    </row>
    <row r="3119" spans="2:2" x14ac:dyDescent="0.25">
      <c r="B3119"/>
    </row>
    <row r="3120" spans="2:2" x14ac:dyDescent="0.25">
      <c r="B3120"/>
    </row>
    <row r="3121" spans="2:2" x14ac:dyDescent="0.25">
      <c r="B3121"/>
    </row>
    <row r="3122" spans="2:2" x14ac:dyDescent="0.25">
      <c r="B3122"/>
    </row>
    <row r="3123" spans="2:2" x14ac:dyDescent="0.25">
      <c r="B3123"/>
    </row>
    <row r="3124" spans="2:2" x14ac:dyDescent="0.25">
      <c r="B3124"/>
    </row>
    <row r="3125" spans="2:2" x14ac:dyDescent="0.25">
      <c r="B3125"/>
    </row>
    <row r="3126" spans="2:2" x14ac:dyDescent="0.25">
      <c r="B3126"/>
    </row>
    <row r="3127" spans="2:2" x14ac:dyDescent="0.25">
      <c r="B3127"/>
    </row>
    <row r="3128" spans="2:2" x14ac:dyDescent="0.25">
      <c r="B3128"/>
    </row>
    <row r="3129" spans="2:2" x14ac:dyDescent="0.25">
      <c r="B3129"/>
    </row>
    <row r="3130" spans="2:2" x14ac:dyDescent="0.25">
      <c r="B3130"/>
    </row>
    <row r="3131" spans="2:2" x14ac:dyDescent="0.25">
      <c r="B3131"/>
    </row>
    <row r="3132" spans="2:2" x14ac:dyDescent="0.25">
      <c r="B3132"/>
    </row>
    <row r="3133" spans="2:2" x14ac:dyDescent="0.25">
      <c r="B3133"/>
    </row>
    <row r="3134" spans="2:2" x14ac:dyDescent="0.25">
      <c r="B3134"/>
    </row>
    <row r="3135" spans="2:2" x14ac:dyDescent="0.25">
      <c r="B3135"/>
    </row>
    <row r="3136" spans="2:2" x14ac:dyDescent="0.25">
      <c r="B3136"/>
    </row>
    <row r="3137" spans="2:2" x14ac:dyDescent="0.25">
      <c r="B3137"/>
    </row>
    <row r="3138" spans="2:2" x14ac:dyDescent="0.25">
      <c r="B3138"/>
    </row>
    <row r="3139" spans="2:2" x14ac:dyDescent="0.25">
      <c r="B3139"/>
    </row>
    <row r="3140" spans="2:2" x14ac:dyDescent="0.25">
      <c r="B3140"/>
    </row>
    <row r="3141" spans="2:2" x14ac:dyDescent="0.25">
      <c r="B3141"/>
    </row>
    <row r="3142" spans="2:2" x14ac:dyDescent="0.25">
      <c r="B3142"/>
    </row>
    <row r="3143" spans="2:2" x14ac:dyDescent="0.25">
      <c r="B3143"/>
    </row>
    <row r="3144" spans="2:2" x14ac:dyDescent="0.25">
      <c r="B3144"/>
    </row>
    <row r="3145" spans="2:2" x14ac:dyDescent="0.25">
      <c r="B3145"/>
    </row>
    <row r="3146" spans="2:2" x14ac:dyDescent="0.25">
      <c r="B3146"/>
    </row>
    <row r="3147" spans="2:2" x14ac:dyDescent="0.25">
      <c r="B3147"/>
    </row>
    <row r="3148" spans="2:2" x14ac:dyDescent="0.25">
      <c r="B3148"/>
    </row>
    <row r="3149" spans="2:2" x14ac:dyDescent="0.25">
      <c r="B3149"/>
    </row>
    <row r="3150" spans="2:2" x14ac:dyDescent="0.25">
      <c r="B3150"/>
    </row>
    <row r="3151" spans="2:2" x14ac:dyDescent="0.25">
      <c r="B3151"/>
    </row>
    <row r="3152" spans="2:2" x14ac:dyDescent="0.25">
      <c r="B3152"/>
    </row>
    <row r="3153" spans="2:2" x14ac:dyDescent="0.25">
      <c r="B3153"/>
    </row>
    <row r="3154" spans="2:2" x14ac:dyDescent="0.25">
      <c r="B3154"/>
    </row>
    <row r="3155" spans="2:2" x14ac:dyDescent="0.25">
      <c r="B3155"/>
    </row>
    <row r="3156" spans="2:2" x14ac:dyDescent="0.25">
      <c r="B3156"/>
    </row>
    <row r="3157" spans="2:2" x14ac:dyDescent="0.25">
      <c r="B3157"/>
    </row>
    <row r="3158" spans="2:2" x14ac:dyDescent="0.25">
      <c r="B3158"/>
    </row>
    <row r="3159" spans="2:2" x14ac:dyDescent="0.25">
      <c r="B3159"/>
    </row>
    <row r="3160" spans="2:2" x14ac:dyDescent="0.25">
      <c r="B3160"/>
    </row>
    <row r="3161" spans="2:2" x14ac:dyDescent="0.25">
      <c r="B3161"/>
    </row>
    <row r="3162" spans="2:2" x14ac:dyDescent="0.25">
      <c r="B3162"/>
    </row>
    <row r="3163" spans="2:2" x14ac:dyDescent="0.25">
      <c r="B3163"/>
    </row>
    <row r="3164" spans="2:2" x14ac:dyDescent="0.25">
      <c r="B3164"/>
    </row>
    <row r="3165" spans="2:2" x14ac:dyDescent="0.25">
      <c r="B3165"/>
    </row>
    <row r="3166" spans="2:2" x14ac:dyDescent="0.25">
      <c r="B3166"/>
    </row>
    <row r="3167" spans="2:2" x14ac:dyDescent="0.25">
      <c r="B3167"/>
    </row>
    <row r="3168" spans="2:2" x14ac:dyDescent="0.25">
      <c r="B3168"/>
    </row>
    <row r="3169" spans="2:2" x14ac:dyDescent="0.25">
      <c r="B3169"/>
    </row>
    <row r="3170" spans="2:2" x14ac:dyDescent="0.25">
      <c r="B3170"/>
    </row>
    <row r="3171" spans="2:2" x14ac:dyDescent="0.25">
      <c r="B3171"/>
    </row>
    <row r="3172" spans="2:2" x14ac:dyDescent="0.25">
      <c r="B3172"/>
    </row>
    <row r="3173" spans="2:2" x14ac:dyDescent="0.25">
      <c r="B3173"/>
    </row>
    <row r="3174" spans="2:2" x14ac:dyDescent="0.25">
      <c r="B3174"/>
    </row>
    <row r="3175" spans="2:2" x14ac:dyDescent="0.25">
      <c r="B3175"/>
    </row>
    <row r="3176" spans="2:2" x14ac:dyDescent="0.25">
      <c r="B3176"/>
    </row>
    <row r="3177" spans="2:2" x14ac:dyDescent="0.25">
      <c r="B3177"/>
    </row>
    <row r="3178" spans="2:2" x14ac:dyDescent="0.25">
      <c r="B3178"/>
    </row>
    <row r="3179" spans="2:2" x14ac:dyDescent="0.25">
      <c r="B3179"/>
    </row>
    <row r="3180" spans="2:2" x14ac:dyDescent="0.25">
      <c r="B3180"/>
    </row>
    <row r="3181" spans="2:2" x14ac:dyDescent="0.25">
      <c r="B3181"/>
    </row>
    <row r="3182" spans="2:2" x14ac:dyDescent="0.25">
      <c r="B3182"/>
    </row>
    <row r="3183" spans="2:2" x14ac:dyDescent="0.25">
      <c r="B3183"/>
    </row>
    <row r="3184" spans="2:2" x14ac:dyDescent="0.25">
      <c r="B3184"/>
    </row>
    <row r="3185" spans="2:2" x14ac:dyDescent="0.25">
      <c r="B3185"/>
    </row>
    <row r="3186" spans="2:2" x14ac:dyDescent="0.25">
      <c r="B3186"/>
    </row>
    <row r="3187" spans="2:2" x14ac:dyDescent="0.25">
      <c r="B3187"/>
    </row>
    <row r="3188" spans="2:2" x14ac:dyDescent="0.25">
      <c r="B3188"/>
    </row>
    <row r="3189" spans="2:2" x14ac:dyDescent="0.25">
      <c r="B3189"/>
    </row>
    <row r="3190" spans="2:2" x14ac:dyDescent="0.25">
      <c r="B3190"/>
    </row>
    <row r="3191" spans="2:2" x14ac:dyDescent="0.25">
      <c r="B3191"/>
    </row>
    <row r="3192" spans="2:2" x14ac:dyDescent="0.25">
      <c r="B3192"/>
    </row>
    <row r="3193" spans="2:2" x14ac:dyDescent="0.25">
      <c r="B3193"/>
    </row>
    <row r="3194" spans="2:2" x14ac:dyDescent="0.25">
      <c r="B3194"/>
    </row>
    <row r="3195" spans="2:2" x14ac:dyDescent="0.25">
      <c r="B3195"/>
    </row>
    <row r="3196" spans="2:2" x14ac:dyDescent="0.25">
      <c r="B3196"/>
    </row>
    <row r="3197" spans="2:2" x14ac:dyDescent="0.25">
      <c r="B3197"/>
    </row>
    <row r="3198" spans="2:2" x14ac:dyDescent="0.25">
      <c r="B3198"/>
    </row>
    <row r="3199" spans="2:2" x14ac:dyDescent="0.25">
      <c r="B3199"/>
    </row>
    <row r="3200" spans="2:2" x14ac:dyDescent="0.25">
      <c r="B3200"/>
    </row>
    <row r="3201" spans="2:2" x14ac:dyDescent="0.25">
      <c r="B3201"/>
    </row>
    <row r="3202" spans="2:2" x14ac:dyDescent="0.25">
      <c r="B3202"/>
    </row>
    <row r="3203" spans="2:2" x14ac:dyDescent="0.25">
      <c r="B3203"/>
    </row>
    <row r="3204" spans="2:2" x14ac:dyDescent="0.25">
      <c r="B3204"/>
    </row>
    <row r="3205" spans="2:2" x14ac:dyDescent="0.25">
      <c r="B3205"/>
    </row>
    <row r="3206" spans="2:2" x14ac:dyDescent="0.25">
      <c r="B3206"/>
    </row>
    <row r="3207" spans="2:2" x14ac:dyDescent="0.25">
      <c r="B3207"/>
    </row>
    <row r="3208" spans="2:2" x14ac:dyDescent="0.25">
      <c r="B3208"/>
    </row>
    <row r="3209" spans="2:2" x14ac:dyDescent="0.25">
      <c r="B3209"/>
    </row>
    <row r="3210" spans="2:2" x14ac:dyDescent="0.25">
      <c r="B3210"/>
    </row>
    <row r="3211" spans="2:2" x14ac:dyDescent="0.25">
      <c r="B3211"/>
    </row>
    <row r="3212" spans="2:2" x14ac:dyDescent="0.25">
      <c r="B3212"/>
    </row>
    <row r="3213" spans="2:2" x14ac:dyDescent="0.25">
      <c r="B3213"/>
    </row>
    <row r="3214" spans="2:2" x14ac:dyDescent="0.25">
      <c r="B3214"/>
    </row>
    <row r="3215" spans="2:2" x14ac:dyDescent="0.25">
      <c r="B3215"/>
    </row>
    <row r="3216" spans="2:2" x14ac:dyDescent="0.25">
      <c r="B3216"/>
    </row>
    <row r="3217" spans="2:2" x14ac:dyDescent="0.25">
      <c r="B3217"/>
    </row>
    <row r="3218" spans="2:2" x14ac:dyDescent="0.25">
      <c r="B3218"/>
    </row>
    <row r="3219" spans="2:2" x14ac:dyDescent="0.25">
      <c r="B3219"/>
    </row>
    <row r="3220" spans="2:2" x14ac:dyDescent="0.25">
      <c r="B3220"/>
    </row>
    <row r="3221" spans="2:2" x14ac:dyDescent="0.25">
      <c r="B3221"/>
    </row>
    <row r="3222" spans="2:2" x14ac:dyDescent="0.25">
      <c r="B3222"/>
    </row>
    <row r="3223" spans="2:2" x14ac:dyDescent="0.25">
      <c r="B3223"/>
    </row>
    <row r="3224" spans="2:2" x14ac:dyDescent="0.25">
      <c r="B3224"/>
    </row>
    <row r="3225" spans="2:2" x14ac:dyDescent="0.25">
      <c r="B3225"/>
    </row>
    <row r="3226" spans="2:2" x14ac:dyDescent="0.25">
      <c r="B3226"/>
    </row>
    <row r="3227" spans="2:2" x14ac:dyDescent="0.25">
      <c r="B3227"/>
    </row>
    <row r="3228" spans="2:2" x14ac:dyDescent="0.25">
      <c r="B3228"/>
    </row>
    <row r="3229" spans="2:2" x14ac:dyDescent="0.25">
      <c r="B3229"/>
    </row>
    <row r="3230" spans="2:2" x14ac:dyDescent="0.25">
      <c r="B3230"/>
    </row>
    <row r="3231" spans="2:2" x14ac:dyDescent="0.25">
      <c r="B3231"/>
    </row>
    <row r="3232" spans="2:2" x14ac:dyDescent="0.25">
      <c r="B3232"/>
    </row>
    <row r="3233" spans="2:2" x14ac:dyDescent="0.25">
      <c r="B3233"/>
    </row>
    <row r="3234" spans="2:2" x14ac:dyDescent="0.25">
      <c r="B3234"/>
    </row>
    <row r="3235" spans="2:2" x14ac:dyDescent="0.25">
      <c r="B3235"/>
    </row>
    <row r="3236" spans="2:2" x14ac:dyDescent="0.25">
      <c r="B3236"/>
    </row>
    <row r="3237" spans="2:2" x14ac:dyDescent="0.25">
      <c r="B3237"/>
    </row>
    <row r="3238" spans="2:2" x14ac:dyDescent="0.25">
      <c r="B3238"/>
    </row>
    <row r="3239" spans="2:2" x14ac:dyDescent="0.25">
      <c r="B3239"/>
    </row>
    <row r="3240" spans="2:2" x14ac:dyDescent="0.25">
      <c r="B3240"/>
    </row>
    <row r="3241" spans="2:2" x14ac:dyDescent="0.25">
      <c r="B3241"/>
    </row>
    <row r="3242" spans="2:2" x14ac:dyDescent="0.25">
      <c r="B3242"/>
    </row>
    <row r="3243" spans="2:2" x14ac:dyDescent="0.25">
      <c r="B3243"/>
    </row>
    <row r="3244" spans="2:2" x14ac:dyDescent="0.25">
      <c r="B3244"/>
    </row>
    <row r="3245" spans="2:2" x14ac:dyDescent="0.25">
      <c r="B3245"/>
    </row>
    <row r="3246" spans="2:2" x14ac:dyDescent="0.25">
      <c r="B3246"/>
    </row>
    <row r="3247" spans="2:2" x14ac:dyDescent="0.25">
      <c r="B3247"/>
    </row>
    <row r="3248" spans="2:2" x14ac:dyDescent="0.25">
      <c r="B3248"/>
    </row>
    <row r="3249" spans="2:2" x14ac:dyDescent="0.25">
      <c r="B3249"/>
    </row>
    <row r="3250" spans="2:2" x14ac:dyDescent="0.25">
      <c r="B3250"/>
    </row>
    <row r="3251" spans="2:2" x14ac:dyDescent="0.25">
      <c r="B3251"/>
    </row>
    <row r="3252" spans="2:2" x14ac:dyDescent="0.25">
      <c r="B3252"/>
    </row>
    <row r="3253" spans="2:2" x14ac:dyDescent="0.25">
      <c r="B3253"/>
    </row>
    <row r="3254" spans="2:2" x14ac:dyDescent="0.25">
      <c r="B3254"/>
    </row>
    <row r="3255" spans="2:2" x14ac:dyDescent="0.25">
      <c r="B3255"/>
    </row>
    <row r="3256" spans="2:2" x14ac:dyDescent="0.25">
      <c r="B3256"/>
    </row>
    <row r="3257" spans="2:2" x14ac:dyDescent="0.25">
      <c r="B3257"/>
    </row>
    <row r="3258" spans="2:2" x14ac:dyDescent="0.25">
      <c r="B3258"/>
    </row>
    <row r="3259" spans="2:2" x14ac:dyDescent="0.25">
      <c r="B3259"/>
    </row>
    <row r="3260" spans="2:2" x14ac:dyDescent="0.25">
      <c r="B3260"/>
    </row>
    <row r="3261" spans="2:2" x14ac:dyDescent="0.25">
      <c r="B3261"/>
    </row>
    <row r="3262" spans="2:2" x14ac:dyDescent="0.25">
      <c r="B3262"/>
    </row>
    <row r="3263" spans="2:2" x14ac:dyDescent="0.25">
      <c r="B3263"/>
    </row>
    <row r="3264" spans="2:2" x14ac:dyDescent="0.25">
      <c r="B3264"/>
    </row>
    <row r="3265" spans="2:2" x14ac:dyDescent="0.25">
      <c r="B3265"/>
    </row>
    <row r="3266" spans="2:2" x14ac:dyDescent="0.25">
      <c r="B3266"/>
    </row>
    <row r="3267" spans="2:2" x14ac:dyDescent="0.25">
      <c r="B3267"/>
    </row>
    <row r="3268" spans="2:2" x14ac:dyDescent="0.25">
      <c r="B3268"/>
    </row>
    <row r="3269" spans="2:2" x14ac:dyDescent="0.25">
      <c r="B3269"/>
    </row>
    <row r="3270" spans="2:2" x14ac:dyDescent="0.25">
      <c r="B3270"/>
    </row>
    <row r="3271" spans="2:2" x14ac:dyDescent="0.25">
      <c r="B3271"/>
    </row>
    <row r="3272" spans="2:2" x14ac:dyDescent="0.25">
      <c r="B3272"/>
    </row>
    <row r="3273" spans="2:2" x14ac:dyDescent="0.25">
      <c r="B3273"/>
    </row>
    <row r="3274" spans="2:2" x14ac:dyDescent="0.25">
      <c r="B3274"/>
    </row>
    <row r="3275" spans="2:2" x14ac:dyDescent="0.25">
      <c r="B3275"/>
    </row>
    <row r="3276" spans="2:2" x14ac:dyDescent="0.25">
      <c r="B3276"/>
    </row>
    <row r="3277" spans="2:2" x14ac:dyDescent="0.25">
      <c r="B3277"/>
    </row>
    <row r="3278" spans="2:2" x14ac:dyDescent="0.25">
      <c r="B3278"/>
    </row>
    <row r="3279" spans="2:2" x14ac:dyDescent="0.25">
      <c r="B3279"/>
    </row>
    <row r="3280" spans="2:2" x14ac:dyDescent="0.25">
      <c r="B3280"/>
    </row>
    <row r="3281" spans="2:2" x14ac:dyDescent="0.25">
      <c r="B3281"/>
    </row>
    <row r="3282" spans="2:2" x14ac:dyDescent="0.25">
      <c r="B3282"/>
    </row>
    <row r="3283" spans="2:2" x14ac:dyDescent="0.25">
      <c r="B3283"/>
    </row>
    <row r="3284" spans="2:2" x14ac:dyDescent="0.25">
      <c r="B3284"/>
    </row>
    <row r="3285" spans="2:2" x14ac:dyDescent="0.25">
      <c r="B3285"/>
    </row>
    <row r="3286" spans="2:2" x14ac:dyDescent="0.25">
      <c r="B3286"/>
    </row>
    <row r="3287" spans="2:2" x14ac:dyDescent="0.25">
      <c r="B3287"/>
    </row>
    <row r="3288" spans="2:2" x14ac:dyDescent="0.25">
      <c r="B3288"/>
    </row>
    <row r="3289" spans="2:2" x14ac:dyDescent="0.25">
      <c r="B3289"/>
    </row>
    <row r="3290" spans="2:2" x14ac:dyDescent="0.25">
      <c r="B3290"/>
    </row>
    <row r="3291" spans="2:2" x14ac:dyDescent="0.25">
      <c r="B3291"/>
    </row>
    <row r="3292" spans="2:2" x14ac:dyDescent="0.25">
      <c r="B3292"/>
    </row>
    <row r="3293" spans="2:2" x14ac:dyDescent="0.25">
      <c r="B3293"/>
    </row>
    <row r="3294" spans="2:2" x14ac:dyDescent="0.25">
      <c r="B3294"/>
    </row>
    <row r="3295" spans="2:2" x14ac:dyDescent="0.25">
      <c r="B3295"/>
    </row>
    <row r="3296" spans="2:2" x14ac:dyDescent="0.25">
      <c r="B3296"/>
    </row>
    <row r="3297" spans="2:2" x14ac:dyDescent="0.25">
      <c r="B3297"/>
    </row>
    <row r="3298" spans="2:2" x14ac:dyDescent="0.25">
      <c r="B3298"/>
    </row>
    <row r="3299" spans="2:2" x14ac:dyDescent="0.25">
      <c r="B3299"/>
    </row>
    <row r="3300" spans="2:2" x14ac:dyDescent="0.25">
      <c r="B3300"/>
    </row>
    <row r="3301" spans="2:2" x14ac:dyDescent="0.25">
      <c r="B3301"/>
    </row>
    <row r="3302" spans="2:2" x14ac:dyDescent="0.25">
      <c r="B3302"/>
    </row>
    <row r="3303" spans="2:2" x14ac:dyDescent="0.25">
      <c r="B3303"/>
    </row>
    <row r="3304" spans="2:2" x14ac:dyDescent="0.25">
      <c r="B3304"/>
    </row>
    <row r="3305" spans="2:2" x14ac:dyDescent="0.25">
      <c r="B3305"/>
    </row>
    <row r="3306" spans="2:2" x14ac:dyDescent="0.25">
      <c r="B3306"/>
    </row>
    <row r="3307" spans="2:2" x14ac:dyDescent="0.25">
      <c r="B3307"/>
    </row>
    <row r="3308" spans="2:2" x14ac:dyDescent="0.25">
      <c r="B3308"/>
    </row>
    <row r="3309" spans="2:2" x14ac:dyDescent="0.25">
      <c r="B3309"/>
    </row>
    <row r="3310" spans="2:2" x14ac:dyDescent="0.25">
      <c r="B3310"/>
    </row>
    <row r="3311" spans="2:2" x14ac:dyDescent="0.25">
      <c r="B3311"/>
    </row>
    <row r="3312" spans="2:2" x14ac:dyDescent="0.25">
      <c r="B3312"/>
    </row>
    <row r="3313" spans="2:2" x14ac:dyDescent="0.25">
      <c r="B3313"/>
    </row>
    <row r="3314" spans="2:2" x14ac:dyDescent="0.25">
      <c r="B3314"/>
    </row>
    <row r="3315" spans="2:2" x14ac:dyDescent="0.25">
      <c r="B3315"/>
    </row>
    <row r="3316" spans="2:2" x14ac:dyDescent="0.25">
      <c r="B3316"/>
    </row>
    <row r="3317" spans="2:2" x14ac:dyDescent="0.25">
      <c r="B3317"/>
    </row>
    <row r="3318" spans="2:2" x14ac:dyDescent="0.25">
      <c r="B3318"/>
    </row>
    <row r="3319" spans="2:2" x14ac:dyDescent="0.25">
      <c r="B3319"/>
    </row>
    <row r="3320" spans="2:2" x14ac:dyDescent="0.25">
      <c r="B3320"/>
    </row>
    <row r="3321" spans="2:2" x14ac:dyDescent="0.25">
      <c r="B3321"/>
    </row>
    <row r="3322" spans="2:2" x14ac:dyDescent="0.25">
      <c r="B3322"/>
    </row>
    <row r="3323" spans="2:2" x14ac:dyDescent="0.25">
      <c r="B3323"/>
    </row>
    <row r="3324" spans="2:2" x14ac:dyDescent="0.25">
      <c r="B3324"/>
    </row>
    <row r="3325" spans="2:2" x14ac:dyDescent="0.25">
      <c r="B3325"/>
    </row>
    <row r="3326" spans="2:2" x14ac:dyDescent="0.25">
      <c r="B3326"/>
    </row>
    <row r="3327" spans="2:2" x14ac:dyDescent="0.25">
      <c r="B3327"/>
    </row>
    <row r="3328" spans="2:2" x14ac:dyDescent="0.25">
      <c r="B3328"/>
    </row>
    <row r="3329" spans="2:2" x14ac:dyDescent="0.25">
      <c r="B3329"/>
    </row>
    <row r="3330" spans="2:2" x14ac:dyDescent="0.25">
      <c r="B3330"/>
    </row>
    <row r="3331" spans="2:2" x14ac:dyDescent="0.25">
      <c r="B3331"/>
    </row>
    <row r="3332" spans="2:2" x14ac:dyDescent="0.25">
      <c r="B3332"/>
    </row>
    <row r="3333" spans="2:2" x14ac:dyDescent="0.25">
      <c r="B3333"/>
    </row>
    <row r="3334" spans="2:2" x14ac:dyDescent="0.25">
      <c r="B3334"/>
    </row>
    <row r="3335" spans="2:2" x14ac:dyDescent="0.25">
      <c r="B3335"/>
    </row>
    <row r="3336" spans="2:2" x14ac:dyDescent="0.25">
      <c r="B3336"/>
    </row>
    <row r="3337" spans="2:2" x14ac:dyDescent="0.25">
      <c r="B3337"/>
    </row>
    <row r="3338" spans="2:2" x14ac:dyDescent="0.25">
      <c r="B3338"/>
    </row>
    <row r="3339" spans="2:2" x14ac:dyDescent="0.25">
      <c r="B3339"/>
    </row>
    <row r="3340" spans="2:2" x14ac:dyDescent="0.25">
      <c r="B3340"/>
    </row>
    <row r="3341" spans="2:2" x14ac:dyDescent="0.25">
      <c r="B3341"/>
    </row>
    <row r="3342" spans="2:2" x14ac:dyDescent="0.25">
      <c r="B3342"/>
    </row>
    <row r="3343" spans="2:2" x14ac:dyDescent="0.25">
      <c r="B3343"/>
    </row>
    <row r="3344" spans="2:2" x14ac:dyDescent="0.25">
      <c r="B3344"/>
    </row>
    <row r="3345" spans="2:2" x14ac:dyDescent="0.25">
      <c r="B3345"/>
    </row>
    <row r="3346" spans="2:2" x14ac:dyDescent="0.25">
      <c r="B3346"/>
    </row>
    <row r="3347" spans="2:2" x14ac:dyDescent="0.25">
      <c r="B3347"/>
    </row>
    <row r="3348" spans="2:2" x14ac:dyDescent="0.25">
      <c r="B3348"/>
    </row>
    <row r="3349" spans="2:2" x14ac:dyDescent="0.25">
      <c r="B3349"/>
    </row>
    <row r="3350" spans="2:2" x14ac:dyDescent="0.25">
      <c r="B3350"/>
    </row>
    <row r="3351" spans="2:2" x14ac:dyDescent="0.25">
      <c r="B3351"/>
    </row>
    <row r="3352" spans="2:2" x14ac:dyDescent="0.25">
      <c r="B3352"/>
    </row>
    <row r="3353" spans="2:2" x14ac:dyDescent="0.25">
      <c r="B3353"/>
    </row>
    <row r="3354" spans="2:2" x14ac:dyDescent="0.25">
      <c r="B3354"/>
    </row>
    <row r="3355" spans="2:2" x14ac:dyDescent="0.25">
      <c r="B3355"/>
    </row>
    <row r="3356" spans="2:2" x14ac:dyDescent="0.25">
      <c r="B3356"/>
    </row>
    <row r="3357" spans="2:2" x14ac:dyDescent="0.25">
      <c r="B3357"/>
    </row>
    <row r="3358" spans="2:2" x14ac:dyDescent="0.25">
      <c r="B3358"/>
    </row>
    <row r="3359" spans="2:2" x14ac:dyDescent="0.25">
      <c r="B3359"/>
    </row>
    <row r="3360" spans="2:2" x14ac:dyDescent="0.25">
      <c r="B3360"/>
    </row>
    <row r="3361" spans="2:2" x14ac:dyDescent="0.25">
      <c r="B3361"/>
    </row>
    <row r="3362" spans="2:2" x14ac:dyDescent="0.25">
      <c r="B3362"/>
    </row>
    <row r="3363" spans="2:2" x14ac:dyDescent="0.25">
      <c r="B3363"/>
    </row>
    <row r="3364" spans="2:2" x14ac:dyDescent="0.25">
      <c r="B3364"/>
    </row>
    <row r="3365" spans="2:2" x14ac:dyDescent="0.25">
      <c r="B3365"/>
    </row>
    <row r="3366" spans="2:2" x14ac:dyDescent="0.25">
      <c r="B3366"/>
    </row>
    <row r="3367" spans="2:2" x14ac:dyDescent="0.25">
      <c r="B3367"/>
    </row>
    <row r="3368" spans="2:2" x14ac:dyDescent="0.25">
      <c r="B3368"/>
    </row>
    <row r="3369" spans="2:2" x14ac:dyDescent="0.25">
      <c r="B3369"/>
    </row>
    <row r="3370" spans="2:2" x14ac:dyDescent="0.25">
      <c r="B3370"/>
    </row>
    <row r="3371" spans="2:2" x14ac:dyDescent="0.25">
      <c r="B3371"/>
    </row>
    <row r="3372" spans="2:2" x14ac:dyDescent="0.25">
      <c r="B3372"/>
    </row>
    <row r="3373" spans="2:2" x14ac:dyDescent="0.25">
      <c r="B3373"/>
    </row>
    <row r="3374" spans="2:2" x14ac:dyDescent="0.25">
      <c r="B3374"/>
    </row>
    <row r="3375" spans="2:2" x14ac:dyDescent="0.25">
      <c r="B3375"/>
    </row>
    <row r="3376" spans="2:2" x14ac:dyDescent="0.25">
      <c r="B3376"/>
    </row>
    <row r="3377" spans="2:2" x14ac:dyDescent="0.25">
      <c r="B3377"/>
    </row>
    <row r="3378" spans="2:2" x14ac:dyDescent="0.25">
      <c r="B3378"/>
    </row>
    <row r="3379" spans="2:2" x14ac:dyDescent="0.25">
      <c r="B3379"/>
    </row>
    <row r="3380" spans="2:2" x14ac:dyDescent="0.25">
      <c r="B3380"/>
    </row>
    <row r="3381" spans="2:2" x14ac:dyDescent="0.25">
      <c r="B3381"/>
    </row>
    <row r="3382" spans="2:2" x14ac:dyDescent="0.25">
      <c r="B3382"/>
    </row>
    <row r="3383" spans="2:2" x14ac:dyDescent="0.25">
      <c r="B3383"/>
    </row>
    <row r="3384" spans="2:2" x14ac:dyDescent="0.25">
      <c r="B3384"/>
    </row>
    <row r="3385" spans="2:2" x14ac:dyDescent="0.25">
      <c r="B3385"/>
    </row>
    <row r="3386" spans="2:2" x14ac:dyDescent="0.25">
      <c r="B3386"/>
    </row>
    <row r="3387" spans="2:2" x14ac:dyDescent="0.25">
      <c r="B3387"/>
    </row>
    <row r="3388" spans="2:2" x14ac:dyDescent="0.25">
      <c r="B3388"/>
    </row>
    <row r="3389" spans="2:2" x14ac:dyDescent="0.25">
      <c r="B3389"/>
    </row>
    <row r="3390" spans="2:2" x14ac:dyDescent="0.25">
      <c r="B3390"/>
    </row>
    <row r="3391" spans="2:2" x14ac:dyDescent="0.25">
      <c r="B3391"/>
    </row>
    <row r="3392" spans="2:2" x14ac:dyDescent="0.25">
      <c r="B3392"/>
    </row>
    <row r="3393" spans="2:2" x14ac:dyDescent="0.25">
      <c r="B3393"/>
    </row>
    <row r="3394" spans="2:2" x14ac:dyDescent="0.25">
      <c r="B3394"/>
    </row>
    <row r="3395" spans="2:2" x14ac:dyDescent="0.25">
      <c r="B3395"/>
    </row>
    <row r="3396" spans="2:2" x14ac:dyDescent="0.25">
      <c r="B3396"/>
    </row>
    <row r="3397" spans="2:2" x14ac:dyDescent="0.25">
      <c r="B3397"/>
    </row>
    <row r="3398" spans="2:2" x14ac:dyDescent="0.25">
      <c r="B3398"/>
    </row>
    <row r="3399" spans="2:2" x14ac:dyDescent="0.25">
      <c r="B3399"/>
    </row>
    <row r="3400" spans="2:2" x14ac:dyDescent="0.25">
      <c r="B3400"/>
    </row>
    <row r="3401" spans="2:2" x14ac:dyDescent="0.25">
      <c r="B3401"/>
    </row>
    <row r="3402" spans="2:2" x14ac:dyDescent="0.25">
      <c r="B3402"/>
    </row>
    <row r="3403" spans="2:2" x14ac:dyDescent="0.25">
      <c r="B3403"/>
    </row>
    <row r="3404" spans="2:2" x14ac:dyDescent="0.25">
      <c r="B3404"/>
    </row>
    <row r="3405" spans="2:2" x14ac:dyDescent="0.25">
      <c r="B3405"/>
    </row>
    <row r="3406" spans="2:2" x14ac:dyDescent="0.25">
      <c r="B3406"/>
    </row>
    <row r="3407" spans="2:2" x14ac:dyDescent="0.25">
      <c r="B3407"/>
    </row>
    <row r="3408" spans="2:2" x14ac:dyDescent="0.25">
      <c r="B3408"/>
    </row>
    <row r="3409" spans="2:2" x14ac:dyDescent="0.25">
      <c r="B3409"/>
    </row>
    <row r="3410" spans="2:2" x14ac:dyDescent="0.25">
      <c r="B3410"/>
    </row>
    <row r="3411" spans="2:2" x14ac:dyDescent="0.25">
      <c r="B3411"/>
    </row>
    <row r="3412" spans="2:2" x14ac:dyDescent="0.25">
      <c r="B3412"/>
    </row>
    <row r="3413" spans="2:2" x14ac:dyDescent="0.25">
      <c r="B3413"/>
    </row>
    <row r="3414" spans="2:2" x14ac:dyDescent="0.25">
      <c r="B3414"/>
    </row>
    <row r="3415" spans="2:2" x14ac:dyDescent="0.25">
      <c r="B3415"/>
    </row>
    <row r="3416" spans="2:2" x14ac:dyDescent="0.25">
      <c r="B3416"/>
    </row>
    <row r="3417" spans="2:2" x14ac:dyDescent="0.25">
      <c r="B3417"/>
    </row>
    <row r="3418" spans="2:2" x14ac:dyDescent="0.25">
      <c r="B3418"/>
    </row>
    <row r="3419" spans="2:2" x14ac:dyDescent="0.25">
      <c r="B3419"/>
    </row>
    <row r="3420" spans="2:2" x14ac:dyDescent="0.25">
      <c r="B3420"/>
    </row>
    <row r="3421" spans="2:2" x14ac:dyDescent="0.25">
      <c r="B3421"/>
    </row>
    <row r="3422" spans="2:2" x14ac:dyDescent="0.25">
      <c r="B3422"/>
    </row>
    <row r="3423" spans="2:2" x14ac:dyDescent="0.25">
      <c r="B3423"/>
    </row>
    <row r="3424" spans="2:2" x14ac:dyDescent="0.25">
      <c r="B3424"/>
    </row>
    <row r="3425" spans="2:2" x14ac:dyDescent="0.25">
      <c r="B3425"/>
    </row>
    <row r="3426" spans="2:2" x14ac:dyDescent="0.25">
      <c r="B3426"/>
    </row>
    <row r="3427" spans="2:2" x14ac:dyDescent="0.25">
      <c r="B3427"/>
    </row>
    <row r="3428" spans="2:2" x14ac:dyDescent="0.25">
      <c r="B3428"/>
    </row>
    <row r="3429" spans="2:2" x14ac:dyDescent="0.25">
      <c r="B3429"/>
    </row>
    <row r="3430" spans="2:2" x14ac:dyDescent="0.25">
      <c r="B3430"/>
    </row>
    <row r="3431" spans="2:2" x14ac:dyDescent="0.25">
      <c r="B3431"/>
    </row>
    <row r="3432" spans="2:2" x14ac:dyDescent="0.25">
      <c r="B3432"/>
    </row>
    <row r="3433" spans="2:2" x14ac:dyDescent="0.25">
      <c r="B3433"/>
    </row>
    <row r="3434" spans="2:2" x14ac:dyDescent="0.25">
      <c r="B3434"/>
    </row>
    <row r="3435" spans="2:2" x14ac:dyDescent="0.25">
      <c r="B3435"/>
    </row>
    <row r="3436" spans="2:2" x14ac:dyDescent="0.25">
      <c r="B3436"/>
    </row>
    <row r="3437" spans="2:2" x14ac:dyDescent="0.25">
      <c r="B3437"/>
    </row>
    <row r="3438" spans="2:2" x14ac:dyDescent="0.25">
      <c r="B3438"/>
    </row>
    <row r="3439" spans="2:2" x14ac:dyDescent="0.25">
      <c r="B3439"/>
    </row>
    <row r="3440" spans="2:2" x14ac:dyDescent="0.25">
      <c r="B3440"/>
    </row>
    <row r="3441" spans="2:2" x14ac:dyDescent="0.25">
      <c r="B3441"/>
    </row>
    <row r="3442" spans="2:2" x14ac:dyDescent="0.25">
      <c r="B3442"/>
    </row>
    <row r="3443" spans="2:2" x14ac:dyDescent="0.25">
      <c r="B3443"/>
    </row>
    <row r="3444" spans="2:2" x14ac:dyDescent="0.25">
      <c r="B3444"/>
    </row>
    <row r="3445" spans="2:2" x14ac:dyDescent="0.25">
      <c r="B3445"/>
    </row>
    <row r="3446" spans="2:2" x14ac:dyDescent="0.25">
      <c r="B3446"/>
    </row>
    <row r="3447" spans="2:2" x14ac:dyDescent="0.25">
      <c r="B3447"/>
    </row>
    <row r="3448" spans="2:2" x14ac:dyDescent="0.25">
      <c r="B3448"/>
    </row>
    <row r="3449" spans="2:2" x14ac:dyDescent="0.25">
      <c r="B3449"/>
    </row>
    <row r="3450" spans="2:2" x14ac:dyDescent="0.25">
      <c r="B3450"/>
    </row>
    <row r="3451" spans="2:2" x14ac:dyDescent="0.25">
      <c r="B3451"/>
    </row>
    <row r="3452" spans="2:2" x14ac:dyDescent="0.25">
      <c r="B3452"/>
    </row>
    <row r="3453" spans="2:2" x14ac:dyDescent="0.25">
      <c r="B3453"/>
    </row>
    <row r="3454" spans="2:2" x14ac:dyDescent="0.25">
      <c r="B3454"/>
    </row>
    <row r="3455" spans="2:2" x14ac:dyDescent="0.25">
      <c r="B3455"/>
    </row>
    <row r="3456" spans="2:2" x14ac:dyDescent="0.25">
      <c r="B3456"/>
    </row>
    <row r="3457" spans="2:2" x14ac:dyDescent="0.25">
      <c r="B3457"/>
    </row>
    <row r="3458" spans="2:2" x14ac:dyDescent="0.25">
      <c r="B3458"/>
    </row>
    <row r="3459" spans="2:2" x14ac:dyDescent="0.25">
      <c r="B3459"/>
    </row>
    <row r="3460" spans="2:2" x14ac:dyDescent="0.25">
      <c r="B3460"/>
    </row>
    <row r="3461" spans="2:2" x14ac:dyDescent="0.25">
      <c r="B3461"/>
    </row>
    <row r="3462" spans="2:2" x14ac:dyDescent="0.25">
      <c r="B3462"/>
    </row>
    <row r="3463" spans="2:2" x14ac:dyDescent="0.25">
      <c r="B3463"/>
    </row>
    <row r="3464" spans="2:2" x14ac:dyDescent="0.25">
      <c r="B3464"/>
    </row>
    <row r="3465" spans="2:2" x14ac:dyDescent="0.25">
      <c r="B3465"/>
    </row>
    <row r="3466" spans="2:2" x14ac:dyDescent="0.25">
      <c r="B3466"/>
    </row>
    <row r="3467" spans="2:2" x14ac:dyDescent="0.25">
      <c r="B3467"/>
    </row>
    <row r="3468" spans="2:2" x14ac:dyDescent="0.25">
      <c r="B3468"/>
    </row>
    <row r="3469" spans="2:2" x14ac:dyDescent="0.25">
      <c r="B3469"/>
    </row>
    <row r="3470" spans="2:2" x14ac:dyDescent="0.25">
      <c r="B3470"/>
    </row>
    <row r="3471" spans="2:2" x14ac:dyDescent="0.25">
      <c r="B3471"/>
    </row>
    <row r="3472" spans="2:2" x14ac:dyDescent="0.25">
      <c r="B3472"/>
    </row>
    <row r="3473" spans="2:2" x14ac:dyDescent="0.25">
      <c r="B3473"/>
    </row>
    <row r="3474" spans="2:2" x14ac:dyDescent="0.25">
      <c r="B3474"/>
    </row>
    <row r="3475" spans="2:2" x14ac:dyDescent="0.25">
      <c r="B3475"/>
    </row>
    <row r="3476" spans="2:2" x14ac:dyDescent="0.25">
      <c r="B3476"/>
    </row>
    <row r="3477" spans="2:2" x14ac:dyDescent="0.25">
      <c r="B3477"/>
    </row>
    <row r="3478" spans="2:2" x14ac:dyDescent="0.25">
      <c r="B3478"/>
    </row>
    <row r="3479" spans="2:2" x14ac:dyDescent="0.25">
      <c r="B3479"/>
    </row>
    <row r="3480" spans="2:2" x14ac:dyDescent="0.25">
      <c r="B3480"/>
    </row>
    <row r="3481" spans="2:2" x14ac:dyDescent="0.25">
      <c r="B3481"/>
    </row>
    <row r="3482" spans="2:2" x14ac:dyDescent="0.25">
      <c r="B3482"/>
    </row>
    <row r="3483" spans="2:2" x14ac:dyDescent="0.25">
      <c r="B3483"/>
    </row>
    <row r="3484" spans="2:2" x14ac:dyDescent="0.25">
      <c r="B3484"/>
    </row>
    <row r="3485" spans="2:2" x14ac:dyDescent="0.25">
      <c r="B3485"/>
    </row>
    <row r="3486" spans="2:2" x14ac:dyDescent="0.25">
      <c r="B3486"/>
    </row>
    <row r="3487" spans="2:2" x14ac:dyDescent="0.25">
      <c r="B3487"/>
    </row>
    <row r="3488" spans="2:2" x14ac:dyDescent="0.25">
      <c r="B3488"/>
    </row>
    <row r="3489" spans="2:2" x14ac:dyDescent="0.25">
      <c r="B3489"/>
    </row>
    <row r="3490" spans="2:2" x14ac:dyDescent="0.25">
      <c r="B3490"/>
    </row>
    <row r="3491" spans="2:2" x14ac:dyDescent="0.25">
      <c r="B3491"/>
    </row>
    <row r="3492" spans="2:2" x14ac:dyDescent="0.25">
      <c r="B3492"/>
    </row>
    <row r="3493" spans="2:2" x14ac:dyDescent="0.25">
      <c r="B3493"/>
    </row>
    <row r="3494" spans="2:2" x14ac:dyDescent="0.25">
      <c r="B3494"/>
    </row>
    <row r="3495" spans="2:2" x14ac:dyDescent="0.25">
      <c r="B3495"/>
    </row>
    <row r="3496" spans="2:2" x14ac:dyDescent="0.25">
      <c r="B3496"/>
    </row>
    <row r="3497" spans="2:2" x14ac:dyDescent="0.25">
      <c r="B3497"/>
    </row>
    <row r="3498" spans="2:2" x14ac:dyDescent="0.25">
      <c r="B3498"/>
    </row>
    <row r="3499" spans="2:2" x14ac:dyDescent="0.25">
      <c r="B3499"/>
    </row>
    <row r="3500" spans="2:2" x14ac:dyDescent="0.25">
      <c r="B3500"/>
    </row>
    <row r="3501" spans="2:2" x14ac:dyDescent="0.25">
      <c r="B3501"/>
    </row>
    <row r="3502" spans="2:2" x14ac:dyDescent="0.25">
      <c r="B3502"/>
    </row>
    <row r="3503" spans="2:2" x14ac:dyDescent="0.25">
      <c r="B3503"/>
    </row>
    <row r="3504" spans="2:2" x14ac:dyDescent="0.25">
      <c r="B3504"/>
    </row>
    <row r="3505" spans="2:2" x14ac:dyDescent="0.25">
      <c r="B3505"/>
    </row>
    <row r="3506" spans="2:2" x14ac:dyDescent="0.25">
      <c r="B3506"/>
    </row>
    <row r="3507" spans="2:2" x14ac:dyDescent="0.25">
      <c r="B3507"/>
    </row>
    <row r="3508" spans="2:2" x14ac:dyDescent="0.25">
      <c r="B3508"/>
    </row>
    <row r="3509" spans="2:2" x14ac:dyDescent="0.25">
      <c r="B3509"/>
    </row>
    <row r="3510" spans="2:2" x14ac:dyDescent="0.25">
      <c r="B3510"/>
    </row>
    <row r="3511" spans="2:2" x14ac:dyDescent="0.25">
      <c r="B3511"/>
    </row>
    <row r="3512" spans="2:2" x14ac:dyDescent="0.25">
      <c r="B3512"/>
    </row>
    <row r="3513" spans="2:2" x14ac:dyDescent="0.25">
      <c r="B3513"/>
    </row>
    <row r="3514" spans="2:2" x14ac:dyDescent="0.25">
      <c r="B3514"/>
    </row>
    <row r="3515" spans="2:2" x14ac:dyDescent="0.25">
      <c r="B3515"/>
    </row>
    <row r="3516" spans="2:2" x14ac:dyDescent="0.25">
      <c r="B3516"/>
    </row>
    <row r="3517" spans="2:2" x14ac:dyDescent="0.25">
      <c r="B3517"/>
    </row>
    <row r="3518" spans="2:2" x14ac:dyDescent="0.25">
      <c r="B3518"/>
    </row>
    <row r="3519" spans="2:2" x14ac:dyDescent="0.25">
      <c r="B3519"/>
    </row>
    <row r="3520" spans="2:2" x14ac:dyDescent="0.25">
      <c r="B3520"/>
    </row>
    <row r="3521" spans="2:2" x14ac:dyDescent="0.25">
      <c r="B3521"/>
    </row>
    <row r="3522" spans="2:2" x14ac:dyDescent="0.25">
      <c r="B3522"/>
    </row>
    <row r="3523" spans="2:2" x14ac:dyDescent="0.25">
      <c r="B3523"/>
    </row>
    <row r="3524" spans="2:2" x14ac:dyDescent="0.25">
      <c r="B3524"/>
    </row>
    <row r="3525" spans="2:2" x14ac:dyDescent="0.25">
      <c r="B3525"/>
    </row>
    <row r="3526" spans="2:2" x14ac:dyDescent="0.25">
      <c r="B3526"/>
    </row>
    <row r="3527" spans="2:2" x14ac:dyDescent="0.25">
      <c r="B3527"/>
    </row>
    <row r="3528" spans="2:2" x14ac:dyDescent="0.25">
      <c r="B3528"/>
    </row>
    <row r="3529" spans="2:2" x14ac:dyDescent="0.25">
      <c r="B3529"/>
    </row>
    <row r="3530" spans="2:2" x14ac:dyDescent="0.25">
      <c r="B3530"/>
    </row>
    <row r="3531" spans="2:2" x14ac:dyDescent="0.25">
      <c r="B3531"/>
    </row>
    <row r="3532" spans="2:2" x14ac:dyDescent="0.25">
      <c r="B3532"/>
    </row>
    <row r="3533" spans="2:2" x14ac:dyDescent="0.25">
      <c r="B3533"/>
    </row>
    <row r="3534" spans="2:2" x14ac:dyDescent="0.25">
      <c r="B3534"/>
    </row>
    <row r="3535" spans="2:2" x14ac:dyDescent="0.25">
      <c r="B3535"/>
    </row>
    <row r="3536" spans="2:2" x14ac:dyDescent="0.25">
      <c r="B3536"/>
    </row>
    <row r="3537" spans="2:2" x14ac:dyDescent="0.25">
      <c r="B3537"/>
    </row>
    <row r="3538" spans="2:2" x14ac:dyDescent="0.25">
      <c r="B3538"/>
    </row>
    <row r="3539" spans="2:2" x14ac:dyDescent="0.25">
      <c r="B3539"/>
    </row>
    <row r="3540" spans="2:2" x14ac:dyDescent="0.25">
      <c r="B3540"/>
    </row>
    <row r="3541" spans="2:2" x14ac:dyDescent="0.25">
      <c r="B3541"/>
    </row>
    <row r="3542" spans="2:2" x14ac:dyDescent="0.25">
      <c r="B3542"/>
    </row>
    <row r="3543" spans="2:2" x14ac:dyDescent="0.25">
      <c r="B3543"/>
    </row>
    <row r="3544" spans="2:2" x14ac:dyDescent="0.25">
      <c r="B3544"/>
    </row>
    <row r="3545" spans="2:2" x14ac:dyDescent="0.25">
      <c r="B3545"/>
    </row>
    <row r="3546" spans="2:2" x14ac:dyDescent="0.25">
      <c r="B3546"/>
    </row>
    <row r="3547" spans="2:2" x14ac:dyDescent="0.25">
      <c r="B3547"/>
    </row>
    <row r="3548" spans="2:2" x14ac:dyDescent="0.25">
      <c r="B3548"/>
    </row>
    <row r="3549" spans="2:2" x14ac:dyDescent="0.25">
      <c r="B3549"/>
    </row>
    <row r="3550" spans="2:2" x14ac:dyDescent="0.25">
      <c r="B3550"/>
    </row>
    <row r="3551" spans="2:2" x14ac:dyDescent="0.25">
      <c r="B3551"/>
    </row>
    <row r="3552" spans="2:2" x14ac:dyDescent="0.25">
      <c r="B3552"/>
    </row>
    <row r="3553" spans="2:2" x14ac:dyDescent="0.25">
      <c r="B3553"/>
    </row>
    <row r="3554" spans="2:2" x14ac:dyDescent="0.25">
      <c r="B3554"/>
    </row>
    <row r="3555" spans="2:2" x14ac:dyDescent="0.25">
      <c r="B3555"/>
    </row>
    <row r="3556" spans="2:2" x14ac:dyDescent="0.25">
      <c r="B3556"/>
    </row>
    <row r="3557" spans="2:2" x14ac:dyDescent="0.25">
      <c r="B3557"/>
    </row>
    <row r="3558" spans="2:2" x14ac:dyDescent="0.25">
      <c r="B3558"/>
    </row>
    <row r="3559" spans="2:2" x14ac:dyDescent="0.25">
      <c r="B3559"/>
    </row>
    <row r="3560" spans="2:2" x14ac:dyDescent="0.25">
      <c r="B3560"/>
    </row>
    <row r="3561" spans="2:2" x14ac:dyDescent="0.25">
      <c r="B3561"/>
    </row>
    <row r="3562" spans="2:2" x14ac:dyDescent="0.25">
      <c r="B3562"/>
    </row>
    <row r="3563" spans="2:2" x14ac:dyDescent="0.25">
      <c r="B3563"/>
    </row>
    <row r="3564" spans="2:2" x14ac:dyDescent="0.25">
      <c r="B3564"/>
    </row>
    <row r="3565" spans="2:2" x14ac:dyDescent="0.25">
      <c r="B3565"/>
    </row>
    <row r="3566" spans="2:2" x14ac:dyDescent="0.25">
      <c r="B3566"/>
    </row>
    <row r="3567" spans="2:2" x14ac:dyDescent="0.25">
      <c r="B3567"/>
    </row>
    <row r="3568" spans="2:2" x14ac:dyDescent="0.25">
      <c r="B3568"/>
    </row>
    <row r="3569" spans="2:2" x14ac:dyDescent="0.25">
      <c r="B3569"/>
    </row>
    <row r="3570" spans="2:2" x14ac:dyDescent="0.25">
      <c r="B3570"/>
    </row>
    <row r="3571" spans="2:2" x14ac:dyDescent="0.25">
      <c r="B3571"/>
    </row>
    <row r="3572" spans="2:2" x14ac:dyDescent="0.25">
      <c r="B3572"/>
    </row>
    <row r="3573" spans="2:2" x14ac:dyDescent="0.25">
      <c r="B3573"/>
    </row>
    <row r="3574" spans="2:2" x14ac:dyDescent="0.25">
      <c r="B3574"/>
    </row>
    <row r="3575" spans="2:2" x14ac:dyDescent="0.25">
      <c r="B3575"/>
    </row>
    <row r="3576" spans="2:2" x14ac:dyDescent="0.25">
      <c r="B3576"/>
    </row>
    <row r="3577" spans="2:2" x14ac:dyDescent="0.25">
      <c r="B3577"/>
    </row>
    <row r="3578" spans="2:2" x14ac:dyDescent="0.25">
      <c r="B3578"/>
    </row>
    <row r="3579" spans="2:2" x14ac:dyDescent="0.25">
      <c r="B3579"/>
    </row>
    <row r="3580" spans="2:2" x14ac:dyDescent="0.25">
      <c r="B3580"/>
    </row>
    <row r="3581" spans="2:2" x14ac:dyDescent="0.25">
      <c r="B3581"/>
    </row>
    <row r="3582" spans="2:2" x14ac:dyDescent="0.25">
      <c r="B3582"/>
    </row>
    <row r="3583" spans="2:2" x14ac:dyDescent="0.25">
      <c r="B3583"/>
    </row>
    <row r="3584" spans="2:2" x14ac:dyDescent="0.25">
      <c r="B3584"/>
    </row>
    <row r="3585" spans="2:2" x14ac:dyDescent="0.25">
      <c r="B3585"/>
    </row>
    <row r="3586" spans="2:2" x14ac:dyDescent="0.25">
      <c r="B3586"/>
    </row>
    <row r="3587" spans="2:2" x14ac:dyDescent="0.25">
      <c r="B3587"/>
    </row>
    <row r="3588" spans="2:2" x14ac:dyDescent="0.25">
      <c r="B3588"/>
    </row>
    <row r="3589" spans="2:2" x14ac:dyDescent="0.25">
      <c r="B3589"/>
    </row>
    <row r="3590" spans="2:2" x14ac:dyDescent="0.25">
      <c r="B3590"/>
    </row>
    <row r="3591" spans="2:2" x14ac:dyDescent="0.25">
      <c r="B3591"/>
    </row>
    <row r="3592" spans="2:2" x14ac:dyDescent="0.25">
      <c r="B3592"/>
    </row>
    <row r="3593" spans="2:2" x14ac:dyDescent="0.25">
      <c r="B3593"/>
    </row>
    <row r="3594" spans="2:2" x14ac:dyDescent="0.25">
      <c r="B3594"/>
    </row>
    <row r="3595" spans="2:2" x14ac:dyDescent="0.25">
      <c r="B3595"/>
    </row>
    <row r="3596" spans="2:2" x14ac:dyDescent="0.25">
      <c r="B3596"/>
    </row>
    <row r="3597" spans="2:2" x14ac:dyDescent="0.25">
      <c r="B3597"/>
    </row>
    <row r="3598" spans="2:2" x14ac:dyDescent="0.25">
      <c r="B3598"/>
    </row>
    <row r="3599" spans="2:2" x14ac:dyDescent="0.25">
      <c r="B3599"/>
    </row>
    <row r="3600" spans="2:2" x14ac:dyDescent="0.25">
      <c r="B3600"/>
    </row>
    <row r="3601" spans="2:2" x14ac:dyDescent="0.25">
      <c r="B3601"/>
    </row>
    <row r="3602" spans="2:2" x14ac:dyDescent="0.25">
      <c r="B3602"/>
    </row>
    <row r="3603" spans="2:2" x14ac:dyDescent="0.25">
      <c r="B3603"/>
    </row>
    <row r="3604" spans="2:2" x14ac:dyDescent="0.25">
      <c r="B3604"/>
    </row>
    <row r="3605" spans="2:2" x14ac:dyDescent="0.25">
      <c r="B3605"/>
    </row>
    <row r="3606" spans="2:2" x14ac:dyDescent="0.25">
      <c r="B3606"/>
    </row>
    <row r="3607" spans="2:2" x14ac:dyDescent="0.25">
      <c r="B3607"/>
    </row>
    <row r="3608" spans="2:2" x14ac:dyDescent="0.25">
      <c r="B3608"/>
    </row>
    <row r="3609" spans="2:2" x14ac:dyDescent="0.25">
      <c r="B3609"/>
    </row>
    <row r="3610" spans="2:2" x14ac:dyDescent="0.25">
      <c r="B3610"/>
    </row>
    <row r="3611" spans="2:2" x14ac:dyDescent="0.25">
      <c r="B3611"/>
    </row>
    <row r="3612" spans="2:2" x14ac:dyDescent="0.25">
      <c r="B3612"/>
    </row>
    <row r="3613" spans="2:2" x14ac:dyDescent="0.25">
      <c r="B3613"/>
    </row>
    <row r="3614" spans="2:2" x14ac:dyDescent="0.25">
      <c r="B3614"/>
    </row>
    <row r="3615" spans="2:2" x14ac:dyDescent="0.25">
      <c r="B3615"/>
    </row>
    <row r="3616" spans="2:2" x14ac:dyDescent="0.25">
      <c r="B3616"/>
    </row>
    <row r="3617" spans="2:2" x14ac:dyDescent="0.25">
      <c r="B3617"/>
    </row>
    <row r="3618" spans="2:2" x14ac:dyDescent="0.25">
      <c r="B3618"/>
    </row>
    <row r="3619" spans="2:2" x14ac:dyDescent="0.25">
      <c r="B3619"/>
    </row>
    <row r="3620" spans="2:2" x14ac:dyDescent="0.25">
      <c r="B3620"/>
    </row>
    <row r="3621" spans="2:2" x14ac:dyDescent="0.25">
      <c r="B3621"/>
    </row>
    <row r="3622" spans="2:2" x14ac:dyDescent="0.25">
      <c r="B3622"/>
    </row>
    <row r="3623" spans="2:2" x14ac:dyDescent="0.25">
      <c r="B3623"/>
    </row>
    <row r="3624" spans="2:2" x14ac:dyDescent="0.25">
      <c r="B3624"/>
    </row>
    <row r="3625" spans="2:2" x14ac:dyDescent="0.25">
      <c r="B3625"/>
    </row>
    <row r="3626" spans="2:2" x14ac:dyDescent="0.25">
      <c r="B3626"/>
    </row>
    <row r="3627" spans="2:2" x14ac:dyDescent="0.25">
      <c r="B3627"/>
    </row>
    <row r="3628" spans="2:2" x14ac:dyDescent="0.25">
      <c r="B3628"/>
    </row>
    <row r="3629" spans="2:2" x14ac:dyDescent="0.25">
      <c r="B3629"/>
    </row>
    <row r="3630" spans="2:2" x14ac:dyDescent="0.25">
      <c r="B3630"/>
    </row>
    <row r="3631" spans="2:2" x14ac:dyDescent="0.25">
      <c r="B3631"/>
    </row>
    <row r="3632" spans="2:2" x14ac:dyDescent="0.25">
      <c r="B3632"/>
    </row>
    <row r="3633" spans="2:2" x14ac:dyDescent="0.25">
      <c r="B3633"/>
    </row>
    <row r="3634" spans="2:2" x14ac:dyDescent="0.25">
      <c r="B3634"/>
    </row>
    <row r="3635" spans="2:2" x14ac:dyDescent="0.25">
      <c r="B3635"/>
    </row>
    <row r="3636" spans="2:2" x14ac:dyDescent="0.25">
      <c r="B3636"/>
    </row>
    <row r="3637" spans="2:2" x14ac:dyDescent="0.25">
      <c r="B3637"/>
    </row>
    <row r="3638" spans="2:2" x14ac:dyDescent="0.25">
      <c r="B3638"/>
    </row>
    <row r="3639" spans="2:2" x14ac:dyDescent="0.25">
      <c r="B3639"/>
    </row>
    <row r="3640" spans="2:2" x14ac:dyDescent="0.25">
      <c r="B3640"/>
    </row>
    <row r="3641" spans="2:2" x14ac:dyDescent="0.25">
      <c r="B3641"/>
    </row>
    <row r="3642" spans="2:2" x14ac:dyDescent="0.25">
      <c r="B3642"/>
    </row>
    <row r="3643" spans="2:2" x14ac:dyDescent="0.25">
      <c r="B3643"/>
    </row>
    <row r="3644" spans="2:2" x14ac:dyDescent="0.25">
      <c r="B3644"/>
    </row>
    <row r="3645" spans="2:2" x14ac:dyDescent="0.25">
      <c r="B3645"/>
    </row>
    <row r="3646" spans="2:2" x14ac:dyDescent="0.25">
      <c r="B3646"/>
    </row>
    <row r="3647" spans="2:2" x14ac:dyDescent="0.25">
      <c r="B3647"/>
    </row>
    <row r="3648" spans="2:2" x14ac:dyDescent="0.25">
      <c r="B3648"/>
    </row>
    <row r="3649" spans="2:2" x14ac:dyDescent="0.25">
      <c r="B3649"/>
    </row>
    <row r="3650" spans="2:2" x14ac:dyDescent="0.25">
      <c r="B3650"/>
    </row>
    <row r="3651" spans="2:2" x14ac:dyDescent="0.25">
      <c r="B3651"/>
    </row>
    <row r="3652" spans="2:2" x14ac:dyDescent="0.25">
      <c r="B3652"/>
    </row>
    <row r="3653" spans="2:2" x14ac:dyDescent="0.25">
      <c r="B3653"/>
    </row>
    <row r="3654" spans="2:2" x14ac:dyDescent="0.25">
      <c r="B3654"/>
    </row>
    <row r="3655" spans="2:2" x14ac:dyDescent="0.25">
      <c r="B3655"/>
    </row>
    <row r="3656" spans="2:2" x14ac:dyDescent="0.25">
      <c r="B3656"/>
    </row>
    <row r="3657" spans="2:2" x14ac:dyDescent="0.25">
      <c r="B3657"/>
    </row>
    <row r="3658" spans="2:2" x14ac:dyDescent="0.25">
      <c r="B3658"/>
    </row>
    <row r="3659" spans="2:2" x14ac:dyDescent="0.25">
      <c r="B3659"/>
    </row>
    <row r="3660" spans="2:2" x14ac:dyDescent="0.25">
      <c r="B3660"/>
    </row>
    <row r="3661" spans="2:2" x14ac:dyDescent="0.25">
      <c r="B3661"/>
    </row>
    <row r="3662" spans="2:2" x14ac:dyDescent="0.25">
      <c r="B3662"/>
    </row>
    <row r="3663" spans="2:2" x14ac:dyDescent="0.25">
      <c r="B3663"/>
    </row>
    <row r="3664" spans="2:2" x14ac:dyDescent="0.25">
      <c r="B3664"/>
    </row>
    <row r="3665" spans="2:2" x14ac:dyDescent="0.25">
      <c r="B3665"/>
    </row>
    <row r="3666" spans="2:2" x14ac:dyDescent="0.25">
      <c r="B3666"/>
    </row>
    <row r="3667" spans="2:2" x14ac:dyDescent="0.25">
      <c r="B3667"/>
    </row>
    <row r="3668" spans="2:2" x14ac:dyDescent="0.25">
      <c r="B3668"/>
    </row>
    <row r="3669" spans="2:2" x14ac:dyDescent="0.25">
      <c r="B3669"/>
    </row>
    <row r="3670" spans="2:2" x14ac:dyDescent="0.25">
      <c r="B3670"/>
    </row>
    <row r="3671" spans="2:2" x14ac:dyDescent="0.25">
      <c r="B3671"/>
    </row>
    <row r="3672" spans="2:2" x14ac:dyDescent="0.25">
      <c r="B3672"/>
    </row>
    <row r="3673" spans="2:2" x14ac:dyDescent="0.25">
      <c r="B3673"/>
    </row>
    <row r="3674" spans="2:2" x14ac:dyDescent="0.25">
      <c r="B3674"/>
    </row>
    <row r="3675" spans="2:2" x14ac:dyDescent="0.25">
      <c r="B3675"/>
    </row>
    <row r="3676" spans="2:2" x14ac:dyDescent="0.25">
      <c r="B3676"/>
    </row>
    <row r="3677" spans="2:2" x14ac:dyDescent="0.25">
      <c r="B3677"/>
    </row>
    <row r="3678" spans="2:2" x14ac:dyDescent="0.25">
      <c r="B3678"/>
    </row>
    <row r="3679" spans="2:2" x14ac:dyDescent="0.25">
      <c r="B3679"/>
    </row>
    <row r="3680" spans="2:2" x14ac:dyDescent="0.25">
      <c r="B3680"/>
    </row>
    <row r="3681" spans="2:2" x14ac:dyDescent="0.25">
      <c r="B3681"/>
    </row>
    <row r="3682" spans="2:2" x14ac:dyDescent="0.25">
      <c r="B3682"/>
    </row>
    <row r="3683" spans="2:2" x14ac:dyDescent="0.25">
      <c r="B3683"/>
    </row>
    <row r="3684" spans="2:2" x14ac:dyDescent="0.25">
      <c r="B3684"/>
    </row>
    <row r="3685" spans="2:2" x14ac:dyDescent="0.25">
      <c r="B3685"/>
    </row>
    <row r="3686" spans="2:2" x14ac:dyDescent="0.25">
      <c r="B3686"/>
    </row>
    <row r="3687" spans="2:2" x14ac:dyDescent="0.25">
      <c r="B3687"/>
    </row>
    <row r="3688" spans="2:2" x14ac:dyDescent="0.25">
      <c r="B3688"/>
    </row>
    <row r="3689" spans="2:2" x14ac:dyDescent="0.25">
      <c r="B3689"/>
    </row>
    <row r="3690" spans="2:2" x14ac:dyDescent="0.25">
      <c r="B3690"/>
    </row>
    <row r="3691" spans="2:2" x14ac:dyDescent="0.25">
      <c r="B3691"/>
    </row>
    <row r="3692" spans="2:2" x14ac:dyDescent="0.25">
      <c r="B3692"/>
    </row>
    <row r="3693" spans="2:2" x14ac:dyDescent="0.25">
      <c r="B3693"/>
    </row>
    <row r="3694" spans="2:2" x14ac:dyDescent="0.25">
      <c r="B3694"/>
    </row>
    <row r="3695" spans="2:2" x14ac:dyDescent="0.25">
      <c r="B3695"/>
    </row>
    <row r="3696" spans="2:2" x14ac:dyDescent="0.25">
      <c r="B3696"/>
    </row>
    <row r="3697" spans="2:2" x14ac:dyDescent="0.25">
      <c r="B3697"/>
    </row>
    <row r="3698" spans="2:2" x14ac:dyDescent="0.25">
      <c r="B3698"/>
    </row>
    <row r="3699" spans="2:2" x14ac:dyDescent="0.25">
      <c r="B3699"/>
    </row>
    <row r="3700" spans="2:2" x14ac:dyDescent="0.25">
      <c r="B3700"/>
    </row>
    <row r="3701" spans="2:2" x14ac:dyDescent="0.25">
      <c r="B3701"/>
    </row>
    <row r="3702" spans="2:2" x14ac:dyDescent="0.25">
      <c r="B3702"/>
    </row>
    <row r="3703" spans="2:2" x14ac:dyDescent="0.25">
      <c r="B3703"/>
    </row>
    <row r="3704" spans="2:2" x14ac:dyDescent="0.25">
      <c r="B3704"/>
    </row>
    <row r="3705" spans="2:2" x14ac:dyDescent="0.25">
      <c r="B3705"/>
    </row>
    <row r="3706" spans="2:2" x14ac:dyDescent="0.25">
      <c r="B3706"/>
    </row>
    <row r="3707" spans="2:2" x14ac:dyDescent="0.25">
      <c r="B3707"/>
    </row>
    <row r="3708" spans="2:2" x14ac:dyDescent="0.25">
      <c r="B3708"/>
    </row>
    <row r="3709" spans="2:2" x14ac:dyDescent="0.25">
      <c r="B3709"/>
    </row>
    <row r="3710" spans="2:2" x14ac:dyDescent="0.25">
      <c r="B3710"/>
    </row>
    <row r="3711" spans="2:2" x14ac:dyDescent="0.25">
      <c r="B3711"/>
    </row>
    <row r="3712" spans="2:2" x14ac:dyDescent="0.25">
      <c r="B3712"/>
    </row>
    <row r="3713" spans="2:2" x14ac:dyDescent="0.25">
      <c r="B3713"/>
    </row>
    <row r="3714" spans="2:2" x14ac:dyDescent="0.25">
      <c r="B3714"/>
    </row>
    <row r="3715" spans="2:2" x14ac:dyDescent="0.25">
      <c r="B3715"/>
    </row>
    <row r="3716" spans="2:2" x14ac:dyDescent="0.25">
      <c r="B3716"/>
    </row>
    <row r="3717" spans="2:2" x14ac:dyDescent="0.25">
      <c r="B3717"/>
    </row>
    <row r="3718" spans="2:2" x14ac:dyDescent="0.25">
      <c r="B3718"/>
    </row>
    <row r="3719" spans="2:2" x14ac:dyDescent="0.25">
      <c r="B3719"/>
    </row>
    <row r="3720" spans="2:2" x14ac:dyDescent="0.25">
      <c r="B3720"/>
    </row>
    <row r="3721" spans="2:2" x14ac:dyDescent="0.25">
      <c r="B3721"/>
    </row>
    <row r="3722" spans="2:2" x14ac:dyDescent="0.25">
      <c r="B3722"/>
    </row>
    <row r="3723" spans="2:2" x14ac:dyDescent="0.25">
      <c r="B3723"/>
    </row>
    <row r="3724" spans="2:2" x14ac:dyDescent="0.25">
      <c r="B3724"/>
    </row>
    <row r="3725" spans="2:2" x14ac:dyDescent="0.25">
      <c r="B3725"/>
    </row>
    <row r="3726" spans="2:2" x14ac:dyDescent="0.25">
      <c r="B3726"/>
    </row>
    <row r="3727" spans="2:2" x14ac:dyDescent="0.25">
      <c r="B3727"/>
    </row>
    <row r="3728" spans="2:2" x14ac:dyDescent="0.25">
      <c r="B3728"/>
    </row>
    <row r="3729" spans="2:2" x14ac:dyDescent="0.25">
      <c r="B3729"/>
    </row>
    <row r="3730" spans="2:2" x14ac:dyDescent="0.25">
      <c r="B3730"/>
    </row>
    <row r="3731" spans="2:2" x14ac:dyDescent="0.25">
      <c r="B3731"/>
    </row>
    <row r="3732" spans="2:2" x14ac:dyDescent="0.25">
      <c r="B3732"/>
    </row>
    <row r="3733" spans="2:2" x14ac:dyDescent="0.25">
      <c r="B3733"/>
    </row>
    <row r="3734" spans="2:2" x14ac:dyDescent="0.25">
      <c r="B3734"/>
    </row>
    <row r="3735" spans="2:2" x14ac:dyDescent="0.25">
      <c r="B3735"/>
    </row>
    <row r="3736" spans="2:2" x14ac:dyDescent="0.25">
      <c r="B3736"/>
    </row>
    <row r="3737" spans="2:2" x14ac:dyDescent="0.25">
      <c r="B3737"/>
    </row>
    <row r="3738" spans="2:2" x14ac:dyDescent="0.25">
      <c r="B3738"/>
    </row>
    <row r="3739" spans="2:2" x14ac:dyDescent="0.25">
      <c r="B3739"/>
    </row>
    <row r="3740" spans="2:2" x14ac:dyDescent="0.25">
      <c r="B3740"/>
    </row>
    <row r="3741" spans="2:2" x14ac:dyDescent="0.25">
      <c r="B3741"/>
    </row>
    <row r="3742" spans="2:2" x14ac:dyDescent="0.25">
      <c r="B3742"/>
    </row>
    <row r="3743" spans="2:2" x14ac:dyDescent="0.25">
      <c r="B3743"/>
    </row>
    <row r="3744" spans="2:2" x14ac:dyDescent="0.25">
      <c r="B3744"/>
    </row>
    <row r="3745" spans="2:2" x14ac:dyDescent="0.25">
      <c r="B3745"/>
    </row>
    <row r="3746" spans="2:2" x14ac:dyDescent="0.25">
      <c r="B3746"/>
    </row>
    <row r="3747" spans="2:2" x14ac:dyDescent="0.25">
      <c r="B3747"/>
    </row>
    <row r="3748" spans="2:2" x14ac:dyDescent="0.25">
      <c r="B3748"/>
    </row>
    <row r="3749" spans="2:2" x14ac:dyDescent="0.25">
      <c r="B3749"/>
    </row>
    <row r="3750" spans="2:2" x14ac:dyDescent="0.25">
      <c r="B3750"/>
    </row>
    <row r="3751" spans="2:2" x14ac:dyDescent="0.25">
      <c r="B3751"/>
    </row>
    <row r="3752" spans="2:2" x14ac:dyDescent="0.25">
      <c r="B3752"/>
    </row>
    <row r="3753" spans="2:2" x14ac:dyDescent="0.25">
      <c r="B3753"/>
    </row>
    <row r="3754" spans="2:2" x14ac:dyDescent="0.25">
      <c r="B3754"/>
    </row>
    <row r="3755" spans="2:2" x14ac:dyDescent="0.25">
      <c r="B3755"/>
    </row>
    <row r="3756" spans="2:2" x14ac:dyDescent="0.25">
      <c r="B3756"/>
    </row>
    <row r="3757" spans="2:2" x14ac:dyDescent="0.25">
      <c r="B3757"/>
    </row>
    <row r="3758" spans="2:2" x14ac:dyDescent="0.25">
      <c r="B3758"/>
    </row>
    <row r="3759" spans="2:2" x14ac:dyDescent="0.25">
      <c r="B3759"/>
    </row>
    <row r="3760" spans="2:2" x14ac:dyDescent="0.25">
      <c r="B3760"/>
    </row>
    <row r="3761" spans="2:2" x14ac:dyDescent="0.25">
      <c r="B3761"/>
    </row>
    <row r="3762" spans="2:2" x14ac:dyDescent="0.25">
      <c r="B3762"/>
    </row>
    <row r="3763" spans="2:2" x14ac:dyDescent="0.25">
      <c r="B3763"/>
    </row>
    <row r="3764" spans="2:2" x14ac:dyDescent="0.25">
      <c r="B3764"/>
    </row>
    <row r="3765" spans="2:2" x14ac:dyDescent="0.25">
      <c r="B3765"/>
    </row>
    <row r="3766" spans="2:2" x14ac:dyDescent="0.25">
      <c r="B3766"/>
    </row>
    <row r="3767" spans="2:2" x14ac:dyDescent="0.25">
      <c r="B3767"/>
    </row>
    <row r="3768" spans="2:2" x14ac:dyDescent="0.25">
      <c r="B3768"/>
    </row>
    <row r="3769" spans="2:2" x14ac:dyDescent="0.25">
      <c r="B3769"/>
    </row>
    <row r="3770" spans="2:2" x14ac:dyDescent="0.25">
      <c r="B3770"/>
    </row>
    <row r="3771" spans="2:2" x14ac:dyDescent="0.25">
      <c r="B3771"/>
    </row>
    <row r="3772" spans="2:2" x14ac:dyDescent="0.25">
      <c r="B3772"/>
    </row>
    <row r="3773" spans="2:2" x14ac:dyDescent="0.25">
      <c r="B3773"/>
    </row>
    <row r="3774" spans="2:2" x14ac:dyDescent="0.25">
      <c r="B3774"/>
    </row>
    <row r="3775" spans="2:2" x14ac:dyDescent="0.25">
      <c r="B3775"/>
    </row>
    <row r="3776" spans="2:2" x14ac:dyDescent="0.25">
      <c r="B3776"/>
    </row>
    <row r="3777" spans="2:2" x14ac:dyDescent="0.25">
      <c r="B3777"/>
    </row>
    <row r="3778" spans="2:2" x14ac:dyDescent="0.25">
      <c r="B3778"/>
    </row>
    <row r="3779" spans="2:2" x14ac:dyDescent="0.25">
      <c r="B3779"/>
    </row>
    <row r="3780" spans="2:2" x14ac:dyDescent="0.25">
      <c r="B3780"/>
    </row>
    <row r="3781" spans="2:2" x14ac:dyDescent="0.25">
      <c r="B3781"/>
    </row>
    <row r="3782" spans="2:2" x14ac:dyDescent="0.25">
      <c r="B3782"/>
    </row>
    <row r="3783" spans="2:2" x14ac:dyDescent="0.25">
      <c r="B3783"/>
    </row>
    <row r="3784" spans="2:2" x14ac:dyDescent="0.25">
      <c r="B3784"/>
    </row>
    <row r="3785" spans="2:2" x14ac:dyDescent="0.25">
      <c r="B3785"/>
    </row>
    <row r="3786" spans="2:2" x14ac:dyDescent="0.25">
      <c r="B3786"/>
    </row>
    <row r="3787" spans="2:2" x14ac:dyDescent="0.25">
      <c r="B3787"/>
    </row>
    <row r="3788" spans="2:2" x14ac:dyDescent="0.25">
      <c r="B3788"/>
    </row>
    <row r="3789" spans="2:2" x14ac:dyDescent="0.25">
      <c r="B3789"/>
    </row>
    <row r="3790" spans="2:2" x14ac:dyDescent="0.25">
      <c r="B3790"/>
    </row>
    <row r="3791" spans="2:2" x14ac:dyDescent="0.25">
      <c r="B3791"/>
    </row>
    <row r="3792" spans="2:2" x14ac:dyDescent="0.25">
      <c r="B3792"/>
    </row>
    <row r="3793" spans="2:2" x14ac:dyDescent="0.25">
      <c r="B3793"/>
    </row>
    <row r="3794" spans="2:2" x14ac:dyDescent="0.25">
      <c r="B3794"/>
    </row>
    <row r="3795" spans="2:2" x14ac:dyDescent="0.25">
      <c r="B3795"/>
    </row>
    <row r="3796" spans="2:2" x14ac:dyDescent="0.25">
      <c r="B3796"/>
    </row>
    <row r="3797" spans="2:2" x14ac:dyDescent="0.25">
      <c r="B3797"/>
    </row>
    <row r="3798" spans="2:2" x14ac:dyDescent="0.25">
      <c r="B3798"/>
    </row>
    <row r="3799" spans="2:2" x14ac:dyDescent="0.25">
      <c r="B3799"/>
    </row>
    <row r="3800" spans="2:2" x14ac:dyDescent="0.25">
      <c r="B3800"/>
    </row>
    <row r="3801" spans="2:2" x14ac:dyDescent="0.25">
      <c r="B3801"/>
    </row>
    <row r="3802" spans="2:2" x14ac:dyDescent="0.25">
      <c r="B3802"/>
    </row>
    <row r="3803" spans="2:2" x14ac:dyDescent="0.25">
      <c r="B3803"/>
    </row>
    <row r="3804" spans="2:2" x14ac:dyDescent="0.25">
      <c r="B3804"/>
    </row>
    <row r="3805" spans="2:2" x14ac:dyDescent="0.25">
      <c r="B3805"/>
    </row>
    <row r="3806" spans="2:2" x14ac:dyDescent="0.25">
      <c r="B3806"/>
    </row>
    <row r="3807" spans="2:2" x14ac:dyDescent="0.25">
      <c r="B3807"/>
    </row>
    <row r="3808" spans="2:2" x14ac:dyDescent="0.25">
      <c r="B3808"/>
    </row>
    <row r="3809" spans="2:2" x14ac:dyDescent="0.25">
      <c r="B3809"/>
    </row>
    <row r="3810" spans="2:2" x14ac:dyDescent="0.25">
      <c r="B3810"/>
    </row>
    <row r="3811" spans="2:2" x14ac:dyDescent="0.25">
      <c r="B3811"/>
    </row>
    <row r="3812" spans="2:2" x14ac:dyDescent="0.25">
      <c r="B3812"/>
    </row>
    <row r="3813" spans="2:2" x14ac:dyDescent="0.25">
      <c r="B3813"/>
    </row>
    <row r="3814" spans="2:2" x14ac:dyDescent="0.25">
      <c r="B3814"/>
    </row>
    <row r="3815" spans="2:2" x14ac:dyDescent="0.25">
      <c r="B3815"/>
    </row>
    <row r="3816" spans="2:2" x14ac:dyDescent="0.25">
      <c r="B3816"/>
    </row>
    <row r="3817" spans="2:2" x14ac:dyDescent="0.25">
      <c r="B3817"/>
    </row>
    <row r="3818" spans="2:2" x14ac:dyDescent="0.25">
      <c r="B3818"/>
    </row>
    <row r="3819" spans="2:2" x14ac:dyDescent="0.25">
      <c r="B3819"/>
    </row>
    <row r="3820" spans="2:2" x14ac:dyDescent="0.25">
      <c r="B3820"/>
    </row>
    <row r="3821" spans="2:2" x14ac:dyDescent="0.25">
      <c r="B3821"/>
    </row>
    <row r="3822" spans="2:2" x14ac:dyDescent="0.25">
      <c r="B3822"/>
    </row>
    <row r="3823" spans="2:2" x14ac:dyDescent="0.25">
      <c r="B3823"/>
    </row>
    <row r="3824" spans="2:2" x14ac:dyDescent="0.25">
      <c r="B3824"/>
    </row>
    <row r="3825" spans="2:2" x14ac:dyDescent="0.25">
      <c r="B3825"/>
    </row>
    <row r="3826" spans="2:2" x14ac:dyDescent="0.25">
      <c r="B3826"/>
    </row>
    <row r="3827" spans="2:2" x14ac:dyDescent="0.25">
      <c r="B3827"/>
    </row>
    <row r="3828" spans="2:2" x14ac:dyDescent="0.25">
      <c r="B3828"/>
    </row>
    <row r="3829" spans="2:2" x14ac:dyDescent="0.25">
      <c r="B3829"/>
    </row>
    <row r="3830" spans="2:2" x14ac:dyDescent="0.25">
      <c r="B3830"/>
    </row>
    <row r="3831" spans="2:2" x14ac:dyDescent="0.25">
      <c r="B3831"/>
    </row>
    <row r="3832" spans="2:2" x14ac:dyDescent="0.25">
      <c r="B3832"/>
    </row>
    <row r="3833" spans="2:2" x14ac:dyDescent="0.25">
      <c r="B3833"/>
    </row>
    <row r="3834" spans="2:2" x14ac:dyDescent="0.25">
      <c r="B3834"/>
    </row>
    <row r="3835" spans="2:2" x14ac:dyDescent="0.25">
      <c r="B3835"/>
    </row>
    <row r="3836" spans="2:2" x14ac:dyDescent="0.25">
      <c r="B3836"/>
    </row>
    <row r="3837" spans="2:2" x14ac:dyDescent="0.25">
      <c r="B3837"/>
    </row>
    <row r="3838" spans="2:2" x14ac:dyDescent="0.25">
      <c r="B3838"/>
    </row>
    <row r="3839" spans="2:2" x14ac:dyDescent="0.25">
      <c r="B3839"/>
    </row>
    <row r="3840" spans="2:2" x14ac:dyDescent="0.25">
      <c r="B3840"/>
    </row>
    <row r="3841" spans="2:2" x14ac:dyDescent="0.25">
      <c r="B3841"/>
    </row>
    <row r="3842" spans="2:2" x14ac:dyDescent="0.25">
      <c r="B3842"/>
    </row>
    <row r="3843" spans="2:2" x14ac:dyDescent="0.25">
      <c r="B3843"/>
    </row>
    <row r="3844" spans="2:2" x14ac:dyDescent="0.25">
      <c r="B3844"/>
    </row>
    <row r="3845" spans="2:2" x14ac:dyDescent="0.25">
      <c r="B3845"/>
    </row>
    <row r="3846" spans="2:2" x14ac:dyDescent="0.25">
      <c r="B3846"/>
    </row>
    <row r="3847" spans="2:2" x14ac:dyDescent="0.25">
      <c r="B3847"/>
    </row>
    <row r="3848" spans="2:2" x14ac:dyDescent="0.25">
      <c r="B3848"/>
    </row>
    <row r="3849" spans="2:2" x14ac:dyDescent="0.25">
      <c r="B3849"/>
    </row>
    <row r="3850" spans="2:2" x14ac:dyDescent="0.25">
      <c r="B3850"/>
    </row>
    <row r="3851" spans="2:2" x14ac:dyDescent="0.25">
      <c r="B3851"/>
    </row>
    <row r="3852" spans="2:2" x14ac:dyDescent="0.25">
      <c r="B3852"/>
    </row>
    <row r="3853" spans="2:2" x14ac:dyDescent="0.25">
      <c r="B3853"/>
    </row>
    <row r="3854" spans="2:2" x14ac:dyDescent="0.25">
      <c r="B3854"/>
    </row>
    <row r="3855" spans="2:2" x14ac:dyDescent="0.25">
      <c r="B3855"/>
    </row>
    <row r="3856" spans="2:2" x14ac:dyDescent="0.25">
      <c r="B3856"/>
    </row>
    <row r="3857" spans="2:2" x14ac:dyDescent="0.25">
      <c r="B3857"/>
    </row>
    <row r="3858" spans="2:2" x14ac:dyDescent="0.25">
      <c r="B3858"/>
    </row>
    <row r="3859" spans="2:2" x14ac:dyDescent="0.25">
      <c r="B3859"/>
    </row>
    <row r="3860" spans="2:2" x14ac:dyDescent="0.25">
      <c r="B3860"/>
    </row>
    <row r="3861" spans="2:2" x14ac:dyDescent="0.25">
      <c r="B3861"/>
    </row>
    <row r="3862" spans="2:2" x14ac:dyDescent="0.25">
      <c r="B3862"/>
    </row>
    <row r="3863" spans="2:2" x14ac:dyDescent="0.25">
      <c r="B3863"/>
    </row>
    <row r="3864" spans="2:2" x14ac:dyDescent="0.25">
      <c r="B3864"/>
    </row>
    <row r="3865" spans="2:2" x14ac:dyDescent="0.25">
      <c r="B3865"/>
    </row>
    <row r="3866" spans="2:2" x14ac:dyDescent="0.25">
      <c r="B3866"/>
    </row>
    <row r="3867" spans="2:2" x14ac:dyDescent="0.25">
      <c r="B3867"/>
    </row>
    <row r="3868" spans="2:2" x14ac:dyDescent="0.25">
      <c r="B3868"/>
    </row>
    <row r="3869" spans="2:2" x14ac:dyDescent="0.25">
      <c r="B3869"/>
    </row>
    <row r="3870" spans="2:2" x14ac:dyDescent="0.25">
      <c r="B3870"/>
    </row>
    <row r="3871" spans="2:2" x14ac:dyDescent="0.25">
      <c r="B3871"/>
    </row>
    <row r="3872" spans="2:2" x14ac:dyDescent="0.25">
      <c r="B3872"/>
    </row>
    <row r="3873" spans="2:2" x14ac:dyDescent="0.25">
      <c r="B3873"/>
    </row>
    <row r="3874" spans="2:2" x14ac:dyDescent="0.25">
      <c r="B3874"/>
    </row>
    <row r="3875" spans="2:2" x14ac:dyDescent="0.25">
      <c r="B3875"/>
    </row>
    <row r="3876" spans="2:2" x14ac:dyDescent="0.25">
      <c r="B3876"/>
    </row>
    <row r="3877" spans="2:2" x14ac:dyDescent="0.25">
      <c r="B3877"/>
    </row>
    <row r="3878" spans="2:2" x14ac:dyDescent="0.25">
      <c r="B3878"/>
    </row>
    <row r="3879" spans="2:2" x14ac:dyDescent="0.25">
      <c r="B3879"/>
    </row>
    <row r="3880" spans="2:2" x14ac:dyDescent="0.25">
      <c r="B3880"/>
    </row>
    <row r="3881" spans="2:2" x14ac:dyDescent="0.25">
      <c r="B3881"/>
    </row>
    <row r="3882" spans="2:2" x14ac:dyDescent="0.25">
      <c r="B3882"/>
    </row>
    <row r="3883" spans="2:2" x14ac:dyDescent="0.25">
      <c r="B3883"/>
    </row>
    <row r="3884" spans="2:2" x14ac:dyDescent="0.25">
      <c r="B3884"/>
    </row>
    <row r="3885" spans="2:2" x14ac:dyDescent="0.25">
      <c r="B3885"/>
    </row>
    <row r="3886" spans="2:2" x14ac:dyDescent="0.25">
      <c r="B3886"/>
    </row>
    <row r="3887" spans="2:2" x14ac:dyDescent="0.25">
      <c r="B3887"/>
    </row>
    <row r="3888" spans="2:2" x14ac:dyDescent="0.25">
      <c r="B3888"/>
    </row>
    <row r="3889" spans="2:2" x14ac:dyDescent="0.25">
      <c r="B3889"/>
    </row>
    <row r="3890" spans="2:2" x14ac:dyDescent="0.25">
      <c r="B3890"/>
    </row>
    <row r="3891" spans="2:2" x14ac:dyDescent="0.25">
      <c r="B3891"/>
    </row>
    <row r="3892" spans="2:2" x14ac:dyDescent="0.25">
      <c r="B3892"/>
    </row>
    <row r="3893" spans="2:2" x14ac:dyDescent="0.25">
      <c r="B3893"/>
    </row>
    <row r="3894" spans="2:2" x14ac:dyDescent="0.25">
      <c r="B3894"/>
    </row>
    <row r="3895" spans="2:2" x14ac:dyDescent="0.25">
      <c r="B3895"/>
    </row>
    <row r="3896" spans="2:2" x14ac:dyDescent="0.25">
      <c r="B3896"/>
    </row>
    <row r="3897" spans="2:2" x14ac:dyDescent="0.25">
      <c r="B3897"/>
    </row>
    <row r="3898" spans="2:2" x14ac:dyDescent="0.25">
      <c r="B3898"/>
    </row>
    <row r="3899" spans="2:2" x14ac:dyDescent="0.25">
      <c r="B3899"/>
    </row>
    <row r="3900" spans="2:2" x14ac:dyDescent="0.25">
      <c r="B3900"/>
    </row>
    <row r="3901" spans="2:2" x14ac:dyDescent="0.25">
      <c r="B3901"/>
    </row>
    <row r="3902" spans="2:2" x14ac:dyDescent="0.25">
      <c r="B3902"/>
    </row>
    <row r="3903" spans="2:2" x14ac:dyDescent="0.25">
      <c r="B3903"/>
    </row>
    <row r="3904" spans="2:2" x14ac:dyDescent="0.25">
      <c r="B3904"/>
    </row>
    <row r="3905" spans="2:2" x14ac:dyDescent="0.25">
      <c r="B3905"/>
    </row>
    <row r="3906" spans="2:2" x14ac:dyDescent="0.25">
      <c r="B3906"/>
    </row>
    <row r="3907" spans="2:2" x14ac:dyDescent="0.25">
      <c r="B3907"/>
    </row>
    <row r="3908" spans="2:2" x14ac:dyDescent="0.25">
      <c r="B3908"/>
    </row>
    <row r="3909" spans="2:2" x14ac:dyDescent="0.25">
      <c r="B3909"/>
    </row>
    <row r="3910" spans="2:2" x14ac:dyDescent="0.25">
      <c r="B3910"/>
    </row>
    <row r="3911" spans="2:2" x14ac:dyDescent="0.25">
      <c r="B3911"/>
    </row>
    <row r="3912" spans="2:2" x14ac:dyDescent="0.25">
      <c r="B3912"/>
    </row>
    <row r="3913" spans="2:2" x14ac:dyDescent="0.25">
      <c r="B3913"/>
    </row>
    <row r="3914" spans="2:2" x14ac:dyDescent="0.25">
      <c r="B3914"/>
    </row>
    <row r="3915" spans="2:2" x14ac:dyDescent="0.25">
      <c r="B3915"/>
    </row>
    <row r="3916" spans="2:2" x14ac:dyDescent="0.25">
      <c r="B3916"/>
    </row>
    <row r="3917" spans="2:2" x14ac:dyDescent="0.25">
      <c r="B3917"/>
    </row>
    <row r="3918" spans="2:2" x14ac:dyDescent="0.25">
      <c r="B3918"/>
    </row>
    <row r="3919" spans="2:2" x14ac:dyDescent="0.25">
      <c r="B3919"/>
    </row>
    <row r="3920" spans="2:2" x14ac:dyDescent="0.25">
      <c r="B3920"/>
    </row>
    <row r="3921" spans="2:2" x14ac:dyDescent="0.25">
      <c r="B3921"/>
    </row>
    <row r="3922" spans="2:2" x14ac:dyDescent="0.25">
      <c r="B3922"/>
    </row>
    <row r="3923" spans="2:2" x14ac:dyDescent="0.25">
      <c r="B3923"/>
    </row>
    <row r="3924" spans="2:2" x14ac:dyDescent="0.25">
      <c r="B3924"/>
    </row>
    <row r="3925" spans="2:2" x14ac:dyDescent="0.25">
      <c r="B3925"/>
    </row>
    <row r="3926" spans="2:2" x14ac:dyDescent="0.25">
      <c r="B3926"/>
    </row>
    <row r="3927" spans="2:2" x14ac:dyDescent="0.25">
      <c r="B3927"/>
    </row>
    <row r="3928" spans="2:2" x14ac:dyDescent="0.25">
      <c r="B3928"/>
    </row>
    <row r="3929" spans="2:2" x14ac:dyDescent="0.25">
      <c r="B3929"/>
    </row>
    <row r="3930" spans="2:2" x14ac:dyDescent="0.25">
      <c r="B3930"/>
    </row>
    <row r="3931" spans="2:2" x14ac:dyDescent="0.25">
      <c r="B3931"/>
    </row>
    <row r="3932" spans="2:2" x14ac:dyDescent="0.25">
      <c r="B3932"/>
    </row>
    <row r="3933" spans="2:2" x14ac:dyDescent="0.25">
      <c r="B3933"/>
    </row>
    <row r="3934" spans="2:2" x14ac:dyDescent="0.25">
      <c r="B3934"/>
    </row>
    <row r="3935" spans="2:2" x14ac:dyDescent="0.25">
      <c r="B3935"/>
    </row>
    <row r="3936" spans="2:2" x14ac:dyDescent="0.25">
      <c r="B3936"/>
    </row>
    <row r="3937" spans="2:2" x14ac:dyDescent="0.25">
      <c r="B3937"/>
    </row>
    <row r="3938" spans="2:2" x14ac:dyDescent="0.25">
      <c r="B3938"/>
    </row>
    <row r="3939" spans="2:2" x14ac:dyDescent="0.25">
      <c r="B3939"/>
    </row>
    <row r="3940" spans="2:2" x14ac:dyDescent="0.25">
      <c r="B3940"/>
    </row>
    <row r="3941" spans="2:2" x14ac:dyDescent="0.25">
      <c r="B3941"/>
    </row>
    <row r="3942" spans="2:2" x14ac:dyDescent="0.25">
      <c r="B3942"/>
    </row>
    <row r="3943" spans="2:2" x14ac:dyDescent="0.25">
      <c r="B3943"/>
    </row>
    <row r="3944" spans="2:2" x14ac:dyDescent="0.25">
      <c r="B3944"/>
    </row>
    <row r="3945" spans="2:2" x14ac:dyDescent="0.25">
      <c r="B3945"/>
    </row>
    <row r="3946" spans="2:2" x14ac:dyDescent="0.25">
      <c r="B3946"/>
    </row>
    <row r="3947" spans="2:2" x14ac:dyDescent="0.25">
      <c r="B3947"/>
    </row>
    <row r="3948" spans="2:2" x14ac:dyDescent="0.25">
      <c r="B3948"/>
    </row>
    <row r="3949" spans="2:2" x14ac:dyDescent="0.25">
      <c r="B3949"/>
    </row>
    <row r="3950" spans="2:2" x14ac:dyDescent="0.25">
      <c r="B3950"/>
    </row>
    <row r="3951" spans="2:2" x14ac:dyDescent="0.25">
      <c r="B3951"/>
    </row>
    <row r="3952" spans="2:2" x14ac:dyDescent="0.25">
      <c r="B3952"/>
    </row>
    <row r="3953" spans="2:2" x14ac:dyDescent="0.25">
      <c r="B3953"/>
    </row>
    <row r="3954" spans="2:2" x14ac:dyDescent="0.25">
      <c r="B3954"/>
    </row>
    <row r="3955" spans="2:2" x14ac:dyDescent="0.25">
      <c r="B3955"/>
    </row>
    <row r="3956" spans="2:2" x14ac:dyDescent="0.25">
      <c r="B3956"/>
    </row>
    <row r="3957" spans="2:2" x14ac:dyDescent="0.25">
      <c r="B3957"/>
    </row>
    <row r="3958" spans="2:2" x14ac:dyDescent="0.25">
      <c r="B3958"/>
    </row>
    <row r="3959" spans="2:2" x14ac:dyDescent="0.25">
      <c r="B3959"/>
    </row>
    <row r="3960" spans="2:2" x14ac:dyDescent="0.25">
      <c r="B3960"/>
    </row>
    <row r="3961" spans="2:2" x14ac:dyDescent="0.25">
      <c r="B3961"/>
    </row>
    <row r="3962" spans="2:2" x14ac:dyDescent="0.25">
      <c r="B3962"/>
    </row>
    <row r="3963" spans="2:2" x14ac:dyDescent="0.25">
      <c r="B3963"/>
    </row>
    <row r="3964" spans="2:2" x14ac:dyDescent="0.25">
      <c r="B3964"/>
    </row>
    <row r="3965" spans="2:2" x14ac:dyDescent="0.25">
      <c r="B3965"/>
    </row>
    <row r="3966" spans="2:2" x14ac:dyDescent="0.25">
      <c r="B3966"/>
    </row>
    <row r="3967" spans="2:2" x14ac:dyDescent="0.25">
      <c r="B3967"/>
    </row>
    <row r="3968" spans="2:2" x14ac:dyDescent="0.25">
      <c r="B3968"/>
    </row>
    <row r="3969" spans="2:2" x14ac:dyDescent="0.25">
      <c r="B3969"/>
    </row>
    <row r="3970" spans="2:2" x14ac:dyDescent="0.25">
      <c r="B3970"/>
    </row>
    <row r="3971" spans="2:2" x14ac:dyDescent="0.25">
      <c r="B3971"/>
    </row>
    <row r="3972" spans="2:2" x14ac:dyDescent="0.25">
      <c r="B3972"/>
    </row>
    <row r="3973" spans="2:2" x14ac:dyDescent="0.25">
      <c r="B3973"/>
    </row>
    <row r="3974" spans="2:2" x14ac:dyDescent="0.25">
      <c r="B3974"/>
    </row>
    <row r="3975" spans="2:2" x14ac:dyDescent="0.25">
      <c r="B3975"/>
    </row>
    <row r="3976" spans="2:2" x14ac:dyDescent="0.25">
      <c r="B3976"/>
    </row>
    <row r="3977" spans="2:2" x14ac:dyDescent="0.25">
      <c r="B3977"/>
    </row>
    <row r="3978" spans="2:2" x14ac:dyDescent="0.25">
      <c r="B3978"/>
    </row>
    <row r="3979" spans="2:2" x14ac:dyDescent="0.25">
      <c r="B3979"/>
    </row>
    <row r="3980" spans="2:2" x14ac:dyDescent="0.25">
      <c r="B3980"/>
    </row>
    <row r="3981" spans="2:2" x14ac:dyDescent="0.25">
      <c r="B3981"/>
    </row>
    <row r="3982" spans="2:2" x14ac:dyDescent="0.25">
      <c r="B3982"/>
    </row>
    <row r="3983" spans="2:2" x14ac:dyDescent="0.25">
      <c r="B3983"/>
    </row>
    <row r="3984" spans="2:2" x14ac:dyDescent="0.25">
      <c r="B3984"/>
    </row>
    <row r="3985" spans="2:2" x14ac:dyDescent="0.25">
      <c r="B3985"/>
    </row>
    <row r="3986" spans="2:2" x14ac:dyDescent="0.25">
      <c r="B3986"/>
    </row>
    <row r="3987" spans="2:2" x14ac:dyDescent="0.25">
      <c r="B3987"/>
    </row>
    <row r="3988" spans="2:2" x14ac:dyDescent="0.25">
      <c r="B3988"/>
    </row>
    <row r="3989" spans="2:2" x14ac:dyDescent="0.25">
      <c r="B3989"/>
    </row>
    <row r="3990" spans="2:2" x14ac:dyDescent="0.25">
      <c r="B3990"/>
    </row>
    <row r="3991" spans="2:2" x14ac:dyDescent="0.25">
      <c r="B3991"/>
    </row>
    <row r="3992" spans="2:2" x14ac:dyDescent="0.25">
      <c r="B3992"/>
    </row>
    <row r="3993" spans="2:2" x14ac:dyDescent="0.25">
      <c r="B3993"/>
    </row>
    <row r="3994" spans="2:2" x14ac:dyDescent="0.25">
      <c r="B3994"/>
    </row>
    <row r="3995" spans="2:2" x14ac:dyDescent="0.25">
      <c r="B3995"/>
    </row>
    <row r="3996" spans="2:2" x14ac:dyDescent="0.25">
      <c r="B3996"/>
    </row>
    <row r="3997" spans="2:2" x14ac:dyDescent="0.25">
      <c r="B3997"/>
    </row>
    <row r="3998" spans="2:2" x14ac:dyDescent="0.25">
      <c r="B3998"/>
    </row>
    <row r="3999" spans="2:2" x14ac:dyDescent="0.25">
      <c r="B3999"/>
    </row>
    <row r="4000" spans="2:2" x14ac:dyDescent="0.25">
      <c r="B4000"/>
    </row>
    <row r="4001" spans="2:2" x14ac:dyDescent="0.25">
      <c r="B4001"/>
    </row>
    <row r="4002" spans="2:2" x14ac:dyDescent="0.25">
      <c r="B4002"/>
    </row>
    <row r="4003" spans="2:2" x14ac:dyDescent="0.25">
      <c r="B4003"/>
    </row>
    <row r="4004" spans="2:2" x14ac:dyDescent="0.25">
      <c r="B4004"/>
    </row>
    <row r="4005" spans="2:2" x14ac:dyDescent="0.25">
      <c r="B4005"/>
    </row>
    <row r="4006" spans="2:2" x14ac:dyDescent="0.25">
      <c r="B4006"/>
    </row>
    <row r="4007" spans="2:2" x14ac:dyDescent="0.25">
      <c r="B4007"/>
    </row>
    <row r="4008" spans="2:2" x14ac:dyDescent="0.25">
      <c r="B4008"/>
    </row>
    <row r="4009" spans="2:2" x14ac:dyDescent="0.25">
      <c r="B4009"/>
    </row>
    <row r="4010" spans="2:2" x14ac:dyDescent="0.25">
      <c r="B4010"/>
    </row>
    <row r="4011" spans="2:2" x14ac:dyDescent="0.25">
      <c r="B4011"/>
    </row>
    <row r="4012" spans="2:2" x14ac:dyDescent="0.25">
      <c r="B4012"/>
    </row>
    <row r="4013" spans="2:2" x14ac:dyDescent="0.25">
      <c r="B4013"/>
    </row>
    <row r="4014" spans="2:2" x14ac:dyDescent="0.25">
      <c r="B4014"/>
    </row>
    <row r="4015" spans="2:2" x14ac:dyDescent="0.25">
      <c r="B4015"/>
    </row>
    <row r="4016" spans="2:2" x14ac:dyDescent="0.25">
      <c r="B4016"/>
    </row>
    <row r="4017" spans="2:2" x14ac:dyDescent="0.25">
      <c r="B4017"/>
    </row>
    <row r="4018" spans="2:2" x14ac:dyDescent="0.25">
      <c r="B4018"/>
    </row>
    <row r="4019" spans="2:2" x14ac:dyDescent="0.25">
      <c r="B4019"/>
    </row>
    <row r="4020" spans="2:2" x14ac:dyDescent="0.25">
      <c r="B4020"/>
    </row>
    <row r="4021" spans="2:2" x14ac:dyDescent="0.25">
      <c r="B4021"/>
    </row>
    <row r="4022" spans="2:2" x14ac:dyDescent="0.25">
      <c r="B4022"/>
    </row>
    <row r="4023" spans="2:2" x14ac:dyDescent="0.25">
      <c r="B4023"/>
    </row>
    <row r="4024" spans="2:2" x14ac:dyDescent="0.25">
      <c r="B4024"/>
    </row>
    <row r="4025" spans="2:2" x14ac:dyDescent="0.25">
      <c r="B4025"/>
    </row>
    <row r="4026" spans="2:2" x14ac:dyDescent="0.25">
      <c r="B4026"/>
    </row>
    <row r="4027" spans="2:2" x14ac:dyDescent="0.25">
      <c r="B4027"/>
    </row>
    <row r="4028" spans="2:2" x14ac:dyDescent="0.25">
      <c r="B4028"/>
    </row>
    <row r="4029" spans="2:2" x14ac:dyDescent="0.25">
      <c r="B4029"/>
    </row>
    <row r="4030" spans="2:2" x14ac:dyDescent="0.25">
      <c r="B4030"/>
    </row>
    <row r="4031" spans="2:2" x14ac:dyDescent="0.25">
      <c r="B4031"/>
    </row>
    <row r="4032" spans="2:2" x14ac:dyDescent="0.25">
      <c r="B4032"/>
    </row>
    <row r="4033" spans="2:2" x14ac:dyDescent="0.25">
      <c r="B4033"/>
    </row>
    <row r="4034" spans="2:2" x14ac:dyDescent="0.25">
      <c r="B4034"/>
    </row>
    <row r="4035" spans="2:2" x14ac:dyDescent="0.25">
      <c r="B4035"/>
    </row>
    <row r="4036" spans="2:2" x14ac:dyDescent="0.25">
      <c r="B4036"/>
    </row>
    <row r="4037" spans="2:2" x14ac:dyDescent="0.25">
      <c r="B4037"/>
    </row>
    <row r="4038" spans="2:2" x14ac:dyDescent="0.25">
      <c r="B4038"/>
    </row>
    <row r="4039" spans="2:2" x14ac:dyDescent="0.25">
      <c r="B4039"/>
    </row>
    <row r="4040" spans="2:2" x14ac:dyDescent="0.25">
      <c r="B4040"/>
    </row>
    <row r="4041" spans="2:2" x14ac:dyDescent="0.25">
      <c r="B4041"/>
    </row>
    <row r="4042" spans="2:2" x14ac:dyDescent="0.25">
      <c r="B4042"/>
    </row>
    <row r="4043" spans="2:2" x14ac:dyDescent="0.25">
      <c r="B4043"/>
    </row>
    <row r="4044" spans="2:2" x14ac:dyDescent="0.25">
      <c r="B4044"/>
    </row>
    <row r="4045" spans="2:2" x14ac:dyDescent="0.25">
      <c r="B4045"/>
    </row>
    <row r="4046" spans="2:2" x14ac:dyDescent="0.25">
      <c r="B4046"/>
    </row>
    <row r="4047" spans="2:2" x14ac:dyDescent="0.25">
      <c r="B4047"/>
    </row>
    <row r="4048" spans="2:2" x14ac:dyDescent="0.25">
      <c r="B4048"/>
    </row>
    <row r="4049" spans="2:2" x14ac:dyDescent="0.25">
      <c r="B4049"/>
    </row>
    <row r="4050" spans="2:2" x14ac:dyDescent="0.25">
      <c r="B4050"/>
    </row>
    <row r="4051" spans="2:2" x14ac:dyDescent="0.25">
      <c r="B4051"/>
    </row>
    <row r="4052" spans="2:2" x14ac:dyDescent="0.25">
      <c r="B4052"/>
    </row>
    <row r="4053" spans="2:2" x14ac:dyDescent="0.25">
      <c r="B4053"/>
    </row>
    <row r="4054" spans="2:2" x14ac:dyDescent="0.25">
      <c r="B4054"/>
    </row>
    <row r="4055" spans="2:2" x14ac:dyDescent="0.25">
      <c r="B4055"/>
    </row>
    <row r="4056" spans="2:2" x14ac:dyDescent="0.25">
      <c r="B4056"/>
    </row>
    <row r="4057" spans="2:2" x14ac:dyDescent="0.25">
      <c r="B4057"/>
    </row>
    <row r="4058" spans="2:2" x14ac:dyDescent="0.25">
      <c r="B4058"/>
    </row>
    <row r="4059" spans="2:2" x14ac:dyDescent="0.25">
      <c r="B4059"/>
    </row>
    <row r="4060" spans="2:2" x14ac:dyDescent="0.25">
      <c r="B4060"/>
    </row>
    <row r="4061" spans="2:2" x14ac:dyDescent="0.25">
      <c r="B4061"/>
    </row>
    <row r="4062" spans="2:2" x14ac:dyDescent="0.25">
      <c r="B4062"/>
    </row>
    <row r="4063" spans="2:2" x14ac:dyDescent="0.25">
      <c r="B4063"/>
    </row>
    <row r="4064" spans="2:2" x14ac:dyDescent="0.25">
      <c r="B4064"/>
    </row>
    <row r="4065" spans="2:2" x14ac:dyDescent="0.25">
      <c r="B4065"/>
    </row>
    <row r="4066" spans="2:2" x14ac:dyDescent="0.25">
      <c r="B4066"/>
    </row>
    <row r="4067" spans="2:2" x14ac:dyDescent="0.25">
      <c r="B4067"/>
    </row>
    <row r="4068" spans="2:2" x14ac:dyDescent="0.25">
      <c r="B4068"/>
    </row>
    <row r="4069" spans="2:2" x14ac:dyDescent="0.25">
      <c r="B4069"/>
    </row>
    <row r="4070" spans="2:2" x14ac:dyDescent="0.25">
      <c r="B4070"/>
    </row>
    <row r="4071" spans="2:2" x14ac:dyDescent="0.25">
      <c r="B4071"/>
    </row>
    <row r="4072" spans="2:2" x14ac:dyDescent="0.25">
      <c r="B4072"/>
    </row>
    <row r="4073" spans="2:2" x14ac:dyDescent="0.25">
      <c r="B4073"/>
    </row>
    <row r="4074" spans="2:2" x14ac:dyDescent="0.25">
      <c r="B4074"/>
    </row>
    <row r="4075" spans="2:2" x14ac:dyDescent="0.25">
      <c r="B4075"/>
    </row>
    <row r="4076" spans="2:2" x14ac:dyDescent="0.25">
      <c r="B4076"/>
    </row>
    <row r="4077" spans="2:2" x14ac:dyDescent="0.25">
      <c r="B4077"/>
    </row>
    <row r="4078" spans="2:2" x14ac:dyDescent="0.25">
      <c r="B4078"/>
    </row>
    <row r="4079" spans="2:2" x14ac:dyDescent="0.25">
      <c r="B4079"/>
    </row>
    <row r="4080" spans="2:2" x14ac:dyDescent="0.25">
      <c r="B4080"/>
    </row>
    <row r="4081" spans="2:2" x14ac:dyDescent="0.25">
      <c r="B4081"/>
    </row>
    <row r="4082" spans="2:2" x14ac:dyDescent="0.25">
      <c r="B4082"/>
    </row>
    <row r="4083" spans="2:2" x14ac:dyDescent="0.25">
      <c r="B4083"/>
    </row>
  </sheetData>
  <autoFilter ref="A1:C96" xr:uid="{00000000-0009-0000-0000-000011000000}">
    <sortState xmlns:xlrd2="http://schemas.microsoft.com/office/spreadsheetml/2017/richdata2" ref="A2:C96">
      <sortCondition ref="A1:A96"/>
    </sortState>
  </autoFilter>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C44"/>
  <sheetViews>
    <sheetView zoomScale="85" zoomScaleNormal="85" workbookViewId="0"/>
  </sheetViews>
  <sheetFormatPr defaultRowHeight="15" x14ac:dyDescent="0.25"/>
  <cols>
    <col min="1" max="1" width="24.42578125" style="9" bestFit="1" customWidth="1"/>
    <col min="2" max="2" width="40.5703125" bestFit="1" customWidth="1"/>
    <col min="3" max="3" width="8.5703125" bestFit="1" customWidth="1"/>
  </cols>
  <sheetData>
    <row r="1" spans="1:3" x14ac:dyDescent="0.25">
      <c r="A1" s="9" t="s">
        <v>2075</v>
      </c>
      <c r="B1" s="6" t="s">
        <v>2310</v>
      </c>
      <c r="C1" s="6" t="s">
        <v>2309</v>
      </c>
    </row>
    <row r="2" spans="1:3" x14ac:dyDescent="0.25">
      <c r="A2" s="9" t="s">
        <v>2311</v>
      </c>
      <c r="B2" s="6" t="s">
        <v>2312</v>
      </c>
      <c r="C2" s="6" t="s">
        <v>2055</v>
      </c>
    </row>
    <row r="3" spans="1:3" x14ac:dyDescent="0.25">
      <c r="A3" s="9" t="s">
        <v>2313</v>
      </c>
      <c r="B3" s="6" t="s">
        <v>2314</v>
      </c>
      <c r="C3" s="6" t="s">
        <v>2055</v>
      </c>
    </row>
    <row r="4" spans="1:3" x14ac:dyDescent="0.25">
      <c r="A4" s="9" t="s">
        <v>2315</v>
      </c>
      <c r="B4" s="13" t="s">
        <v>2052</v>
      </c>
      <c r="C4" s="6" t="s">
        <v>2053</v>
      </c>
    </row>
    <row r="5" spans="1:3" x14ac:dyDescent="0.25">
      <c r="A5" s="9" t="s">
        <v>2316</v>
      </c>
      <c r="B5" s="6" t="s">
        <v>2317</v>
      </c>
      <c r="C5" s="6" t="s">
        <v>2055</v>
      </c>
    </row>
    <row r="6" spans="1:3" x14ac:dyDescent="0.25">
      <c r="A6" s="9" t="s">
        <v>2318</v>
      </c>
      <c r="B6" s="6" t="s">
        <v>2319</v>
      </c>
      <c r="C6" s="6" t="s">
        <v>2055</v>
      </c>
    </row>
    <row r="7" spans="1:3" x14ac:dyDescent="0.25">
      <c r="A7" s="9" t="s">
        <v>2320</v>
      </c>
      <c r="B7" s="6" t="s">
        <v>2321</v>
      </c>
      <c r="C7" s="6" t="s">
        <v>2055</v>
      </c>
    </row>
    <row r="8" spans="1:3" x14ac:dyDescent="0.25">
      <c r="A8" s="9" t="s">
        <v>2322</v>
      </c>
      <c r="B8" s="6" t="s">
        <v>2323</v>
      </c>
      <c r="C8" s="6" t="s">
        <v>2053</v>
      </c>
    </row>
    <row r="9" spans="1:3" x14ac:dyDescent="0.25">
      <c r="A9" s="9" t="s">
        <v>2324</v>
      </c>
      <c r="B9" s="6" t="s">
        <v>2325</v>
      </c>
      <c r="C9" s="6" t="s">
        <v>2053</v>
      </c>
    </row>
    <row r="10" spans="1:3" x14ac:dyDescent="0.25">
      <c r="A10" s="9" t="s">
        <v>2326</v>
      </c>
      <c r="B10" s="6" t="s">
        <v>2327</v>
      </c>
      <c r="C10" s="6" t="s">
        <v>2055</v>
      </c>
    </row>
    <row r="11" spans="1:3" x14ac:dyDescent="0.25">
      <c r="A11" s="9" t="s">
        <v>2328</v>
      </c>
      <c r="B11" s="6" t="s">
        <v>2056</v>
      </c>
      <c r="C11" s="6" t="s">
        <v>2053</v>
      </c>
    </row>
    <row r="12" spans="1:3" x14ac:dyDescent="0.25">
      <c r="A12" s="9" t="s">
        <v>2329</v>
      </c>
      <c r="B12" s="6" t="s">
        <v>2330</v>
      </c>
      <c r="C12" s="6" t="s">
        <v>2053</v>
      </c>
    </row>
    <row r="13" spans="1:3" x14ac:dyDescent="0.25">
      <c r="A13" s="9" t="s">
        <v>2331</v>
      </c>
      <c r="B13" s="6" t="s">
        <v>2057</v>
      </c>
      <c r="C13" s="6" t="s">
        <v>2053</v>
      </c>
    </row>
    <row r="14" spans="1:3" x14ac:dyDescent="0.25">
      <c r="A14" s="9" t="s">
        <v>2332</v>
      </c>
      <c r="B14" s="6" t="s">
        <v>2058</v>
      </c>
      <c r="C14" s="6" t="s">
        <v>2055</v>
      </c>
    </row>
    <row r="15" spans="1:3" x14ac:dyDescent="0.25">
      <c r="A15" s="9" t="s">
        <v>2333</v>
      </c>
      <c r="B15" s="6" t="s">
        <v>2059</v>
      </c>
      <c r="C15" s="6" t="s">
        <v>2053</v>
      </c>
    </row>
    <row r="16" spans="1:3" x14ac:dyDescent="0.25">
      <c r="A16" s="9" t="s">
        <v>2334</v>
      </c>
      <c r="B16" s="6" t="s">
        <v>2335</v>
      </c>
      <c r="C16" s="6" t="s">
        <v>2055</v>
      </c>
    </row>
    <row r="17" spans="1:3" x14ac:dyDescent="0.25">
      <c r="A17" s="9" t="s">
        <v>2336</v>
      </c>
      <c r="B17" s="6" t="s">
        <v>2337</v>
      </c>
      <c r="C17" s="6" t="s">
        <v>2053</v>
      </c>
    </row>
    <row r="18" spans="1:3" x14ac:dyDescent="0.25">
      <c r="A18" s="9" t="s">
        <v>2338</v>
      </c>
      <c r="B18" s="6" t="s">
        <v>2339</v>
      </c>
      <c r="C18" s="6" t="s">
        <v>2053</v>
      </c>
    </row>
    <row r="19" spans="1:3" x14ac:dyDescent="0.25">
      <c r="A19" s="9" t="s">
        <v>2340</v>
      </c>
      <c r="B19" s="6" t="s">
        <v>2060</v>
      </c>
      <c r="C19" s="6" t="s">
        <v>2053</v>
      </c>
    </row>
    <row r="20" spans="1:3" x14ac:dyDescent="0.25">
      <c r="A20" s="9" t="s">
        <v>2341</v>
      </c>
      <c r="B20" s="6" t="s">
        <v>2342</v>
      </c>
      <c r="C20" s="6" t="s">
        <v>2055</v>
      </c>
    </row>
    <row r="21" spans="1:3" x14ac:dyDescent="0.25">
      <c r="A21" s="9" t="s">
        <v>2343</v>
      </c>
      <c r="B21" s="6" t="s">
        <v>2344</v>
      </c>
      <c r="C21" s="6" t="s">
        <v>2053</v>
      </c>
    </row>
    <row r="22" spans="1:3" x14ac:dyDescent="0.25">
      <c r="A22" s="9" t="s">
        <v>2345</v>
      </c>
      <c r="B22" s="6" t="s">
        <v>2061</v>
      </c>
      <c r="C22" s="6" t="s">
        <v>2053</v>
      </c>
    </row>
    <row r="23" spans="1:3" x14ac:dyDescent="0.25">
      <c r="A23" s="9" t="s">
        <v>2346</v>
      </c>
      <c r="B23" s="6" t="s">
        <v>2054</v>
      </c>
      <c r="C23" s="6" t="s">
        <v>2055</v>
      </c>
    </row>
    <row r="24" spans="1:3" x14ac:dyDescent="0.25">
      <c r="A24" s="9" t="s">
        <v>2347</v>
      </c>
      <c r="B24" s="6" t="s">
        <v>2348</v>
      </c>
      <c r="C24" s="6" t="s">
        <v>2053</v>
      </c>
    </row>
    <row r="25" spans="1:3" x14ac:dyDescent="0.25">
      <c r="A25" s="9" t="s">
        <v>2349</v>
      </c>
      <c r="B25" s="6" t="s">
        <v>2064</v>
      </c>
      <c r="C25" s="6" t="s">
        <v>2053</v>
      </c>
    </row>
    <row r="26" spans="1:3" x14ac:dyDescent="0.25">
      <c r="A26" s="9" t="s">
        <v>106</v>
      </c>
      <c r="B26" s="6" t="s">
        <v>2350</v>
      </c>
      <c r="C26" s="6" t="s">
        <v>2063</v>
      </c>
    </row>
    <row r="27" spans="1:3" x14ac:dyDescent="0.25">
      <c r="A27" s="9" t="s">
        <v>2351</v>
      </c>
      <c r="B27" t="s">
        <v>2067</v>
      </c>
      <c r="C27" t="s">
        <v>2053</v>
      </c>
    </row>
    <row r="28" spans="1:3" x14ac:dyDescent="0.25">
      <c r="A28" s="9" t="s">
        <v>2352</v>
      </c>
      <c r="B28" t="s">
        <v>2353</v>
      </c>
      <c r="C28" t="s">
        <v>2053</v>
      </c>
    </row>
    <row r="29" spans="1:3" x14ac:dyDescent="0.25">
      <c r="A29" s="9" t="s">
        <v>2354</v>
      </c>
      <c r="B29" t="s">
        <v>2066</v>
      </c>
      <c r="C29" t="s">
        <v>2055</v>
      </c>
    </row>
    <row r="30" spans="1:3" x14ac:dyDescent="0.25">
      <c r="A30" s="9" t="s">
        <v>2355</v>
      </c>
      <c r="B30" t="s">
        <v>2065</v>
      </c>
      <c r="C30" t="s">
        <v>2053</v>
      </c>
    </row>
    <row r="31" spans="1:3" x14ac:dyDescent="0.25">
      <c r="A31" s="9" t="s">
        <v>2356</v>
      </c>
      <c r="B31" t="s">
        <v>2357</v>
      </c>
      <c r="C31" t="s">
        <v>2053</v>
      </c>
    </row>
    <row r="32" spans="1:3" x14ac:dyDescent="0.25">
      <c r="A32" s="9" t="s">
        <v>2358</v>
      </c>
      <c r="B32" t="s">
        <v>2068</v>
      </c>
      <c r="C32" t="s">
        <v>2053</v>
      </c>
    </row>
    <row r="33" spans="1:3" x14ac:dyDescent="0.25">
      <c r="A33" s="9" t="s">
        <v>23</v>
      </c>
      <c r="B33" t="s">
        <v>46</v>
      </c>
      <c r="C33" t="s">
        <v>2063</v>
      </c>
    </row>
    <row r="34" spans="1:3" x14ac:dyDescent="0.25">
      <c r="A34" s="9" t="s">
        <v>18</v>
      </c>
      <c r="B34" t="s">
        <v>2069</v>
      </c>
      <c r="C34" t="s">
        <v>2063</v>
      </c>
    </row>
    <row r="35" spans="1:3" x14ac:dyDescent="0.25">
      <c r="A35" s="9" t="s">
        <v>2359</v>
      </c>
      <c r="B35" t="s">
        <v>2360</v>
      </c>
      <c r="C35" t="s">
        <v>2055</v>
      </c>
    </row>
    <row r="36" spans="1:3" x14ac:dyDescent="0.25">
      <c r="A36" s="9" t="s">
        <v>2361</v>
      </c>
      <c r="B36" t="s">
        <v>2071</v>
      </c>
      <c r="C36" t="s">
        <v>2053</v>
      </c>
    </row>
    <row r="37" spans="1:3" x14ac:dyDescent="0.25">
      <c r="A37" s="9" t="s">
        <v>2362</v>
      </c>
      <c r="B37" t="s">
        <v>2070</v>
      </c>
      <c r="C37" t="s">
        <v>2053</v>
      </c>
    </row>
    <row r="38" spans="1:3" x14ac:dyDescent="0.25">
      <c r="A38" s="9" t="s">
        <v>2363</v>
      </c>
      <c r="B38" t="s">
        <v>2073</v>
      </c>
      <c r="C38" t="s">
        <v>2053</v>
      </c>
    </row>
    <row r="39" spans="1:3" x14ac:dyDescent="0.25">
      <c r="A39" s="9" t="s">
        <v>2364</v>
      </c>
      <c r="B39" t="s">
        <v>2072</v>
      </c>
      <c r="C39" t="s">
        <v>2053</v>
      </c>
    </row>
    <row r="40" spans="1:3" x14ac:dyDescent="0.25">
      <c r="A40" s="9" t="s">
        <v>2365</v>
      </c>
      <c r="B40" t="s">
        <v>2366</v>
      </c>
      <c r="C40" t="s">
        <v>2055</v>
      </c>
    </row>
    <row r="41" spans="1:3" x14ac:dyDescent="0.25">
      <c r="A41" s="9" t="s">
        <v>2367</v>
      </c>
      <c r="B41" t="s">
        <v>2368</v>
      </c>
      <c r="C41" t="s">
        <v>2055</v>
      </c>
    </row>
    <row r="42" spans="1:3" x14ac:dyDescent="0.25">
      <c r="A42" s="9" t="s">
        <v>2369</v>
      </c>
      <c r="B42" t="s">
        <v>2370</v>
      </c>
      <c r="C42" t="s">
        <v>2053</v>
      </c>
    </row>
    <row r="43" spans="1:3" x14ac:dyDescent="0.25">
      <c r="A43" s="9" t="s">
        <v>2371</v>
      </c>
      <c r="B43" t="s">
        <v>2372</v>
      </c>
      <c r="C43" t="s">
        <v>2053</v>
      </c>
    </row>
    <row r="44" spans="1:3" x14ac:dyDescent="0.25">
      <c r="A44" s="9" t="s">
        <v>2077</v>
      </c>
      <c r="B44" t="s">
        <v>2564</v>
      </c>
      <c r="C44" t="s">
        <v>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U40"/>
  <sheetViews>
    <sheetView zoomScaleNormal="100" zoomScaleSheetLayoutView="85" workbookViewId="0"/>
  </sheetViews>
  <sheetFormatPr defaultRowHeight="15.75" x14ac:dyDescent="0.25"/>
  <cols>
    <col min="1" max="1" width="171.5703125" style="19" customWidth="1"/>
    <col min="2" max="2" width="49" style="1" bestFit="1" customWidth="1"/>
    <col min="3" max="3" width="49" style="1" customWidth="1"/>
    <col min="4" max="4" width="49.7109375" style="1" bestFit="1" customWidth="1"/>
    <col min="5" max="5" width="49.7109375" style="1" customWidth="1"/>
    <col min="6" max="6" width="50.5703125" style="1" bestFit="1" customWidth="1"/>
    <col min="7" max="7" width="41.42578125" style="1" customWidth="1"/>
    <col min="8" max="8" width="38" style="1" bestFit="1" customWidth="1"/>
    <col min="9" max="10" width="9.140625" style="1"/>
    <col min="11" max="11" width="30.42578125" style="1" customWidth="1"/>
    <col min="12" max="16384" width="9.140625" style="1"/>
  </cols>
  <sheetData>
    <row r="1" spans="1:21" x14ac:dyDescent="0.25">
      <c r="A1" s="21" t="s">
        <v>2252</v>
      </c>
    </row>
    <row r="2" spans="1:21" x14ac:dyDescent="0.25">
      <c r="A2" s="18" t="s">
        <v>2269</v>
      </c>
    </row>
    <row r="3" spans="1:21" x14ac:dyDescent="0.25">
      <c r="A3" s="18" t="s">
        <v>2422</v>
      </c>
      <c r="D3" s="2"/>
      <c r="E3" s="2"/>
      <c r="F3" s="2"/>
      <c r="G3" s="2"/>
      <c r="H3" s="2"/>
      <c r="I3" s="2"/>
      <c r="J3" s="2"/>
      <c r="K3" s="2"/>
      <c r="L3" s="2"/>
      <c r="M3" s="2"/>
      <c r="N3" s="2"/>
      <c r="O3" s="2"/>
      <c r="P3" s="2"/>
      <c r="Q3" s="2"/>
      <c r="R3" s="2"/>
      <c r="S3" s="2"/>
      <c r="T3" s="2"/>
      <c r="U3" s="2"/>
    </row>
    <row r="4" spans="1:21" s="70" customFormat="1" x14ac:dyDescent="0.25">
      <c r="A4" s="75" t="s">
        <v>4456</v>
      </c>
      <c r="D4" s="71"/>
      <c r="E4" s="71"/>
      <c r="F4" s="72"/>
      <c r="G4" s="71"/>
      <c r="H4" s="71"/>
      <c r="I4" s="71"/>
      <c r="J4" s="71"/>
      <c r="K4" s="71"/>
      <c r="L4" s="71"/>
      <c r="M4" s="71"/>
      <c r="N4" s="71"/>
      <c r="O4" s="71"/>
      <c r="P4" s="71"/>
      <c r="Q4" s="71"/>
      <c r="R4" s="71"/>
      <c r="S4" s="71"/>
      <c r="T4" s="71"/>
      <c r="U4" s="71"/>
    </row>
    <row r="5" spans="1:21" x14ac:dyDescent="0.25">
      <c r="A5" s="18" t="s">
        <v>4458</v>
      </c>
      <c r="D5" s="2"/>
      <c r="E5" s="2"/>
      <c r="F5" s="2"/>
      <c r="G5" s="2"/>
      <c r="H5" s="2"/>
      <c r="I5" s="2"/>
      <c r="J5" s="2"/>
      <c r="K5" s="2"/>
      <c r="L5" s="2"/>
      <c r="M5" s="2"/>
      <c r="N5" s="2"/>
      <c r="O5" s="2"/>
      <c r="P5" s="2"/>
      <c r="Q5" s="2"/>
      <c r="R5" s="2"/>
      <c r="S5" s="2"/>
      <c r="T5" s="2"/>
      <c r="U5" s="2"/>
    </row>
    <row r="6" spans="1:21" x14ac:dyDescent="0.25">
      <c r="A6" s="18" t="s">
        <v>3231</v>
      </c>
      <c r="D6" s="2"/>
      <c r="E6" s="2"/>
      <c r="F6" s="2"/>
      <c r="G6" s="2"/>
      <c r="H6" s="2"/>
      <c r="I6" s="2"/>
      <c r="J6" s="2"/>
      <c r="K6" s="2"/>
      <c r="L6" s="2"/>
      <c r="M6" s="2"/>
      <c r="N6" s="2"/>
      <c r="O6" s="2"/>
      <c r="P6" s="2"/>
      <c r="Q6" s="2"/>
      <c r="R6" s="2"/>
      <c r="S6" s="2"/>
      <c r="T6" s="2"/>
      <c r="U6" s="2"/>
    </row>
    <row r="7" spans="1:21" x14ac:dyDescent="0.25">
      <c r="A7" s="18" t="s">
        <v>2573</v>
      </c>
      <c r="D7" s="2"/>
      <c r="E7" s="2"/>
      <c r="F7" s="2"/>
      <c r="G7" s="2"/>
      <c r="H7" s="2"/>
      <c r="I7" s="2"/>
      <c r="J7" s="2"/>
      <c r="K7" s="2"/>
      <c r="L7" s="2"/>
      <c r="M7" s="2"/>
      <c r="N7" s="2"/>
      <c r="O7" s="2"/>
      <c r="P7" s="2"/>
      <c r="Q7" s="2"/>
      <c r="R7" s="2"/>
      <c r="S7" s="2"/>
      <c r="T7" s="2"/>
      <c r="U7" s="2"/>
    </row>
    <row r="8" spans="1:21" x14ac:dyDescent="0.25">
      <c r="A8" s="49" t="s">
        <v>2408</v>
      </c>
      <c r="D8" s="2"/>
      <c r="E8" s="2"/>
      <c r="F8" s="2"/>
      <c r="G8" s="2"/>
      <c r="H8" s="2"/>
      <c r="I8" s="2"/>
      <c r="J8" s="2"/>
      <c r="K8" s="2"/>
      <c r="L8" s="2"/>
      <c r="M8" s="2"/>
      <c r="N8" s="2"/>
      <c r="O8" s="2"/>
      <c r="P8" s="2"/>
      <c r="Q8" s="2"/>
      <c r="R8" s="2"/>
      <c r="S8" s="2"/>
      <c r="T8" s="2"/>
      <c r="U8" s="2"/>
    </row>
    <row r="9" spans="1:21" ht="31.5" x14ac:dyDescent="0.25">
      <c r="A9" s="110" t="s">
        <v>4554</v>
      </c>
      <c r="D9" s="2"/>
      <c r="E9" s="2"/>
      <c r="F9" s="2"/>
      <c r="G9" s="2"/>
      <c r="H9" s="2"/>
      <c r="I9" s="2"/>
      <c r="J9" s="2"/>
      <c r="K9" s="2"/>
      <c r="L9" s="2"/>
      <c r="M9" s="2"/>
      <c r="N9" s="2"/>
      <c r="O9" s="2"/>
      <c r="P9" s="2"/>
      <c r="Q9" s="2"/>
      <c r="R9" s="2"/>
      <c r="S9" s="2"/>
      <c r="T9" s="2"/>
      <c r="U9" s="2"/>
    </row>
    <row r="10" spans="1:21" x14ac:dyDescent="0.25">
      <c r="A10" s="18" t="s">
        <v>3240</v>
      </c>
      <c r="D10" s="2"/>
      <c r="E10" s="2"/>
      <c r="F10" s="2"/>
      <c r="G10" s="2"/>
      <c r="H10" s="2"/>
      <c r="I10" s="2"/>
      <c r="J10" s="2"/>
      <c r="K10" s="2"/>
      <c r="L10" s="2"/>
      <c r="M10" s="2"/>
      <c r="N10" s="2"/>
      <c r="O10" s="2"/>
      <c r="P10" s="2"/>
      <c r="Q10" s="2"/>
      <c r="R10" s="2"/>
      <c r="S10" s="2"/>
      <c r="T10" s="2"/>
      <c r="U10" s="2"/>
    </row>
    <row r="11" spans="1:21" ht="31.5" x14ac:dyDescent="0.25">
      <c r="A11" s="18" t="s">
        <v>2396</v>
      </c>
      <c r="D11" s="2"/>
      <c r="E11" s="2"/>
      <c r="F11" s="2"/>
      <c r="G11" s="2"/>
      <c r="H11" s="2"/>
      <c r="I11" s="2"/>
      <c r="J11" s="2"/>
      <c r="K11" s="2"/>
      <c r="L11" s="2"/>
      <c r="M11" s="2"/>
      <c r="N11" s="2"/>
      <c r="O11" s="2"/>
      <c r="P11" s="2"/>
      <c r="Q11" s="2"/>
      <c r="R11" s="2"/>
      <c r="S11" s="2"/>
      <c r="T11" s="2"/>
      <c r="U11" s="2"/>
    </row>
    <row r="12" spans="1:21" ht="141.75" x14ac:dyDescent="0.25">
      <c r="A12" s="18" t="s">
        <v>3232</v>
      </c>
    </row>
    <row r="14" spans="1:21" x14ac:dyDescent="0.25">
      <c r="D14" s="2"/>
      <c r="E14" s="2"/>
      <c r="F14" s="11"/>
      <c r="G14" s="2"/>
      <c r="H14" s="2"/>
      <c r="I14" s="2"/>
      <c r="J14" s="2"/>
      <c r="K14" s="2"/>
      <c r="L14" s="2"/>
      <c r="M14" s="2"/>
      <c r="N14" s="2"/>
      <c r="O14" s="2"/>
      <c r="P14" s="2"/>
      <c r="Q14" s="2"/>
      <c r="R14" s="2"/>
      <c r="S14" s="2"/>
      <c r="T14" s="2"/>
      <c r="U14" s="2"/>
    </row>
    <row r="15" spans="1:21" x14ac:dyDescent="0.25">
      <c r="D15" s="2"/>
      <c r="E15" s="2"/>
      <c r="F15" s="11"/>
      <c r="G15" s="2"/>
      <c r="H15" s="2"/>
      <c r="I15" s="2"/>
      <c r="J15" s="2"/>
      <c r="K15" s="2"/>
      <c r="L15" s="2"/>
      <c r="M15" s="2"/>
      <c r="N15" s="2"/>
      <c r="O15" s="2"/>
      <c r="P15" s="2"/>
      <c r="Q15" s="2"/>
      <c r="R15" s="2"/>
      <c r="S15" s="2"/>
      <c r="T15" s="2"/>
      <c r="U15" s="2"/>
    </row>
    <row r="16" spans="1:21" x14ac:dyDescent="0.25">
      <c r="D16" s="2"/>
      <c r="E16" s="2"/>
      <c r="F16" s="11"/>
      <c r="G16" s="2"/>
      <c r="H16" s="2"/>
      <c r="I16" s="2"/>
      <c r="J16" s="2"/>
      <c r="K16" s="2"/>
      <c r="L16" s="2"/>
      <c r="M16" s="2"/>
      <c r="N16" s="2"/>
      <c r="O16" s="2"/>
      <c r="P16" s="2"/>
      <c r="Q16" s="2"/>
      <c r="R16" s="2"/>
      <c r="S16" s="2"/>
      <c r="T16" s="2"/>
      <c r="U16" s="2"/>
    </row>
    <row r="17" spans="1:21" x14ac:dyDescent="0.25">
      <c r="D17" s="2"/>
      <c r="E17" s="2"/>
      <c r="F17" s="11"/>
      <c r="G17" s="2"/>
      <c r="H17" s="2"/>
      <c r="I17" s="2"/>
      <c r="J17" s="2"/>
      <c r="K17" s="2"/>
      <c r="L17" s="2"/>
      <c r="M17" s="2"/>
      <c r="N17" s="2"/>
      <c r="O17" s="2"/>
      <c r="P17" s="2"/>
      <c r="Q17" s="2"/>
      <c r="R17" s="2"/>
      <c r="S17" s="2"/>
      <c r="T17" s="2"/>
      <c r="U17" s="2"/>
    </row>
    <row r="18" spans="1:21" x14ac:dyDescent="0.25">
      <c r="A18" s="20"/>
      <c r="D18" s="2"/>
      <c r="E18" s="2"/>
      <c r="F18" s="11"/>
      <c r="G18" s="2"/>
      <c r="H18" s="2"/>
      <c r="I18" s="2"/>
      <c r="J18" s="2"/>
      <c r="K18" s="2"/>
      <c r="L18" s="2"/>
      <c r="M18" s="2"/>
      <c r="N18" s="2"/>
      <c r="O18" s="2"/>
      <c r="P18" s="2"/>
      <c r="Q18" s="2"/>
      <c r="R18" s="2"/>
      <c r="S18" s="2"/>
      <c r="T18" s="2"/>
      <c r="U18" s="2"/>
    </row>
    <row r="19" spans="1:21" x14ac:dyDescent="0.25">
      <c r="A19" s="20"/>
      <c r="D19" s="2"/>
      <c r="E19" s="2"/>
      <c r="F19" s="11"/>
      <c r="G19" s="2"/>
      <c r="H19" s="2"/>
      <c r="I19" s="2"/>
      <c r="J19" s="2"/>
      <c r="K19" s="2"/>
      <c r="L19" s="2"/>
      <c r="M19" s="2"/>
      <c r="N19" s="2"/>
      <c r="O19" s="2"/>
      <c r="P19" s="2"/>
      <c r="Q19" s="2"/>
      <c r="R19" s="2"/>
      <c r="S19" s="2"/>
      <c r="T19" s="2"/>
      <c r="U19" s="2"/>
    </row>
    <row r="20" spans="1:21" x14ac:dyDescent="0.25">
      <c r="A20" s="20"/>
      <c r="D20" s="2"/>
      <c r="E20" s="2"/>
      <c r="F20" s="11"/>
      <c r="G20" s="2"/>
      <c r="H20" s="2"/>
      <c r="I20" s="2"/>
      <c r="J20" s="2"/>
      <c r="K20" s="2"/>
      <c r="L20" s="2"/>
      <c r="M20" s="2"/>
      <c r="N20" s="2"/>
      <c r="O20" s="2"/>
      <c r="P20" s="2"/>
      <c r="Q20" s="2"/>
      <c r="R20" s="2"/>
      <c r="S20" s="2"/>
      <c r="T20" s="2"/>
      <c r="U20" s="2"/>
    </row>
    <row r="21" spans="1:21" x14ac:dyDescent="0.25">
      <c r="A21" s="20"/>
      <c r="D21" s="2"/>
      <c r="E21" s="2"/>
      <c r="F21" s="11"/>
      <c r="G21" s="2"/>
      <c r="H21" s="2"/>
      <c r="I21" s="2"/>
      <c r="J21" s="2"/>
      <c r="K21" s="2"/>
      <c r="L21" s="2"/>
      <c r="M21" s="2"/>
      <c r="N21" s="2"/>
      <c r="O21" s="2"/>
      <c r="P21" s="2"/>
      <c r="Q21" s="2"/>
      <c r="R21" s="2"/>
      <c r="S21" s="2"/>
      <c r="T21" s="2"/>
      <c r="U21" s="2"/>
    </row>
    <row r="22" spans="1:21" x14ac:dyDescent="0.25">
      <c r="A22" s="20"/>
      <c r="D22" s="2"/>
      <c r="E22" s="2"/>
      <c r="F22" s="11"/>
      <c r="G22" s="2"/>
      <c r="H22" s="2"/>
      <c r="I22" s="2"/>
      <c r="J22" s="2"/>
      <c r="K22" s="2"/>
      <c r="L22" s="2"/>
      <c r="M22" s="2"/>
      <c r="N22" s="2"/>
      <c r="O22" s="2"/>
      <c r="P22" s="2"/>
      <c r="Q22" s="2"/>
      <c r="R22" s="2"/>
      <c r="S22" s="2"/>
      <c r="T22" s="2"/>
      <c r="U22" s="2"/>
    </row>
    <row r="23" spans="1:21" x14ac:dyDescent="0.25">
      <c r="A23" s="20"/>
      <c r="D23" s="2"/>
      <c r="E23" s="2"/>
      <c r="F23" s="2"/>
      <c r="G23" s="2"/>
      <c r="H23" s="2"/>
      <c r="I23" s="2"/>
      <c r="J23" s="2"/>
      <c r="K23" s="2"/>
      <c r="L23" s="2"/>
      <c r="M23" s="2"/>
      <c r="N23" s="2"/>
      <c r="O23" s="2"/>
      <c r="P23" s="2"/>
      <c r="Q23" s="2"/>
      <c r="R23" s="2"/>
      <c r="S23" s="2"/>
      <c r="T23" s="2"/>
      <c r="U23" s="2"/>
    </row>
    <row r="24" spans="1:21" x14ac:dyDescent="0.25">
      <c r="D24" s="2"/>
      <c r="E24" s="2"/>
      <c r="F24" s="2"/>
      <c r="G24" s="2"/>
      <c r="H24" s="2"/>
      <c r="I24" s="2"/>
      <c r="J24" s="2"/>
      <c r="K24" s="2"/>
      <c r="L24" s="2"/>
      <c r="M24" s="2"/>
      <c r="N24" s="2"/>
      <c r="O24" s="2"/>
      <c r="P24" s="2"/>
      <c r="Q24" s="2"/>
      <c r="R24" s="2"/>
      <c r="S24" s="2"/>
      <c r="T24" s="2"/>
      <c r="U24" s="2"/>
    </row>
    <row r="25" spans="1:21" x14ac:dyDescent="0.25">
      <c r="A25" s="21"/>
      <c r="D25" s="2"/>
      <c r="E25" s="2"/>
      <c r="F25" s="2"/>
      <c r="G25" s="2"/>
      <c r="H25" s="2"/>
      <c r="I25" s="2"/>
      <c r="J25" s="2"/>
      <c r="K25" s="2"/>
      <c r="L25" s="2"/>
      <c r="M25" s="2"/>
      <c r="N25" s="2"/>
      <c r="O25" s="2"/>
      <c r="P25" s="2"/>
      <c r="Q25" s="2"/>
      <c r="R25" s="2"/>
      <c r="S25" s="2"/>
      <c r="T25" s="2"/>
      <c r="U25" s="2"/>
    </row>
    <row r="26" spans="1:21" x14ac:dyDescent="0.25">
      <c r="D26" s="2"/>
      <c r="E26" s="2"/>
      <c r="F26" s="2"/>
      <c r="G26" s="2"/>
      <c r="H26" s="2"/>
      <c r="I26" s="2"/>
      <c r="J26" s="2"/>
      <c r="K26" s="2"/>
      <c r="L26" s="2"/>
      <c r="M26" s="2"/>
      <c r="N26" s="2"/>
      <c r="O26" s="2"/>
      <c r="P26" s="2"/>
      <c r="Q26" s="2"/>
      <c r="R26" s="2"/>
      <c r="S26" s="2"/>
      <c r="T26" s="2"/>
      <c r="U26" s="2"/>
    </row>
    <row r="27" spans="1:21" x14ac:dyDescent="0.25">
      <c r="A27" s="22"/>
    </row>
    <row r="28" spans="1:21" x14ac:dyDescent="0.25">
      <c r="A28" s="22"/>
    </row>
    <row r="30" spans="1:21" x14ac:dyDescent="0.25">
      <c r="K30" s="1" t="s">
        <v>13</v>
      </c>
      <c r="L30" s="1">
        <f t="shared" ref="L30:L36" si="0">COUNTIFS($A$27:$A$28,K30)</f>
        <v>0</v>
      </c>
    </row>
    <row r="31" spans="1:21" x14ac:dyDescent="0.25">
      <c r="K31" s="1" t="s">
        <v>2089</v>
      </c>
      <c r="L31" s="1">
        <f t="shared" si="0"/>
        <v>0</v>
      </c>
    </row>
    <row r="32" spans="1:21" x14ac:dyDescent="0.25">
      <c r="K32" s="1" t="s">
        <v>2082</v>
      </c>
      <c r="L32" s="1">
        <f t="shared" si="0"/>
        <v>0</v>
      </c>
    </row>
    <row r="33" spans="11:12" x14ac:dyDescent="0.25">
      <c r="K33" s="1" t="s">
        <v>2085</v>
      </c>
      <c r="L33" s="1">
        <f t="shared" si="0"/>
        <v>0</v>
      </c>
    </row>
    <row r="34" spans="11:12" x14ac:dyDescent="0.25">
      <c r="K34" s="1" t="s">
        <v>2074</v>
      </c>
      <c r="L34" s="1">
        <f t="shared" si="0"/>
        <v>0</v>
      </c>
    </row>
    <row r="35" spans="11:12" x14ac:dyDescent="0.25">
      <c r="K35" s="1" t="s">
        <v>9</v>
      </c>
      <c r="L35" s="1">
        <f t="shared" si="0"/>
        <v>0</v>
      </c>
    </row>
    <row r="36" spans="11:12" x14ac:dyDescent="0.25">
      <c r="K36" s="1" t="s">
        <v>0</v>
      </c>
      <c r="L36" s="1">
        <f t="shared" si="0"/>
        <v>0</v>
      </c>
    </row>
    <row r="38" spans="11:12" x14ac:dyDescent="0.25">
      <c r="K38" s="1" t="s">
        <v>2088</v>
      </c>
      <c r="L38" s="1">
        <f>COUNTIFS($A$27:$A$28,K38)</f>
        <v>0</v>
      </c>
    </row>
    <row r="39" spans="11:12" x14ac:dyDescent="0.25">
      <c r="K39" s="1" t="s">
        <v>2</v>
      </c>
      <c r="L39" s="1">
        <f>COUNTIFS($A$27:$A$28,K39)</f>
        <v>0</v>
      </c>
    </row>
    <row r="40" spans="11:12" x14ac:dyDescent="0.25">
      <c r="K40" s="1" t="s">
        <v>3</v>
      </c>
      <c r="L40" s="1">
        <f>COUNTIFS($A$27:$A$28,K40)</f>
        <v>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S10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5" x14ac:dyDescent="0.25"/>
  <cols>
    <col min="3" max="3" width="9.140625" style="66"/>
  </cols>
  <sheetData>
    <row r="1" spans="1:19" x14ac:dyDescent="0.25">
      <c r="A1" t="s">
        <v>2430</v>
      </c>
      <c r="B1" t="s">
        <v>2377</v>
      </c>
      <c r="C1" s="66" t="s">
        <v>2554</v>
      </c>
      <c r="E1" t="s">
        <v>2543</v>
      </c>
    </row>
    <row r="2" spans="1:19" x14ac:dyDescent="0.25">
      <c r="A2" t="s">
        <v>2379</v>
      </c>
      <c r="B2">
        <v>1</v>
      </c>
      <c r="C2" s="66">
        <v>0.14000000000000001</v>
      </c>
      <c r="E2" s="13" t="s">
        <v>2544</v>
      </c>
    </row>
    <row r="3" spans="1:19" x14ac:dyDescent="0.25">
      <c r="A3" t="s">
        <v>2379</v>
      </c>
      <c r="B3">
        <v>2</v>
      </c>
      <c r="C3" s="66">
        <v>0.12</v>
      </c>
    </row>
    <row r="4" spans="1:19" x14ac:dyDescent="0.25">
      <c r="A4" t="s">
        <v>2379</v>
      </c>
      <c r="B4">
        <v>3</v>
      </c>
      <c r="C4" s="66">
        <v>0.28000000000000003</v>
      </c>
      <c r="J4" s="13"/>
      <c r="K4" s="13"/>
    </row>
    <row r="5" spans="1:19" x14ac:dyDescent="0.25">
      <c r="A5" t="s">
        <v>2379</v>
      </c>
      <c r="B5">
        <v>4</v>
      </c>
      <c r="C5" s="66">
        <v>0.25</v>
      </c>
      <c r="M5" s="13"/>
      <c r="N5" s="13"/>
    </row>
    <row r="6" spans="1:19" x14ac:dyDescent="0.25">
      <c r="A6" t="s">
        <v>2379</v>
      </c>
      <c r="B6">
        <v>5</v>
      </c>
      <c r="C6" s="66">
        <v>0.25</v>
      </c>
      <c r="M6" s="13"/>
      <c r="N6" s="65"/>
      <c r="S6" s="65"/>
    </row>
    <row r="7" spans="1:19" x14ac:dyDescent="0.25">
      <c r="A7" t="s">
        <v>2379</v>
      </c>
      <c r="B7">
        <v>6</v>
      </c>
      <c r="C7" s="66">
        <v>0.33</v>
      </c>
      <c r="L7" s="13"/>
      <c r="M7" s="13"/>
      <c r="N7" s="65"/>
      <c r="R7" s="13"/>
      <c r="S7" s="65"/>
    </row>
    <row r="8" spans="1:19" x14ac:dyDescent="0.25">
      <c r="A8" t="s">
        <v>2379</v>
      </c>
      <c r="B8">
        <v>7</v>
      </c>
      <c r="C8" s="66">
        <v>0.23</v>
      </c>
      <c r="L8" s="13"/>
      <c r="M8" s="13"/>
      <c r="N8" s="65"/>
      <c r="R8" s="13"/>
      <c r="S8" s="65"/>
    </row>
    <row r="9" spans="1:19" x14ac:dyDescent="0.25">
      <c r="A9" t="s">
        <v>2379</v>
      </c>
      <c r="B9">
        <v>8</v>
      </c>
      <c r="C9" s="66">
        <v>0.21</v>
      </c>
      <c r="L9" s="13"/>
      <c r="M9" s="13"/>
      <c r="N9" s="65"/>
      <c r="R9" s="13"/>
      <c r="S9" s="65"/>
    </row>
    <row r="10" spans="1:19" x14ac:dyDescent="0.25">
      <c r="A10" t="s">
        <v>2379</v>
      </c>
      <c r="B10">
        <v>9</v>
      </c>
      <c r="C10" s="66">
        <v>0.15</v>
      </c>
      <c r="L10" s="13"/>
      <c r="M10" s="13"/>
      <c r="N10" s="65"/>
      <c r="R10" s="13"/>
      <c r="S10" s="65"/>
    </row>
    <row r="11" spans="1:19" x14ac:dyDescent="0.25">
      <c r="A11" t="s">
        <v>2379</v>
      </c>
      <c r="B11">
        <v>10</v>
      </c>
      <c r="C11" s="66">
        <v>0.08</v>
      </c>
      <c r="L11" s="13"/>
      <c r="M11" s="13"/>
      <c r="N11" s="65"/>
      <c r="R11" s="13"/>
      <c r="S11" s="65"/>
    </row>
    <row r="12" spans="1:19" x14ac:dyDescent="0.25">
      <c r="A12" t="s">
        <v>2379</v>
      </c>
      <c r="B12">
        <v>11</v>
      </c>
      <c r="C12" s="66">
        <v>0.12</v>
      </c>
      <c r="L12" s="13"/>
      <c r="M12" s="13"/>
      <c r="N12" s="65"/>
      <c r="R12" s="13"/>
      <c r="S12" s="65"/>
    </row>
    <row r="13" spans="1:19" x14ac:dyDescent="0.25">
      <c r="A13" t="s">
        <v>2379</v>
      </c>
      <c r="B13">
        <v>12</v>
      </c>
      <c r="C13" s="66">
        <v>0.13</v>
      </c>
      <c r="L13" s="13"/>
      <c r="M13" s="13"/>
      <c r="N13" s="65"/>
      <c r="R13" s="13"/>
      <c r="S13" s="65"/>
    </row>
    <row r="14" spans="1:19" x14ac:dyDescent="0.25">
      <c r="A14" t="s">
        <v>2378</v>
      </c>
      <c r="B14">
        <v>1</v>
      </c>
      <c r="C14" s="66">
        <v>0.04</v>
      </c>
      <c r="H14" s="13"/>
      <c r="L14" s="13"/>
      <c r="M14" s="13"/>
      <c r="N14" s="65"/>
      <c r="O14" s="13"/>
      <c r="R14" s="13"/>
      <c r="S14" s="65"/>
    </row>
    <row r="15" spans="1:19" x14ac:dyDescent="0.25">
      <c r="A15" t="s">
        <v>2378</v>
      </c>
      <c r="B15">
        <v>2</v>
      </c>
      <c r="C15" s="66">
        <v>0.03</v>
      </c>
      <c r="H15" s="13"/>
      <c r="L15" s="13"/>
      <c r="M15" s="13"/>
      <c r="N15" s="65"/>
      <c r="O15" s="13"/>
      <c r="R15" s="13"/>
      <c r="S15" s="65"/>
    </row>
    <row r="16" spans="1:19" x14ac:dyDescent="0.25">
      <c r="A16" t="s">
        <v>2378</v>
      </c>
      <c r="B16">
        <v>3</v>
      </c>
      <c r="C16" s="66">
        <v>0.18</v>
      </c>
      <c r="H16" s="13"/>
      <c r="L16" s="13"/>
      <c r="M16" s="13"/>
      <c r="N16" s="65"/>
      <c r="O16" s="13"/>
      <c r="R16" s="13"/>
      <c r="S16" s="65"/>
    </row>
    <row r="17" spans="1:19" x14ac:dyDescent="0.25">
      <c r="A17" t="s">
        <v>2378</v>
      </c>
      <c r="B17">
        <v>4</v>
      </c>
      <c r="C17" s="66">
        <v>0.15</v>
      </c>
      <c r="H17" s="13"/>
      <c r="L17" s="13"/>
      <c r="M17" s="13"/>
      <c r="N17" s="65"/>
      <c r="O17" s="13"/>
      <c r="R17" s="13"/>
      <c r="S17" s="65"/>
    </row>
    <row r="18" spans="1:19" x14ac:dyDescent="0.25">
      <c r="A18" t="s">
        <v>2378</v>
      </c>
      <c r="B18">
        <v>5</v>
      </c>
      <c r="C18" s="66">
        <v>0.16</v>
      </c>
      <c r="H18" s="13"/>
      <c r="L18" s="13"/>
      <c r="M18" s="13"/>
      <c r="N18" s="13"/>
      <c r="O18" s="13"/>
      <c r="R18" s="13"/>
      <c r="S18" s="65"/>
    </row>
    <row r="19" spans="1:19" x14ac:dyDescent="0.25">
      <c r="A19" t="s">
        <v>2378</v>
      </c>
      <c r="B19">
        <v>6</v>
      </c>
      <c r="C19" s="66">
        <v>0.31</v>
      </c>
      <c r="H19" s="13"/>
      <c r="L19" s="13"/>
      <c r="O19" s="13"/>
      <c r="R19" s="13"/>
      <c r="S19" s="65"/>
    </row>
    <row r="20" spans="1:19" x14ac:dyDescent="0.25">
      <c r="A20" t="s">
        <v>2378</v>
      </c>
      <c r="B20">
        <v>7</v>
      </c>
      <c r="C20" s="66">
        <v>0.39</v>
      </c>
      <c r="H20" s="13"/>
      <c r="L20" s="13"/>
      <c r="O20" s="13"/>
      <c r="R20" s="13"/>
      <c r="S20" s="65"/>
    </row>
    <row r="21" spans="1:19" x14ac:dyDescent="0.25">
      <c r="A21" t="s">
        <v>2378</v>
      </c>
      <c r="B21">
        <v>8</v>
      </c>
      <c r="C21" s="66">
        <v>0.27</v>
      </c>
      <c r="H21" s="13"/>
      <c r="L21" s="13"/>
      <c r="N21" s="65"/>
      <c r="O21" s="13"/>
      <c r="R21" s="13"/>
      <c r="S21" s="65"/>
    </row>
    <row r="22" spans="1:19" x14ac:dyDescent="0.25">
      <c r="A22" t="s">
        <v>2378</v>
      </c>
      <c r="B22">
        <v>9</v>
      </c>
      <c r="C22" s="66">
        <v>0.14000000000000001</v>
      </c>
      <c r="H22" s="13"/>
      <c r="L22" s="13"/>
      <c r="N22" s="65"/>
      <c r="O22" s="13"/>
      <c r="R22" s="13"/>
      <c r="S22" s="65"/>
    </row>
    <row r="23" spans="1:19" x14ac:dyDescent="0.25">
      <c r="A23" t="s">
        <v>2378</v>
      </c>
      <c r="B23">
        <v>10</v>
      </c>
      <c r="C23" s="66">
        <v>0.02</v>
      </c>
      <c r="H23" s="13"/>
      <c r="L23" s="13"/>
      <c r="N23" s="65"/>
      <c r="O23" s="13"/>
      <c r="R23" s="13"/>
      <c r="S23" s="65"/>
    </row>
    <row r="24" spans="1:19" x14ac:dyDescent="0.25">
      <c r="A24" t="s">
        <v>2378</v>
      </c>
      <c r="B24">
        <v>11</v>
      </c>
      <c r="C24" s="66">
        <v>0.02</v>
      </c>
      <c r="H24" s="13"/>
      <c r="L24" s="13"/>
      <c r="N24" s="65"/>
      <c r="O24" s="13"/>
      <c r="R24" s="13"/>
      <c r="S24" s="65"/>
    </row>
    <row r="25" spans="1:19" x14ac:dyDescent="0.25">
      <c r="A25" t="s">
        <v>2378</v>
      </c>
      <c r="B25">
        <v>12</v>
      </c>
      <c r="C25" s="66">
        <v>0</v>
      </c>
      <c r="H25" s="13"/>
      <c r="L25" s="13"/>
      <c r="N25" s="65"/>
      <c r="O25" s="13"/>
      <c r="R25" s="13"/>
      <c r="S25" s="65"/>
    </row>
    <row r="26" spans="1:19" x14ac:dyDescent="0.25">
      <c r="A26" t="s">
        <v>2551</v>
      </c>
      <c r="B26">
        <v>1</v>
      </c>
      <c r="C26" s="66">
        <v>0.82</v>
      </c>
      <c r="H26" s="13"/>
      <c r="L26" s="13"/>
      <c r="N26" s="65"/>
      <c r="O26" s="13"/>
      <c r="R26" s="13"/>
      <c r="S26" s="65"/>
    </row>
    <row r="27" spans="1:19" x14ac:dyDescent="0.25">
      <c r="A27" s="13" t="s">
        <v>2551</v>
      </c>
      <c r="B27">
        <f>B26+1</f>
        <v>2</v>
      </c>
      <c r="C27" s="66">
        <v>0.86</v>
      </c>
      <c r="H27" s="13"/>
      <c r="L27" s="13"/>
      <c r="N27" s="65"/>
      <c r="O27" s="13"/>
      <c r="R27" s="13"/>
      <c r="S27" s="65"/>
    </row>
    <row r="28" spans="1:19" x14ac:dyDescent="0.25">
      <c r="A28" s="13" t="s">
        <v>2551</v>
      </c>
      <c r="B28" s="13">
        <f t="shared" ref="B28:B37" si="0">B27+1</f>
        <v>3</v>
      </c>
      <c r="C28" s="66">
        <v>0.84</v>
      </c>
      <c r="H28" s="13"/>
      <c r="L28" s="13"/>
      <c r="N28" s="65"/>
      <c r="O28" s="13"/>
      <c r="R28" s="13"/>
      <c r="S28" s="65"/>
    </row>
    <row r="29" spans="1:19" x14ac:dyDescent="0.25">
      <c r="A29" s="13" t="s">
        <v>2551</v>
      </c>
      <c r="B29" s="13">
        <f t="shared" si="0"/>
        <v>4</v>
      </c>
      <c r="C29" s="66">
        <v>0.76</v>
      </c>
      <c r="H29" s="13"/>
      <c r="L29" s="13"/>
      <c r="M29" s="13"/>
      <c r="N29" s="65"/>
      <c r="O29" s="13"/>
      <c r="R29" s="13"/>
      <c r="S29" s="65"/>
    </row>
    <row r="30" spans="1:19" x14ac:dyDescent="0.25">
      <c r="A30" s="13" t="s">
        <v>2551</v>
      </c>
      <c r="B30" s="13">
        <f t="shared" si="0"/>
        <v>5</v>
      </c>
      <c r="C30" s="66">
        <v>0.83</v>
      </c>
      <c r="H30" s="13"/>
      <c r="L30" s="13"/>
      <c r="M30" s="13"/>
      <c r="N30" s="65"/>
      <c r="O30" s="13"/>
      <c r="R30" s="13"/>
      <c r="S30" s="65"/>
    </row>
    <row r="31" spans="1:19" x14ac:dyDescent="0.25">
      <c r="A31" s="13" t="s">
        <v>2551</v>
      </c>
      <c r="B31" s="13">
        <f t="shared" si="0"/>
        <v>6</v>
      </c>
      <c r="C31" s="66">
        <v>0.89</v>
      </c>
      <c r="H31" s="13"/>
      <c r="L31" s="13"/>
      <c r="M31" s="13"/>
      <c r="N31" s="65"/>
      <c r="O31" s="13"/>
      <c r="R31" s="13"/>
      <c r="S31" s="65"/>
    </row>
    <row r="32" spans="1:19" x14ac:dyDescent="0.25">
      <c r="A32" s="13" t="s">
        <v>2551</v>
      </c>
      <c r="B32" s="13">
        <f t="shared" si="0"/>
        <v>7</v>
      </c>
      <c r="C32" s="66">
        <v>0.87</v>
      </c>
      <c r="H32" s="13"/>
      <c r="L32" s="13"/>
      <c r="M32" s="13"/>
      <c r="N32" s="65"/>
      <c r="O32" s="13"/>
      <c r="R32" s="13"/>
      <c r="S32" s="65"/>
    </row>
    <row r="33" spans="1:19" x14ac:dyDescent="0.25">
      <c r="A33" s="13" t="s">
        <v>2551</v>
      </c>
      <c r="B33" s="13">
        <f t="shared" si="0"/>
        <v>8</v>
      </c>
      <c r="C33" s="66">
        <v>0.9</v>
      </c>
      <c r="H33" s="13"/>
      <c r="I33" s="13"/>
      <c r="L33" s="13"/>
      <c r="M33" s="13"/>
      <c r="N33" s="13"/>
      <c r="R33" s="13"/>
      <c r="S33" s="65"/>
    </row>
    <row r="34" spans="1:19" x14ac:dyDescent="0.25">
      <c r="A34" s="13" t="s">
        <v>2551</v>
      </c>
      <c r="B34" s="13">
        <f t="shared" si="0"/>
        <v>9</v>
      </c>
      <c r="C34" s="66">
        <v>0.9</v>
      </c>
      <c r="H34" s="13"/>
      <c r="I34" s="13"/>
      <c r="J34" s="13"/>
      <c r="K34" s="13"/>
      <c r="L34" s="13"/>
      <c r="M34" s="13"/>
      <c r="N34" s="13"/>
      <c r="R34" s="13"/>
      <c r="S34" s="65"/>
    </row>
    <row r="35" spans="1:19" x14ac:dyDescent="0.25">
      <c r="A35" s="13" t="s">
        <v>2551</v>
      </c>
      <c r="B35" s="13">
        <f t="shared" si="0"/>
        <v>10</v>
      </c>
      <c r="C35" s="66">
        <v>0.81</v>
      </c>
      <c r="H35" s="13"/>
      <c r="I35" s="13"/>
      <c r="J35" s="13"/>
      <c r="K35" s="13"/>
      <c r="L35" s="13"/>
      <c r="M35" s="13"/>
      <c r="N35" s="13"/>
      <c r="R35" s="13"/>
      <c r="S35" s="65"/>
    </row>
    <row r="36" spans="1:19" x14ac:dyDescent="0.25">
      <c r="A36" s="13" t="s">
        <v>2551</v>
      </c>
      <c r="B36" s="13">
        <f t="shared" si="0"/>
        <v>11</v>
      </c>
      <c r="C36" s="66">
        <v>0.85</v>
      </c>
      <c r="H36" s="13"/>
      <c r="I36" s="13"/>
      <c r="J36" s="13"/>
      <c r="K36" s="13"/>
      <c r="L36" s="13"/>
      <c r="M36" s="13"/>
      <c r="N36" s="13"/>
      <c r="R36" s="13"/>
      <c r="S36" s="65"/>
    </row>
    <row r="37" spans="1:19" x14ac:dyDescent="0.25">
      <c r="A37" s="13" t="s">
        <v>2551</v>
      </c>
      <c r="B37" s="13">
        <f t="shared" si="0"/>
        <v>12</v>
      </c>
      <c r="C37" s="66">
        <v>0.86</v>
      </c>
      <c r="H37" s="13"/>
      <c r="I37" s="13"/>
      <c r="J37" s="13"/>
      <c r="K37" s="13"/>
      <c r="L37" s="13"/>
      <c r="M37" s="13"/>
      <c r="N37" s="13"/>
      <c r="R37" s="13"/>
      <c r="S37" s="65"/>
    </row>
    <row r="38" spans="1:19" x14ac:dyDescent="0.25">
      <c r="A38" t="s">
        <v>2552</v>
      </c>
      <c r="B38">
        <v>1</v>
      </c>
      <c r="C38" s="66">
        <v>0.81</v>
      </c>
      <c r="H38" s="13"/>
      <c r="I38" s="13"/>
      <c r="J38" s="13"/>
      <c r="K38" s="13"/>
      <c r="L38" s="13"/>
      <c r="M38" s="13"/>
      <c r="N38" s="13"/>
      <c r="R38" s="13"/>
      <c r="S38" s="65"/>
    </row>
    <row r="39" spans="1:19" x14ac:dyDescent="0.25">
      <c r="A39" s="13" t="s">
        <v>2552</v>
      </c>
      <c r="B39">
        <f>B38+1</f>
        <v>2</v>
      </c>
      <c r="C39" s="66">
        <v>0.79</v>
      </c>
      <c r="H39" s="13"/>
      <c r="I39" s="13"/>
      <c r="J39" s="13"/>
      <c r="K39" s="13"/>
      <c r="L39" s="13"/>
      <c r="M39" s="13"/>
      <c r="N39" s="13"/>
      <c r="R39" s="13"/>
      <c r="S39" s="65"/>
    </row>
    <row r="40" spans="1:19" x14ac:dyDescent="0.25">
      <c r="A40" s="13" t="s">
        <v>2552</v>
      </c>
      <c r="B40" s="13">
        <f t="shared" ref="B40:B49" si="1">B39+1</f>
        <v>3</v>
      </c>
      <c r="C40" s="66">
        <v>0.73</v>
      </c>
      <c r="H40" s="13"/>
      <c r="I40" s="13"/>
      <c r="J40" s="13"/>
      <c r="K40" s="13"/>
      <c r="L40" s="13"/>
      <c r="M40" s="13"/>
      <c r="N40" s="13"/>
      <c r="R40" s="13"/>
      <c r="S40" s="65"/>
    </row>
    <row r="41" spans="1:19" x14ac:dyDescent="0.25">
      <c r="A41" s="13" t="s">
        <v>2552</v>
      </c>
      <c r="B41" s="13">
        <f t="shared" si="1"/>
        <v>4</v>
      </c>
      <c r="C41" s="66">
        <v>0.66</v>
      </c>
      <c r="H41" s="13"/>
      <c r="I41" s="13"/>
      <c r="J41" s="13"/>
      <c r="K41" s="13"/>
      <c r="L41" s="13"/>
      <c r="M41" s="13"/>
      <c r="N41" s="13"/>
      <c r="R41" s="13"/>
      <c r="S41" s="65"/>
    </row>
    <row r="42" spans="1:19" x14ac:dyDescent="0.25">
      <c r="A42" s="13" t="s">
        <v>2552</v>
      </c>
      <c r="B42" s="13">
        <f t="shared" si="1"/>
        <v>5</v>
      </c>
      <c r="C42" s="66">
        <v>0.79</v>
      </c>
      <c r="H42" s="13"/>
      <c r="I42" s="13"/>
      <c r="J42" s="13"/>
      <c r="K42" s="13"/>
      <c r="L42" s="13"/>
      <c r="M42" s="13"/>
      <c r="N42" s="13"/>
      <c r="R42" s="13"/>
      <c r="S42" s="65"/>
    </row>
    <row r="43" spans="1:19" x14ac:dyDescent="0.25">
      <c r="A43" s="13" t="s">
        <v>2552</v>
      </c>
      <c r="B43" s="13">
        <f t="shared" si="1"/>
        <v>6</v>
      </c>
      <c r="C43" s="66">
        <v>0.85</v>
      </c>
      <c r="H43" s="13"/>
      <c r="I43" s="13"/>
      <c r="J43" s="13"/>
      <c r="K43" s="13"/>
      <c r="L43" s="13"/>
      <c r="M43" s="13"/>
      <c r="N43" s="13"/>
      <c r="R43" s="13"/>
      <c r="S43" s="65"/>
    </row>
    <row r="44" spans="1:19" x14ac:dyDescent="0.25">
      <c r="A44" s="13" t="s">
        <v>2552</v>
      </c>
      <c r="B44" s="13">
        <f t="shared" si="1"/>
        <v>7</v>
      </c>
      <c r="C44" s="66">
        <v>0.83</v>
      </c>
      <c r="H44" s="13"/>
      <c r="I44" s="13"/>
      <c r="J44" s="13"/>
      <c r="K44" s="13"/>
      <c r="L44" s="13"/>
      <c r="M44" s="13"/>
      <c r="N44" s="13"/>
      <c r="R44" s="13"/>
      <c r="S44" s="65"/>
    </row>
    <row r="45" spans="1:19" x14ac:dyDescent="0.25">
      <c r="A45" s="13" t="s">
        <v>2552</v>
      </c>
      <c r="B45" s="13">
        <f t="shared" si="1"/>
        <v>8</v>
      </c>
      <c r="C45" s="66">
        <v>0.83</v>
      </c>
      <c r="H45" s="13"/>
      <c r="I45" s="13"/>
      <c r="J45" s="13"/>
      <c r="K45" s="64"/>
      <c r="L45" s="64"/>
      <c r="M45" s="64"/>
      <c r="N45" s="64"/>
      <c r="R45" s="13"/>
      <c r="S45" s="65"/>
    </row>
    <row r="46" spans="1:19" x14ac:dyDescent="0.25">
      <c r="A46" s="13" t="s">
        <v>2552</v>
      </c>
      <c r="B46" s="13">
        <f t="shared" si="1"/>
        <v>9</v>
      </c>
      <c r="C46" s="66">
        <v>0.8</v>
      </c>
      <c r="H46" s="13"/>
      <c r="I46" s="13"/>
      <c r="J46" s="13"/>
      <c r="K46" s="64"/>
      <c r="L46" s="64"/>
      <c r="M46" s="64"/>
      <c r="N46" s="64"/>
      <c r="R46" s="13"/>
      <c r="S46" s="65"/>
    </row>
    <row r="47" spans="1:19" x14ac:dyDescent="0.25">
      <c r="A47" s="13" t="s">
        <v>2552</v>
      </c>
      <c r="B47" s="13">
        <f t="shared" si="1"/>
        <v>10</v>
      </c>
      <c r="C47" s="66">
        <v>0.72</v>
      </c>
      <c r="H47" s="13"/>
      <c r="I47" s="13"/>
      <c r="J47" s="13"/>
      <c r="K47" s="64"/>
      <c r="L47" s="64"/>
      <c r="M47" s="64"/>
      <c r="N47" s="64"/>
      <c r="R47" s="13"/>
      <c r="S47" s="65"/>
    </row>
    <row r="48" spans="1:19" x14ac:dyDescent="0.25">
      <c r="A48" s="13" t="s">
        <v>2552</v>
      </c>
      <c r="B48" s="13">
        <f t="shared" si="1"/>
        <v>11</v>
      </c>
      <c r="C48" s="66">
        <v>0.78</v>
      </c>
      <c r="H48" s="13"/>
      <c r="I48" s="13"/>
      <c r="J48" s="13"/>
      <c r="K48" s="64"/>
      <c r="L48" s="64"/>
      <c r="M48" s="64"/>
      <c r="N48" s="64"/>
      <c r="R48" s="13"/>
      <c r="S48" s="65"/>
    </row>
    <row r="49" spans="1:19" x14ac:dyDescent="0.25">
      <c r="A49" s="13" t="s">
        <v>2552</v>
      </c>
      <c r="B49" s="13">
        <f t="shared" si="1"/>
        <v>12</v>
      </c>
      <c r="C49" s="66">
        <v>0.82</v>
      </c>
      <c r="H49" s="13"/>
      <c r="I49" s="13"/>
      <c r="J49" s="13"/>
      <c r="K49" s="64"/>
      <c r="L49" s="64"/>
      <c r="M49" s="64"/>
      <c r="N49" s="64"/>
      <c r="R49" s="13"/>
      <c r="S49" s="65"/>
    </row>
    <row r="50" spans="1:19" x14ac:dyDescent="0.25">
      <c r="A50" t="s">
        <v>2553</v>
      </c>
      <c r="B50">
        <v>1</v>
      </c>
      <c r="C50" s="66">
        <v>0.95</v>
      </c>
      <c r="H50" s="13"/>
      <c r="I50" s="13"/>
      <c r="J50" s="13"/>
      <c r="K50" s="64"/>
      <c r="L50" s="64"/>
      <c r="M50" s="64"/>
      <c r="N50" s="64"/>
      <c r="R50" s="13"/>
      <c r="S50" s="65"/>
    </row>
    <row r="51" spans="1:19" x14ac:dyDescent="0.25">
      <c r="A51" s="13" t="s">
        <v>2553</v>
      </c>
      <c r="B51">
        <f>B50+1</f>
        <v>2</v>
      </c>
      <c r="C51" s="66">
        <v>0.92</v>
      </c>
      <c r="H51" s="13"/>
      <c r="I51" s="13"/>
      <c r="J51" s="13"/>
      <c r="K51" s="64"/>
      <c r="L51" s="64"/>
      <c r="M51" s="64"/>
      <c r="N51" s="64"/>
      <c r="R51" s="13"/>
      <c r="S51" s="65"/>
    </row>
    <row r="52" spans="1:19" x14ac:dyDescent="0.25">
      <c r="A52" s="13" t="s">
        <v>2553</v>
      </c>
      <c r="B52" s="13">
        <f t="shared" ref="B52:B61" si="2">B51+1</f>
        <v>3</v>
      </c>
      <c r="C52" s="66">
        <v>0.88</v>
      </c>
      <c r="H52" s="13"/>
      <c r="I52" s="13"/>
      <c r="J52" s="13"/>
      <c r="K52" s="64"/>
      <c r="L52" s="64"/>
      <c r="M52" s="64"/>
      <c r="N52" s="64"/>
      <c r="R52" s="13"/>
      <c r="S52" s="65"/>
    </row>
    <row r="53" spans="1:19" x14ac:dyDescent="0.25">
      <c r="A53" s="13" t="s">
        <v>2553</v>
      </c>
      <c r="B53" s="13">
        <f t="shared" si="2"/>
        <v>4</v>
      </c>
      <c r="C53" s="66">
        <v>0.76</v>
      </c>
      <c r="H53" s="13"/>
      <c r="I53" s="13"/>
      <c r="J53" s="13"/>
      <c r="K53" s="64"/>
      <c r="L53" s="64"/>
      <c r="M53" s="64"/>
      <c r="N53" s="64"/>
      <c r="R53" s="13"/>
      <c r="S53" s="65"/>
    </row>
    <row r="54" spans="1:19" x14ac:dyDescent="0.25">
      <c r="A54" s="13" t="s">
        <v>2553</v>
      </c>
      <c r="B54" s="13">
        <f t="shared" si="2"/>
        <v>5</v>
      </c>
      <c r="C54" s="66">
        <v>0.74</v>
      </c>
      <c r="H54" s="13"/>
      <c r="I54" s="13"/>
      <c r="J54" s="13"/>
      <c r="K54" s="64"/>
      <c r="L54" s="64"/>
      <c r="M54" s="64"/>
      <c r="N54" s="64"/>
      <c r="R54" s="13"/>
      <c r="S54" s="65"/>
    </row>
    <row r="55" spans="1:19" x14ac:dyDescent="0.25">
      <c r="A55" s="13" t="s">
        <v>2553</v>
      </c>
      <c r="B55" s="13">
        <f t="shared" si="2"/>
        <v>6</v>
      </c>
      <c r="C55" s="66">
        <v>0.7</v>
      </c>
      <c r="H55" s="13"/>
      <c r="I55" s="13"/>
      <c r="J55" s="13"/>
      <c r="K55" s="64"/>
      <c r="L55" s="64"/>
      <c r="M55" s="64"/>
      <c r="N55" s="64"/>
      <c r="R55" s="13"/>
      <c r="S55" s="65"/>
    </row>
    <row r="56" spans="1:19" x14ac:dyDescent="0.25">
      <c r="A56" s="13" t="s">
        <v>2553</v>
      </c>
      <c r="B56" s="13">
        <f t="shared" si="2"/>
        <v>7</v>
      </c>
      <c r="C56" s="66">
        <v>0.84</v>
      </c>
      <c r="H56" s="13"/>
      <c r="I56" s="13"/>
      <c r="J56" s="13"/>
      <c r="K56" s="64"/>
      <c r="L56" s="64"/>
      <c r="M56" s="64"/>
      <c r="N56" s="64"/>
      <c r="R56" s="13"/>
      <c r="S56" s="65"/>
    </row>
    <row r="57" spans="1:19" x14ac:dyDescent="0.25">
      <c r="A57" s="13" t="s">
        <v>2553</v>
      </c>
      <c r="B57" s="13">
        <f t="shared" si="2"/>
        <v>8</v>
      </c>
      <c r="C57" s="66">
        <v>0.82</v>
      </c>
      <c r="H57" s="13"/>
      <c r="I57" s="13"/>
      <c r="J57" s="13"/>
      <c r="K57" s="13"/>
      <c r="L57" s="13"/>
      <c r="M57" s="13"/>
      <c r="N57" s="13"/>
      <c r="R57" s="13"/>
      <c r="S57" s="65"/>
    </row>
    <row r="58" spans="1:19" x14ac:dyDescent="0.25">
      <c r="A58" s="13" t="s">
        <v>2553</v>
      </c>
      <c r="B58" s="13">
        <f t="shared" si="2"/>
        <v>9</v>
      </c>
      <c r="C58" s="66">
        <v>0.83</v>
      </c>
      <c r="R58" s="13"/>
      <c r="S58" s="65"/>
    </row>
    <row r="59" spans="1:19" x14ac:dyDescent="0.25">
      <c r="A59" s="13" t="s">
        <v>2553</v>
      </c>
      <c r="B59" s="13">
        <f t="shared" si="2"/>
        <v>10</v>
      </c>
      <c r="C59" s="66">
        <v>0.86</v>
      </c>
      <c r="R59" s="13"/>
      <c r="S59" s="65"/>
    </row>
    <row r="60" spans="1:19" x14ac:dyDescent="0.25">
      <c r="A60" s="13" t="s">
        <v>2553</v>
      </c>
      <c r="B60" s="13">
        <f t="shared" si="2"/>
        <v>11</v>
      </c>
      <c r="C60" s="66">
        <v>0.93</v>
      </c>
      <c r="K60" s="64"/>
      <c r="L60" s="64"/>
      <c r="M60" s="64"/>
      <c r="N60" s="64"/>
      <c r="R60" s="13"/>
      <c r="S60" s="65"/>
    </row>
    <row r="61" spans="1:19" x14ac:dyDescent="0.25">
      <c r="A61" s="13" t="s">
        <v>2553</v>
      </c>
      <c r="B61" s="13">
        <f t="shared" si="2"/>
        <v>12</v>
      </c>
      <c r="C61" s="66">
        <v>0.95</v>
      </c>
      <c r="K61" s="64"/>
      <c r="L61" s="64"/>
      <c r="M61" s="64"/>
      <c r="N61" s="64"/>
      <c r="R61" s="13"/>
      <c r="S61" s="65"/>
    </row>
    <row r="62" spans="1:19" x14ac:dyDescent="0.25">
      <c r="A62" t="s">
        <v>73</v>
      </c>
      <c r="B62">
        <v>1</v>
      </c>
      <c r="C62" s="66">
        <v>0.6</v>
      </c>
      <c r="K62" s="64"/>
      <c r="L62" s="64"/>
      <c r="M62" s="64"/>
      <c r="N62" s="64"/>
      <c r="R62" s="13"/>
      <c r="S62" s="65"/>
    </row>
    <row r="63" spans="1:19" x14ac:dyDescent="0.25">
      <c r="A63" s="13" t="s">
        <v>73</v>
      </c>
      <c r="B63">
        <f>B62+1</f>
        <v>2</v>
      </c>
      <c r="C63" s="66">
        <v>0.7</v>
      </c>
      <c r="K63" s="64"/>
      <c r="L63" s="64"/>
      <c r="M63" s="64"/>
      <c r="N63" s="64"/>
      <c r="R63" s="13"/>
      <c r="S63" s="65"/>
    </row>
    <row r="64" spans="1:19" x14ac:dyDescent="0.25">
      <c r="A64" s="13" t="s">
        <v>73</v>
      </c>
      <c r="B64" s="13">
        <f t="shared" ref="B64:B73" si="3">B63+1</f>
        <v>3</v>
      </c>
      <c r="C64" s="66">
        <v>0.73</v>
      </c>
      <c r="K64" s="64"/>
      <c r="L64" s="64"/>
      <c r="M64" s="64"/>
      <c r="N64" s="64"/>
      <c r="R64" s="13"/>
      <c r="S64" s="65"/>
    </row>
    <row r="65" spans="1:19" x14ac:dyDescent="0.25">
      <c r="A65" s="13" t="s">
        <v>73</v>
      </c>
      <c r="B65" s="13">
        <f t="shared" si="3"/>
        <v>4</v>
      </c>
      <c r="C65" s="66">
        <v>0.72</v>
      </c>
      <c r="K65" s="64"/>
      <c r="L65" s="64"/>
      <c r="M65" s="64"/>
      <c r="N65" s="64"/>
      <c r="R65" s="13"/>
      <c r="S65" s="65"/>
    </row>
    <row r="66" spans="1:19" x14ac:dyDescent="0.25">
      <c r="A66" s="13" t="s">
        <v>73</v>
      </c>
      <c r="B66" s="13">
        <f t="shared" si="3"/>
        <v>5</v>
      </c>
      <c r="C66" s="66">
        <v>0.69</v>
      </c>
      <c r="K66" s="64"/>
      <c r="L66" s="64"/>
      <c r="M66" s="64"/>
      <c r="N66" s="64"/>
      <c r="R66" s="13"/>
      <c r="S66" s="65"/>
    </row>
    <row r="67" spans="1:19" x14ac:dyDescent="0.25">
      <c r="A67" s="13" t="s">
        <v>73</v>
      </c>
      <c r="B67" s="13">
        <f t="shared" si="3"/>
        <v>6</v>
      </c>
      <c r="C67" s="66">
        <v>0.74</v>
      </c>
      <c r="K67" s="64"/>
      <c r="L67" s="64"/>
      <c r="M67" s="64"/>
      <c r="N67" s="64"/>
      <c r="R67" s="13"/>
      <c r="S67" s="65"/>
    </row>
    <row r="68" spans="1:19" x14ac:dyDescent="0.25">
      <c r="A68" s="13" t="s">
        <v>73</v>
      </c>
      <c r="B68" s="13">
        <f t="shared" si="3"/>
        <v>7</v>
      </c>
      <c r="C68" s="66">
        <v>0.73</v>
      </c>
      <c r="K68" s="64"/>
      <c r="L68" s="64"/>
      <c r="M68" s="64"/>
      <c r="N68" s="64"/>
      <c r="R68" s="13"/>
      <c r="S68" s="65"/>
    </row>
    <row r="69" spans="1:19" x14ac:dyDescent="0.25">
      <c r="A69" s="13" t="s">
        <v>73</v>
      </c>
      <c r="B69" s="13">
        <f t="shared" si="3"/>
        <v>8</v>
      </c>
      <c r="C69" s="66">
        <v>0.72</v>
      </c>
      <c r="K69" s="64"/>
      <c r="L69" s="64"/>
      <c r="M69" s="64"/>
      <c r="N69" s="64"/>
      <c r="R69" s="13"/>
      <c r="S69" s="65"/>
    </row>
    <row r="70" spans="1:19" x14ac:dyDescent="0.25">
      <c r="A70" s="13" t="s">
        <v>73</v>
      </c>
      <c r="B70" s="13">
        <f t="shared" si="3"/>
        <v>9</v>
      </c>
      <c r="C70" s="66">
        <v>0.71</v>
      </c>
      <c r="K70" s="64"/>
      <c r="L70" s="64"/>
      <c r="M70" s="64"/>
      <c r="N70" s="64"/>
      <c r="R70" s="13"/>
      <c r="S70" s="65"/>
    </row>
    <row r="71" spans="1:19" x14ac:dyDescent="0.25">
      <c r="A71" s="13" t="s">
        <v>73</v>
      </c>
      <c r="B71" s="13">
        <f t="shared" si="3"/>
        <v>10</v>
      </c>
      <c r="C71" s="66">
        <v>0.64</v>
      </c>
      <c r="K71" s="64"/>
      <c r="L71" s="64"/>
      <c r="M71" s="64"/>
      <c r="N71" s="64"/>
      <c r="R71" s="13"/>
      <c r="S71" s="65"/>
    </row>
    <row r="72" spans="1:19" x14ac:dyDescent="0.25">
      <c r="A72" s="13" t="s">
        <v>73</v>
      </c>
      <c r="B72" s="13">
        <f t="shared" si="3"/>
        <v>11</v>
      </c>
      <c r="C72" s="66">
        <v>0.56000000000000005</v>
      </c>
      <c r="R72" s="13"/>
      <c r="S72" s="65"/>
    </row>
    <row r="73" spans="1:19" x14ac:dyDescent="0.25">
      <c r="A73" s="13" t="s">
        <v>73</v>
      </c>
      <c r="B73" s="13">
        <f t="shared" si="3"/>
        <v>12</v>
      </c>
      <c r="C73" s="66">
        <v>0.64</v>
      </c>
      <c r="R73" s="13"/>
      <c r="S73" s="65"/>
    </row>
    <row r="74" spans="1:19" x14ac:dyDescent="0.25">
      <c r="A74" t="s">
        <v>2558</v>
      </c>
      <c r="B74">
        <v>1</v>
      </c>
      <c r="C74" s="66">
        <v>1</v>
      </c>
      <c r="R74" s="13"/>
      <c r="S74" s="65"/>
    </row>
    <row r="75" spans="1:19" x14ac:dyDescent="0.25">
      <c r="A75" s="13" t="s">
        <v>2558</v>
      </c>
      <c r="B75">
        <f>B74+1</f>
        <v>2</v>
      </c>
      <c r="C75" s="66">
        <v>1</v>
      </c>
      <c r="K75" s="64"/>
      <c r="L75" s="64"/>
      <c r="M75" s="64"/>
      <c r="N75" s="64"/>
      <c r="R75" s="13"/>
      <c r="S75" s="65"/>
    </row>
    <row r="76" spans="1:19" x14ac:dyDescent="0.25">
      <c r="A76" s="13" t="s">
        <v>2558</v>
      </c>
      <c r="B76" s="13">
        <f t="shared" ref="B76:B85" si="4">B75+1</f>
        <v>3</v>
      </c>
      <c r="C76" s="66">
        <v>1</v>
      </c>
      <c r="K76" s="64"/>
      <c r="L76" s="64"/>
      <c r="M76" s="64"/>
      <c r="N76" s="64"/>
      <c r="R76" s="13"/>
      <c r="S76" s="65"/>
    </row>
    <row r="77" spans="1:19" x14ac:dyDescent="0.25">
      <c r="A77" s="13" t="s">
        <v>2558</v>
      </c>
      <c r="B77" s="13">
        <f t="shared" si="4"/>
        <v>4</v>
      </c>
      <c r="C77" s="66">
        <v>1</v>
      </c>
      <c r="K77" s="64"/>
      <c r="L77" s="64"/>
      <c r="M77" s="64"/>
      <c r="N77" s="64"/>
      <c r="R77" s="13"/>
      <c r="S77" s="65"/>
    </row>
    <row r="78" spans="1:19" x14ac:dyDescent="0.25">
      <c r="A78" s="13" t="s">
        <v>2558</v>
      </c>
      <c r="B78" s="13">
        <f t="shared" si="4"/>
        <v>5</v>
      </c>
      <c r="C78" s="66">
        <v>1</v>
      </c>
      <c r="K78" s="64"/>
      <c r="L78" s="64"/>
      <c r="M78" s="64"/>
      <c r="N78" s="64"/>
      <c r="R78" s="13"/>
      <c r="S78" s="65"/>
    </row>
    <row r="79" spans="1:19" x14ac:dyDescent="0.25">
      <c r="A79" s="13" t="s">
        <v>2558</v>
      </c>
      <c r="B79" s="13">
        <f t="shared" si="4"/>
        <v>6</v>
      </c>
      <c r="C79" s="66">
        <v>1</v>
      </c>
      <c r="K79" s="64"/>
      <c r="L79" s="64"/>
      <c r="M79" s="64"/>
      <c r="N79" s="64"/>
      <c r="R79" s="13"/>
      <c r="S79" s="65"/>
    </row>
    <row r="80" spans="1:19" x14ac:dyDescent="0.25">
      <c r="A80" s="13" t="s">
        <v>2558</v>
      </c>
      <c r="B80" s="13">
        <f t="shared" si="4"/>
        <v>7</v>
      </c>
      <c r="C80" s="66">
        <v>1</v>
      </c>
      <c r="K80" s="64"/>
      <c r="L80" s="64"/>
      <c r="M80" s="64"/>
      <c r="N80" s="64"/>
      <c r="R80" s="13"/>
      <c r="S80" s="65"/>
    </row>
    <row r="81" spans="1:19" x14ac:dyDescent="0.25">
      <c r="A81" s="13" t="s">
        <v>2558</v>
      </c>
      <c r="B81" s="13">
        <f t="shared" si="4"/>
        <v>8</v>
      </c>
      <c r="C81" s="66">
        <v>1</v>
      </c>
      <c r="K81" s="64"/>
      <c r="L81" s="64"/>
      <c r="M81" s="64"/>
      <c r="N81" s="64"/>
      <c r="R81" s="13"/>
      <c r="S81" s="65"/>
    </row>
    <row r="82" spans="1:19" x14ac:dyDescent="0.25">
      <c r="A82" s="13" t="s">
        <v>2558</v>
      </c>
      <c r="B82" s="13">
        <f t="shared" si="4"/>
        <v>9</v>
      </c>
      <c r="C82" s="66">
        <v>1</v>
      </c>
      <c r="K82" s="64"/>
      <c r="L82" s="64"/>
      <c r="M82" s="64"/>
      <c r="N82" s="64"/>
      <c r="R82" s="13"/>
      <c r="S82" s="65"/>
    </row>
    <row r="83" spans="1:19" x14ac:dyDescent="0.25">
      <c r="A83" s="13" t="s">
        <v>2558</v>
      </c>
      <c r="B83" s="13">
        <f t="shared" si="4"/>
        <v>10</v>
      </c>
      <c r="C83" s="66">
        <v>1</v>
      </c>
      <c r="K83" s="64"/>
      <c r="L83" s="64"/>
      <c r="M83" s="64"/>
      <c r="N83" s="64"/>
      <c r="R83" s="13"/>
      <c r="S83" s="65"/>
    </row>
    <row r="84" spans="1:19" x14ac:dyDescent="0.25">
      <c r="A84" s="13" t="s">
        <v>2558</v>
      </c>
      <c r="B84" s="13">
        <f t="shared" si="4"/>
        <v>11</v>
      </c>
      <c r="C84" s="66">
        <v>1</v>
      </c>
      <c r="K84" s="64"/>
      <c r="L84" s="64"/>
      <c r="M84" s="64"/>
      <c r="N84" s="64"/>
      <c r="R84" s="13"/>
      <c r="S84" s="65"/>
    </row>
    <row r="85" spans="1:19" x14ac:dyDescent="0.25">
      <c r="A85" s="13" t="s">
        <v>2558</v>
      </c>
      <c r="B85" s="13">
        <f t="shared" si="4"/>
        <v>12</v>
      </c>
      <c r="C85" s="66">
        <v>1</v>
      </c>
      <c r="K85" s="64"/>
      <c r="L85" s="64"/>
      <c r="M85" s="64"/>
      <c r="N85" s="64"/>
      <c r="R85" s="13"/>
      <c r="S85" s="65"/>
    </row>
    <row r="86" spans="1:19" x14ac:dyDescent="0.25">
      <c r="A86" t="s">
        <v>2556</v>
      </c>
      <c r="B86">
        <v>1</v>
      </c>
      <c r="C86" s="66">
        <v>1</v>
      </c>
      <c r="K86" s="64"/>
      <c r="L86" s="64"/>
      <c r="M86" s="64"/>
      <c r="N86" s="64"/>
      <c r="R86" s="13"/>
      <c r="S86" s="65"/>
    </row>
    <row r="87" spans="1:19" x14ac:dyDescent="0.25">
      <c r="A87" s="13" t="s">
        <v>2556</v>
      </c>
      <c r="B87">
        <f>B86+1</f>
        <v>2</v>
      </c>
      <c r="C87" s="66">
        <v>1</v>
      </c>
      <c r="R87" s="13"/>
      <c r="S87" s="65"/>
    </row>
    <row r="88" spans="1:19" x14ac:dyDescent="0.25">
      <c r="A88" s="13" t="s">
        <v>2556</v>
      </c>
      <c r="B88" s="13">
        <f t="shared" ref="B88:B97" si="5">B87+1</f>
        <v>3</v>
      </c>
      <c r="C88" s="66">
        <v>1</v>
      </c>
      <c r="R88" s="13"/>
      <c r="S88" s="65"/>
    </row>
    <row r="89" spans="1:19" x14ac:dyDescent="0.25">
      <c r="A89" s="13" t="s">
        <v>2556</v>
      </c>
      <c r="B89" s="13">
        <f t="shared" si="5"/>
        <v>4</v>
      </c>
      <c r="C89" s="66">
        <v>1</v>
      </c>
      <c r="R89" s="13"/>
      <c r="S89" s="65"/>
    </row>
    <row r="90" spans="1:19" x14ac:dyDescent="0.25">
      <c r="A90" s="13" t="s">
        <v>2556</v>
      </c>
      <c r="B90" s="13">
        <f t="shared" si="5"/>
        <v>5</v>
      </c>
      <c r="C90" s="66">
        <v>1</v>
      </c>
      <c r="R90" s="13"/>
      <c r="S90" s="65"/>
    </row>
    <row r="91" spans="1:19" x14ac:dyDescent="0.25">
      <c r="A91" s="13" t="s">
        <v>2556</v>
      </c>
      <c r="B91" s="13">
        <f t="shared" si="5"/>
        <v>6</v>
      </c>
      <c r="C91" s="66">
        <v>1</v>
      </c>
      <c r="K91" s="64"/>
      <c r="L91" s="64"/>
      <c r="M91" s="64"/>
      <c r="N91" s="64"/>
      <c r="R91" s="13"/>
      <c r="S91" s="65"/>
    </row>
    <row r="92" spans="1:19" x14ac:dyDescent="0.25">
      <c r="A92" s="13" t="s">
        <v>2556</v>
      </c>
      <c r="B92" s="13">
        <f t="shared" si="5"/>
        <v>7</v>
      </c>
      <c r="C92" s="66">
        <v>1</v>
      </c>
      <c r="K92" s="64"/>
      <c r="L92" s="64"/>
      <c r="M92" s="64"/>
      <c r="N92" s="64"/>
      <c r="R92" s="13"/>
      <c r="S92" s="65"/>
    </row>
    <row r="93" spans="1:19" x14ac:dyDescent="0.25">
      <c r="A93" s="13" t="s">
        <v>2556</v>
      </c>
      <c r="B93" s="13">
        <f t="shared" si="5"/>
        <v>8</v>
      </c>
      <c r="C93" s="66">
        <v>1</v>
      </c>
      <c r="K93" s="64"/>
      <c r="L93" s="64"/>
      <c r="M93" s="64"/>
      <c r="N93" s="64"/>
      <c r="R93" s="13"/>
      <c r="S93" s="65"/>
    </row>
    <row r="94" spans="1:19" x14ac:dyDescent="0.25">
      <c r="A94" s="13" t="s">
        <v>2556</v>
      </c>
      <c r="B94" s="13">
        <f t="shared" si="5"/>
        <v>9</v>
      </c>
      <c r="C94" s="66">
        <v>1</v>
      </c>
      <c r="K94" s="64"/>
      <c r="L94" s="64"/>
      <c r="M94" s="64"/>
      <c r="N94" s="64"/>
      <c r="R94" s="13"/>
      <c r="S94" s="65"/>
    </row>
    <row r="95" spans="1:19" x14ac:dyDescent="0.25">
      <c r="A95" s="13" t="s">
        <v>2556</v>
      </c>
      <c r="B95" s="13">
        <f t="shared" si="5"/>
        <v>10</v>
      </c>
      <c r="C95" s="66">
        <v>1</v>
      </c>
      <c r="K95" s="64"/>
      <c r="L95" s="64"/>
      <c r="M95" s="64"/>
      <c r="N95" s="64"/>
      <c r="R95" s="13"/>
      <c r="S95" s="65"/>
    </row>
    <row r="96" spans="1:19" x14ac:dyDescent="0.25">
      <c r="A96" s="13" t="s">
        <v>2556</v>
      </c>
      <c r="B96" s="13">
        <f t="shared" si="5"/>
        <v>11</v>
      </c>
      <c r="C96" s="66">
        <v>1</v>
      </c>
      <c r="K96" s="64"/>
      <c r="L96" s="64"/>
      <c r="M96" s="64"/>
      <c r="N96" s="64"/>
      <c r="R96" s="13"/>
      <c r="S96" s="65"/>
    </row>
    <row r="97" spans="1:19" x14ac:dyDescent="0.25">
      <c r="A97" s="13" t="s">
        <v>2556</v>
      </c>
      <c r="B97" s="13">
        <f t="shared" si="5"/>
        <v>12</v>
      </c>
      <c r="C97" s="66">
        <v>1</v>
      </c>
      <c r="K97" s="64"/>
      <c r="L97" s="64"/>
      <c r="M97" s="64"/>
      <c r="N97" s="64"/>
      <c r="R97" s="13"/>
      <c r="S97" s="65"/>
    </row>
    <row r="98" spans="1:19" x14ac:dyDescent="0.25">
      <c r="A98" s="13" t="s">
        <v>2559</v>
      </c>
      <c r="B98" s="13">
        <v>1</v>
      </c>
      <c r="C98" s="66">
        <v>1</v>
      </c>
      <c r="K98" s="64"/>
      <c r="L98" s="64"/>
      <c r="M98" s="64"/>
      <c r="N98" s="64"/>
      <c r="R98" s="13"/>
      <c r="S98" s="65"/>
    </row>
    <row r="99" spans="1:19" x14ac:dyDescent="0.25">
      <c r="A99" s="13" t="s">
        <v>2559</v>
      </c>
      <c r="B99" s="13">
        <f>B98+1</f>
        <v>2</v>
      </c>
      <c r="C99" s="66">
        <v>1</v>
      </c>
      <c r="K99" s="64"/>
      <c r="L99" s="64"/>
      <c r="M99" s="64"/>
      <c r="N99" s="64"/>
      <c r="R99" s="13"/>
      <c r="S99" s="65"/>
    </row>
    <row r="100" spans="1:19" x14ac:dyDescent="0.25">
      <c r="A100" s="13" t="s">
        <v>2559</v>
      </c>
      <c r="B100" s="13">
        <f t="shared" ref="B100:B109" si="6">B99+1</f>
        <v>3</v>
      </c>
      <c r="C100" s="66">
        <v>1</v>
      </c>
      <c r="K100" s="64"/>
      <c r="L100" s="64"/>
      <c r="M100" s="64"/>
      <c r="N100" s="64"/>
      <c r="R100" s="13"/>
      <c r="S100" s="65"/>
    </row>
    <row r="101" spans="1:19" x14ac:dyDescent="0.25">
      <c r="A101" s="13" t="s">
        <v>2559</v>
      </c>
      <c r="B101" s="13">
        <f t="shared" si="6"/>
        <v>4</v>
      </c>
      <c r="C101" s="66">
        <v>1</v>
      </c>
      <c r="K101" s="64"/>
      <c r="L101" s="64"/>
      <c r="M101" s="64"/>
      <c r="N101" s="64"/>
      <c r="R101" s="13"/>
      <c r="S101" s="65"/>
    </row>
    <row r="102" spans="1:19" x14ac:dyDescent="0.25">
      <c r="A102" s="13" t="s">
        <v>2559</v>
      </c>
      <c r="B102" s="13">
        <f t="shared" si="6"/>
        <v>5</v>
      </c>
      <c r="C102" s="66">
        <v>1</v>
      </c>
      <c r="K102" s="64"/>
      <c r="L102" s="64"/>
      <c r="M102" s="64"/>
      <c r="N102" s="64"/>
      <c r="R102" s="13"/>
      <c r="S102" s="65"/>
    </row>
    <row r="103" spans="1:19" x14ac:dyDescent="0.25">
      <c r="A103" s="13" t="s">
        <v>2559</v>
      </c>
      <c r="B103" s="13">
        <f t="shared" si="6"/>
        <v>6</v>
      </c>
      <c r="C103" s="66">
        <v>1</v>
      </c>
    </row>
    <row r="104" spans="1:19" x14ac:dyDescent="0.25">
      <c r="A104" s="13" t="s">
        <v>2559</v>
      </c>
      <c r="B104" s="13">
        <f t="shared" si="6"/>
        <v>7</v>
      </c>
      <c r="C104" s="66">
        <v>1</v>
      </c>
    </row>
    <row r="105" spans="1:19" x14ac:dyDescent="0.25">
      <c r="A105" s="13" t="s">
        <v>2559</v>
      </c>
      <c r="B105" s="13">
        <f t="shared" si="6"/>
        <v>8</v>
      </c>
      <c r="C105" s="66">
        <v>1</v>
      </c>
    </row>
    <row r="106" spans="1:19" x14ac:dyDescent="0.25">
      <c r="A106" s="13" t="s">
        <v>2559</v>
      </c>
      <c r="B106" s="13">
        <f t="shared" si="6"/>
        <v>9</v>
      </c>
      <c r="C106" s="66">
        <v>1</v>
      </c>
    </row>
    <row r="107" spans="1:19" x14ac:dyDescent="0.25">
      <c r="A107" s="13" t="s">
        <v>2559</v>
      </c>
      <c r="B107" s="13">
        <f t="shared" si="6"/>
        <v>10</v>
      </c>
      <c r="C107" s="66">
        <v>1</v>
      </c>
    </row>
    <row r="108" spans="1:19" x14ac:dyDescent="0.25">
      <c r="A108" s="13" t="s">
        <v>2559</v>
      </c>
      <c r="B108" s="13">
        <f t="shared" si="6"/>
        <v>11</v>
      </c>
      <c r="C108" s="66">
        <v>1</v>
      </c>
    </row>
    <row r="109" spans="1:19" x14ac:dyDescent="0.25">
      <c r="A109" s="13" t="s">
        <v>2559</v>
      </c>
      <c r="B109" s="13">
        <f t="shared" si="6"/>
        <v>12</v>
      </c>
      <c r="C109" s="66">
        <v>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B17"/>
  <sheetViews>
    <sheetView zoomScale="115" zoomScaleNormal="115" workbookViewId="0">
      <selection activeCell="D17" sqref="D17"/>
    </sheetView>
  </sheetViews>
  <sheetFormatPr defaultRowHeight="15" x14ac:dyDescent="0.25"/>
  <cols>
    <col min="1" max="1" width="14.5703125" style="9" bestFit="1" customWidth="1"/>
    <col min="2" max="2" width="13.5703125" customWidth="1"/>
  </cols>
  <sheetData>
    <row r="1" spans="1:2" x14ac:dyDescent="0.25">
      <c r="A1" s="10" t="s">
        <v>9</v>
      </c>
      <c r="B1" s="8" t="s">
        <v>2074</v>
      </c>
    </row>
    <row r="2" spans="1:2" ht="15" customHeight="1" x14ac:dyDescent="0.25">
      <c r="A2" s="9" t="s">
        <v>10</v>
      </c>
      <c r="B2" t="s">
        <v>4450</v>
      </c>
    </row>
    <row r="3" spans="1:2" x14ac:dyDescent="0.25">
      <c r="A3" s="9" t="s">
        <v>11</v>
      </c>
      <c r="B3" s="115" t="s">
        <v>4561</v>
      </c>
    </row>
    <row r="4" spans="1:2" ht="15" customHeight="1" x14ac:dyDescent="0.25">
      <c r="A4" s="9" t="s">
        <v>12</v>
      </c>
      <c r="B4" t="s">
        <v>4449</v>
      </c>
    </row>
    <row r="5" spans="1:2" ht="15" customHeight="1" x14ac:dyDescent="0.25">
      <c r="A5" s="85" t="s">
        <v>3291</v>
      </c>
      <c r="B5" s="85" t="s">
        <v>4473</v>
      </c>
    </row>
    <row r="6" spans="1:2" ht="15" customHeight="1" x14ac:dyDescent="0.25">
      <c r="A6" s="85" t="s">
        <v>3292</v>
      </c>
      <c r="B6" s="85" t="s">
        <v>4474</v>
      </c>
    </row>
    <row r="7" spans="1:2" x14ac:dyDescent="0.25">
      <c r="B7" s="7"/>
    </row>
    <row r="9" spans="1:2" x14ac:dyDescent="0.25">
      <c r="B9" s="7"/>
    </row>
    <row r="10" spans="1:2" x14ac:dyDescent="0.25">
      <c r="B10" s="7"/>
    </row>
    <row r="11" spans="1:2" x14ac:dyDescent="0.25">
      <c r="B11" s="7"/>
    </row>
    <row r="13" spans="1:2" x14ac:dyDescent="0.25">
      <c r="B13" s="7"/>
    </row>
    <row r="14" spans="1:2" x14ac:dyDescent="0.25">
      <c r="B14" s="7"/>
    </row>
    <row r="16" spans="1:2" x14ac:dyDescent="0.25">
      <c r="B16" s="7"/>
    </row>
    <row r="17" spans="2:2" x14ac:dyDescent="0.25">
      <c r="B17" s="7"/>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B110"/>
  <sheetViews>
    <sheetView workbookViewId="0"/>
  </sheetViews>
  <sheetFormatPr defaultRowHeight="15" x14ac:dyDescent="0.25"/>
  <sheetData>
    <row r="1" spans="1:2" x14ac:dyDescent="0.25">
      <c r="A1">
        <v>1</v>
      </c>
      <c r="B1" t="s">
        <v>2213</v>
      </c>
    </row>
    <row r="2" spans="1:2" x14ac:dyDescent="0.25">
      <c r="A2">
        <f t="shared" ref="A2:A12" si="0">A1+1</f>
        <v>2</v>
      </c>
      <c r="B2" s="13" t="s">
        <v>2214</v>
      </c>
    </row>
    <row r="3" spans="1:2" x14ac:dyDescent="0.25">
      <c r="A3" s="13">
        <f t="shared" si="0"/>
        <v>3</v>
      </c>
      <c r="B3" s="13" t="s">
        <v>2215</v>
      </c>
    </row>
    <row r="4" spans="1:2" x14ac:dyDescent="0.25">
      <c r="A4" s="13">
        <f t="shared" si="0"/>
        <v>4</v>
      </c>
      <c r="B4" s="13" t="s">
        <v>2216</v>
      </c>
    </row>
    <row r="5" spans="1:2" x14ac:dyDescent="0.25">
      <c r="A5" s="13">
        <f t="shared" si="0"/>
        <v>5</v>
      </c>
      <c r="B5" s="13" t="s">
        <v>2217</v>
      </c>
    </row>
    <row r="6" spans="1:2" x14ac:dyDescent="0.25">
      <c r="A6" s="13">
        <f t="shared" si="0"/>
        <v>6</v>
      </c>
      <c r="B6" s="13" t="s">
        <v>2218</v>
      </c>
    </row>
    <row r="7" spans="1:2" x14ac:dyDescent="0.25">
      <c r="A7" s="13">
        <f t="shared" si="0"/>
        <v>7</v>
      </c>
      <c r="B7" s="13" t="s">
        <v>2219</v>
      </c>
    </row>
    <row r="8" spans="1:2" x14ac:dyDescent="0.25">
      <c r="A8" s="13">
        <f t="shared" si="0"/>
        <v>8</v>
      </c>
      <c r="B8" s="13" t="s">
        <v>2220</v>
      </c>
    </row>
    <row r="9" spans="1:2" x14ac:dyDescent="0.25">
      <c r="A9" s="13">
        <f t="shared" si="0"/>
        <v>9</v>
      </c>
      <c r="B9" s="13" t="s">
        <v>2221</v>
      </c>
    </row>
    <row r="10" spans="1:2" x14ac:dyDescent="0.25">
      <c r="A10" s="13">
        <f t="shared" si="0"/>
        <v>10</v>
      </c>
      <c r="B10" s="13" t="s">
        <v>2222</v>
      </c>
    </row>
    <row r="11" spans="1:2" x14ac:dyDescent="0.25">
      <c r="A11" s="13">
        <f t="shared" si="0"/>
        <v>11</v>
      </c>
      <c r="B11" s="13" t="s">
        <v>2223</v>
      </c>
    </row>
    <row r="12" spans="1:2" x14ac:dyDescent="0.25">
      <c r="A12" s="13">
        <f t="shared" si="0"/>
        <v>12</v>
      </c>
      <c r="B12" s="13" t="s">
        <v>2224</v>
      </c>
    </row>
    <row r="19" spans="1:2" x14ac:dyDescent="0.25">
      <c r="A19" s="13"/>
      <c r="B19" s="13"/>
    </row>
    <row r="20" spans="1:2" x14ac:dyDescent="0.25">
      <c r="A20" s="13"/>
      <c r="B20" s="13"/>
    </row>
    <row r="110" spans="1:2" x14ac:dyDescent="0.25">
      <c r="A110" s="13"/>
      <c r="B110" s="13"/>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Y298"/>
  <sheetViews>
    <sheetView workbookViewId="0"/>
  </sheetViews>
  <sheetFormatPr defaultRowHeight="15" x14ac:dyDescent="0.25"/>
  <cols>
    <col min="1" max="1" width="9.140625" style="74"/>
    <col min="2" max="2" width="50.5703125" bestFit="1" customWidth="1"/>
    <col min="3" max="4" width="10.7109375" style="5" bestFit="1" customWidth="1"/>
  </cols>
  <sheetData>
    <row r="1" spans="1:25" ht="90" x14ac:dyDescent="0.25">
      <c r="A1" s="74" t="s">
        <v>2575</v>
      </c>
      <c r="B1" t="s">
        <v>2574</v>
      </c>
      <c r="C1" s="73" t="s">
        <v>2576</v>
      </c>
      <c r="D1" s="5" t="s">
        <v>2577</v>
      </c>
      <c r="E1" t="s">
        <v>2578</v>
      </c>
      <c r="F1" s="23" t="s">
        <v>2579</v>
      </c>
      <c r="G1" t="s">
        <v>2580</v>
      </c>
      <c r="H1" t="s">
        <v>2581</v>
      </c>
      <c r="I1" t="s">
        <v>2582</v>
      </c>
      <c r="J1" t="s">
        <v>2583</v>
      </c>
      <c r="K1" t="s">
        <v>2584</v>
      </c>
      <c r="L1" t="s">
        <v>2585</v>
      </c>
      <c r="M1" t="s">
        <v>2586</v>
      </c>
      <c r="N1" t="s">
        <v>2587</v>
      </c>
      <c r="O1" t="s">
        <v>2588</v>
      </c>
      <c r="P1" t="s">
        <v>2589</v>
      </c>
      <c r="Q1" t="s">
        <v>2590</v>
      </c>
      <c r="R1" t="s">
        <v>2591</v>
      </c>
      <c r="S1" s="23" t="s">
        <v>2592</v>
      </c>
      <c r="T1" s="23" t="s">
        <v>2593</v>
      </c>
      <c r="U1" t="s">
        <v>2594</v>
      </c>
      <c r="V1" s="23" t="s">
        <v>2595</v>
      </c>
      <c r="W1" s="23" t="s">
        <v>2596</v>
      </c>
      <c r="X1" s="23" t="s">
        <v>2597</v>
      </c>
      <c r="Y1" s="23" t="s">
        <v>2598</v>
      </c>
    </row>
    <row r="2" spans="1:25" x14ac:dyDescent="0.25">
      <c r="A2" s="74">
        <v>32</v>
      </c>
      <c r="B2" t="s">
        <v>2599</v>
      </c>
      <c r="C2" s="5">
        <v>38119</v>
      </c>
      <c r="D2" s="5">
        <v>38131</v>
      </c>
      <c r="E2" t="s">
        <v>2600</v>
      </c>
      <c r="F2" t="s">
        <v>2601</v>
      </c>
      <c r="G2" t="s">
        <v>2602</v>
      </c>
      <c r="I2" t="s">
        <v>2602</v>
      </c>
      <c r="K2">
        <v>193.8</v>
      </c>
      <c r="M2">
        <v>193.8</v>
      </c>
      <c r="N2" t="s">
        <v>2603</v>
      </c>
      <c r="O2" t="s">
        <v>2604</v>
      </c>
      <c r="P2" t="s">
        <v>2605</v>
      </c>
      <c r="Q2" t="s">
        <v>18</v>
      </c>
      <c r="R2" t="s">
        <v>2606</v>
      </c>
      <c r="S2" s="5">
        <v>39326</v>
      </c>
      <c r="T2" s="5">
        <v>43830</v>
      </c>
      <c r="U2" t="s">
        <v>2607</v>
      </c>
      <c r="V2" t="s">
        <v>2608</v>
      </c>
      <c r="W2" t="s">
        <v>2608</v>
      </c>
      <c r="X2" t="s">
        <v>5</v>
      </c>
      <c r="Y2" t="s">
        <v>2609</v>
      </c>
    </row>
    <row r="3" spans="1:25" x14ac:dyDescent="0.25">
      <c r="A3" s="74">
        <v>72</v>
      </c>
      <c r="B3" t="s">
        <v>2610</v>
      </c>
      <c r="C3" s="5">
        <v>38468</v>
      </c>
      <c r="D3" s="5">
        <v>38524</v>
      </c>
      <c r="E3" t="s">
        <v>2600</v>
      </c>
      <c r="F3" t="s">
        <v>2601</v>
      </c>
      <c r="G3" t="s">
        <v>2611</v>
      </c>
      <c r="I3" t="s">
        <v>2612</v>
      </c>
      <c r="K3">
        <v>500</v>
      </c>
      <c r="M3">
        <v>500</v>
      </c>
      <c r="N3" t="s">
        <v>2613</v>
      </c>
      <c r="O3" t="s">
        <v>2614</v>
      </c>
      <c r="P3" t="s">
        <v>2605</v>
      </c>
      <c r="Q3" t="s">
        <v>18</v>
      </c>
      <c r="R3" t="s">
        <v>2615</v>
      </c>
      <c r="S3" s="5">
        <v>39813</v>
      </c>
      <c r="T3" s="5">
        <v>44561</v>
      </c>
      <c r="U3" t="s">
        <v>2607</v>
      </c>
      <c r="V3" t="s">
        <v>2608</v>
      </c>
      <c r="W3" t="s">
        <v>2616</v>
      </c>
      <c r="X3" t="s">
        <v>5</v>
      </c>
      <c r="Y3" t="s">
        <v>2609</v>
      </c>
    </row>
    <row r="4" spans="1:25" x14ac:dyDescent="0.25">
      <c r="A4" s="74">
        <v>93</v>
      </c>
      <c r="B4" t="s">
        <v>2617</v>
      </c>
      <c r="C4" s="5">
        <v>38763</v>
      </c>
      <c r="D4" s="5">
        <v>38777</v>
      </c>
      <c r="E4" t="s">
        <v>2600</v>
      </c>
      <c r="F4" t="s">
        <v>2601</v>
      </c>
      <c r="G4" t="s">
        <v>2602</v>
      </c>
      <c r="I4" t="s">
        <v>2602</v>
      </c>
      <c r="K4">
        <v>220</v>
      </c>
      <c r="M4">
        <v>220</v>
      </c>
      <c r="N4" t="s">
        <v>2613</v>
      </c>
      <c r="O4" t="s">
        <v>2618</v>
      </c>
      <c r="P4" t="s">
        <v>2605</v>
      </c>
      <c r="Q4" t="s">
        <v>23</v>
      </c>
      <c r="R4" t="s">
        <v>2619</v>
      </c>
      <c r="S4" s="5">
        <v>39813</v>
      </c>
      <c r="T4" s="5">
        <v>43830</v>
      </c>
      <c r="U4" t="s">
        <v>2607</v>
      </c>
      <c r="V4" t="s">
        <v>2608</v>
      </c>
      <c r="W4" t="s">
        <v>2608</v>
      </c>
      <c r="X4" t="s">
        <v>5</v>
      </c>
      <c r="Y4" t="s">
        <v>2609</v>
      </c>
    </row>
    <row r="5" spans="1:25" x14ac:dyDescent="0.25">
      <c r="A5" s="74">
        <v>119</v>
      </c>
      <c r="B5" t="s">
        <v>2620</v>
      </c>
      <c r="C5" s="5">
        <v>38937</v>
      </c>
      <c r="D5" s="5">
        <v>38937</v>
      </c>
      <c r="E5" t="s">
        <v>2600</v>
      </c>
      <c r="F5" t="s">
        <v>2601</v>
      </c>
      <c r="G5" t="s">
        <v>2602</v>
      </c>
      <c r="I5" t="s">
        <v>2602</v>
      </c>
      <c r="K5">
        <v>500</v>
      </c>
      <c r="M5">
        <v>500</v>
      </c>
      <c r="N5" t="s">
        <v>2613</v>
      </c>
      <c r="O5" t="s">
        <v>2618</v>
      </c>
      <c r="P5" t="s">
        <v>2605</v>
      </c>
      <c r="Q5" t="s">
        <v>23</v>
      </c>
      <c r="R5" t="s">
        <v>2621</v>
      </c>
      <c r="S5" s="5">
        <v>41639</v>
      </c>
      <c r="T5" s="5">
        <v>43830</v>
      </c>
      <c r="U5" t="s">
        <v>2622</v>
      </c>
      <c r="V5" t="s">
        <v>2608</v>
      </c>
      <c r="W5" t="s">
        <v>2608</v>
      </c>
      <c r="X5" t="s">
        <v>5</v>
      </c>
      <c r="Y5" t="s">
        <v>2609</v>
      </c>
    </row>
    <row r="6" spans="1:25" x14ac:dyDescent="0.25">
      <c r="A6" s="74">
        <v>138</v>
      </c>
      <c r="B6" t="s">
        <v>2623</v>
      </c>
      <c r="C6" s="5">
        <v>39013</v>
      </c>
      <c r="D6" s="5">
        <v>39013</v>
      </c>
      <c r="E6" t="s">
        <v>2600</v>
      </c>
      <c r="F6" t="s">
        <v>2601</v>
      </c>
      <c r="G6" t="s">
        <v>2602</v>
      </c>
      <c r="I6" t="s">
        <v>2602</v>
      </c>
      <c r="K6">
        <v>150</v>
      </c>
      <c r="M6">
        <v>150</v>
      </c>
      <c r="N6" t="s">
        <v>2613</v>
      </c>
      <c r="O6" t="s">
        <v>2614</v>
      </c>
      <c r="P6" t="s">
        <v>2605</v>
      </c>
      <c r="Q6" t="s">
        <v>23</v>
      </c>
      <c r="R6" t="s">
        <v>2624</v>
      </c>
      <c r="S6" s="5">
        <v>39813</v>
      </c>
      <c r="T6" s="5">
        <v>44561</v>
      </c>
      <c r="U6" t="s">
        <v>2607</v>
      </c>
      <c r="V6" t="s">
        <v>2608</v>
      </c>
      <c r="W6" t="s">
        <v>2608</v>
      </c>
      <c r="X6" t="s">
        <v>5</v>
      </c>
      <c r="Y6" t="s">
        <v>2609</v>
      </c>
    </row>
    <row r="7" spans="1:25" x14ac:dyDescent="0.25">
      <c r="A7" s="74" t="s">
        <v>2626</v>
      </c>
      <c r="B7" t="s">
        <v>2625</v>
      </c>
      <c r="C7" s="5">
        <v>39057</v>
      </c>
      <c r="D7" s="5">
        <v>39073</v>
      </c>
      <c r="E7" t="s">
        <v>2600</v>
      </c>
      <c r="F7" t="s">
        <v>2601</v>
      </c>
      <c r="G7" t="s">
        <v>2602</v>
      </c>
      <c r="I7" t="s">
        <v>2602</v>
      </c>
      <c r="K7">
        <v>256</v>
      </c>
      <c r="M7">
        <v>256</v>
      </c>
      <c r="N7" t="s">
        <v>2613</v>
      </c>
      <c r="O7" t="s">
        <v>2627</v>
      </c>
      <c r="P7" t="s">
        <v>2628</v>
      </c>
      <c r="Q7" t="s">
        <v>18</v>
      </c>
      <c r="R7" t="s">
        <v>2629</v>
      </c>
      <c r="S7" s="5">
        <v>39965</v>
      </c>
      <c r="T7" s="5">
        <v>44215</v>
      </c>
      <c r="U7" t="s">
        <v>2622</v>
      </c>
      <c r="V7" t="s">
        <v>2608</v>
      </c>
      <c r="W7" t="s">
        <v>2608</v>
      </c>
      <c r="X7" t="s">
        <v>5</v>
      </c>
      <c r="Y7" t="s">
        <v>2609</v>
      </c>
    </row>
    <row r="8" spans="1:25" x14ac:dyDescent="0.25">
      <c r="A8" s="74">
        <v>272</v>
      </c>
      <c r="B8" t="s">
        <v>2630</v>
      </c>
      <c r="C8" s="5">
        <v>39387</v>
      </c>
      <c r="D8" s="5">
        <v>39387</v>
      </c>
      <c r="E8" t="s">
        <v>2600</v>
      </c>
      <c r="F8" t="s">
        <v>2631</v>
      </c>
      <c r="G8" t="s">
        <v>2632</v>
      </c>
      <c r="I8" t="s">
        <v>160</v>
      </c>
      <c r="K8">
        <v>123</v>
      </c>
      <c r="M8">
        <v>123</v>
      </c>
      <c r="N8" t="s">
        <v>2613</v>
      </c>
      <c r="O8" t="s">
        <v>2633</v>
      </c>
      <c r="P8" t="s">
        <v>2605</v>
      </c>
      <c r="Q8" t="s">
        <v>2634</v>
      </c>
      <c r="R8" t="s">
        <v>2635</v>
      </c>
      <c r="S8" s="5">
        <v>41061</v>
      </c>
      <c r="T8" s="5">
        <v>44166</v>
      </c>
      <c r="U8" t="s">
        <v>2636</v>
      </c>
      <c r="V8" t="s">
        <v>2608</v>
      </c>
      <c r="W8" t="s">
        <v>2608</v>
      </c>
      <c r="X8" t="s">
        <v>2636</v>
      </c>
      <c r="Y8" t="s">
        <v>2609</v>
      </c>
    </row>
    <row r="9" spans="1:25" x14ac:dyDescent="0.25">
      <c r="A9" s="74">
        <v>294</v>
      </c>
      <c r="B9" t="s">
        <v>2637</v>
      </c>
      <c r="C9" s="5">
        <v>39462</v>
      </c>
      <c r="D9" s="5">
        <v>39463</v>
      </c>
      <c r="E9" t="s">
        <v>2600</v>
      </c>
      <c r="F9" t="s">
        <v>2631</v>
      </c>
      <c r="G9" t="s">
        <v>2632</v>
      </c>
      <c r="I9" t="s">
        <v>160</v>
      </c>
      <c r="K9">
        <v>485</v>
      </c>
      <c r="M9">
        <v>485</v>
      </c>
      <c r="N9" t="s">
        <v>2613</v>
      </c>
      <c r="O9" t="s">
        <v>2614</v>
      </c>
      <c r="P9" t="s">
        <v>2605</v>
      </c>
      <c r="Q9" t="s">
        <v>23</v>
      </c>
      <c r="R9" t="s">
        <v>2638</v>
      </c>
      <c r="S9" s="5">
        <v>41061</v>
      </c>
      <c r="T9" s="5">
        <v>44166</v>
      </c>
      <c r="U9" t="s">
        <v>2636</v>
      </c>
      <c r="V9" t="s">
        <v>2608</v>
      </c>
      <c r="W9" t="s">
        <v>2608</v>
      </c>
      <c r="X9" t="s">
        <v>2636</v>
      </c>
      <c r="Y9" t="s">
        <v>2609</v>
      </c>
    </row>
    <row r="10" spans="1:25" x14ac:dyDescent="0.25">
      <c r="A10" s="74">
        <v>365</v>
      </c>
      <c r="B10" t="s">
        <v>2639</v>
      </c>
      <c r="C10" s="5">
        <v>39574</v>
      </c>
      <c r="D10" s="5">
        <v>39580</v>
      </c>
      <c r="E10" t="s">
        <v>2600</v>
      </c>
      <c r="F10" t="s">
        <v>2631</v>
      </c>
      <c r="G10" t="s">
        <v>2632</v>
      </c>
      <c r="H10" t="s">
        <v>2611</v>
      </c>
      <c r="I10" t="s">
        <v>160</v>
      </c>
      <c r="J10" t="s">
        <v>2640</v>
      </c>
      <c r="K10">
        <v>500</v>
      </c>
      <c r="L10">
        <v>250</v>
      </c>
      <c r="M10">
        <v>500</v>
      </c>
      <c r="N10" t="s">
        <v>2613</v>
      </c>
      <c r="O10" t="s">
        <v>2614</v>
      </c>
      <c r="P10" t="s">
        <v>2605</v>
      </c>
      <c r="Q10" t="s">
        <v>23</v>
      </c>
      <c r="R10" t="s">
        <v>2641</v>
      </c>
      <c r="S10" s="5">
        <v>41636</v>
      </c>
      <c r="T10" s="5">
        <v>44530</v>
      </c>
      <c r="U10" t="s">
        <v>2636</v>
      </c>
      <c r="V10" t="s">
        <v>2608</v>
      </c>
      <c r="W10" t="s">
        <v>2608</v>
      </c>
      <c r="X10" t="s">
        <v>2636</v>
      </c>
      <c r="Y10" t="s">
        <v>2609</v>
      </c>
    </row>
    <row r="11" spans="1:25" x14ac:dyDescent="0.25">
      <c r="A11" s="74">
        <v>421</v>
      </c>
      <c r="B11" t="s">
        <v>2642</v>
      </c>
      <c r="C11" s="5">
        <v>39598</v>
      </c>
      <c r="D11" s="5">
        <v>39598</v>
      </c>
      <c r="E11" t="s">
        <v>2600</v>
      </c>
      <c r="F11" t="s">
        <v>2631</v>
      </c>
      <c r="G11" t="s">
        <v>2643</v>
      </c>
      <c r="I11" t="s">
        <v>160</v>
      </c>
      <c r="K11">
        <v>49.5</v>
      </c>
      <c r="M11">
        <v>49.5</v>
      </c>
      <c r="N11" t="s">
        <v>2613</v>
      </c>
      <c r="O11" t="s">
        <v>2614</v>
      </c>
      <c r="P11" t="s">
        <v>2605</v>
      </c>
      <c r="Q11" t="s">
        <v>23</v>
      </c>
      <c r="R11" t="s">
        <v>2644</v>
      </c>
      <c r="S11" s="5">
        <v>40940</v>
      </c>
      <c r="T11" s="5">
        <v>44561</v>
      </c>
      <c r="U11" t="s">
        <v>2636</v>
      </c>
      <c r="V11" t="s">
        <v>2608</v>
      </c>
      <c r="W11" t="s">
        <v>2608</v>
      </c>
      <c r="X11" t="s">
        <v>2636</v>
      </c>
      <c r="Y11" t="s">
        <v>2609</v>
      </c>
    </row>
    <row r="12" spans="1:25" x14ac:dyDescent="0.25">
      <c r="A12" s="74">
        <v>506</v>
      </c>
      <c r="B12" t="s">
        <v>2645</v>
      </c>
      <c r="C12" s="5">
        <v>40024</v>
      </c>
      <c r="D12" s="5">
        <v>40025</v>
      </c>
      <c r="E12" t="s">
        <v>2600</v>
      </c>
      <c r="F12" t="s">
        <v>2646</v>
      </c>
      <c r="G12" t="s">
        <v>2632</v>
      </c>
      <c r="I12" t="s">
        <v>160</v>
      </c>
      <c r="K12">
        <v>300</v>
      </c>
      <c r="M12">
        <v>300</v>
      </c>
      <c r="N12" t="s">
        <v>2613</v>
      </c>
      <c r="O12" t="s">
        <v>2618</v>
      </c>
      <c r="P12" t="s">
        <v>2605</v>
      </c>
      <c r="Q12" t="s">
        <v>23</v>
      </c>
      <c r="R12" t="s">
        <v>2647</v>
      </c>
      <c r="S12" s="5">
        <v>42216</v>
      </c>
      <c r="T12" s="5">
        <v>44743</v>
      </c>
      <c r="U12" t="s">
        <v>2636</v>
      </c>
      <c r="V12" t="s">
        <v>2608</v>
      </c>
      <c r="W12" t="s">
        <v>2608</v>
      </c>
      <c r="X12" t="s">
        <v>2636</v>
      </c>
      <c r="Y12" t="s">
        <v>2609</v>
      </c>
    </row>
    <row r="13" spans="1:25" x14ac:dyDescent="0.25">
      <c r="A13" s="74">
        <v>552</v>
      </c>
      <c r="B13" t="s">
        <v>2648</v>
      </c>
      <c r="C13" s="5">
        <v>40088</v>
      </c>
      <c r="D13" s="5">
        <v>40210</v>
      </c>
      <c r="E13" t="s">
        <v>2600</v>
      </c>
      <c r="F13" t="s">
        <v>2649</v>
      </c>
      <c r="G13" t="s">
        <v>2632</v>
      </c>
      <c r="H13" t="s">
        <v>2611</v>
      </c>
      <c r="I13" t="s">
        <v>160</v>
      </c>
      <c r="J13" t="s">
        <v>2640</v>
      </c>
      <c r="K13">
        <v>60</v>
      </c>
      <c r="L13">
        <v>60</v>
      </c>
      <c r="M13">
        <v>60</v>
      </c>
      <c r="N13" t="s">
        <v>2650</v>
      </c>
      <c r="O13" t="s">
        <v>2651</v>
      </c>
      <c r="P13" t="s">
        <v>2605</v>
      </c>
      <c r="Q13" t="s">
        <v>23</v>
      </c>
      <c r="R13" t="s">
        <v>2652</v>
      </c>
      <c r="S13" s="5">
        <v>40969</v>
      </c>
      <c r="T13" s="5">
        <v>44810</v>
      </c>
      <c r="U13" t="s">
        <v>2636</v>
      </c>
      <c r="V13" t="s">
        <v>2608</v>
      </c>
      <c r="W13" t="s">
        <v>2608</v>
      </c>
      <c r="X13" t="s">
        <v>2636</v>
      </c>
      <c r="Y13" t="s">
        <v>2609</v>
      </c>
    </row>
    <row r="14" spans="1:25" x14ac:dyDescent="0.25">
      <c r="A14" s="74">
        <v>576</v>
      </c>
      <c r="B14" t="s">
        <v>2653</v>
      </c>
      <c r="C14" s="5">
        <v>40207</v>
      </c>
      <c r="D14" s="5">
        <v>40210</v>
      </c>
      <c r="E14" t="s">
        <v>2600</v>
      </c>
      <c r="F14" t="s">
        <v>2649</v>
      </c>
      <c r="G14" t="s">
        <v>2632</v>
      </c>
      <c r="I14" t="s">
        <v>160</v>
      </c>
      <c r="K14">
        <v>224</v>
      </c>
      <c r="M14">
        <v>224</v>
      </c>
      <c r="N14" t="s">
        <v>2613</v>
      </c>
      <c r="O14" t="s">
        <v>2614</v>
      </c>
      <c r="P14" t="s">
        <v>2605</v>
      </c>
      <c r="Q14" t="s">
        <v>23</v>
      </c>
      <c r="R14" t="s">
        <v>2654</v>
      </c>
      <c r="S14" s="5">
        <v>41639</v>
      </c>
      <c r="T14" s="5">
        <v>44429</v>
      </c>
      <c r="U14" t="s">
        <v>2636</v>
      </c>
      <c r="V14" t="s">
        <v>2608</v>
      </c>
      <c r="W14" t="s">
        <v>2608</v>
      </c>
      <c r="X14" t="s">
        <v>2636</v>
      </c>
      <c r="Y14" t="s">
        <v>2609</v>
      </c>
    </row>
    <row r="15" spans="1:25" x14ac:dyDescent="0.25">
      <c r="A15" s="74">
        <v>602</v>
      </c>
      <c r="B15" t="s">
        <v>2655</v>
      </c>
      <c r="C15" s="5">
        <v>40208</v>
      </c>
      <c r="D15" s="5">
        <v>40210</v>
      </c>
      <c r="E15" t="s">
        <v>2600</v>
      </c>
      <c r="F15" t="s">
        <v>2649</v>
      </c>
      <c r="G15" t="s">
        <v>2632</v>
      </c>
      <c r="I15" t="s">
        <v>160</v>
      </c>
      <c r="K15">
        <v>150</v>
      </c>
      <c r="M15">
        <v>150</v>
      </c>
      <c r="N15" t="s">
        <v>2613</v>
      </c>
      <c r="O15" t="s">
        <v>2618</v>
      </c>
      <c r="P15" t="s">
        <v>2605</v>
      </c>
      <c r="Q15" t="s">
        <v>23</v>
      </c>
      <c r="R15" t="s">
        <v>2647</v>
      </c>
      <c r="S15" s="5">
        <v>41456</v>
      </c>
      <c r="T15" s="5">
        <v>44531</v>
      </c>
      <c r="U15" t="s">
        <v>2636</v>
      </c>
      <c r="V15" t="s">
        <v>2608</v>
      </c>
      <c r="W15" t="s">
        <v>2608</v>
      </c>
      <c r="X15" t="s">
        <v>2636</v>
      </c>
      <c r="Y15" t="s">
        <v>2609</v>
      </c>
    </row>
    <row r="16" spans="1:25" x14ac:dyDescent="0.25">
      <c r="A16" s="74" t="s">
        <v>2657</v>
      </c>
      <c r="B16" t="s">
        <v>2656</v>
      </c>
      <c r="C16" s="5">
        <v>40389</v>
      </c>
      <c r="D16" s="5">
        <v>40390</v>
      </c>
      <c r="E16" t="s">
        <v>2600</v>
      </c>
      <c r="F16" t="s">
        <v>2658</v>
      </c>
      <c r="G16" t="s">
        <v>2632</v>
      </c>
      <c r="H16" t="s">
        <v>2611</v>
      </c>
      <c r="I16" t="s">
        <v>160</v>
      </c>
      <c r="J16" t="s">
        <v>2640</v>
      </c>
      <c r="K16">
        <v>150</v>
      </c>
      <c r="L16">
        <v>35</v>
      </c>
      <c r="M16">
        <v>150</v>
      </c>
      <c r="N16" t="s">
        <v>2613</v>
      </c>
      <c r="O16" t="s">
        <v>2614</v>
      </c>
      <c r="P16" t="s">
        <v>2605</v>
      </c>
      <c r="Q16" t="s">
        <v>23</v>
      </c>
      <c r="R16" t="s">
        <v>2659</v>
      </c>
      <c r="S16" s="5">
        <v>41640</v>
      </c>
      <c r="T16" s="5">
        <v>44166</v>
      </c>
      <c r="U16" t="s">
        <v>2636</v>
      </c>
      <c r="V16" t="s">
        <v>2608</v>
      </c>
      <c r="W16" t="s">
        <v>2608</v>
      </c>
      <c r="X16" t="s">
        <v>2636</v>
      </c>
      <c r="Y16" t="s">
        <v>2609</v>
      </c>
    </row>
    <row r="17" spans="1:25" x14ac:dyDescent="0.25">
      <c r="A17" s="74" t="s">
        <v>2661</v>
      </c>
      <c r="B17" t="s">
        <v>2660</v>
      </c>
      <c r="C17" s="5">
        <v>40458</v>
      </c>
      <c r="D17" s="5">
        <v>40464</v>
      </c>
      <c r="E17" t="s">
        <v>2600</v>
      </c>
      <c r="F17" t="s">
        <v>2662</v>
      </c>
      <c r="G17" t="s">
        <v>2632</v>
      </c>
      <c r="H17" t="s">
        <v>2611</v>
      </c>
      <c r="I17" t="s">
        <v>160</v>
      </c>
      <c r="J17" t="s">
        <v>2640</v>
      </c>
      <c r="K17">
        <v>12</v>
      </c>
      <c r="L17">
        <v>12.1</v>
      </c>
      <c r="M17">
        <v>12</v>
      </c>
      <c r="N17" t="s">
        <v>2613</v>
      </c>
      <c r="O17" t="s">
        <v>2663</v>
      </c>
      <c r="P17" t="s">
        <v>2605</v>
      </c>
      <c r="Q17" t="s">
        <v>2634</v>
      </c>
      <c r="R17" t="s">
        <v>2664</v>
      </c>
      <c r="S17" s="5">
        <v>41030</v>
      </c>
      <c r="T17" s="5">
        <v>44004</v>
      </c>
      <c r="U17" t="s">
        <v>2636</v>
      </c>
      <c r="V17" t="s">
        <v>2608</v>
      </c>
      <c r="W17" t="s">
        <v>2608</v>
      </c>
      <c r="X17" t="s">
        <v>2636</v>
      </c>
      <c r="Y17" t="s">
        <v>2609</v>
      </c>
    </row>
    <row r="18" spans="1:25" x14ac:dyDescent="0.25">
      <c r="A18" s="74">
        <v>720</v>
      </c>
      <c r="B18" t="s">
        <v>2665</v>
      </c>
      <c r="C18" s="5">
        <v>40633</v>
      </c>
      <c r="D18" s="5">
        <v>40633</v>
      </c>
      <c r="E18" t="s">
        <v>2600</v>
      </c>
      <c r="F18" t="s">
        <v>2666</v>
      </c>
      <c r="G18" t="s">
        <v>38</v>
      </c>
      <c r="I18" t="s">
        <v>2667</v>
      </c>
      <c r="K18">
        <v>4.5</v>
      </c>
      <c r="M18">
        <v>4.5</v>
      </c>
      <c r="N18" t="s">
        <v>2650</v>
      </c>
      <c r="O18" t="s">
        <v>2668</v>
      </c>
      <c r="P18" t="s">
        <v>2605</v>
      </c>
      <c r="Q18" t="s">
        <v>2634</v>
      </c>
      <c r="R18" t="s">
        <v>2669</v>
      </c>
      <c r="S18" s="5">
        <v>41258</v>
      </c>
      <c r="T18" s="5">
        <v>44119</v>
      </c>
      <c r="U18" t="s">
        <v>2636</v>
      </c>
      <c r="V18" t="s">
        <v>2608</v>
      </c>
      <c r="W18" t="s">
        <v>2608</v>
      </c>
      <c r="X18" t="s">
        <v>2636</v>
      </c>
      <c r="Y18" t="s">
        <v>2609</v>
      </c>
    </row>
    <row r="19" spans="1:25" x14ac:dyDescent="0.25">
      <c r="A19" s="74">
        <v>723</v>
      </c>
      <c r="B19" t="s">
        <v>2670</v>
      </c>
      <c r="C19" s="5">
        <v>40633</v>
      </c>
      <c r="D19" s="5">
        <v>40633</v>
      </c>
      <c r="E19" t="s">
        <v>2600</v>
      </c>
      <c r="F19" t="s">
        <v>2666</v>
      </c>
      <c r="G19" t="s">
        <v>2632</v>
      </c>
      <c r="I19" t="s">
        <v>160</v>
      </c>
      <c r="K19">
        <v>50</v>
      </c>
      <c r="M19">
        <v>50</v>
      </c>
      <c r="N19" t="s">
        <v>2613</v>
      </c>
      <c r="O19" t="s">
        <v>2671</v>
      </c>
      <c r="P19" t="s">
        <v>2605</v>
      </c>
      <c r="Q19" t="s">
        <v>2634</v>
      </c>
      <c r="R19" t="s">
        <v>2672</v>
      </c>
      <c r="S19" s="5">
        <v>41821</v>
      </c>
      <c r="T19" s="5">
        <v>43936</v>
      </c>
      <c r="U19" t="s">
        <v>2636</v>
      </c>
      <c r="V19" t="s">
        <v>2608</v>
      </c>
      <c r="W19" t="s">
        <v>2608</v>
      </c>
      <c r="X19" t="s">
        <v>2636</v>
      </c>
      <c r="Y19" t="s">
        <v>2609</v>
      </c>
    </row>
    <row r="20" spans="1:25" x14ac:dyDescent="0.25">
      <c r="A20" s="74">
        <v>744</v>
      </c>
      <c r="B20" t="s">
        <v>2673</v>
      </c>
      <c r="C20" s="5">
        <v>40633</v>
      </c>
      <c r="D20" s="5">
        <v>40633</v>
      </c>
      <c r="E20" t="s">
        <v>2600</v>
      </c>
      <c r="F20" t="s">
        <v>2666</v>
      </c>
      <c r="G20" t="s">
        <v>2632</v>
      </c>
      <c r="I20" t="s">
        <v>160</v>
      </c>
      <c r="K20">
        <v>90</v>
      </c>
      <c r="M20">
        <v>90</v>
      </c>
      <c r="N20" t="s">
        <v>2613</v>
      </c>
      <c r="O20" t="s">
        <v>2618</v>
      </c>
      <c r="P20" t="s">
        <v>2605</v>
      </c>
      <c r="Q20" t="s">
        <v>2634</v>
      </c>
      <c r="R20" t="s">
        <v>2674</v>
      </c>
      <c r="S20" s="5">
        <v>41821</v>
      </c>
      <c r="T20" s="5">
        <v>44166</v>
      </c>
      <c r="U20" t="s">
        <v>2636</v>
      </c>
      <c r="V20" t="s">
        <v>2608</v>
      </c>
      <c r="W20" t="s">
        <v>2608</v>
      </c>
      <c r="X20" t="s">
        <v>2636</v>
      </c>
      <c r="Y20" t="s">
        <v>2609</v>
      </c>
    </row>
    <row r="21" spans="1:25" x14ac:dyDescent="0.25">
      <c r="A21" s="74">
        <v>779</v>
      </c>
      <c r="B21" t="s">
        <v>2675</v>
      </c>
      <c r="C21" s="5">
        <v>40633</v>
      </c>
      <c r="D21" s="5">
        <v>40633</v>
      </c>
      <c r="E21" t="s">
        <v>2600</v>
      </c>
      <c r="F21" t="s">
        <v>2666</v>
      </c>
      <c r="G21" t="s">
        <v>2632</v>
      </c>
      <c r="I21" t="s">
        <v>160</v>
      </c>
      <c r="K21">
        <v>200</v>
      </c>
      <c r="M21">
        <v>200</v>
      </c>
      <c r="N21" t="s">
        <v>2613</v>
      </c>
      <c r="O21" t="s">
        <v>2676</v>
      </c>
      <c r="P21" t="s">
        <v>2605</v>
      </c>
      <c r="Q21" t="s">
        <v>2634</v>
      </c>
      <c r="R21" t="s">
        <v>2677</v>
      </c>
      <c r="S21" s="5">
        <v>41645</v>
      </c>
      <c r="T21" s="5">
        <v>43814</v>
      </c>
      <c r="U21" t="s">
        <v>2636</v>
      </c>
      <c r="V21" t="s">
        <v>2608</v>
      </c>
      <c r="W21" t="s">
        <v>2608</v>
      </c>
      <c r="X21" t="s">
        <v>2636</v>
      </c>
      <c r="Y21" t="s">
        <v>2609</v>
      </c>
    </row>
    <row r="22" spans="1:25" x14ac:dyDescent="0.25">
      <c r="A22" s="74">
        <v>789</v>
      </c>
      <c r="B22" t="s">
        <v>2678</v>
      </c>
      <c r="C22" s="5">
        <v>40632</v>
      </c>
      <c r="D22" s="5">
        <v>40633</v>
      </c>
      <c r="E22" t="s">
        <v>2600</v>
      </c>
      <c r="F22" t="s">
        <v>2666</v>
      </c>
      <c r="G22" t="s">
        <v>2632</v>
      </c>
      <c r="I22" t="s">
        <v>160</v>
      </c>
      <c r="K22">
        <v>71.88</v>
      </c>
      <c r="M22">
        <v>71.88</v>
      </c>
      <c r="N22" t="s">
        <v>2650</v>
      </c>
      <c r="O22" t="s">
        <v>2604</v>
      </c>
      <c r="P22" t="s">
        <v>2605</v>
      </c>
      <c r="Q22" t="s">
        <v>18</v>
      </c>
      <c r="R22" t="s">
        <v>2679</v>
      </c>
      <c r="S22" s="5">
        <v>42216</v>
      </c>
      <c r="T22" s="5">
        <v>44042</v>
      </c>
      <c r="U22" t="s">
        <v>2636</v>
      </c>
      <c r="V22" t="s">
        <v>2608</v>
      </c>
      <c r="W22" t="s">
        <v>2608</v>
      </c>
      <c r="X22" t="s">
        <v>2636</v>
      </c>
      <c r="Y22" t="s">
        <v>2609</v>
      </c>
    </row>
    <row r="23" spans="1:25" x14ac:dyDescent="0.25">
      <c r="A23" s="74">
        <v>838</v>
      </c>
      <c r="B23" t="s">
        <v>2680</v>
      </c>
      <c r="C23" s="5">
        <v>40633</v>
      </c>
      <c r="D23" s="5">
        <v>40633</v>
      </c>
      <c r="E23" t="s">
        <v>2600</v>
      </c>
      <c r="F23" t="s">
        <v>2666</v>
      </c>
      <c r="G23" t="s">
        <v>2632</v>
      </c>
      <c r="I23" t="s">
        <v>160</v>
      </c>
      <c r="K23">
        <v>100</v>
      </c>
      <c r="M23">
        <v>100</v>
      </c>
      <c r="N23" t="s">
        <v>2613</v>
      </c>
      <c r="O23" t="s">
        <v>2681</v>
      </c>
      <c r="P23" t="s">
        <v>2605</v>
      </c>
      <c r="Q23" t="s">
        <v>18</v>
      </c>
      <c r="R23" t="s">
        <v>2682</v>
      </c>
      <c r="S23" s="5">
        <v>42369</v>
      </c>
      <c r="T23" s="5">
        <v>44531</v>
      </c>
      <c r="U23" t="s">
        <v>2636</v>
      </c>
      <c r="V23" t="s">
        <v>2608</v>
      </c>
      <c r="W23" t="s">
        <v>2608</v>
      </c>
      <c r="X23" t="s">
        <v>2636</v>
      </c>
      <c r="Y23" t="s">
        <v>2609</v>
      </c>
    </row>
    <row r="24" spans="1:25" x14ac:dyDescent="0.25">
      <c r="A24" s="74">
        <v>897</v>
      </c>
      <c r="B24" t="s">
        <v>2683</v>
      </c>
      <c r="C24" s="5">
        <v>41001</v>
      </c>
      <c r="D24" s="5">
        <v>41001</v>
      </c>
      <c r="E24" t="s">
        <v>2600</v>
      </c>
      <c r="F24" t="s">
        <v>2684</v>
      </c>
      <c r="G24" t="s">
        <v>2632</v>
      </c>
      <c r="I24" t="s">
        <v>160</v>
      </c>
      <c r="K24">
        <v>200</v>
      </c>
      <c r="M24">
        <v>200</v>
      </c>
      <c r="N24" t="s">
        <v>2613</v>
      </c>
      <c r="O24" t="s">
        <v>2651</v>
      </c>
      <c r="P24" t="s">
        <v>2605</v>
      </c>
      <c r="Q24" t="s">
        <v>23</v>
      </c>
      <c r="R24" t="s">
        <v>2685</v>
      </c>
      <c r="S24" s="5">
        <v>42705</v>
      </c>
      <c r="T24" s="5">
        <v>44774</v>
      </c>
      <c r="U24" t="s">
        <v>2636</v>
      </c>
      <c r="V24" t="s">
        <v>2608</v>
      </c>
      <c r="W24" t="s">
        <v>2608</v>
      </c>
      <c r="X24" t="s">
        <v>2636</v>
      </c>
      <c r="Y24" t="s">
        <v>2609</v>
      </c>
    </row>
    <row r="25" spans="1:25" x14ac:dyDescent="0.25">
      <c r="A25" s="74">
        <v>946</v>
      </c>
      <c r="B25" t="s">
        <v>2686</v>
      </c>
      <c r="C25" s="5">
        <v>41387</v>
      </c>
      <c r="D25" s="5">
        <v>41394</v>
      </c>
      <c r="E25" t="s">
        <v>2600</v>
      </c>
      <c r="F25" t="s">
        <v>2687</v>
      </c>
      <c r="G25" t="s">
        <v>2632</v>
      </c>
      <c r="I25" t="s">
        <v>160</v>
      </c>
      <c r="K25">
        <v>100</v>
      </c>
      <c r="M25">
        <v>100</v>
      </c>
      <c r="N25" t="s">
        <v>2613</v>
      </c>
      <c r="O25" t="s">
        <v>2618</v>
      </c>
      <c r="P25" t="s">
        <v>2605</v>
      </c>
      <c r="Q25" t="s">
        <v>2634</v>
      </c>
      <c r="R25" t="s">
        <v>2688</v>
      </c>
      <c r="S25" s="5">
        <v>42339</v>
      </c>
      <c r="T25" s="5">
        <v>44561</v>
      </c>
      <c r="U25" t="s">
        <v>2636</v>
      </c>
      <c r="V25" t="s">
        <v>2608</v>
      </c>
      <c r="W25" t="s">
        <v>2608</v>
      </c>
      <c r="X25" t="s">
        <v>2636</v>
      </c>
      <c r="Y25" t="s">
        <v>2609</v>
      </c>
    </row>
    <row r="26" spans="1:25" x14ac:dyDescent="0.25">
      <c r="A26" s="74">
        <v>954</v>
      </c>
      <c r="B26" t="s">
        <v>2689</v>
      </c>
      <c r="C26" s="5">
        <v>41393</v>
      </c>
      <c r="D26" s="5">
        <v>41394</v>
      </c>
      <c r="E26" t="s">
        <v>2600</v>
      </c>
      <c r="F26" t="s">
        <v>2687</v>
      </c>
      <c r="G26" t="s">
        <v>2632</v>
      </c>
      <c r="I26" t="s">
        <v>160</v>
      </c>
      <c r="K26">
        <v>150</v>
      </c>
      <c r="M26">
        <v>150</v>
      </c>
      <c r="N26" t="s">
        <v>2613</v>
      </c>
      <c r="O26" t="s">
        <v>2690</v>
      </c>
      <c r="P26" t="s">
        <v>2605</v>
      </c>
      <c r="Q26" t="s">
        <v>2634</v>
      </c>
      <c r="R26" t="s">
        <v>2691</v>
      </c>
      <c r="S26" s="5">
        <v>42552</v>
      </c>
      <c r="T26" s="5">
        <v>44561</v>
      </c>
      <c r="U26" t="s">
        <v>2636</v>
      </c>
      <c r="V26" t="s">
        <v>2608</v>
      </c>
      <c r="W26" t="s">
        <v>2608</v>
      </c>
      <c r="X26" t="s">
        <v>2636</v>
      </c>
      <c r="Y26" t="s">
        <v>2609</v>
      </c>
    </row>
    <row r="27" spans="1:25" x14ac:dyDescent="0.25">
      <c r="A27" s="74">
        <v>955</v>
      </c>
      <c r="B27" t="s">
        <v>2692</v>
      </c>
      <c r="C27" s="5">
        <v>41394</v>
      </c>
      <c r="D27" s="5">
        <v>41394</v>
      </c>
      <c r="E27" t="s">
        <v>2600</v>
      </c>
      <c r="F27" t="s">
        <v>2687</v>
      </c>
      <c r="G27" t="s">
        <v>2693</v>
      </c>
      <c r="I27" t="s">
        <v>2694</v>
      </c>
      <c r="K27">
        <v>60</v>
      </c>
      <c r="M27">
        <v>60</v>
      </c>
      <c r="N27" t="s">
        <v>2613</v>
      </c>
      <c r="O27" t="s">
        <v>2690</v>
      </c>
      <c r="P27" t="s">
        <v>2605</v>
      </c>
      <c r="Q27" t="s">
        <v>2634</v>
      </c>
      <c r="R27" t="s">
        <v>2695</v>
      </c>
      <c r="S27" s="5">
        <v>41760</v>
      </c>
      <c r="T27" s="5">
        <v>44136</v>
      </c>
      <c r="U27" t="s">
        <v>2636</v>
      </c>
      <c r="V27" t="s">
        <v>2608</v>
      </c>
      <c r="W27" t="s">
        <v>2608</v>
      </c>
      <c r="X27" t="s">
        <v>2636</v>
      </c>
      <c r="Y27" t="s">
        <v>2609</v>
      </c>
    </row>
    <row r="28" spans="1:25" x14ac:dyDescent="0.25">
      <c r="A28" s="74">
        <v>965</v>
      </c>
      <c r="B28" t="s">
        <v>2696</v>
      </c>
      <c r="C28" s="5">
        <v>41394</v>
      </c>
      <c r="D28" s="5">
        <v>41394</v>
      </c>
      <c r="E28" t="s">
        <v>2600</v>
      </c>
      <c r="F28" t="s">
        <v>2687</v>
      </c>
      <c r="G28" t="s">
        <v>2632</v>
      </c>
      <c r="I28" t="s">
        <v>160</v>
      </c>
      <c r="K28">
        <v>13.5</v>
      </c>
      <c r="M28">
        <v>13.5</v>
      </c>
      <c r="N28" t="s">
        <v>2613</v>
      </c>
      <c r="O28" t="s">
        <v>2633</v>
      </c>
      <c r="P28" t="s">
        <v>2605</v>
      </c>
      <c r="Q28" t="s">
        <v>2634</v>
      </c>
      <c r="R28" t="s">
        <v>2697</v>
      </c>
      <c r="S28" s="5">
        <v>42644</v>
      </c>
      <c r="T28" s="5">
        <v>43951</v>
      </c>
      <c r="U28" t="s">
        <v>2636</v>
      </c>
      <c r="V28" t="s">
        <v>2608</v>
      </c>
      <c r="W28" t="s">
        <v>2608</v>
      </c>
      <c r="X28" t="s">
        <v>2636</v>
      </c>
      <c r="Y28" t="s">
        <v>2609</v>
      </c>
    </row>
    <row r="29" spans="1:25" x14ac:dyDescent="0.25">
      <c r="A29" s="74">
        <v>968</v>
      </c>
      <c r="B29" t="s">
        <v>2698</v>
      </c>
      <c r="C29" s="5">
        <v>41394</v>
      </c>
      <c r="D29" s="5">
        <v>41394</v>
      </c>
      <c r="E29" t="s">
        <v>2600</v>
      </c>
      <c r="F29" t="s">
        <v>2687</v>
      </c>
      <c r="G29" t="s">
        <v>2693</v>
      </c>
      <c r="I29" t="s">
        <v>2694</v>
      </c>
      <c r="K29">
        <v>35</v>
      </c>
      <c r="M29">
        <v>35</v>
      </c>
      <c r="N29" t="s">
        <v>2613</v>
      </c>
      <c r="O29" t="s">
        <v>2604</v>
      </c>
      <c r="P29" t="s">
        <v>2605</v>
      </c>
      <c r="Q29" t="s">
        <v>18</v>
      </c>
      <c r="R29" t="s">
        <v>2699</v>
      </c>
      <c r="S29" s="5">
        <v>42064</v>
      </c>
      <c r="T29" s="5">
        <v>43936</v>
      </c>
      <c r="U29" t="s">
        <v>2636</v>
      </c>
      <c r="V29" t="s">
        <v>2608</v>
      </c>
      <c r="W29" t="s">
        <v>2608</v>
      </c>
      <c r="X29" t="s">
        <v>2636</v>
      </c>
      <c r="Y29" t="s">
        <v>2609</v>
      </c>
    </row>
    <row r="30" spans="1:25" x14ac:dyDescent="0.25">
      <c r="A30" s="74">
        <v>1002</v>
      </c>
      <c r="B30" t="s">
        <v>2700</v>
      </c>
      <c r="C30" s="5">
        <v>41395</v>
      </c>
      <c r="D30" s="5">
        <v>41394</v>
      </c>
      <c r="E30" t="s">
        <v>2600</v>
      </c>
      <c r="F30" t="s">
        <v>2687</v>
      </c>
      <c r="G30" t="s">
        <v>38</v>
      </c>
      <c r="I30" t="s">
        <v>2667</v>
      </c>
      <c r="K30">
        <v>0.5</v>
      </c>
      <c r="M30">
        <v>0.5</v>
      </c>
      <c r="N30" t="s">
        <v>2650</v>
      </c>
      <c r="O30" t="s">
        <v>2668</v>
      </c>
      <c r="P30" t="s">
        <v>2605</v>
      </c>
      <c r="Q30" t="s">
        <v>2634</v>
      </c>
      <c r="R30" t="s">
        <v>2701</v>
      </c>
      <c r="S30" s="5">
        <v>42323</v>
      </c>
      <c r="T30" s="5">
        <v>44119</v>
      </c>
      <c r="U30" t="s">
        <v>2636</v>
      </c>
      <c r="V30" t="s">
        <v>2608</v>
      </c>
      <c r="W30" t="s">
        <v>2608</v>
      </c>
      <c r="X30" t="s">
        <v>2636</v>
      </c>
      <c r="Y30" t="s">
        <v>2609</v>
      </c>
    </row>
    <row r="31" spans="1:25" x14ac:dyDescent="0.25">
      <c r="A31" s="74">
        <v>1010</v>
      </c>
      <c r="B31" t="s">
        <v>2702</v>
      </c>
      <c r="C31" s="5">
        <v>41757</v>
      </c>
      <c r="D31" s="5">
        <v>41759</v>
      </c>
      <c r="E31" t="s">
        <v>2600</v>
      </c>
      <c r="F31" t="s">
        <v>2703</v>
      </c>
      <c r="G31" t="s">
        <v>2602</v>
      </c>
      <c r="I31" t="s">
        <v>2602</v>
      </c>
      <c r="K31">
        <v>46.1</v>
      </c>
      <c r="M31">
        <v>44.8</v>
      </c>
      <c r="N31" t="s">
        <v>2613</v>
      </c>
      <c r="O31" t="s">
        <v>2704</v>
      </c>
      <c r="P31" t="s">
        <v>2605</v>
      </c>
      <c r="Q31" t="s">
        <v>2634</v>
      </c>
      <c r="R31" t="s">
        <v>2705</v>
      </c>
      <c r="S31" s="5">
        <v>42339</v>
      </c>
      <c r="T31" s="5">
        <v>43770</v>
      </c>
      <c r="U31" t="s">
        <v>2636</v>
      </c>
      <c r="V31" t="s">
        <v>2608</v>
      </c>
      <c r="W31" t="s">
        <v>2608</v>
      </c>
      <c r="X31" t="s">
        <v>2636</v>
      </c>
      <c r="Y31" t="s">
        <v>2609</v>
      </c>
    </row>
    <row r="32" spans="1:25" x14ac:dyDescent="0.25">
      <c r="A32" s="74">
        <v>1011</v>
      </c>
      <c r="B32" t="s">
        <v>2706</v>
      </c>
      <c r="C32" s="5">
        <v>41757</v>
      </c>
      <c r="D32" s="5">
        <v>41759</v>
      </c>
      <c r="E32" t="s">
        <v>2600</v>
      </c>
      <c r="F32" t="s">
        <v>2703</v>
      </c>
      <c r="G32" t="s">
        <v>2611</v>
      </c>
      <c r="I32" t="s">
        <v>2640</v>
      </c>
      <c r="K32">
        <v>30</v>
      </c>
      <c r="M32">
        <v>30</v>
      </c>
      <c r="N32" t="s">
        <v>2613</v>
      </c>
      <c r="O32" t="s">
        <v>2707</v>
      </c>
      <c r="P32" t="s">
        <v>2605</v>
      </c>
      <c r="Q32" t="s">
        <v>2634</v>
      </c>
      <c r="R32" t="s">
        <v>2708</v>
      </c>
      <c r="S32" s="5">
        <v>42705</v>
      </c>
      <c r="T32" s="5">
        <v>44256</v>
      </c>
      <c r="U32" t="s">
        <v>2636</v>
      </c>
      <c r="V32" t="s">
        <v>2608</v>
      </c>
      <c r="W32" t="s">
        <v>2608</v>
      </c>
      <c r="X32" t="s">
        <v>2636</v>
      </c>
      <c r="Y32" t="s">
        <v>2609</v>
      </c>
    </row>
    <row r="33" spans="1:25" x14ac:dyDescent="0.25">
      <c r="A33" s="74">
        <v>1027</v>
      </c>
      <c r="B33" t="s">
        <v>2709</v>
      </c>
      <c r="C33" s="5">
        <v>41760</v>
      </c>
      <c r="D33" s="5">
        <v>41759</v>
      </c>
      <c r="E33" t="s">
        <v>2600</v>
      </c>
      <c r="F33" t="s">
        <v>2703</v>
      </c>
      <c r="G33" t="s">
        <v>2611</v>
      </c>
      <c r="I33" t="s">
        <v>2640</v>
      </c>
      <c r="K33">
        <v>20</v>
      </c>
      <c r="M33">
        <v>20</v>
      </c>
      <c r="N33" t="s">
        <v>2613</v>
      </c>
      <c r="O33" t="s">
        <v>2690</v>
      </c>
      <c r="P33" t="s">
        <v>2605</v>
      </c>
      <c r="Q33" t="s">
        <v>2634</v>
      </c>
      <c r="R33" t="s">
        <v>2710</v>
      </c>
      <c r="S33" s="5">
        <v>42522</v>
      </c>
      <c r="T33" s="5">
        <v>44561</v>
      </c>
      <c r="U33" t="s">
        <v>2636</v>
      </c>
      <c r="V33" t="s">
        <v>2608</v>
      </c>
      <c r="W33" t="s">
        <v>2608</v>
      </c>
      <c r="X33" t="s">
        <v>2636</v>
      </c>
      <c r="Y33" t="s">
        <v>2609</v>
      </c>
    </row>
    <row r="34" spans="1:25" x14ac:dyDescent="0.25">
      <c r="A34" s="74">
        <v>1028</v>
      </c>
      <c r="B34" t="s">
        <v>2711</v>
      </c>
      <c r="C34" s="5">
        <v>41759</v>
      </c>
      <c r="D34" s="5">
        <v>41759</v>
      </c>
      <c r="E34" t="s">
        <v>2600</v>
      </c>
      <c r="F34" t="s">
        <v>2703</v>
      </c>
      <c r="G34" t="s">
        <v>2632</v>
      </c>
      <c r="I34" t="s">
        <v>160</v>
      </c>
      <c r="K34">
        <v>20</v>
      </c>
      <c r="M34">
        <v>20</v>
      </c>
      <c r="N34" t="s">
        <v>2613</v>
      </c>
      <c r="O34" t="s">
        <v>2690</v>
      </c>
      <c r="P34" t="s">
        <v>2605</v>
      </c>
      <c r="Q34" t="s">
        <v>2634</v>
      </c>
      <c r="R34" t="s">
        <v>2712</v>
      </c>
      <c r="S34" s="5">
        <v>42705</v>
      </c>
      <c r="T34" s="5">
        <v>44075</v>
      </c>
      <c r="U34" t="s">
        <v>2636</v>
      </c>
      <c r="V34" t="s">
        <v>2608</v>
      </c>
      <c r="W34" t="s">
        <v>2608</v>
      </c>
      <c r="X34" t="s">
        <v>2636</v>
      </c>
      <c r="Y34" t="s">
        <v>2609</v>
      </c>
    </row>
    <row r="35" spans="1:25" x14ac:dyDescent="0.25">
      <c r="A35" s="74">
        <v>1029</v>
      </c>
      <c r="B35" t="s">
        <v>2713</v>
      </c>
      <c r="C35" s="5">
        <v>41759</v>
      </c>
      <c r="D35" s="5">
        <v>41759</v>
      </c>
      <c r="E35" t="s">
        <v>2600</v>
      </c>
      <c r="F35" t="s">
        <v>2703</v>
      </c>
      <c r="G35" t="s">
        <v>2632</v>
      </c>
      <c r="I35" t="s">
        <v>160</v>
      </c>
      <c r="K35">
        <v>20</v>
      </c>
      <c r="M35">
        <v>20</v>
      </c>
      <c r="N35" t="s">
        <v>2613</v>
      </c>
      <c r="O35" t="s">
        <v>2690</v>
      </c>
      <c r="P35" t="s">
        <v>2605</v>
      </c>
      <c r="Q35" t="s">
        <v>2634</v>
      </c>
      <c r="R35" t="s">
        <v>2712</v>
      </c>
      <c r="S35" s="5">
        <v>43344</v>
      </c>
      <c r="T35" s="5">
        <v>44075</v>
      </c>
      <c r="U35" t="s">
        <v>2636</v>
      </c>
      <c r="V35" t="s">
        <v>2608</v>
      </c>
      <c r="W35" t="s">
        <v>2608</v>
      </c>
      <c r="X35" t="s">
        <v>2636</v>
      </c>
      <c r="Y35" t="s">
        <v>2609</v>
      </c>
    </row>
    <row r="36" spans="1:25" x14ac:dyDescent="0.25">
      <c r="A36" s="74">
        <v>1030</v>
      </c>
      <c r="B36" t="s">
        <v>2714</v>
      </c>
      <c r="C36" s="5">
        <v>41759</v>
      </c>
      <c r="D36" s="5">
        <v>41759</v>
      </c>
      <c r="E36" t="s">
        <v>2600</v>
      </c>
      <c r="F36" t="s">
        <v>2703</v>
      </c>
      <c r="G36" t="s">
        <v>2632</v>
      </c>
      <c r="H36" t="s">
        <v>2611</v>
      </c>
      <c r="I36" t="s">
        <v>160</v>
      </c>
      <c r="J36" t="s">
        <v>2640</v>
      </c>
      <c r="K36">
        <v>15</v>
      </c>
      <c r="L36">
        <v>5</v>
      </c>
      <c r="M36">
        <v>20</v>
      </c>
      <c r="N36" t="s">
        <v>2650</v>
      </c>
      <c r="O36" t="s">
        <v>2690</v>
      </c>
      <c r="P36" t="s">
        <v>2605</v>
      </c>
      <c r="Q36" t="s">
        <v>2634</v>
      </c>
      <c r="R36" t="s">
        <v>2715</v>
      </c>
      <c r="S36" s="5">
        <v>42719</v>
      </c>
      <c r="T36" s="5">
        <v>44301</v>
      </c>
      <c r="U36" t="s">
        <v>2636</v>
      </c>
      <c r="V36" t="s">
        <v>2608</v>
      </c>
      <c r="W36" t="s">
        <v>2608</v>
      </c>
      <c r="X36" t="s">
        <v>2636</v>
      </c>
      <c r="Y36" t="s">
        <v>2609</v>
      </c>
    </row>
    <row r="37" spans="1:25" x14ac:dyDescent="0.25">
      <c r="A37" s="74">
        <v>1036</v>
      </c>
      <c r="B37" t="s">
        <v>2716</v>
      </c>
      <c r="C37" s="5">
        <v>41759</v>
      </c>
      <c r="D37" s="5">
        <v>41759</v>
      </c>
      <c r="E37" t="s">
        <v>2600</v>
      </c>
      <c r="F37" t="s">
        <v>2703</v>
      </c>
      <c r="G37" t="s">
        <v>2632</v>
      </c>
      <c r="H37" t="s">
        <v>2611</v>
      </c>
      <c r="I37" t="s">
        <v>160</v>
      </c>
      <c r="J37" t="s">
        <v>2640</v>
      </c>
      <c r="K37">
        <v>153.4</v>
      </c>
      <c r="L37">
        <v>150</v>
      </c>
      <c r="M37">
        <v>153.4</v>
      </c>
      <c r="N37" t="s">
        <v>2613</v>
      </c>
      <c r="O37" t="s">
        <v>2633</v>
      </c>
      <c r="P37" t="s">
        <v>2605</v>
      </c>
      <c r="Q37" t="s">
        <v>2634</v>
      </c>
      <c r="R37" t="s">
        <v>2717</v>
      </c>
      <c r="S37" s="5">
        <v>42643</v>
      </c>
      <c r="T37" s="5">
        <v>44105</v>
      </c>
      <c r="U37" t="s">
        <v>2636</v>
      </c>
      <c r="V37" t="s">
        <v>2608</v>
      </c>
      <c r="W37" t="s">
        <v>2608</v>
      </c>
      <c r="X37" t="s">
        <v>2636</v>
      </c>
      <c r="Y37" t="s">
        <v>2609</v>
      </c>
    </row>
    <row r="38" spans="1:25" x14ac:dyDescent="0.25">
      <c r="A38" s="74">
        <v>1045</v>
      </c>
      <c r="B38" t="s">
        <v>2718</v>
      </c>
      <c r="C38" s="5">
        <v>41759</v>
      </c>
      <c r="D38" s="5">
        <v>41759</v>
      </c>
      <c r="E38" t="s">
        <v>2600</v>
      </c>
      <c r="F38" t="s">
        <v>2703</v>
      </c>
      <c r="G38" t="s">
        <v>2611</v>
      </c>
      <c r="I38" t="s">
        <v>2640</v>
      </c>
      <c r="K38">
        <v>50</v>
      </c>
      <c r="M38">
        <v>50</v>
      </c>
      <c r="N38" t="s">
        <v>2650</v>
      </c>
      <c r="O38" t="s">
        <v>2604</v>
      </c>
      <c r="P38" t="s">
        <v>2605</v>
      </c>
      <c r="Q38" t="s">
        <v>18</v>
      </c>
      <c r="R38" t="s">
        <v>2719</v>
      </c>
      <c r="S38" s="5">
        <v>43770</v>
      </c>
      <c r="T38" s="5">
        <v>44270</v>
      </c>
      <c r="U38" t="s">
        <v>2636</v>
      </c>
      <c r="V38" t="s">
        <v>2608</v>
      </c>
      <c r="W38" t="s">
        <v>2608</v>
      </c>
      <c r="X38" t="s">
        <v>2636</v>
      </c>
      <c r="Y38" t="s">
        <v>2720</v>
      </c>
    </row>
    <row r="39" spans="1:25" x14ac:dyDescent="0.25">
      <c r="A39" s="74">
        <v>1047</v>
      </c>
      <c r="B39" t="s">
        <v>2721</v>
      </c>
      <c r="C39" s="5">
        <v>41759</v>
      </c>
      <c r="D39" s="5">
        <v>41759</v>
      </c>
      <c r="E39" t="s">
        <v>2600</v>
      </c>
      <c r="F39" t="s">
        <v>2703</v>
      </c>
      <c r="G39" t="s">
        <v>2611</v>
      </c>
      <c r="I39" t="s">
        <v>2640</v>
      </c>
      <c r="K39">
        <v>50</v>
      </c>
      <c r="M39">
        <v>50</v>
      </c>
      <c r="N39" t="s">
        <v>2650</v>
      </c>
      <c r="O39" t="s">
        <v>2604</v>
      </c>
      <c r="P39" t="s">
        <v>2605</v>
      </c>
      <c r="Q39" t="s">
        <v>18</v>
      </c>
      <c r="R39" t="s">
        <v>2722</v>
      </c>
      <c r="S39" s="5">
        <v>43770</v>
      </c>
      <c r="T39" s="5">
        <v>44270</v>
      </c>
      <c r="U39" t="s">
        <v>2636</v>
      </c>
      <c r="V39" t="s">
        <v>2608</v>
      </c>
      <c r="W39" t="s">
        <v>2608</v>
      </c>
      <c r="X39" t="s">
        <v>2636</v>
      </c>
      <c r="Y39" t="s">
        <v>2720</v>
      </c>
    </row>
    <row r="40" spans="1:25" x14ac:dyDescent="0.25">
      <c r="A40" s="74">
        <v>1048</v>
      </c>
      <c r="B40" t="s">
        <v>2723</v>
      </c>
      <c r="C40" s="5">
        <v>41759</v>
      </c>
      <c r="D40" s="5">
        <v>41759</v>
      </c>
      <c r="E40" t="s">
        <v>2600</v>
      </c>
      <c r="F40" t="s">
        <v>2703</v>
      </c>
      <c r="G40" t="s">
        <v>2611</v>
      </c>
      <c r="I40" t="s">
        <v>2640</v>
      </c>
      <c r="K40">
        <v>50</v>
      </c>
      <c r="M40">
        <v>50</v>
      </c>
      <c r="N40" t="s">
        <v>2650</v>
      </c>
      <c r="O40" t="s">
        <v>2604</v>
      </c>
      <c r="P40" t="s">
        <v>2605</v>
      </c>
      <c r="Q40" t="s">
        <v>18</v>
      </c>
      <c r="R40" t="s">
        <v>2724</v>
      </c>
      <c r="S40" s="5">
        <v>43770</v>
      </c>
      <c r="T40" s="5">
        <v>44270</v>
      </c>
      <c r="U40" t="s">
        <v>2636</v>
      </c>
      <c r="V40" t="s">
        <v>2608</v>
      </c>
      <c r="W40" t="s">
        <v>2608</v>
      </c>
      <c r="X40" t="s">
        <v>2636</v>
      </c>
      <c r="Y40" t="s">
        <v>2720</v>
      </c>
    </row>
    <row r="41" spans="1:25" x14ac:dyDescent="0.25">
      <c r="A41" s="74">
        <v>1062</v>
      </c>
      <c r="B41" t="s">
        <v>2725</v>
      </c>
      <c r="C41" s="5">
        <v>41759</v>
      </c>
      <c r="D41" s="5">
        <v>41759</v>
      </c>
      <c r="E41" t="s">
        <v>2600</v>
      </c>
      <c r="F41" t="s">
        <v>2703</v>
      </c>
      <c r="G41" t="s">
        <v>2632</v>
      </c>
      <c r="I41" t="s">
        <v>160</v>
      </c>
      <c r="K41">
        <v>200</v>
      </c>
      <c r="M41">
        <v>200</v>
      </c>
      <c r="N41" t="s">
        <v>2650</v>
      </c>
      <c r="O41" t="s">
        <v>2726</v>
      </c>
      <c r="P41" t="s">
        <v>2727</v>
      </c>
      <c r="Q41" t="s">
        <v>18</v>
      </c>
      <c r="R41" t="s">
        <v>2728</v>
      </c>
      <c r="S41" s="5">
        <v>43465</v>
      </c>
      <c r="T41" s="5">
        <v>43465</v>
      </c>
      <c r="U41" t="s">
        <v>2636</v>
      </c>
      <c r="V41" t="s">
        <v>2608</v>
      </c>
      <c r="W41" t="s">
        <v>2608</v>
      </c>
      <c r="X41" t="s">
        <v>2636</v>
      </c>
      <c r="Y41" t="s">
        <v>2720</v>
      </c>
    </row>
    <row r="42" spans="1:25" x14ac:dyDescent="0.25">
      <c r="A42" s="74">
        <v>1064</v>
      </c>
      <c r="B42" t="s">
        <v>2729</v>
      </c>
      <c r="C42" s="5">
        <v>41759</v>
      </c>
      <c r="D42" s="5">
        <v>41759</v>
      </c>
      <c r="E42" t="s">
        <v>2600</v>
      </c>
      <c r="F42" t="s">
        <v>2703</v>
      </c>
      <c r="G42" t="s">
        <v>2611</v>
      </c>
      <c r="I42" t="s">
        <v>2730</v>
      </c>
      <c r="K42">
        <v>44</v>
      </c>
      <c r="M42">
        <v>44</v>
      </c>
      <c r="N42" t="s">
        <v>2613</v>
      </c>
      <c r="O42" t="s">
        <v>2731</v>
      </c>
      <c r="P42" t="s">
        <v>2732</v>
      </c>
      <c r="Q42" t="s">
        <v>2733</v>
      </c>
      <c r="R42" t="s">
        <v>2734</v>
      </c>
      <c r="S42" s="5">
        <v>42736</v>
      </c>
      <c r="T42" s="5">
        <v>44001</v>
      </c>
      <c r="U42" t="s">
        <v>2636</v>
      </c>
      <c r="V42" t="s">
        <v>2608</v>
      </c>
      <c r="W42" t="s">
        <v>2608</v>
      </c>
      <c r="X42" t="s">
        <v>2636</v>
      </c>
      <c r="Y42" t="s">
        <v>2609</v>
      </c>
    </row>
    <row r="43" spans="1:25" x14ac:dyDescent="0.25">
      <c r="A43" s="74">
        <v>1074</v>
      </c>
      <c r="B43" t="s">
        <v>2735</v>
      </c>
      <c r="C43" s="5">
        <v>41759</v>
      </c>
      <c r="D43" s="5">
        <v>41759</v>
      </c>
      <c r="E43" t="s">
        <v>2600</v>
      </c>
      <c r="F43" t="s">
        <v>2703</v>
      </c>
      <c r="G43" t="s">
        <v>2632</v>
      </c>
      <c r="I43" t="s">
        <v>160</v>
      </c>
      <c r="K43">
        <v>128.1</v>
      </c>
      <c r="M43">
        <v>128.07</v>
      </c>
      <c r="N43" t="s">
        <v>2613</v>
      </c>
      <c r="O43" t="s">
        <v>2618</v>
      </c>
      <c r="P43" t="s">
        <v>2605</v>
      </c>
      <c r="Q43" t="s">
        <v>23</v>
      </c>
      <c r="R43" t="s">
        <v>2736</v>
      </c>
      <c r="S43" s="5">
        <v>42551</v>
      </c>
      <c r="T43" s="5">
        <v>44105</v>
      </c>
      <c r="U43" t="s">
        <v>2636</v>
      </c>
      <c r="V43" t="s">
        <v>2608</v>
      </c>
      <c r="W43" t="s">
        <v>2608</v>
      </c>
      <c r="X43" t="s">
        <v>2636</v>
      </c>
      <c r="Y43" t="s">
        <v>2609</v>
      </c>
    </row>
    <row r="44" spans="1:25" x14ac:dyDescent="0.25">
      <c r="A44" s="74">
        <v>1076</v>
      </c>
      <c r="B44" t="s">
        <v>2737</v>
      </c>
      <c r="C44" s="5">
        <v>41759</v>
      </c>
      <c r="D44" s="5">
        <v>41759</v>
      </c>
      <c r="E44" t="s">
        <v>2600</v>
      </c>
      <c r="F44" t="s">
        <v>2703</v>
      </c>
      <c r="G44" t="s">
        <v>2632</v>
      </c>
      <c r="I44" t="s">
        <v>160</v>
      </c>
      <c r="K44">
        <v>50</v>
      </c>
      <c r="M44">
        <v>50</v>
      </c>
      <c r="N44" t="s">
        <v>2613</v>
      </c>
      <c r="O44" t="s">
        <v>2618</v>
      </c>
      <c r="P44" t="s">
        <v>2605</v>
      </c>
      <c r="Q44" t="s">
        <v>23</v>
      </c>
      <c r="R44" t="s">
        <v>2738</v>
      </c>
      <c r="S44" s="5">
        <v>42916</v>
      </c>
      <c r="T44" s="5">
        <v>44301</v>
      </c>
      <c r="U44" t="s">
        <v>2636</v>
      </c>
      <c r="V44" t="s">
        <v>2608</v>
      </c>
      <c r="W44" t="s">
        <v>2608</v>
      </c>
      <c r="X44" t="s">
        <v>2636</v>
      </c>
      <c r="Y44" t="s">
        <v>2609</v>
      </c>
    </row>
    <row r="45" spans="1:25" x14ac:dyDescent="0.25">
      <c r="A45" s="74">
        <v>1096</v>
      </c>
      <c r="B45" t="s">
        <v>2739</v>
      </c>
      <c r="C45" s="5">
        <v>42059</v>
      </c>
      <c r="D45" s="5">
        <v>42107</v>
      </c>
      <c r="E45" t="s">
        <v>2600</v>
      </c>
      <c r="F45" t="s">
        <v>2740</v>
      </c>
      <c r="G45" t="s">
        <v>2602</v>
      </c>
      <c r="I45" t="s">
        <v>2602</v>
      </c>
      <c r="K45">
        <v>5</v>
      </c>
      <c r="M45">
        <v>5</v>
      </c>
      <c r="N45" t="s">
        <v>2650</v>
      </c>
      <c r="O45" t="s">
        <v>2707</v>
      </c>
      <c r="P45" t="s">
        <v>2605</v>
      </c>
      <c r="Q45" t="s">
        <v>2634</v>
      </c>
      <c r="R45" t="s">
        <v>2741</v>
      </c>
      <c r="S45" s="5">
        <v>42247</v>
      </c>
      <c r="T45" s="5">
        <v>43830</v>
      </c>
      <c r="U45" t="s">
        <v>5</v>
      </c>
      <c r="V45" t="s">
        <v>2636</v>
      </c>
      <c r="W45" t="s">
        <v>2636</v>
      </c>
      <c r="X45" t="s">
        <v>2636</v>
      </c>
      <c r="Y45" t="s">
        <v>2609</v>
      </c>
    </row>
    <row r="46" spans="1:25" x14ac:dyDescent="0.25">
      <c r="A46" s="74">
        <v>1097</v>
      </c>
      <c r="B46" t="s">
        <v>2742</v>
      </c>
      <c r="C46" s="5">
        <v>42123</v>
      </c>
      <c r="D46" s="5">
        <v>42124</v>
      </c>
      <c r="E46" t="s">
        <v>2600</v>
      </c>
      <c r="F46" t="s">
        <v>2743</v>
      </c>
      <c r="G46" t="s">
        <v>2611</v>
      </c>
      <c r="I46" t="s">
        <v>2640</v>
      </c>
      <c r="K46">
        <v>13.25</v>
      </c>
      <c r="M46">
        <v>13</v>
      </c>
      <c r="N46" t="s">
        <v>2613</v>
      </c>
      <c r="O46" t="s">
        <v>2744</v>
      </c>
      <c r="P46" t="s">
        <v>2605</v>
      </c>
      <c r="Q46" t="s">
        <v>2634</v>
      </c>
      <c r="R46" t="s">
        <v>2745</v>
      </c>
      <c r="S46" s="5">
        <v>43101</v>
      </c>
      <c r="T46" s="5">
        <v>44440</v>
      </c>
      <c r="U46" t="s">
        <v>2636</v>
      </c>
      <c r="V46" t="s">
        <v>2608</v>
      </c>
      <c r="W46" t="s">
        <v>2608</v>
      </c>
      <c r="X46" t="s">
        <v>2636</v>
      </c>
      <c r="Y46" t="s">
        <v>2609</v>
      </c>
    </row>
    <row r="47" spans="1:25" x14ac:dyDescent="0.25">
      <c r="A47" s="74">
        <v>1103</v>
      </c>
      <c r="B47" t="s">
        <v>2746</v>
      </c>
      <c r="C47" s="5">
        <v>42124</v>
      </c>
      <c r="D47" s="5">
        <v>42124</v>
      </c>
      <c r="E47" t="s">
        <v>2600</v>
      </c>
      <c r="F47" t="s">
        <v>2743</v>
      </c>
      <c r="G47" t="s">
        <v>2632</v>
      </c>
      <c r="I47" t="s">
        <v>160</v>
      </c>
      <c r="K47">
        <v>40</v>
      </c>
      <c r="M47">
        <v>40</v>
      </c>
      <c r="N47" t="s">
        <v>2613</v>
      </c>
      <c r="O47" t="s">
        <v>2747</v>
      </c>
      <c r="P47" t="s">
        <v>2605</v>
      </c>
      <c r="Q47" t="s">
        <v>2634</v>
      </c>
      <c r="R47" t="s">
        <v>2748</v>
      </c>
      <c r="S47" s="5">
        <v>42948</v>
      </c>
      <c r="T47" s="5">
        <v>44165</v>
      </c>
      <c r="U47" t="s">
        <v>2636</v>
      </c>
      <c r="V47" t="s">
        <v>2608</v>
      </c>
      <c r="W47" t="s">
        <v>2608</v>
      </c>
      <c r="X47" t="s">
        <v>2636</v>
      </c>
      <c r="Y47" t="s">
        <v>2609</v>
      </c>
    </row>
    <row r="48" spans="1:25" x14ac:dyDescent="0.25">
      <c r="A48" s="74">
        <v>1106</v>
      </c>
      <c r="B48" t="s">
        <v>2749</v>
      </c>
      <c r="C48" s="5">
        <v>42124</v>
      </c>
      <c r="D48" s="5">
        <v>42124</v>
      </c>
      <c r="E48" t="s">
        <v>2600</v>
      </c>
      <c r="F48" t="s">
        <v>2743</v>
      </c>
      <c r="G48" t="s">
        <v>2602</v>
      </c>
      <c r="I48" t="s">
        <v>2602</v>
      </c>
      <c r="K48">
        <v>206</v>
      </c>
      <c r="M48">
        <v>200</v>
      </c>
      <c r="N48" t="s">
        <v>2613</v>
      </c>
      <c r="O48" t="s">
        <v>2750</v>
      </c>
      <c r="P48" t="s">
        <v>2605</v>
      </c>
      <c r="Q48" t="s">
        <v>2634</v>
      </c>
      <c r="R48" t="s">
        <v>2751</v>
      </c>
      <c r="S48" s="5">
        <v>44119</v>
      </c>
      <c r="T48" s="5">
        <v>45366</v>
      </c>
      <c r="U48" t="s">
        <v>2636</v>
      </c>
      <c r="V48" t="s">
        <v>2608</v>
      </c>
      <c r="W48" t="s">
        <v>2608</v>
      </c>
      <c r="X48" t="s">
        <v>2636</v>
      </c>
      <c r="Y48" t="s">
        <v>2609</v>
      </c>
    </row>
    <row r="49" spans="1:25" x14ac:dyDescent="0.25">
      <c r="A49" s="74">
        <v>1109</v>
      </c>
      <c r="B49" t="s">
        <v>2752</v>
      </c>
      <c r="C49" s="5">
        <v>42124</v>
      </c>
      <c r="D49" s="5">
        <v>42124</v>
      </c>
      <c r="E49" t="s">
        <v>2600</v>
      </c>
      <c r="F49" t="s">
        <v>2743</v>
      </c>
      <c r="G49" t="s">
        <v>2611</v>
      </c>
      <c r="I49" t="s">
        <v>2640</v>
      </c>
      <c r="K49">
        <v>150</v>
      </c>
      <c r="M49">
        <v>132</v>
      </c>
      <c r="N49" t="s">
        <v>2613</v>
      </c>
      <c r="O49" t="s">
        <v>2704</v>
      </c>
      <c r="P49" t="s">
        <v>2605</v>
      </c>
      <c r="Q49" t="s">
        <v>2634</v>
      </c>
      <c r="R49" t="s">
        <v>2753</v>
      </c>
      <c r="S49" s="5">
        <v>44348</v>
      </c>
      <c r="T49" s="5">
        <v>44652</v>
      </c>
      <c r="U49" t="s">
        <v>2636</v>
      </c>
      <c r="V49" t="s">
        <v>2608</v>
      </c>
      <c r="W49" t="s">
        <v>2608</v>
      </c>
      <c r="X49" t="s">
        <v>2636</v>
      </c>
      <c r="Y49" t="s">
        <v>2609</v>
      </c>
    </row>
    <row r="50" spans="1:25" x14ac:dyDescent="0.25">
      <c r="A50" s="74">
        <v>1111</v>
      </c>
      <c r="B50" t="s">
        <v>2754</v>
      </c>
      <c r="C50" s="5">
        <v>42124</v>
      </c>
      <c r="D50" s="5">
        <v>42124</v>
      </c>
      <c r="E50" t="s">
        <v>2600</v>
      </c>
      <c r="F50" t="s">
        <v>2743</v>
      </c>
      <c r="G50" t="s">
        <v>2611</v>
      </c>
      <c r="I50" t="s">
        <v>2640</v>
      </c>
      <c r="K50">
        <v>200</v>
      </c>
      <c r="M50">
        <v>200</v>
      </c>
      <c r="N50" t="s">
        <v>2613</v>
      </c>
      <c r="O50" t="s">
        <v>2755</v>
      </c>
      <c r="P50" t="s">
        <v>2605</v>
      </c>
      <c r="Q50" t="s">
        <v>2634</v>
      </c>
      <c r="R50" t="s">
        <v>2756</v>
      </c>
      <c r="S50" s="5">
        <v>43252</v>
      </c>
      <c r="T50" s="5">
        <v>44317</v>
      </c>
      <c r="U50" t="s">
        <v>2636</v>
      </c>
      <c r="V50" t="s">
        <v>2608</v>
      </c>
      <c r="W50" t="s">
        <v>2608</v>
      </c>
      <c r="X50" t="s">
        <v>2636</v>
      </c>
      <c r="Y50" t="s">
        <v>2609</v>
      </c>
    </row>
    <row r="51" spans="1:25" x14ac:dyDescent="0.25">
      <c r="A51" s="74">
        <v>1116</v>
      </c>
      <c r="B51" t="s">
        <v>2757</v>
      </c>
      <c r="C51" s="5">
        <v>42124</v>
      </c>
      <c r="D51" s="5">
        <v>42124</v>
      </c>
      <c r="E51" t="s">
        <v>2600</v>
      </c>
      <c r="F51" t="s">
        <v>2743</v>
      </c>
      <c r="G51" t="s">
        <v>2611</v>
      </c>
      <c r="I51" t="s">
        <v>2640</v>
      </c>
      <c r="K51">
        <v>10</v>
      </c>
      <c r="M51">
        <v>10</v>
      </c>
      <c r="N51" t="s">
        <v>2613</v>
      </c>
      <c r="O51" t="s">
        <v>2758</v>
      </c>
      <c r="P51" t="s">
        <v>2605</v>
      </c>
      <c r="Q51" t="s">
        <v>2634</v>
      </c>
      <c r="R51" t="s">
        <v>2759</v>
      </c>
      <c r="S51" s="5">
        <v>42825</v>
      </c>
      <c r="T51" s="5">
        <v>44074</v>
      </c>
      <c r="U51" t="s">
        <v>2636</v>
      </c>
      <c r="V51" t="s">
        <v>2608</v>
      </c>
      <c r="W51" t="s">
        <v>2608</v>
      </c>
      <c r="X51" t="s">
        <v>2636</v>
      </c>
      <c r="Y51" t="s">
        <v>2609</v>
      </c>
    </row>
    <row r="52" spans="1:25" x14ac:dyDescent="0.25">
      <c r="A52" s="74">
        <v>1117</v>
      </c>
      <c r="B52" t="s">
        <v>2760</v>
      </c>
      <c r="C52" s="5">
        <v>42124</v>
      </c>
      <c r="D52" s="5">
        <v>42124</v>
      </c>
      <c r="E52" t="s">
        <v>2600</v>
      </c>
      <c r="F52" t="s">
        <v>2743</v>
      </c>
      <c r="G52" t="s">
        <v>2632</v>
      </c>
      <c r="I52" t="s">
        <v>160</v>
      </c>
      <c r="K52">
        <v>254</v>
      </c>
      <c r="M52">
        <v>250</v>
      </c>
      <c r="N52" t="s">
        <v>2613</v>
      </c>
      <c r="O52" t="s">
        <v>2633</v>
      </c>
      <c r="P52" t="s">
        <v>2605</v>
      </c>
      <c r="Q52" t="s">
        <v>2634</v>
      </c>
      <c r="R52" t="s">
        <v>2691</v>
      </c>
      <c r="S52" s="5">
        <v>43634</v>
      </c>
      <c r="T52" s="5">
        <v>44141</v>
      </c>
      <c r="U52" t="s">
        <v>2636</v>
      </c>
      <c r="V52" t="s">
        <v>2608</v>
      </c>
      <c r="W52" t="s">
        <v>2608</v>
      </c>
      <c r="X52" t="s">
        <v>2636</v>
      </c>
      <c r="Y52" t="s">
        <v>2609</v>
      </c>
    </row>
    <row r="53" spans="1:25" x14ac:dyDescent="0.25">
      <c r="A53" s="74">
        <v>1120</v>
      </c>
      <c r="B53" t="s">
        <v>2761</v>
      </c>
      <c r="C53" s="5">
        <v>42124</v>
      </c>
      <c r="D53" s="5">
        <v>42124</v>
      </c>
      <c r="E53" t="s">
        <v>2600</v>
      </c>
      <c r="F53" t="s">
        <v>2743</v>
      </c>
      <c r="G53" t="s">
        <v>2632</v>
      </c>
      <c r="I53" t="s">
        <v>160</v>
      </c>
      <c r="K53">
        <v>152</v>
      </c>
      <c r="M53">
        <v>150</v>
      </c>
      <c r="N53" t="s">
        <v>2613</v>
      </c>
      <c r="O53" t="s">
        <v>2633</v>
      </c>
      <c r="P53" t="s">
        <v>2605</v>
      </c>
      <c r="Q53" t="s">
        <v>2634</v>
      </c>
      <c r="R53" t="s">
        <v>2710</v>
      </c>
      <c r="S53" s="5">
        <v>44305</v>
      </c>
      <c r="T53" s="5">
        <v>44680</v>
      </c>
      <c r="U53" t="s">
        <v>2636</v>
      </c>
      <c r="V53" t="s">
        <v>2608</v>
      </c>
      <c r="W53" t="s">
        <v>2608</v>
      </c>
      <c r="X53" t="s">
        <v>2636</v>
      </c>
      <c r="Y53" t="s">
        <v>2609</v>
      </c>
    </row>
    <row r="54" spans="1:25" x14ac:dyDescent="0.25">
      <c r="A54" s="74">
        <v>1127</v>
      </c>
      <c r="B54" t="s">
        <v>2762</v>
      </c>
      <c r="C54" s="5">
        <v>42122</v>
      </c>
      <c r="D54" s="5">
        <v>42124</v>
      </c>
      <c r="E54" t="s">
        <v>2600</v>
      </c>
      <c r="F54" t="s">
        <v>2743</v>
      </c>
      <c r="G54" t="s">
        <v>2632</v>
      </c>
      <c r="I54" t="s">
        <v>160</v>
      </c>
      <c r="K54">
        <v>20.440000000000001</v>
      </c>
      <c r="M54">
        <v>20</v>
      </c>
      <c r="N54" t="s">
        <v>2613</v>
      </c>
      <c r="O54" t="s">
        <v>2690</v>
      </c>
      <c r="P54" t="s">
        <v>2605</v>
      </c>
      <c r="Q54" t="s">
        <v>2634</v>
      </c>
      <c r="R54" t="s">
        <v>2763</v>
      </c>
      <c r="S54" s="5">
        <v>44044</v>
      </c>
      <c r="T54" s="5">
        <v>44044</v>
      </c>
      <c r="U54" t="s">
        <v>2636</v>
      </c>
      <c r="V54" t="s">
        <v>2608</v>
      </c>
      <c r="W54" t="s">
        <v>2608</v>
      </c>
      <c r="X54" t="s">
        <v>2636</v>
      </c>
      <c r="Y54" t="s">
        <v>2609</v>
      </c>
    </row>
    <row r="55" spans="1:25" x14ac:dyDescent="0.25">
      <c r="A55" s="74">
        <v>1128</v>
      </c>
      <c r="B55" t="s">
        <v>2764</v>
      </c>
      <c r="C55" s="5">
        <v>42122</v>
      </c>
      <c r="D55" s="5">
        <v>42124</v>
      </c>
      <c r="E55" t="s">
        <v>2600</v>
      </c>
      <c r="F55" t="s">
        <v>2743</v>
      </c>
      <c r="G55" t="s">
        <v>2632</v>
      </c>
      <c r="I55" t="s">
        <v>160</v>
      </c>
      <c r="K55">
        <v>103.1</v>
      </c>
      <c r="M55">
        <v>100</v>
      </c>
      <c r="N55" t="s">
        <v>2613</v>
      </c>
      <c r="O55" t="s">
        <v>2690</v>
      </c>
      <c r="P55" t="s">
        <v>2605</v>
      </c>
      <c r="Q55" t="s">
        <v>2634</v>
      </c>
      <c r="R55" t="s">
        <v>2763</v>
      </c>
      <c r="S55" s="5">
        <v>44166</v>
      </c>
      <c r="T55" s="5">
        <v>44044</v>
      </c>
      <c r="U55" t="s">
        <v>2636</v>
      </c>
      <c r="V55" t="s">
        <v>2608</v>
      </c>
      <c r="W55" t="s">
        <v>2608</v>
      </c>
      <c r="X55" t="s">
        <v>2636</v>
      </c>
      <c r="Y55" t="s">
        <v>2609</v>
      </c>
    </row>
    <row r="56" spans="1:25" x14ac:dyDescent="0.25">
      <c r="A56" s="74">
        <v>1129</v>
      </c>
      <c r="B56" t="s">
        <v>2765</v>
      </c>
      <c r="C56" s="5">
        <v>42124</v>
      </c>
      <c r="D56" s="5">
        <v>42124</v>
      </c>
      <c r="E56" t="s">
        <v>2600</v>
      </c>
      <c r="F56" t="s">
        <v>2743</v>
      </c>
      <c r="G56" t="s">
        <v>2632</v>
      </c>
      <c r="I56" t="s">
        <v>160</v>
      </c>
      <c r="K56">
        <v>204</v>
      </c>
      <c r="M56">
        <v>200</v>
      </c>
      <c r="N56" t="s">
        <v>2613</v>
      </c>
      <c r="O56" t="s">
        <v>2690</v>
      </c>
      <c r="P56" t="s">
        <v>2605</v>
      </c>
      <c r="Q56" t="s">
        <v>2634</v>
      </c>
      <c r="R56" t="s">
        <v>2766</v>
      </c>
      <c r="S56" s="5">
        <v>43465</v>
      </c>
      <c r="T56" s="5">
        <v>44680</v>
      </c>
      <c r="U56" t="s">
        <v>2636</v>
      </c>
      <c r="V56" t="s">
        <v>2608</v>
      </c>
      <c r="W56" t="s">
        <v>2608</v>
      </c>
      <c r="X56" t="s">
        <v>2636</v>
      </c>
      <c r="Y56" t="s">
        <v>2609</v>
      </c>
    </row>
    <row r="57" spans="1:25" x14ac:dyDescent="0.25">
      <c r="A57" s="74">
        <v>1135</v>
      </c>
      <c r="B57" t="s">
        <v>2767</v>
      </c>
      <c r="C57" s="5">
        <v>42123</v>
      </c>
      <c r="D57" s="5">
        <v>42124</v>
      </c>
      <c r="E57" t="s">
        <v>2600</v>
      </c>
      <c r="F57" t="s">
        <v>2743</v>
      </c>
      <c r="G57" t="s">
        <v>2632</v>
      </c>
      <c r="H57" t="s">
        <v>2611</v>
      </c>
      <c r="I57" t="s">
        <v>160</v>
      </c>
      <c r="J57" t="s">
        <v>2640</v>
      </c>
      <c r="K57">
        <v>417.9</v>
      </c>
      <c r="L57">
        <v>420</v>
      </c>
      <c r="M57">
        <v>400</v>
      </c>
      <c r="N57" t="s">
        <v>2613</v>
      </c>
      <c r="O57" t="s">
        <v>2690</v>
      </c>
      <c r="P57" t="s">
        <v>2605</v>
      </c>
      <c r="Q57" t="s">
        <v>2634</v>
      </c>
      <c r="R57" t="s">
        <v>2768</v>
      </c>
      <c r="S57" s="5">
        <v>43465</v>
      </c>
      <c r="T57" s="5">
        <v>44926</v>
      </c>
      <c r="U57" t="s">
        <v>2636</v>
      </c>
      <c r="V57" t="s">
        <v>2608</v>
      </c>
      <c r="W57" t="s">
        <v>2608</v>
      </c>
      <c r="X57" t="s">
        <v>2636</v>
      </c>
      <c r="Y57" t="s">
        <v>2609</v>
      </c>
    </row>
    <row r="58" spans="1:25" x14ac:dyDescent="0.25">
      <c r="A58" s="74">
        <v>1136</v>
      </c>
      <c r="B58" t="s">
        <v>2769</v>
      </c>
      <c r="C58" s="5">
        <v>42124</v>
      </c>
      <c r="D58" s="5">
        <v>42124</v>
      </c>
      <c r="E58" t="s">
        <v>2600</v>
      </c>
      <c r="F58" t="s">
        <v>2743</v>
      </c>
      <c r="G58" t="s">
        <v>2632</v>
      </c>
      <c r="I58" t="s">
        <v>160</v>
      </c>
      <c r="K58">
        <v>20</v>
      </c>
      <c r="M58">
        <v>20</v>
      </c>
      <c r="N58" t="s">
        <v>2650</v>
      </c>
      <c r="O58" t="s">
        <v>2633</v>
      </c>
      <c r="P58" t="s">
        <v>2605</v>
      </c>
      <c r="Q58" t="s">
        <v>2634</v>
      </c>
      <c r="R58" t="s">
        <v>2770</v>
      </c>
      <c r="S58" s="5">
        <v>42688</v>
      </c>
      <c r="T58" s="5">
        <v>44607</v>
      </c>
      <c r="U58" t="s">
        <v>2636</v>
      </c>
      <c r="V58" t="s">
        <v>2608</v>
      </c>
      <c r="W58" t="s">
        <v>2608</v>
      </c>
      <c r="X58" t="s">
        <v>2636</v>
      </c>
      <c r="Y58" t="s">
        <v>2609</v>
      </c>
    </row>
    <row r="59" spans="1:25" x14ac:dyDescent="0.25">
      <c r="A59" s="74">
        <v>1139</v>
      </c>
      <c r="B59" t="s">
        <v>2771</v>
      </c>
      <c r="C59" s="5">
        <v>42124</v>
      </c>
      <c r="D59" s="5">
        <v>42124</v>
      </c>
      <c r="E59" t="s">
        <v>2600</v>
      </c>
      <c r="F59" t="s">
        <v>2743</v>
      </c>
      <c r="G59" t="s">
        <v>2632</v>
      </c>
      <c r="I59" t="s">
        <v>160</v>
      </c>
      <c r="K59">
        <v>252</v>
      </c>
      <c r="M59">
        <v>250</v>
      </c>
      <c r="N59" t="s">
        <v>2613</v>
      </c>
      <c r="O59" t="s">
        <v>2633</v>
      </c>
      <c r="P59" t="s">
        <v>2605</v>
      </c>
      <c r="Q59" t="s">
        <v>2634</v>
      </c>
      <c r="R59" t="s">
        <v>2710</v>
      </c>
      <c r="S59" s="5">
        <v>43941</v>
      </c>
      <c r="T59" s="5">
        <v>44650</v>
      </c>
      <c r="U59" t="s">
        <v>2636</v>
      </c>
      <c r="V59" t="s">
        <v>2608</v>
      </c>
      <c r="W59" t="s">
        <v>2608</v>
      </c>
      <c r="X59" t="s">
        <v>2636</v>
      </c>
      <c r="Y59" t="s">
        <v>2609</v>
      </c>
    </row>
    <row r="60" spans="1:25" x14ac:dyDescent="0.25">
      <c r="A60" s="74">
        <v>1141</v>
      </c>
      <c r="B60" t="s">
        <v>2772</v>
      </c>
      <c r="C60" s="5">
        <v>42124</v>
      </c>
      <c r="D60" s="5">
        <v>42124</v>
      </c>
      <c r="E60" t="s">
        <v>2600</v>
      </c>
      <c r="F60" t="s">
        <v>2743</v>
      </c>
      <c r="G60" t="s">
        <v>2632</v>
      </c>
      <c r="I60" t="s">
        <v>160</v>
      </c>
      <c r="K60">
        <v>80</v>
      </c>
      <c r="M60">
        <v>80</v>
      </c>
      <c r="N60" t="s">
        <v>2613</v>
      </c>
      <c r="O60" t="s">
        <v>2618</v>
      </c>
      <c r="P60" t="s">
        <v>2605</v>
      </c>
      <c r="Q60" t="s">
        <v>2634</v>
      </c>
      <c r="R60" t="s">
        <v>2773</v>
      </c>
      <c r="S60" s="5">
        <v>43465</v>
      </c>
      <c r="T60" s="5">
        <v>44679</v>
      </c>
      <c r="U60" t="s">
        <v>2636</v>
      </c>
      <c r="V60" t="s">
        <v>2608</v>
      </c>
      <c r="W60" t="s">
        <v>2608</v>
      </c>
      <c r="X60" t="s">
        <v>2636</v>
      </c>
      <c r="Y60" t="s">
        <v>2609</v>
      </c>
    </row>
    <row r="61" spans="1:25" x14ac:dyDescent="0.25">
      <c r="A61" s="74">
        <v>1143</v>
      </c>
      <c r="B61" t="s">
        <v>2774</v>
      </c>
      <c r="C61" s="5">
        <v>42123</v>
      </c>
      <c r="D61" s="5">
        <v>42124</v>
      </c>
      <c r="E61" t="s">
        <v>2600</v>
      </c>
      <c r="F61" t="s">
        <v>2743</v>
      </c>
      <c r="G61" t="s">
        <v>2611</v>
      </c>
      <c r="I61" t="s">
        <v>2640</v>
      </c>
      <c r="K61">
        <v>10</v>
      </c>
      <c r="M61">
        <v>10</v>
      </c>
      <c r="N61" t="s">
        <v>2613</v>
      </c>
      <c r="O61" t="s">
        <v>2775</v>
      </c>
      <c r="P61" t="s">
        <v>2605</v>
      </c>
      <c r="Q61" t="s">
        <v>2634</v>
      </c>
      <c r="R61" t="s">
        <v>2776</v>
      </c>
      <c r="S61" s="5">
        <v>43100</v>
      </c>
      <c r="T61" s="5">
        <v>44561</v>
      </c>
      <c r="U61" t="s">
        <v>2636</v>
      </c>
      <c r="V61" t="s">
        <v>2608</v>
      </c>
      <c r="W61" t="s">
        <v>2608</v>
      </c>
      <c r="X61" t="s">
        <v>2636</v>
      </c>
      <c r="Y61" t="s">
        <v>2609</v>
      </c>
    </row>
    <row r="62" spans="1:25" x14ac:dyDescent="0.25">
      <c r="A62" s="74">
        <v>1157</v>
      </c>
      <c r="B62" t="s">
        <v>2777</v>
      </c>
      <c r="C62" s="5">
        <v>42116</v>
      </c>
      <c r="D62" s="5">
        <v>42124</v>
      </c>
      <c r="E62" t="s">
        <v>2600</v>
      </c>
      <c r="F62" t="s">
        <v>2743</v>
      </c>
      <c r="G62" t="s">
        <v>2632</v>
      </c>
      <c r="I62" t="s">
        <v>160</v>
      </c>
      <c r="K62">
        <v>50</v>
      </c>
      <c r="M62">
        <v>50</v>
      </c>
      <c r="N62" t="s">
        <v>2613</v>
      </c>
      <c r="O62" t="s">
        <v>2618</v>
      </c>
      <c r="P62" t="s">
        <v>2605</v>
      </c>
      <c r="Q62" t="s">
        <v>2634</v>
      </c>
      <c r="R62" t="s">
        <v>2773</v>
      </c>
      <c r="S62" s="5">
        <v>43465</v>
      </c>
      <c r="T62" s="5">
        <v>44679</v>
      </c>
      <c r="U62" t="s">
        <v>2636</v>
      </c>
      <c r="V62" t="s">
        <v>2608</v>
      </c>
      <c r="W62" t="s">
        <v>2608</v>
      </c>
      <c r="X62" t="s">
        <v>2636</v>
      </c>
      <c r="Y62" t="s">
        <v>2609</v>
      </c>
    </row>
    <row r="63" spans="1:25" x14ac:dyDescent="0.25">
      <c r="A63" s="74">
        <v>1158</v>
      </c>
      <c r="B63" t="s">
        <v>2778</v>
      </c>
      <c r="C63" s="5">
        <v>42123</v>
      </c>
      <c r="D63" s="5">
        <v>42124</v>
      </c>
      <c r="E63" t="s">
        <v>2600</v>
      </c>
      <c r="F63" t="s">
        <v>2743</v>
      </c>
      <c r="G63" t="s">
        <v>2632</v>
      </c>
      <c r="H63" t="s">
        <v>2611</v>
      </c>
      <c r="I63" t="s">
        <v>160</v>
      </c>
      <c r="J63" t="s">
        <v>2640</v>
      </c>
      <c r="K63">
        <v>308.5</v>
      </c>
      <c r="L63">
        <v>308.7</v>
      </c>
      <c r="M63">
        <v>300</v>
      </c>
      <c r="N63" t="s">
        <v>2613</v>
      </c>
      <c r="O63" t="s">
        <v>2633</v>
      </c>
      <c r="P63" t="s">
        <v>2605</v>
      </c>
      <c r="Q63" t="s">
        <v>2634</v>
      </c>
      <c r="R63" t="s">
        <v>2779</v>
      </c>
      <c r="S63" s="5">
        <v>43465</v>
      </c>
      <c r="T63" s="5">
        <v>44196</v>
      </c>
      <c r="U63" t="s">
        <v>2636</v>
      </c>
      <c r="V63" t="s">
        <v>2608</v>
      </c>
      <c r="W63" t="s">
        <v>2608</v>
      </c>
      <c r="X63" t="s">
        <v>2636</v>
      </c>
      <c r="Y63" t="s">
        <v>2609</v>
      </c>
    </row>
    <row r="64" spans="1:25" x14ac:dyDescent="0.25">
      <c r="A64" s="74">
        <v>1166</v>
      </c>
      <c r="B64" t="s">
        <v>2780</v>
      </c>
      <c r="C64" s="5">
        <v>42124</v>
      </c>
      <c r="D64" s="5">
        <v>42124</v>
      </c>
      <c r="E64" t="s">
        <v>2600</v>
      </c>
      <c r="F64" t="s">
        <v>2743</v>
      </c>
      <c r="G64" t="s">
        <v>2632</v>
      </c>
      <c r="I64" t="s">
        <v>160</v>
      </c>
      <c r="K64">
        <v>200</v>
      </c>
      <c r="M64">
        <v>200</v>
      </c>
      <c r="N64" t="s">
        <v>2613</v>
      </c>
      <c r="O64" t="s">
        <v>2681</v>
      </c>
      <c r="P64" t="s">
        <v>2605</v>
      </c>
      <c r="Q64" t="s">
        <v>18</v>
      </c>
      <c r="R64" t="s">
        <v>2781</v>
      </c>
      <c r="S64" s="5">
        <v>43983</v>
      </c>
      <c r="T64" s="5">
        <v>44651</v>
      </c>
      <c r="U64" t="s">
        <v>2636</v>
      </c>
      <c r="V64" t="s">
        <v>2608</v>
      </c>
      <c r="W64" t="s">
        <v>2608</v>
      </c>
      <c r="X64" t="s">
        <v>2636</v>
      </c>
      <c r="Y64" t="s">
        <v>2609</v>
      </c>
    </row>
    <row r="65" spans="1:25" x14ac:dyDescent="0.25">
      <c r="A65" s="74">
        <v>1169</v>
      </c>
      <c r="B65" t="s">
        <v>2782</v>
      </c>
      <c r="C65" s="5">
        <v>42124</v>
      </c>
      <c r="D65" s="5">
        <v>42124</v>
      </c>
      <c r="E65" t="s">
        <v>2600</v>
      </c>
      <c r="F65" t="s">
        <v>2743</v>
      </c>
      <c r="G65" t="s">
        <v>2611</v>
      </c>
      <c r="I65" t="s">
        <v>2640</v>
      </c>
      <c r="K65">
        <v>70</v>
      </c>
      <c r="M65">
        <v>69.599999999999994</v>
      </c>
      <c r="N65" t="s">
        <v>2613</v>
      </c>
      <c r="O65" t="s">
        <v>2604</v>
      </c>
      <c r="P65" t="s">
        <v>2605</v>
      </c>
      <c r="Q65" t="s">
        <v>18</v>
      </c>
      <c r="R65" t="s">
        <v>2783</v>
      </c>
      <c r="S65" s="5">
        <v>43862</v>
      </c>
      <c r="T65" s="5">
        <v>44279</v>
      </c>
      <c r="U65" t="s">
        <v>2636</v>
      </c>
      <c r="V65" t="s">
        <v>2608</v>
      </c>
      <c r="W65" t="s">
        <v>2608</v>
      </c>
      <c r="X65" t="s">
        <v>2636</v>
      </c>
      <c r="Y65" t="s">
        <v>2609</v>
      </c>
    </row>
    <row r="66" spans="1:25" x14ac:dyDescent="0.25">
      <c r="A66" s="74">
        <v>1170</v>
      </c>
      <c r="B66" t="s">
        <v>2784</v>
      </c>
      <c r="C66" s="5">
        <v>42124</v>
      </c>
      <c r="D66" s="5">
        <v>42124</v>
      </c>
      <c r="E66" t="s">
        <v>2600</v>
      </c>
      <c r="F66" t="s">
        <v>2743</v>
      </c>
      <c r="G66" t="s">
        <v>2611</v>
      </c>
      <c r="I66" t="s">
        <v>2640</v>
      </c>
      <c r="K66">
        <v>250</v>
      </c>
      <c r="M66">
        <v>250</v>
      </c>
      <c r="N66" t="s">
        <v>2613</v>
      </c>
      <c r="O66" t="s">
        <v>2604</v>
      </c>
      <c r="P66" t="s">
        <v>2605</v>
      </c>
      <c r="Q66" t="s">
        <v>18</v>
      </c>
      <c r="R66" t="s">
        <v>2785</v>
      </c>
      <c r="S66" s="5">
        <v>43344</v>
      </c>
      <c r="T66" s="5">
        <v>43831</v>
      </c>
      <c r="U66" t="s">
        <v>2636</v>
      </c>
      <c r="V66" t="s">
        <v>2608</v>
      </c>
      <c r="W66" t="s">
        <v>2608</v>
      </c>
      <c r="X66" t="s">
        <v>2636</v>
      </c>
      <c r="Y66" t="s">
        <v>2609</v>
      </c>
    </row>
    <row r="67" spans="1:25" x14ac:dyDescent="0.25">
      <c r="A67" s="74">
        <v>1171</v>
      </c>
      <c r="B67" t="s">
        <v>2786</v>
      </c>
      <c r="C67" s="5">
        <v>42124</v>
      </c>
      <c r="D67" s="5">
        <v>42124</v>
      </c>
      <c r="E67" t="s">
        <v>2600</v>
      </c>
      <c r="F67" t="s">
        <v>2743</v>
      </c>
      <c r="G67" t="s">
        <v>2632</v>
      </c>
      <c r="I67" t="s">
        <v>160</v>
      </c>
      <c r="K67">
        <v>500</v>
      </c>
      <c r="M67">
        <v>500</v>
      </c>
      <c r="N67" t="s">
        <v>2613</v>
      </c>
      <c r="O67" t="s">
        <v>2726</v>
      </c>
      <c r="P67" t="s">
        <v>2727</v>
      </c>
      <c r="Q67" t="s">
        <v>18</v>
      </c>
      <c r="R67" t="s">
        <v>2728</v>
      </c>
      <c r="S67" s="5">
        <v>43465</v>
      </c>
      <c r="T67" s="5">
        <v>44348</v>
      </c>
      <c r="U67" t="s">
        <v>2636</v>
      </c>
      <c r="V67" t="s">
        <v>2608</v>
      </c>
      <c r="W67" t="s">
        <v>2608</v>
      </c>
      <c r="X67" t="s">
        <v>2636</v>
      </c>
      <c r="Y67" t="s">
        <v>2720</v>
      </c>
    </row>
    <row r="68" spans="1:25" x14ac:dyDescent="0.25">
      <c r="A68" s="74">
        <v>1175</v>
      </c>
      <c r="B68" t="s">
        <v>2787</v>
      </c>
      <c r="C68" s="5">
        <v>42123</v>
      </c>
      <c r="D68" s="5">
        <v>42124</v>
      </c>
      <c r="E68" t="s">
        <v>2600</v>
      </c>
      <c r="F68" t="s">
        <v>2743</v>
      </c>
      <c r="G68" t="s">
        <v>2611</v>
      </c>
      <c r="I68" t="s">
        <v>2640</v>
      </c>
      <c r="K68">
        <v>125</v>
      </c>
      <c r="M68">
        <v>125</v>
      </c>
      <c r="N68" t="s">
        <v>2650</v>
      </c>
      <c r="O68" t="s">
        <v>2681</v>
      </c>
      <c r="P68" t="s">
        <v>2605</v>
      </c>
      <c r="Q68" t="s">
        <v>18</v>
      </c>
      <c r="R68" t="s">
        <v>2781</v>
      </c>
      <c r="S68" s="5">
        <v>43344</v>
      </c>
      <c r="T68" s="5">
        <v>44211</v>
      </c>
      <c r="U68" t="s">
        <v>2636</v>
      </c>
      <c r="V68" t="s">
        <v>2608</v>
      </c>
      <c r="W68" t="s">
        <v>2608</v>
      </c>
      <c r="X68" t="s">
        <v>2636</v>
      </c>
      <c r="Y68" t="s">
        <v>2720</v>
      </c>
    </row>
    <row r="69" spans="1:25" x14ac:dyDescent="0.25">
      <c r="A69" s="74">
        <v>1189</v>
      </c>
      <c r="B69" t="s">
        <v>2788</v>
      </c>
      <c r="C69" s="5">
        <v>42122</v>
      </c>
      <c r="D69" s="5">
        <v>42124</v>
      </c>
      <c r="E69" t="s">
        <v>2600</v>
      </c>
      <c r="F69" t="s">
        <v>2743</v>
      </c>
      <c r="G69" t="s">
        <v>2632</v>
      </c>
      <c r="I69" t="s">
        <v>160</v>
      </c>
      <c r="K69">
        <v>150</v>
      </c>
      <c r="M69">
        <v>150</v>
      </c>
      <c r="N69" t="s">
        <v>2613</v>
      </c>
      <c r="O69" t="s">
        <v>2789</v>
      </c>
      <c r="P69" t="s">
        <v>2727</v>
      </c>
      <c r="Q69" t="s">
        <v>18</v>
      </c>
      <c r="R69" t="s">
        <v>2790</v>
      </c>
      <c r="S69" s="5">
        <v>43861</v>
      </c>
      <c r="T69" s="5">
        <v>43861</v>
      </c>
      <c r="U69" t="s">
        <v>2636</v>
      </c>
      <c r="V69" t="s">
        <v>2608</v>
      </c>
      <c r="W69" t="s">
        <v>2608</v>
      </c>
      <c r="X69" t="s">
        <v>2636</v>
      </c>
      <c r="Y69" t="s">
        <v>2720</v>
      </c>
    </row>
    <row r="70" spans="1:25" x14ac:dyDescent="0.25">
      <c r="A70" s="74">
        <v>1191</v>
      </c>
      <c r="B70" t="s">
        <v>2791</v>
      </c>
      <c r="C70" s="5">
        <v>42124</v>
      </c>
      <c r="D70" s="5">
        <v>42124</v>
      </c>
      <c r="E70" t="s">
        <v>2600</v>
      </c>
      <c r="F70" t="s">
        <v>2743</v>
      </c>
      <c r="G70" t="s">
        <v>2632</v>
      </c>
      <c r="I70" t="s">
        <v>160</v>
      </c>
      <c r="K70">
        <v>120</v>
      </c>
      <c r="M70">
        <v>120</v>
      </c>
      <c r="N70" t="s">
        <v>2613</v>
      </c>
      <c r="O70" t="s">
        <v>2604</v>
      </c>
      <c r="P70" t="s">
        <v>2605</v>
      </c>
      <c r="Q70" t="s">
        <v>18</v>
      </c>
      <c r="R70" t="s">
        <v>2792</v>
      </c>
      <c r="S70" s="5">
        <v>43374</v>
      </c>
      <c r="T70" s="5">
        <v>44545</v>
      </c>
      <c r="U70" t="s">
        <v>2636</v>
      </c>
      <c r="V70" t="s">
        <v>2608</v>
      </c>
      <c r="W70" t="s">
        <v>2608</v>
      </c>
      <c r="X70" t="s">
        <v>2636</v>
      </c>
      <c r="Y70" t="s">
        <v>2720</v>
      </c>
    </row>
    <row r="71" spans="1:25" x14ac:dyDescent="0.25">
      <c r="A71" s="74">
        <v>1192</v>
      </c>
      <c r="B71" t="s">
        <v>2793</v>
      </c>
      <c r="C71" s="5">
        <v>42123</v>
      </c>
      <c r="D71" s="5">
        <v>42124</v>
      </c>
      <c r="E71" t="s">
        <v>2600</v>
      </c>
      <c r="F71" t="s">
        <v>2743</v>
      </c>
      <c r="G71" t="s">
        <v>2632</v>
      </c>
      <c r="H71" t="s">
        <v>2611</v>
      </c>
      <c r="I71" t="s">
        <v>160</v>
      </c>
      <c r="J71" t="s">
        <v>2640</v>
      </c>
      <c r="K71">
        <v>359.6</v>
      </c>
      <c r="L71">
        <v>365</v>
      </c>
      <c r="M71">
        <v>350</v>
      </c>
      <c r="N71" t="s">
        <v>2613</v>
      </c>
      <c r="O71" t="s">
        <v>2614</v>
      </c>
      <c r="P71" t="s">
        <v>2605</v>
      </c>
      <c r="Q71" t="s">
        <v>23</v>
      </c>
      <c r="R71" t="s">
        <v>2794</v>
      </c>
      <c r="S71" s="5">
        <v>44196</v>
      </c>
      <c r="T71" s="5">
        <v>44469</v>
      </c>
      <c r="U71" t="s">
        <v>2636</v>
      </c>
      <c r="V71" t="s">
        <v>2608</v>
      </c>
      <c r="W71" t="s">
        <v>2608</v>
      </c>
      <c r="X71" t="s">
        <v>2636</v>
      </c>
      <c r="Y71" t="s">
        <v>2609</v>
      </c>
    </row>
    <row r="72" spans="1:25" x14ac:dyDescent="0.25">
      <c r="A72" s="74">
        <v>1196</v>
      </c>
      <c r="B72" t="s">
        <v>2795</v>
      </c>
      <c r="C72" s="5">
        <v>42124</v>
      </c>
      <c r="D72" s="5">
        <v>42124</v>
      </c>
      <c r="E72" t="s">
        <v>2600</v>
      </c>
      <c r="F72" t="s">
        <v>2743</v>
      </c>
      <c r="G72" t="s">
        <v>2632</v>
      </c>
      <c r="I72" t="s">
        <v>160</v>
      </c>
      <c r="K72">
        <v>409.9</v>
      </c>
      <c r="M72">
        <v>409.9</v>
      </c>
      <c r="N72" t="s">
        <v>2613</v>
      </c>
      <c r="O72" t="s">
        <v>2614</v>
      </c>
      <c r="P72" t="s">
        <v>2605</v>
      </c>
      <c r="Q72" t="s">
        <v>23</v>
      </c>
      <c r="R72" t="s">
        <v>2794</v>
      </c>
      <c r="S72" s="5">
        <v>44378</v>
      </c>
      <c r="T72" s="5">
        <v>45108</v>
      </c>
      <c r="U72" t="s">
        <v>2636</v>
      </c>
      <c r="V72" t="s">
        <v>2608</v>
      </c>
      <c r="W72" t="s">
        <v>2608</v>
      </c>
      <c r="X72" t="s">
        <v>2636</v>
      </c>
      <c r="Y72" t="s">
        <v>2609</v>
      </c>
    </row>
    <row r="73" spans="1:25" x14ac:dyDescent="0.25">
      <c r="A73" s="74">
        <v>1198</v>
      </c>
      <c r="B73" t="s">
        <v>2796</v>
      </c>
      <c r="C73" s="5">
        <v>42122</v>
      </c>
      <c r="D73" s="5">
        <v>42124</v>
      </c>
      <c r="E73" t="s">
        <v>2600</v>
      </c>
      <c r="F73" t="s">
        <v>2743</v>
      </c>
      <c r="G73" t="s">
        <v>2632</v>
      </c>
      <c r="I73" t="s">
        <v>160</v>
      </c>
      <c r="K73">
        <v>150</v>
      </c>
      <c r="M73">
        <v>150</v>
      </c>
      <c r="N73" t="s">
        <v>2613</v>
      </c>
      <c r="O73" t="s">
        <v>2614</v>
      </c>
      <c r="P73" t="s">
        <v>2605</v>
      </c>
      <c r="Q73" t="s">
        <v>23</v>
      </c>
      <c r="R73" t="s">
        <v>2797</v>
      </c>
      <c r="S73" s="5">
        <v>44166</v>
      </c>
      <c r="T73" s="5">
        <v>44679</v>
      </c>
      <c r="U73" t="s">
        <v>2636</v>
      </c>
      <c r="V73" t="s">
        <v>2608</v>
      </c>
      <c r="W73" t="s">
        <v>2608</v>
      </c>
      <c r="X73" t="s">
        <v>2636</v>
      </c>
      <c r="Y73" t="s">
        <v>2609</v>
      </c>
    </row>
    <row r="74" spans="1:25" x14ac:dyDescent="0.25">
      <c r="A74" s="74">
        <v>1200</v>
      </c>
      <c r="B74" t="s">
        <v>2798</v>
      </c>
      <c r="C74" s="5">
        <v>42124</v>
      </c>
      <c r="D74" s="5">
        <v>42124</v>
      </c>
      <c r="E74" t="s">
        <v>2600</v>
      </c>
      <c r="F74" t="s">
        <v>2743</v>
      </c>
      <c r="G74" t="s">
        <v>2632</v>
      </c>
      <c r="I74" t="s">
        <v>160</v>
      </c>
      <c r="K74">
        <v>200</v>
      </c>
      <c r="M74">
        <v>200</v>
      </c>
      <c r="N74" t="s">
        <v>2613</v>
      </c>
      <c r="O74" t="s">
        <v>2614</v>
      </c>
      <c r="P74" t="s">
        <v>2605</v>
      </c>
      <c r="Q74" t="s">
        <v>23</v>
      </c>
      <c r="R74" t="s">
        <v>2641</v>
      </c>
      <c r="S74" s="5">
        <v>43465</v>
      </c>
      <c r="T74" s="5">
        <v>44681</v>
      </c>
      <c r="U74" t="s">
        <v>2636</v>
      </c>
      <c r="V74" t="s">
        <v>2608</v>
      </c>
      <c r="W74" t="s">
        <v>2608</v>
      </c>
      <c r="X74" t="s">
        <v>2636</v>
      </c>
      <c r="Y74" t="s">
        <v>2609</v>
      </c>
    </row>
    <row r="75" spans="1:25" x14ac:dyDescent="0.25">
      <c r="A75" s="74">
        <v>1204</v>
      </c>
      <c r="B75" t="s">
        <v>2799</v>
      </c>
      <c r="C75" s="5">
        <v>42124</v>
      </c>
      <c r="D75" s="5">
        <v>42124</v>
      </c>
      <c r="E75" t="s">
        <v>2600</v>
      </c>
      <c r="F75" t="s">
        <v>2743</v>
      </c>
      <c r="G75" t="s">
        <v>2632</v>
      </c>
      <c r="H75" t="s">
        <v>2611</v>
      </c>
      <c r="I75" t="s">
        <v>160</v>
      </c>
      <c r="J75" t="s">
        <v>2640</v>
      </c>
      <c r="K75">
        <v>200</v>
      </c>
      <c r="L75">
        <v>200</v>
      </c>
      <c r="M75">
        <v>200</v>
      </c>
      <c r="N75" t="s">
        <v>2603</v>
      </c>
      <c r="O75" t="s">
        <v>2651</v>
      </c>
      <c r="P75" t="s">
        <v>2605</v>
      </c>
      <c r="Q75" t="s">
        <v>23</v>
      </c>
      <c r="R75" t="s">
        <v>2800</v>
      </c>
      <c r="S75" s="5">
        <v>43983</v>
      </c>
      <c r="T75" s="5">
        <v>44666</v>
      </c>
      <c r="U75" t="s">
        <v>2636</v>
      </c>
      <c r="V75" t="s">
        <v>2608</v>
      </c>
      <c r="W75" t="s">
        <v>2608</v>
      </c>
      <c r="X75" t="s">
        <v>2636</v>
      </c>
      <c r="Y75" t="s">
        <v>2609</v>
      </c>
    </row>
    <row r="76" spans="1:25" x14ac:dyDescent="0.25">
      <c r="A76" s="74">
        <v>1207</v>
      </c>
      <c r="B76" t="s">
        <v>2801</v>
      </c>
      <c r="C76" s="5">
        <v>42124</v>
      </c>
      <c r="D76" s="5">
        <v>42124</v>
      </c>
      <c r="E76" t="s">
        <v>2600</v>
      </c>
      <c r="F76" t="s">
        <v>2743</v>
      </c>
      <c r="G76" t="s">
        <v>2632</v>
      </c>
      <c r="I76" t="s">
        <v>160</v>
      </c>
      <c r="K76">
        <v>200</v>
      </c>
      <c r="M76">
        <v>200</v>
      </c>
      <c r="N76" t="s">
        <v>2613</v>
      </c>
      <c r="O76" t="s">
        <v>2651</v>
      </c>
      <c r="P76" t="s">
        <v>2605</v>
      </c>
      <c r="Q76" t="s">
        <v>23</v>
      </c>
      <c r="R76" t="s">
        <v>2802</v>
      </c>
      <c r="S76" s="5">
        <v>43983</v>
      </c>
      <c r="T76" s="5">
        <v>45016</v>
      </c>
      <c r="U76" t="s">
        <v>2636</v>
      </c>
      <c r="V76" t="s">
        <v>2608</v>
      </c>
      <c r="W76" t="s">
        <v>2608</v>
      </c>
      <c r="X76" t="s">
        <v>2636</v>
      </c>
      <c r="Y76" t="s">
        <v>2609</v>
      </c>
    </row>
    <row r="77" spans="1:25" x14ac:dyDescent="0.25">
      <c r="A77" s="74">
        <v>1208</v>
      </c>
      <c r="B77" t="s">
        <v>2803</v>
      </c>
      <c r="C77" s="5">
        <v>42124</v>
      </c>
      <c r="D77" s="5">
        <v>42124</v>
      </c>
      <c r="E77" t="s">
        <v>2600</v>
      </c>
      <c r="F77" t="s">
        <v>2743</v>
      </c>
      <c r="G77" t="s">
        <v>2611</v>
      </c>
      <c r="H77" t="s">
        <v>2632</v>
      </c>
      <c r="I77" t="s">
        <v>2640</v>
      </c>
      <c r="J77" t="s">
        <v>160</v>
      </c>
      <c r="K77">
        <v>200</v>
      </c>
      <c r="L77">
        <v>450</v>
      </c>
      <c r="M77">
        <v>650</v>
      </c>
      <c r="N77" t="s">
        <v>2613</v>
      </c>
      <c r="O77" t="s">
        <v>2804</v>
      </c>
      <c r="P77" t="s">
        <v>2605</v>
      </c>
      <c r="Q77" t="s">
        <v>23</v>
      </c>
      <c r="R77" t="s">
        <v>2805</v>
      </c>
      <c r="S77" s="5">
        <v>43465</v>
      </c>
      <c r="T77" s="5">
        <v>44286</v>
      </c>
      <c r="U77" t="s">
        <v>2636</v>
      </c>
      <c r="V77" t="s">
        <v>2608</v>
      </c>
      <c r="W77" t="s">
        <v>2608</v>
      </c>
      <c r="X77" t="s">
        <v>2636</v>
      </c>
      <c r="Y77" t="s">
        <v>2609</v>
      </c>
    </row>
    <row r="78" spans="1:25" x14ac:dyDescent="0.25">
      <c r="A78" s="74">
        <v>1211</v>
      </c>
      <c r="B78" t="s">
        <v>2806</v>
      </c>
      <c r="C78" s="5">
        <v>42124</v>
      </c>
      <c r="D78" s="5">
        <v>42124</v>
      </c>
      <c r="E78" t="s">
        <v>2600</v>
      </c>
      <c r="F78" t="s">
        <v>2743</v>
      </c>
      <c r="G78" t="s">
        <v>2632</v>
      </c>
      <c r="I78" t="s">
        <v>160</v>
      </c>
      <c r="K78">
        <v>101.7</v>
      </c>
      <c r="M78">
        <v>101.7</v>
      </c>
      <c r="N78" t="s">
        <v>2613</v>
      </c>
      <c r="O78" t="s">
        <v>2618</v>
      </c>
      <c r="P78" t="s">
        <v>2605</v>
      </c>
      <c r="Q78" t="s">
        <v>23</v>
      </c>
      <c r="R78" t="s">
        <v>2647</v>
      </c>
      <c r="S78" s="5">
        <v>43281</v>
      </c>
      <c r="T78" s="5">
        <v>44681</v>
      </c>
      <c r="U78" t="s">
        <v>2636</v>
      </c>
      <c r="V78" t="s">
        <v>2608</v>
      </c>
      <c r="W78" t="s">
        <v>2608</v>
      </c>
      <c r="X78" t="s">
        <v>2636</v>
      </c>
      <c r="Y78" t="s">
        <v>2609</v>
      </c>
    </row>
    <row r="79" spans="1:25" x14ac:dyDescent="0.25">
      <c r="A79" s="74">
        <v>1212</v>
      </c>
      <c r="B79" t="s">
        <v>2807</v>
      </c>
      <c r="C79" s="5">
        <v>42124</v>
      </c>
      <c r="D79" s="5">
        <v>42124</v>
      </c>
      <c r="E79" t="s">
        <v>2600</v>
      </c>
      <c r="F79" t="s">
        <v>2743</v>
      </c>
      <c r="G79" t="s">
        <v>2632</v>
      </c>
      <c r="I79" t="s">
        <v>160</v>
      </c>
      <c r="K79">
        <v>101.7</v>
      </c>
      <c r="M79">
        <v>101.7</v>
      </c>
      <c r="N79" t="s">
        <v>2613</v>
      </c>
      <c r="O79" t="s">
        <v>2618</v>
      </c>
      <c r="P79" t="s">
        <v>2605</v>
      </c>
      <c r="Q79" t="s">
        <v>23</v>
      </c>
      <c r="R79" t="s">
        <v>2808</v>
      </c>
      <c r="S79" s="5">
        <v>43281</v>
      </c>
      <c r="T79" s="5">
        <v>44681</v>
      </c>
      <c r="U79" t="s">
        <v>2636</v>
      </c>
      <c r="V79" t="s">
        <v>2608</v>
      </c>
      <c r="W79" t="s">
        <v>2608</v>
      </c>
      <c r="X79" t="s">
        <v>2636</v>
      </c>
      <c r="Y79" t="s">
        <v>2609</v>
      </c>
    </row>
    <row r="80" spans="1:25" x14ac:dyDescent="0.25">
      <c r="A80" s="74">
        <v>1215</v>
      </c>
      <c r="B80" t="s">
        <v>2809</v>
      </c>
      <c r="C80" s="5">
        <v>42122</v>
      </c>
      <c r="D80" s="5">
        <v>42124</v>
      </c>
      <c r="E80" t="s">
        <v>2600</v>
      </c>
      <c r="F80" t="s">
        <v>2743</v>
      </c>
      <c r="G80" t="s">
        <v>2632</v>
      </c>
      <c r="I80" t="s">
        <v>160</v>
      </c>
      <c r="K80">
        <v>153.69999999999999</v>
      </c>
      <c r="M80">
        <v>153.72999999999999</v>
      </c>
      <c r="N80" t="s">
        <v>2613</v>
      </c>
      <c r="O80" t="s">
        <v>2618</v>
      </c>
      <c r="P80" t="s">
        <v>2605</v>
      </c>
      <c r="Q80" t="s">
        <v>23</v>
      </c>
      <c r="R80" t="s">
        <v>2647</v>
      </c>
      <c r="S80" s="5">
        <v>43830</v>
      </c>
      <c r="T80" s="5">
        <v>44561</v>
      </c>
      <c r="U80" t="s">
        <v>2636</v>
      </c>
      <c r="V80" t="s">
        <v>2608</v>
      </c>
      <c r="W80" t="s">
        <v>2608</v>
      </c>
      <c r="X80" t="s">
        <v>2636</v>
      </c>
      <c r="Y80" t="s">
        <v>2609</v>
      </c>
    </row>
    <row r="81" spans="1:25" x14ac:dyDescent="0.25">
      <c r="A81" s="74">
        <v>1217</v>
      </c>
      <c r="B81" t="s">
        <v>2810</v>
      </c>
      <c r="C81" s="5">
        <v>42122</v>
      </c>
      <c r="D81" s="5">
        <v>42124</v>
      </c>
      <c r="E81" t="s">
        <v>2600</v>
      </c>
      <c r="F81" t="s">
        <v>2743</v>
      </c>
      <c r="G81" t="s">
        <v>2632</v>
      </c>
      <c r="I81" t="s">
        <v>160</v>
      </c>
      <c r="K81">
        <v>102</v>
      </c>
      <c r="M81">
        <v>75</v>
      </c>
      <c r="N81" t="s">
        <v>2613</v>
      </c>
      <c r="O81" t="s">
        <v>2618</v>
      </c>
      <c r="P81" t="s">
        <v>2605</v>
      </c>
      <c r="Q81" t="s">
        <v>23</v>
      </c>
      <c r="R81" t="s">
        <v>2647</v>
      </c>
      <c r="S81" s="5">
        <v>43830</v>
      </c>
      <c r="T81" s="5">
        <v>44377</v>
      </c>
      <c r="U81" t="s">
        <v>2636</v>
      </c>
      <c r="V81" t="s">
        <v>2608</v>
      </c>
      <c r="W81" t="s">
        <v>2608</v>
      </c>
      <c r="X81" t="s">
        <v>2636</v>
      </c>
      <c r="Y81" t="s">
        <v>2609</v>
      </c>
    </row>
    <row r="82" spans="1:25" x14ac:dyDescent="0.25">
      <c r="A82" s="74">
        <v>1218</v>
      </c>
      <c r="B82" t="s">
        <v>2811</v>
      </c>
      <c r="C82" s="5">
        <v>42122</v>
      </c>
      <c r="D82" s="5">
        <v>42124</v>
      </c>
      <c r="E82" t="s">
        <v>2600</v>
      </c>
      <c r="F82" t="s">
        <v>2743</v>
      </c>
      <c r="G82" t="s">
        <v>2632</v>
      </c>
      <c r="I82" t="s">
        <v>160</v>
      </c>
      <c r="K82">
        <v>400</v>
      </c>
      <c r="M82">
        <v>400</v>
      </c>
      <c r="N82" t="s">
        <v>2650</v>
      </c>
      <c r="O82" t="s">
        <v>2812</v>
      </c>
      <c r="P82" t="s">
        <v>2732</v>
      </c>
      <c r="Q82" t="s">
        <v>23</v>
      </c>
      <c r="R82" t="s">
        <v>2813</v>
      </c>
      <c r="S82" s="5">
        <v>43800</v>
      </c>
      <c r="T82" s="5">
        <v>45458</v>
      </c>
      <c r="U82" t="s">
        <v>2636</v>
      </c>
      <c r="V82" t="s">
        <v>2608</v>
      </c>
      <c r="W82" t="s">
        <v>2608</v>
      </c>
      <c r="X82" t="s">
        <v>2636</v>
      </c>
      <c r="Y82" t="s">
        <v>2720</v>
      </c>
    </row>
    <row r="83" spans="1:25" x14ac:dyDescent="0.25">
      <c r="A83" s="74">
        <v>1222</v>
      </c>
      <c r="B83" t="s">
        <v>2814</v>
      </c>
      <c r="C83" s="5">
        <v>42430</v>
      </c>
      <c r="D83" s="5">
        <v>42437</v>
      </c>
      <c r="E83" t="s">
        <v>2600</v>
      </c>
      <c r="F83" t="s">
        <v>2815</v>
      </c>
      <c r="G83" t="s">
        <v>2632</v>
      </c>
      <c r="I83" t="s">
        <v>160</v>
      </c>
      <c r="K83">
        <v>20</v>
      </c>
      <c r="M83">
        <v>20</v>
      </c>
      <c r="N83" t="s">
        <v>2650</v>
      </c>
      <c r="O83" t="s">
        <v>2789</v>
      </c>
      <c r="P83" t="s">
        <v>2727</v>
      </c>
      <c r="Q83" t="s">
        <v>18</v>
      </c>
      <c r="R83" t="s">
        <v>2816</v>
      </c>
      <c r="S83" s="5">
        <v>42705</v>
      </c>
      <c r="T83" s="5">
        <v>42705</v>
      </c>
      <c r="U83" t="s">
        <v>2636</v>
      </c>
      <c r="X83" t="s">
        <v>2636</v>
      </c>
    </row>
    <row r="84" spans="1:25" x14ac:dyDescent="0.25">
      <c r="A84" s="74">
        <v>1223</v>
      </c>
      <c r="B84" t="s">
        <v>2817</v>
      </c>
      <c r="C84" s="5">
        <v>42482</v>
      </c>
      <c r="D84" s="5">
        <v>42492</v>
      </c>
      <c r="E84" t="s">
        <v>2600</v>
      </c>
      <c r="F84" t="s">
        <v>2818</v>
      </c>
      <c r="G84" t="s">
        <v>2632</v>
      </c>
      <c r="I84" t="s">
        <v>160</v>
      </c>
      <c r="K84">
        <v>310.7</v>
      </c>
      <c r="M84">
        <v>300</v>
      </c>
      <c r="N84" t="s">
        <v>2650</v>
      </c>
      <c r="O84" t="s">
        <v>2633</v>
      </c>
      <c r="P84" t="s">
        <v>2605</v>
      </c>
      <c r="Q84" t="s">
        <v>2634</v>
      </c>
      <c r="R84" t="s">
        <v>2779</v>
      </c>
      <c r="S84" s="5">
        <v>44196</v>
      </c>
      <c r="T84" s="5">
        <v>45125</v>
      </c>
      <c r="U84" t="s">
        <v>2636</v>
      </c>
      <c r="V84" t="s">
        <v>2608</v>
      </c>
      <c r="W84" t="s">
        <v>2608</v>
      </c>
      <c r="X84" t="s">
        <v>2636</v>
      </c>
      <c r="Y84" t="s">
        <v>2720</v>
      </c>
    </row>
    <row r="85" spans="1:25" x14ac:dyDescent="0.25">
      <c r="A85" s="74">
        <v>1225</v>
      </c>
      <c r="B85" t="s">
        <v>2819</v>
      </c>
      <c r="C85" s="5">
        <v>42487</v>
      </c>
      <c r="D85" s="5">
        <v>42492</v>
      </c>
      <c r="E85" t="s">
        <v>2600</v>
      </c>
      <c r="F85" t="s">
        <v>2818</v>
      </c>
      <c r="G85" t="s">
        <v>2611</v>
      </c>
      <c r="H85" t="s">
        <v>2632</v>
      </c>
      <c r="I85" t="s">
        <v>2640</v>
      </c>
      <c r="J85" t="s">
        <v>160</v>
      </c>
      <c r="K85">
        <v>10.45</v>
      </c>
      <c r="L85">
        <v>53.2</v>
      </c>
      <c r="M85">
        <v>60</v>
      </c>
      <c r="N85" t="s">
        <v>2650</v>
      </c>
      <c r="O85" t="s">
        <v>2690</v>
      </c>
      <c r="P85" t="s">
        <v>2605</v>
      </c>
      <c r="Q85" t="s">
        <v>2634</v>
      </c>
      <c r="R85" t="s">
        <v>2820</v>
      </c>
      <c r="S85" s="5">
        <v>43617</v>
      </c>
      <c r="T85" s="5">
        <v>44561</v>
      </c>
      <c r="U85" t="s">
        <v>2636</v>
      </c>
      <c r="V85" t="s">
        <v>2608</v>
      </c>
      <c r="W85" t="s">
        <v>2608</v>
      </c>
      <c r="X85" t="s">
        <v>2636</v>
      </c>
    </row>
    <row r="86" spans="1:25" x14ac:dyDescent="0.25">
      <c r="A86" s="74">
        <v>1235</v>
      </c>
      <c r="B86" t="s">
        <v>2821</v>
      </c>
      <c r="C86" s="5">
        <v>42481</v>
      </c>
      <c r="D86" s="5">
        <v>42492</v>
      </c>
      <c r="E86" t="s">
        <v>2600</v>
      </c>
      <c r="F86" t="s">
        <v>2818</v>
      </c>
      <c r="G86" t="s">
        <v>2632</v>
      </c>
      <c r="H86" t="s">
        <v>2611</v>
      </c>
      <c r="I86" t="s">
        <v>160</v>
      </c>
      <c r="J86" t="s">
        <v>2640</v>
      </c>
      <c r="K86">
        <v>86.64</v>
      </c>
      <c r="L86">
        <v>99</v>
      </c>
      <c r="M86">
        <v>85</v>
      </c>
      <c r="N86" t="s">
        <v>2650</v>
      </c>
      <c r="O86" t="s">
        <v>2690</v>
      </c>
      <c r="P86" t="s">
        <v>2605</v>
      </c>
      <c r="Q86" t="s">
        <v>2634</v>
      </c>
      <c r="R86" t="s">
        <v>2822</v>
      </c>
      <c r="S86" s="5">
        <v>43830</v>
      </c>
      <c r="T86" s="5">
        <v>44926</v>
      </c>
      <c r="U86" t="s">
        <v>2636</v>
      </c>
      <c r="V86" t="s">
        <v>2608</v>
      </c>
      <c r="W86" t="s">
        <v>2608</v>
      </c>
      <c r="X86" t="s">
        <v>2636</v>
      </c>
      <c r="Y86" t="s">
        <v>2609</v>
      </c>
    </row>
    <row r="87" spans="1:25" x14ac:dyDescent="0.25">
      <c r="A87" s="74">
        <v>1239</v>
      </c>
      <c r="B87" t="s">
        <v>2823</v>
      </c>
      <c r="C87" s="5">
        <v>42493</v>
      </c>
      <c r="D87" s="5">
        <v>42492</v>
      </c>
      <c r="E87" t="s">
        <v>2600</v>
      </c>
      <c r="F87" t="s">
        <v>2818</v>
      </c>
      <c r="G87" t="s">
        <v>2632</v>
      </c>
      <c r="I87" t="s">
        <v>160</v>
      </c>
      <c r="K87">
        <v>28.35</v>
      </c>
      <c r="M87">
        <v>26.5</v>
      </c>
      <c r="N87" t="s">
        <v>2650</v>
      </c>
      <c r="O87" t="s">
        <v>2676</v>
      </c>
      <c r="P87" t="s">
        <v>2605</v>
      </c>
      <c r="Q87" t="s">
        <v>2634</v>
      </c>
      <c r="R87" t="s">
        <v>2824</v>
      </c>
      <c r="S87" s="5">
        <v>43678</v>
      </c>
      <c r="T87" s="5">
        <v>43678</v>
      </c>
      <c r="U87" t="s">
        <v>2636</v>
      </c>
      <c r="V87" t="s">
        <v>2608</v>
      </c>
      <c r="W87" t="s">
        <v>2608</v>
      </c>
      <c r="X87" t="s">
        <v>2636</v>
      </c>
      <c r="Y87" t="s">
        <v>2720</v>
      </c>
    </row>
    <row r="88" spans="1:25" x14ac:dyDescent="0.25">
      <c r="A88" s="74">
        <v>1242</v>
      </c>
      <c r="B88" t="s">
        <v>2825</v>
      </c>
      <c r="C88" s="5">
        <v>42493</v>
      </c>
      <c r="D88" s="5">
        <v>42492</v>
      </c>
      <c r="E88" t="s">
        <v>2600</v>
      </c>
      <c r="F88" t="s">
        <v>2818</v>
      </c>
      <c r="G88" t="s">
        <v>2632</v>
      </c>
      <c r="I88" t="s">
        <v>160</v>
      </c>
      <c r="K88">
        <v>254</v>
      </c>
      <c r="M88">
        <v>246.4</v>
      </c>
      <c r="N88" t="s">
        <v>2650</v>
      </c>
      <c r="O88" t="s">
        <v>2633</v>
      </c>
      <c r="P88" t="s">
        <v>2605</v>
      </c>
      <c r="Q88" t="s">
        <v>2634</v>
      </c>
      <c r="R88" t="s">
        <v>2826</v>
      </c>
      <c r="S88" s="5">
        <v>45021</v>
      </c>
      <c r="T88" s="5">
        <v>45021</v>
      </c>
      <c r="U88" t="s">
        <v>2636</v>
      </c>
      <c r="V88" t="s">
        <v>2608</v>
      </c>
      <c r="W88" t="s">
        <v>2608</v>
      </c>
      <c r="X88" t="s">
        <v>2636</v>
      </c>
      <c r="Y88" t="s">
        <v>2720</v>
      </c>
    </row>
    <row r="89" spans="1:25" x14ac:dyDescent="0.25">
      <c r="A89" s="74">
        <v>1243</v>
      </c>
      <c r="B89" t="s">
        <v>2827</v>
      </c>
      <c r="C89" s="5">
        <v>42493</v>
      </c>
      <c r="D89" s="5">
        <v>42492</v>
      </c>
      <c r="E89" t="s">
        <v>2600</v>
      </c>
      <c r="F89" t="s">
        <v>2818</v>
      </c>
      <c r="G89" t="s">
        <v>2632</v>
      </c>
      <c r="I89" t="s">
        <v>160</v>
      </c>
      <c r="K89">
        <v>254</v>
      </c>
      <c r="M89">
        <v>249.7</v>
      </c>
      <c r="N89" t="s">
        <v>2650</v>
      </c>
      <c r="O89" t="s">
        <v>2633</v>
      </c>
      <c r="P89" t="s">
        <v>2605</v>
      </c>
      <c r="Q89" t="s">
        <v>2634</v>
      </c>
      <c r="R89" t="s">
        <v>2710</v>
      </c>
      <c r="S89" s="5">
        <v>44657</v>
      </c>
      <c r="T89" s="5">
        <v>45021</v>
      </c>
      <c r="U89" t="s">
        <v>2636</v>
      </c>
      <c r="V89" t="s">
        <v>2608</v>
      </c>
      <c r="W89" t="s">
        <v>2608</v>
      </c>
      <c r="X89" t="s">
        <v>2636</v>
      </c>
      <c r="Y89" t="s">
        <v>2720</v>
      </c>
    </row>
    <row r="90" spans="1:25" x14ac:dyDescent="0.25">
      <c r="A90" s="74">
        <v>1244</v>
      </c>
      <c r="B90" t="s">
        <v>2828</v>
      </c>
      <c r="C90" s="5">
        <v>42490</v>
      </c>
      <c r="D90" s="5">
        <v>42492</v>
      </c>
      <c r="E90" t="s">
        <v>2600</v>
      </c>
      <c r="F90" t="s">
        <v>2818</v>
      </c>
      <c r="G90" t="s">
        <v>2632</v>
      </c>
      <c r="H90" t="s">
        <v>2611</v>
      </c>
      <c r="I90" t="s">
        <v>160</v>
      </c>
      <c r="J90" t="s">
        <v>2640</v>
      </c>
      <c r="K90">
        <v>220</v>
      </c>
      <c r="L90">
        <v>104.5</v>
      </c>
      <c r="M90">
        <v>300</v>
      </c>
      <c r="N90" t="s">
        <v>2613</v>
      </c>
      <c r="O90" t="s">
        <v>2747</v>
      </c>
      <c r="P90" t="s">
        <v>2605</v>
      </c>
      <c r="Q90" t="s">
        <v>2634</v>
      </c>
      <c r="R90" t="s">
        <v>2829</v>
      </c>
      <c r="S90" s="5">
        <v>43900</v>
      </c>
      <c r="T90" s="5">
        <v>44940</v>
      </c>
      <c r="U90" t="s">
        <v>2636</v>
      </c>
      <c r="V90" t="s">
        <v>2608</v>
      </c>
      <c r="W90" t="s">
        <v>2608</v>
      </c>
      <c r="X90" t="s">
        <v>2636</v>
      </c>
      <c r="Y90" t="s">
        <v>2609</v>
      </c>
    </row>
    <row r="91" spans="1:25" x14ac:dyDescent="0.25">
      <c r="A91" s="74">
        <v>1259</v>
      </c>
      <c r="B91" t="s">
        <v>2830</v>
      </c>
      <c r="C91" s="5">
        <v>42487</v>
      </c>
      <c r="D91" s="5">
        <v>42492</v>
      </c>
      <c r="E91" t="s">
        <v>2600</v>
      </c>
      <c r="F91" t="s">
        <v>2818</v>
      </c>
      <c r="G91" t="s">
        <v>2632</v>
      </c>
      <c r="I91" t="s">
        <v>160</v>
      </c>
      <c r="K91">
        <v>133.6</v>
      </c>
      <c r="M91">
        <v>130</v>
      </c>
      <c r="N91" t="s">
        <v>2650</v>
      </c>
      <c r="O91" t="s">
        <v>2618</v>
      </c>
      <c r="P91" t="s">
        <v>2605</v>
      </c>
      <c r="Q91" t="s">
        <v>2634</v>
      </c>
      <c r="R91" t="s">
        <v>2831</v>
      </c>
      <c r="S91" s="5">
        <v>44181</v>
      </c>
      <c r="T91" s="5">
        <v>44561</v>
      </c>
      <c r="U91" t="s">
        <v>2636</v>
      </c>
      <c r="V91" t="s">
        <v>2608</v>
      </c>
      <c r="W91" t="s">
        <v>2608</v>
      </c>
      <c r="X91" t="s">
        <v>2636</v>
      </c>
      <c r="Y91" t="s">
        <v>2720</v>
      </c>
    </row>
    <row r="92" spans="1:25" x14ac:dyDescent="0.25">
      <c r="A92" s="74">
        <v>1260</v>
      </c>
      <c r="B92" t="s">
        <v>2832</v>
      </c>
      <c r="C92" s="5">
        <v>42487</v>
      </c>
      <c r="D92" s="5">
        <v>42492</v>
      </c>
      <c r="E92" t="s">
        <v>2600</v>
      </c>
      <c r="F92" t="s">
        <v>2818</v>
      </c>
      <c r="G92" t="s">
        <v>2632</v>
      </c>
      <c r="I92" t="s">
        <v>160</v>
      </c>
      <c r="K92">
        <v>102</v>
      </c>
      <c r="M92">
        <v>100</v>
      </c>
      <c r="N92" t="s">
        <v>2650</v>
      </c>
      <c r="O92" t="s">
        <v>2618</v>
      </c>
      <c r="P92" t="s">
        <v>2605</v>
      </c>
      <c r="Q92" t="s">
        <v>2634</v>
      </c>
      <c r="R92" t="s">
        <v>2831</v>
      </c>
      <c r="S92" s="5">
        <v>44118</v>
      </c>
      <c r="T92" s="5">
        <v>44561</v>
      </c>
      <c r="U92" t="s">
        <v>2636</v>
      </c>
      <c r="V92" t="s">
        <v>2608</v>
      </c>
      <c r="W92" t="s">
        <v>2608</v>
      </c>
      <c r="X92" t="s">
        <v>2636</v>
      </c>
      <c r="Y92" t="s">
        <v>2720</v>
      </c>
    </row>
    <row r="93" spans="1:25" x14ac:dyDescent="0.25">
      <c r="A93" s="74">
        <v>1269</v>
      </c>
      <c r="B93" t="s">
        <v>2833</v>
      </c>
      <c r="C93" s="5">
        <v>42489</v>
      </c>
      <c r="D93" s="5">
        <v>42492</v>
      </c>
      <c r="E93" t="s">
        <v>2600</v>
      </c>
      <c r="F93" t="s">
        <v>2818</v>
      </c>
      <c r="G93" t="s">
        <v>2602</v>
      </c>
      <c r="I93" t="s">
        <v>2602</v>
      </c>
      <c r="K93">
        <v>135.30000000000001</v>
      </c>
      <c r="M93">
        <v>125</v>
      </c>
      <c r="N93" t="s">
        <v>2650</v>
      </c>
      <c r="O93" t="s">
        <v>2834</v>
      </c>
      <c r="P93" t="s">
        <v>2605</v>
      </c>
      <c r="Q93" t="s">
        <v>2634</v>
      </c>
      <c r="R93" t="s">
        <v>2835</v>
      </c>
      <c r="S93" s="5">
        <v>43830</v>
      </c>
      <c r="T93" s="5">
        <v>44819</v>
      </c>
      <c r="U93" t="s">
        <v>2636</v>
      </c>
      <c r="V93" t="s">
        <v>2608</v>
      </c>
      <c r="W93" t="s">
        <v>2608</v>
      </c>
      <c r="X93" t="s">
        <v>2636</v>
      </c>
      <c r="Y93" t="s">
        <v>2609</v>
      </c>
    </row>
    <row r="94" spans="1:25" x14ac:dyDescent="0.25">
      <c r="A94" s="74">
        <v>1270</v>
      </c>
      <c r="B94" t="s">
        <v>2836</v>
      </c>
      <c r="C94" s="5">
        <v>42487</v>
      </c>
      <c r="D94" s="5">
        <v>42492</v>
      </c>
      <c r="E94" t="s">
        <v>2600</v>
      </c>
      <c r="F94" t="s">
        <v>2818</v>
      </c>
      <c r="G94" t="s">
        <v>2611</v>
      </c>
      <c r="I94" t="s">
        <v>2640</v>
      </c>
      <c r="K94">
        <v>313.5</v>
      </c>
      <c r="M94">
        <v>300</v>
      </c>
      <c r="N94" t="s">
        <v>2613</v>
      </c>
      <c r="O94" t="s">
        <v>2837</v>
      </c>
      <c r="P94" t="s">
        <v>2605</v>
      </c>
      <c r="Q94" t="s">
        <v>2634</v>
      </c>
      <c r="R94" t="s">
        <v>2838</v>
      </c>
      <c r="S94" s="5">
        <v>44166</v>
      </c>
      <c r="T94" s="5">
        <v>44713</v>
      </c>
      <c r="U94" t="s">
        <v>2636</v>
      </c>
      <c r="V94" t="s">
        <v>2608</v>
      </c>
      <c r="W94" t="s">
        <v>2608</v>
      </c>
      <c r="X94" t="s">
        <v>2636</v>
      </c>
      <c r="Y94" t="s">
        <v>2720</v>
      </c>
    </row>
    <row r="95" spans="1:25" x14ac:dyDescent="0.25">
      <c r="A95" s="74">
        <v>1272</v>
      </c>
      <c r="B95" t="s">
        <v>2839</v>
      </c>
      <c r="C95" s="5">
        <v>42492</v>
      </c>
      <c r="D95" s="5">
        <v>42492</v>
      </c>
      <c r="E95" t="s">
        <v>2600</v>
      </c>
      <c r="F95" t="s">
        <v>2818</v>
      </c>
      <c r="G95" t="s">
        <v>2611</v>
      </c>
      <c r="I95" t="s">
        <v>2640</v>
      </c>
      <c r="K95">
        <v>25.2</v>
      </c>
      <c r="M95">
        <v>25</v>
      </c>
      <c r="N95" t="s">
        <v>2613</v>
      </c>
      <c r="O95" t="s">
        <v>2704</v>
      </c>
      <c r="P95" t="s">
        <v>2605</v>
      </c>
      <c r="Q95" t="s">
        <v>2634</v>
      </c>
      <c r="R95" t="s">
        <v>2840</v>
      </c>
      <c r="S95" s="5">
        <v>43251</v>
      </c>
      <c r="T95" s="5">
        <v>44561</v>
      </c>
      <c r="U95" t="s">
        <v>2636</v>
      </c>
      <c r="V95" t="s">
        <v>2608</v>
      </c>
      <c r="W95" t="s">
        <v>2608</v>
      </c>
      <c r="X95" t="s">
        <v>2636</v>
      </c>
      <c r="Y95" t="s">
        <v>2609</v>
      </c>
    </row>
    <row r="96" spans="1:25" x14ac:dyDescent="0.25">
      <c r="A96" s="74">
        <v>1275</v>
      </c>
      <c r="B96" t="s">
        <v>2841</v>
      </c>
      <c r="C96" s="5">
        <v>42486</v>
      </c>
      <c r="D96" s="5">
        <v>42492</v>
      </c>
      <c r="E96" t="s">
        <v>2600</v>
      </c>
      <c r="F96" t="s">
        <v>2818</v>
      </c>
      <c r="G96" t="s">
        <v>2611</v>
      </c>
      <c r="I96" t="s">
        <v>2640</v>
      </c>
      <c r="K96">
        <v>418</v>
      </c>
      <c r="M96">
        <v>418</v>
      </c>
      <c r="N96" t="s">
        <v>2613</v>
      </c>
      <c r="O96" t="s">
        <v>2707</v>
      </c>
      <c r="P96" t="s">
        <v>2605</v>
      </c>
      <c r="Q96" t="s">
        <v>2634</v>
      </c>
      <c r="R96" t="s">
        <v>2842</v>
      </c>
      <c r="S96" s="5">
        <v>44166</v>
      </c>
      <c r="T96" s="5">
        <v>45026</v>
      </c>
      <c r="U96" t="s">
        <v>2636</v>
      </c>
      <c r="V96" t="s">
        <v>2608</v>
      </c>
      <c r="W96" t="s">
        <v>2608</v>
      </c>
      <c r="X96" t="s">
        <v>2636</v>
      </c>
      <c r="Y96" t="s">
        <v>2609</v>
      </c>
    </row>
    <row r="97" spans="1:25" x14ac:dyDescent="0.25">
      <c r="A97" s="74">
        <v>1277</v>
      </c>
      <c r="B97" t="s">
        <v>2843</v>
      </c>
      <c r="C97" s="5">
        <v>42492</v>
      </c>
      <c r="D97" s="5">
        <v>42492</v>
      </c>
      <c r="E97" t="s">
        <v>2600</v>
      </c>
      <c r="F97" t="s">
        <v>2818</v>
      </c>
      <c r="G97" t="s">
        <v>2602</v>
      </c>
      <c r="I97" t="s">
        <v>2602</v>
      </c>
      <c r="K97">
        <v>114</v>
      </c>
      <c r="M97">
        <v>20</v>
      </c>
      <c r="N97" t="s">
        <v>2613</v>
      </c>
      <c r="O97" t="s">
        <v>2707</v>
      </c>
      <c r="P97" t="s">
        <v>2605</v>
      </c>
      <c r="Q97" t="s">
        <v>2634</v>
      </c>
      <c r="R97" t="s">
        <v>2844</v>
      </c>
      <c r="S97" s="5">
        <v>43891</v>
      </c>
      <c r="T97" s="5">
        <v>44545</v>
      </c>
      <c r="U97" t="s">
        <v>2636</v>
      </c>
      <c r="V97" t="s">
        <v>2608</v>
      </c>
      <c r="W97" t="s">
        <v>2608</v>
      </c>
      <c r="X97" t="s">
        <v>2636</v>
      </c>
      <c r="Y97" t="s">
        <v>2609</v>
      </c>
    </row>
    <row r="98" spans="1:25" x14ac:dyDescent="0.25">
      <c r="A98" s="74">
        <v>1284</v>
      </c>
      <c r="B98" t="s">
        <v>2845</v>
      </c>
      <c r="C98" s="5">
        <v>42513</v>
      </c>
      <c r="D98" s="5">
        <v>42492</v>
      </c>
      <c r="E98" t="s">
        <v>2600</v>
      </c>
      <c r="F98" t="s">
        <v>2818</v>
      </c>
      <c r="G98" t="s">
        <v>2602</v>
      </c>
      <c r="I98" t="s">
        <v>2602</v>
      </c>
      <c r="K98">
        <v>144.9</v>
      </c>
      <c r="M98">
        <v>140.9</v>
      </c>
      <c r="N98" t="s">
        <v>2603</v>
      </c>
      <c r="O98" t="s">
        <v>2744</v>
      </c>
      <c r="P98" t="s">
        <v>2605</v>
      </c>
      <c r="Q98" t="s">
        <v>2634</v>
      </c>
      <c r="R98" t="s">
        <v>2846</v>
      </c>
      <c r="S98" s="5">
        <v>43497</v>
      </c>
      <c r="T98" s="5">
        <v>44485</v>
      </c>
      <c r="U98" t="s">
        <v>2636</v>
      </c>
      <c r="V98" t="s">
        <v>2608</v>
      </c>
      <c r="W98" t="s">
        <v>2608</v>
      </c>
      <c r="X98" t="s">
        <v>2636</v>
      </c>
      <c r="Y98" t="s">
        <v>2609</v>
      </c>
    </row>
    <row r="99" spans="1:25" x14ac:dyDescent="0.25">
      <c r="A99" s="74">
        <v>1291</v>
      </c>
      <c r="B99" t="s">
        <v>2847</v>
      </c>
      <c r="C99" s="5">
        <v>42488</v>
      </c>
      <c r="D99" s="5">
        <v>42492</v>
      </c>
      <c r="E99" t="s">
        <v>2600</v>
      </c>
      <c r="F99" t="s">
        <v>2818</v>
      </c>
      <c r="G99" t="s">
        <v>2611</v>
      </c>
      <c r="H99" t="s">
        <v>2632</v>
      </c>
      <c r="I99" t="s">
        <v>2640</v>
      </c>
      <c r="J99" t="s">
        <v>160</v>
      </c>
      <c r="K99">
        <v>20</v>
      </c>
      <c r="L99">
        <v>300</v>
      </c>
      <c r="M99">
        <v>300</v>
      </c>
      <c r="N99" t="s">
        <v>2613</v>
      </c>
      <c r="O99" t="s">
        <v>2789</v>
      </c>
      <c r="P99" t="s">
        <v>2727</v>
      </c>
      <c r="Q99" t="s">
        <v>18</v>
      </c>
      <c r="R99" t="s">
        <v>2848</v>
      </c>
      <c r="S99" s="5">
        <v>45044</v>
      </c>
      <c r="T99" s="5">
        <v>45044</v>
      </c>
      <c r="U99" t="s">
        <v>2636</v>
      </c>
      <c r="V99" t="s">
        <v>2608</v>
      </c>
      <c r="W99" t="s">
        <v>2608</v>
      </c>
      <c r="X99" t="s">
        <v>2636</v>
      </c>
      <c r="Y99" t="s">
        <v>2609</v>
      </c>
    </row>
    <row r="100" spans="1:25" x14ac:dyDescent="0.25">
      <c r="A100" s="74">
        <v>1293</v>
      </c>
      <c r="B100" t="s">
        <v>2849</v>
      </c>
      <c r="C100" s="5">
        <v>42488</v>
      </c>
      <c r="D100" s="5">
        <v>42492</v>
      </c>
      <c r="E100" t="s">
        <v>2600</v>
      </c>
      <c r="F100" t="s">
        <v>2818</v>
      </c>
      <c r="G100" t="s">
        <v>2632</v>
      </c>
      <c r="I100" t="s">
        <v>160</v>
      </c>
      <c r="K100">
        <v>400</v>
      </c>
      <c r="M100">
        <v>400</v>
      </c>
      <c r="N100" t="s">
        <v>2650</v>
      </c>
      <c r="O100" t="s">
        <v>2726</v>
      </c>
      <c r="P100" t="s">
        <v>2727</v>
      </c>
      <c r="Q100" t="s">
        <v>18</v>
      </c>
      <c r="R100" t="s">
        <v>2728</v>
      </c>
      <c r="S100" s="5">
        <v>44531</v>
      </c>
      <c r="T100" s="5">
        <v>44531</v>
      </c>
      <c r="U100" t="s">
        <v>2636</v>
      </c>
      <c r="V100" t="s">
        <v>2608</v>
      </c>
      <c r="W100" t="s">
        <v>2608</v>
      </c>
      <c r="X100" t="s">
        <v>2636</v>
      </c>
      <c r="Y100" t="s">
        <v>2720</v>
      </c>
    </row>
    <row r="101" spans="1:25" x14ac:dyDescent="0.25">
      <c r="A101" s="74">
        <v>1295</v>
      </c>
      <c r="B101" t="s">
        <v>2850</v>
      </c>
      <c r="C101" s="5">
        <v>42486</v>
      </c>
      <c r="D101" s="5">
        <v>42492</v>
      </c>
      <c r="E101" t="s">
        <v>2600</v>
      </c>
      <c r="F101" t="s">
        <v>2818</v>
      </c>
      <c r="G101" t="s">
        <v>2611</v>
      </c>
      <c r="I101" t="s">
        <v>2640</v>
      </c>
      <c r="K101">
        <v>405.9</v>
      </c>
      <c r="M101">
        <v>400</v>
      </c>
      <c r="N101" t="s">
        <v>2613</v>
      </c>
      <c r="O101" t="s">
        <v>2614</v>
      </c>
      <c r="P101" t="s">
        <v>2605</v>
      </c>
      <c r="Q101" t="s">
        <v>23</v>
      </c>
      <c r="R101" t="s">
        <v>2851</v>
      </c>
      <c r="S101" s="5">
        <v>44652</v>
      </c>
      <c r="T101" s="5">
        <v>44927</v>
      </c>
      <c r="U101" t="s">
        <v>2636</v>
      </c>
      <c r="V101" t="s">
        <v>2608</v>
      </c>
      <c r="W101" t="s">
        <v>2608</v>
      </c>
      <c r="X101" t="s">
        <v>2636</v>
      </c>
      <c r="Y101" t="s">
        <v>2609</v>
      </c>
    </row>
    <row r="102" spans="1:25" x14ac:dyDescent="0.25">
      <c r="A102" s="74">
        <v>1302</v>
      </c>
      <c r="B102" t="s">
        <v>2852</v>
      </c>
      <c r="C102" s="5">
        <v>42493</v>
      </c>
      <c r="D102" s="5">
        <v>42492</v>
      </c>
      <c r="E102" t="s">
        <v>2600</v>
      </c>
      <c r="F102" t="s">
        <v>2818</v>
      </c>
      <c r="G102" t="s">
        <v>2611</v>
      </c>
      <c r="I102" t="s">
        <v>2640</v>
      </c>
      <c r="K102">
        <v>220</v>
      </c>
      <c r="M102">
        <v>213.5</v>
      </c>
      <c r="N102" t="s">
        <v>2650</v>
      </c>
      <c r="O102" t="s">
        <v>2614</v>
      </c>
      <c r="P102" t="s">
        <v>2605</v>
      </c>
      <c r="Q102" t="s">
        <v>23</v>
      </c>
      <c r="R102" t="s">
        <v>2853</v>
      </c>
      <c r="S102" s="5">
        <v>43616</v>
      </c>
      <c r="T102" s="5">
        <v>44377</v>
      </c>
      <c r="U102" t="s">
        <v>2636</v>
      </c>
      <c r="V102" t="s">
        <v>2608</v>
      </c>
      <c r="W102" t="s">
        <v>2608</v>
      </c>
      <c r="X102" t="s">
        <v>2636</v>
      </c>
      <c r="Y102" t="s">
        <v>2720</v>
      </c>
    </row>
    <row r="103" spans="1:25" x14ac:dyDescent="0.25">
      <c r="A103" s="74">
        <v>1305</v>
      </c>
      <c r="B103" t="s">
        <v>2854</v>
      </c>
      <c r="C103" s="5">
        <v>42482</v>
      </c>
      <c r="D103" s="5">
        <v>42492</v>
      </c>
      <c r="E103" t="s">
        <v>2600</v>
      </c>
      <c r="F103" t="s">
        <v>2818</v>
      </c>
      <c r="G103" t="s">
        <v>2632</v>
      </c>
      <c r="H103" t="s">
        <v>2611</v>
      </c>
      <c r="I103" t="s">
        <v>160</v>
      </c>
      <c r="J103" t="s">
        <v>2640</v>
      </c>
      <c r="K103">
        <v>102.9</v>
      </c>
      <c r="L103">
        <v>20.7</v>
      </c>
      <c r="M103">
        <v>100</v>
      </c>
      <c r="N103" t="s">
        <v>2650</v>
      </c>
      <c r="O103" t="s">
        <v>2651</v>
      </c>
      <c r="P103" t="s">
        <v>2605</v>
      </c>
      <c r="Q103" t="s">
        <v>23</v>
      </c>
      <c r="R103" t="s">
        <v>2855</v>
      </c>
      <c r="S103" s="5">
        <v>44044</v>
      </c>
      <c r="T103" s="5">
        <v>44561</v>
      </c>
      <c r="U103" t="s">
        <v>2636</v>
      </c>
      <c r="V103" t="s">
        <v>2608</v>
      </c>
      <c r="W103" t="s">
        <v>2608</v>
      </c>
      <c r="X103" t="s">
        <v>2636</v>
      </c>
      <c r="Y103" t="s">
        <v>2720</v>
      </c>
    </row>
    <row r="104" spans="1:25" x14ac:dyDescent="0.25">
      <c r="A104" s="74">
        <v>1312</v>
      </c>
      <c r="B104" t="s">
        <v>2856</v>
      </c>
      <c r="C104" s="5">
        <v>42488</v>
      </c>
      <c r="D104" s="5">
        <v>42492</v>
      </c>
      <c r="E104" t="s">
        <v>2600</v>
      </c>
      <c r="F104" t="s">
        <v>2818</v>
      </c>
      <c r="G104" t="s">
        <v>2632</v>
      </c>
      <c r="H104" t="s">
        <v>2611</v>
      </c>
      <c r="I104" t="s">
        <v>160</v>
      </c>
      <c r="J104" t="s">
        <v>2640</v>
      </c>
      <c r="K104">
        <v>156</v>
      </c>
      <c r="L104">
        <v>72</v>
      </c>
      <c r="M104">
        <v>144</v>
      </c>
      <c r="N104" t="s">
        <v>2613</v>
      </c>
      <c r="O104" t="s">
        <v>2651</v>
      </c>
      <c r="P104" t="s">
        <v>2605</v>
      </c>
      <c r="Q104" t="s">
        <v>23</v>
      </c>
      <c r="R104" t="s">
        <v>2857</v>
      </c>
      <c r="S104" s="5">
        <v>44012</v>
      </c>
      <c r="T104" s="5">
        <v>44545</v>
      </c>
      <c r="U104" t="s">
        <v>2636</v>
      </c>
      <c r="V104" t="s">
        <v>2608</v>
      </c>
      <c r="W104" t="s">
        <v>2608</v>
      </c>
      <c r="X104" t="s">
        <v>2636</v>
      </c>
      <c r="Y104" t="s">
        <v>2609</v>
      </c>
    </row>
    <row r="105" spans="1:25" x14ac:dyDescent="0.25">
      <c r="A105" s="74">
        <v>1313</v>
      </c>
      <c r="B105" t="s">
        <v>2858</v>
      </c>
      <c r="C105" s="5">
        <v>42488</v>
      </c>
      <c r="D105" s="5">
        <v>42492</v>
      </c>
      <c r="E105" t="s">
        <v>2600</v>
      </c>
      <c r="F105" t="s">
        <v>2818</v>
      </c>
      <c r="G105" t="s">
        <v>2632</v>
      </c>
      <c r="H105" t="s">
        <v>2611</v>
      </c>
      <c r="I105" t="s">
        <v>160</v>
      </c>
      <c r="J105" t="s">
        <v>2640</v>
      </c>
      <c r="K105">
        <v>197.6</v>
      </c>
      <c r="L105">
        <v>96</v>
      </c>
      <c r="M105">
        <v>182</v>
      </c>
      <c r="N105" t="s">
        <v>2613</v>
      </c>
      <c r="O105" t="s">
        <v>2651</v>
      </c>
      <c r="P105" t="s">
        <v>2605</v>
      </c>
      <c r="Q105" t="s">
        <v>23</v>
      </c>
      <c r="R105" t="s">
        <v>2800</v>
      </c>
      <c r="S105" s="5">
        <v>44012</v>
      </c>
      <c r="T105" s="5">
        <v>45031</v>
      </c>
      <c r="U105" t="s">
        <v>2636</v>
      </c>
      <c r="V105" t="s">
        <v>2608</v>
      </c>
      <c r="W105" t="s">
        <v>2608</v>
      </c>
      <c r="X105" t="s">
        <v>2636</v>
      </c>
      <c r="Y105" t="s">
        <v>2609</v>
      </c>
    </row>
    <row r="106" spans="1:25" x14ac:dyDescent="0.25">
      <c r="A106" s="74">
        <v>1314</v>
      </c>
      <c r="B106" t="s">
        <v>2859</v>
      </c>
      <c r="C106" s="5">
        <v>42488</v>
      </c>
      <c r="D106" s="5">
        <v>42492</v>
      </c>
      <c r="E106" t="s">
        <v>2600</v>
      </c>
      <c r="F106" t="s">
        <v>2818</v>
      </c>
      <c r="G106" t="s">
        <v>2632</v>
      </c>
      <c r="H106" t="s">
        <v>2611</v>
      </c>
      <c r="I106" t="s">
        <v>160</v>
      </c>
      <c r="J106" t="s">
        <v>2640</v>
      </c>
      <c r="K106">
        <v>324.5</v>
      </c>
      <c r="L106">
        <v>150</v>
      </c>
      <c r="M106">
        <v>300</v>
      </c>
      <c r="N106" t="s">
        <v>2613</v>
      </c>
      <c r="O106" t="s">
        <v>2651</v>
      </c>
      <c r="P106" t="s">
        <v>2605</v>
      </c>
      <c r="Q106" t="s">
        <v>23</v>
      </c>
      <c r="R106" t="s">
        <v>2800</v>
      </c>
      <c r="S106" s="5">
        <v>44012</v>
      </c>
      <c r="T106" s="5">
        <v>45031</v>
      </c>
      <c r="U106" t="s">
        <v>2636</v>
      </c>
      <c r="V106" t="s">
        <v>2608</v>
      </c>
      <c r="W106" t="s">
        <v>2608</v>
      </c>
      <c r="X106" t="s">
        <v>2636</v>
      </c>
      <c r="Y106" t="s">
        <v>2609</v>
      </c>
    </row>
    <row r="107" spans="1:25" x14ac:dyDescent="0.25">
      <c r="A107" s="74">
        <v>1319</v>
      </c>
      <c r="B107" t="s">
        <v>2860</v>
      </c>
      <c r="C107" s="5">
        <v>42485</v>
      </c>
      <c r="D107" s="5">
        <v>42492</v>
      </c>
      <c r="E107" t="s">
        <v>2600</v>
      </c>
      <c r="F107" t="s">
        <v>2818</v>
      </c>
      <c r="G107" t="s">
        <v>2632</v>
      </c>
      <c r="I107" t="s">
        <v>160</v>
      </c>
      <c r="K107">
        <v>259.8</v>
      </c>
      <c r="M107">
        <v>250</v>
      </c>
      <c r="N107" t="s">
        <v>2613</v>
      </c>
      <c r="O107" t="s">
        <v>2618</v>
      </c>
      <c r="P107" t="s">
        <v>2605</v>
      </c>
      <c r="Q107" t="s">
        <v>23</v>
      </c>
      <c r="R107" t="s">
        <v>2647</v>
      </c>
      <c r="S107" s="5">
        <v>44196</v>
      </c>
      <c r="T107" s="5">
        <v>44408</v>
      </c>
      <c r="U107" t="s">
        <v>2636</v>
      </c>
      <c r="V107" t="s">
        <v>2608</v>
      </c>
      <c r="W107" t="s">
        <v>2608</v>
      </c>
      <c r="X107" t="s">
        <v>2636</v>
      </c>
      <c r="Y107" t="s">
        <v>2609</v>
      </c>
    </row>
    <row r="108" spans="1:25" x14ac:dyDescent="0.25">
      <c r="A108" s="74">
        <v>1322</v>
      </c>
      <c r="B108" t="s">
        <v>2861</v>
      </c>
      <c r="C108" s="5">
        <v>42485</v>
      </c>
      <c r="D108" s="5">
        <v>42492</v>
      </c>
      <c r="E108" t="s">
        <v>2600</v>
      </c>
      <c r="F108" t="s">
        <v>2818</v>
      </c>
      <c r="G108" t="s">
        <v>2611</v>
      </c>
      <c r="H108" t="s">
        <v>2632</v>
      </c>
      <c r="I108" t="s">
        <v>2640</v>
      </c>
      <c r="J108" t="s">
        <v>160</v>
      </c>
      <c r="K108">
        <v>24.95</v>
      </c>
      <c r="L108">
        <v>25</v>
      </c>
      <c r="M108">
        <v>24</v>
      </c>
      <c r="N108" t="s">
        <v>2613</v>
      </c>
      <c r="O108" t="s">
        <v>2618</v>
      </c>
      <c r="P108" t="s">
        <v>2605</v>
      </c>
      <c r="Q108" t="s">
        <v>23</v>
      </c>
      <c r="R108" t="s">
        <v>2647</v>
      </c>
      <c r="S108" s="5">
        <v>44561</v>
      </c>
      <c r="T108" s="5">
        <v>44560</v>
      </c>
      <c r="U108" t="s">
        <v>2636</v>
      </c>
      <c r="V108" t="s">
        <v>2608</v>
      </c>
      <c r="W108" t="s">
        <v>2608</v>
      </c>
      <c r="X108" t="s">
        <v>2636</v>
      </c>
      <c r="Y108" t="s">
        <v>2609</v>
      </c>
    </row>
    <row r="109" spans="1:25" x14ac:dyDescent="0.25">
      <c r="A109" s="74">
        <v>1323</v>
      </c>
      <c r="B109" t="s">
        <v>2862</v>
      </c>
      <c r="C109" s="5">
        <v>42485</v>
      </c>
      <c r="D109" s="5">
        <v>42492</v>
      </c>
      <c r="E109" t="s">
        <v>2600</v>
      </c>
      <c r="F109" t="s">
        <v>2818</v>
      </c>
      <c r="G109" t="s">
        <v>2611</v>
      </c>
      <c r="H109" t="s">
        <v>2632</v>
      </c>
      <c r="I109" t="s">
        <v>2640</v>
      </c>
      <c r="J109" t="s">
        <v>160</v>
      </c>
      <c r="K109">
        <v>24.95</v>
      </c>
      <c r="L109">
        <v>25.05</v>
      </c>
      <c r="M109">
        <v>24</v>
      </c>
      <c r="N109" t="s">
        <v>2613</v>
      </c>
      <c r="O109" t="s">
        <v>2618</v>
      </c>
      <c r="P109" t="s">
        <v>2605</v>
      </c>
      <c r="Q109" t="s">
        <v>23</v>
      </c>
      <c r="R109" t="s">
        <v>2647</v>
      </c>
      <c r="S109" s="5">
        <v>44561</v>
      </c>
      <c r="T109" s="5">
        <v>44560</v>
      </c>
      <c r="U109" t="s">
        <v>2636</v>
      </c>
      <c r="V109" t="s">
        <v>2608</v>
      </c>
      <c r="W109" t="s">
        <v>2608</v>
      </c>
      <c r="X109" t="s">
        <v>2636</v>
      </c>
      <c r="Y109" t="s">
        <v>2609</v>
      </c>
    </row>
    <row r="110" spans="1:25" x14ac:dyDescent="0.25">
      <c r="A110" s="74">
        <v>1324</v>
      </c>
      <c r="B110" t="s">
        <v>2863</v>
      </c>
      <c r="C110" s="5">
        <v>42487</v>
      </c>
      <c r="D110" s="5">
        <v>42492</v>
      </c>
      <c r="E110" t="s">
        <v>2600</v>
      </c>
      <c r="F110" t="s">
        <v>2818</v>
      </c>
      <c r="G110" t="s">
        <v>2632</v>
      </c>
      <c r="I110" t="s">
        <v>160</v>
      </c>
      <c r="K110">
        <v>311.39999999999998</v>
      </c>
      <c r="M110">
        <v>300</v>
      </c>
      <c r="N110" t="s">
        <v>2613</v>
      </c>
      <c r="O110" t="s">
        <v>2618</v>
      </c>
      <c r="P110" t="s">
        <v>2605</v>
      </c>
      <c r="Q110" t="s">
        <v>23</v>
      </c>
      <c r="R110" t="s">
        <v>2864</v>
      </c>
      <c r="S110" s="5">
        <v>43830</v>
      </c>
      <c r="T110" s="5">
        <v>44713</v>
      </c>
      <c r="U110" t="s">
        <v>2636</v>
      </c>
      <c r="V110" t="s">
        <v>2608</v>
      </c>
      <c r="W110" t="s">
        <v>2608</v>
      </c>
      <c r="X110" t="s">
        <v>2636</v>
      </c>
      <c r="Y110" t="s">
        <v>2720</v>
      </c>
    </row>
    <row r="111" spans="1:25" x14ac:dyDescent="0.25">
      <c r="A111" s="74">
        <v>1325</v>
      </c>
      <c r="B111" t="s">
        <v>2865</v>
      </c>
      <c r="C111" s="5">
        <v>42487</v>
      </c>
      <c r="D111" s="5">
        <v>42492</v>
      </c>
      <c r="E111" t="s">
        <v>2600</v>
      </c>
      <c r="F111" t="s">
        <v>2818</v>
      </c>
      <c r="G111" t="s">
        <v>2632</v>
      </c>
      <c r="I111" t="s">
        <v>160</v>
      </c>
      <c r="K111">
        <v>208</v>
      </c>
      <c r="M111">
        <v>200</v>
      </c>
      <c r="N111" t="s">
        <v>2650</v>
      </c>
      <c r="O111" t="s">
        <v>2618</v>
      </c>
      <c r="P111" t="s">
        <v>2605</v>
      </c>
      <c r="Q111" t="s">
        <v>23</v>
      </c>
      <c r="R111" t="s">
        <v>2866</v>
      </c>
      <c r="S111" s="5">
        <v>43830</v>
      </c>
      <c r="T111" s="5">
        <v>44713</v>
      </c>
      <c r="U111" t="s">
        <v>2636</v>
      </c>
      <c r="V111" t="s">
        <v>2608</v>
      </c>
      <c r="W111" t="s">
        <v>2608</v>
      </c>
      <c r="X111" t="s">
        <v>2636</v>
      </c>
      <c r="Y111" t="s">
        <v>2720</v>
      </c>
    </row>
    <row r="112" spans="1:25" x14ac:dyDescent="0.25">
      <c r="A112" s="74">
        <v>1327</v>
      </c>
      <c r="B112" t="s">
        <v>2867</v>
      </c>
      <c r="C112" s="5">
        <v>42489</v>
      </c>
      <c r="D112" s="5">
        <v>42492</v>
      </c>
      <c r="E112" t="s">
        <v>2600</v>
      </c>
      <c r="F112" t="s">
        <v>2818</v>
      </c>
      <c r="G112" t="s">
        <v>2632</v>
      </c>
      <c r="I112" t="s">
        <v>160</v>
      </c>
      <c r="K112">
        <v>57.95</v>
      </c>
      <c r="M112">
        <v>56.87</v>
      </c>
      <c r="N112" t="s">
        <v>2613</v>
      </c>
      <c r="O112" t="s">
        <v>2618</v>
      </c>
      <c r="P112" t="s">
        <v>2605</v>
      </c>
      <c r="Q112" t="s">
        <v>23</v>
      </c>
      <c r="R112" t="s">
        <v>2647</v>
      </c>
      <c r="S112" s="5">
        <v>43647</v>
      </c>
      <c r="T112" s="5">
        <v>44286</v>
      </c>
      <c r="U112" t="s">
        <v>2636</v>
      </c>
      <c r="V112" t="s">
        <v>2608</v>
      </c>
      <c r="W112" t="s">
        <v>2608</v>
      </c>
      <c r="X112" t="s">
        <v>2636</v>
      </c>
      <c r="Y112" t="s">
        <v>2720</v>
      </c>
    </row>
    <row r="113" spans="1:25" x14ac:dyDescent="0.25">
      <c r="A113" s="74">
        <v>1329</v>
      </c>
      <c r="B113" t="s">
        <v>2868</v>
      </c>
      <c r="C113" s="5">
        <v>42489</v>
      </c>
      <c r="D113" s="5">
        <v>42492</v>
      </c>
      <c r="E113" t="s">
        <v>2600</v>
      </c>
      <c r="F113" t="s">
        <v>2818</v>
      </c>
      <c r="G113" t="s">
        <v>2632</v>
      </c>
      <c r="H113" t="s">
        <v>2611</v>
      </c>
      <c r="I113" t="s">
        <v>160</v>
      </c>
      <c r="J113" t="s">
        <v>2640</v>
      </c>
      <c r="K113">
        <v>112.3</v>
      </c>
      <c r="L113">
        <v>40</v>
      </c>
      <c r="M113">
        <v>110</v>
      </c>
      <c r="N113" t="s">
        <v>2613</v>
      </c>
      <c r="O113" t="s">
        <v>2618</v>
      </c>
      <c r="P113" t="s">
        <v>2605</v>
      </c>
      <c r="Q113" t="s">
        <v>23</v>
      </c>
      <c r="R113" t="s">
        <v>2869</v>
      </c>
      <c r="S113" s="5">
        <v>44531</v>
      </c>
      <c r="T113" s="5">
        <v>44531</v>
      </c>
      <c r="U113" t="s">
        <v>2636</v>
      </c>
      <c r="V113" t="s">
        <v>2608</v>
      </c>
      <c r="W113" t="s">
        <v>2608</v>
      </c>
      <c r="X113" t="s">
        <v>2636</v>
      </c>
      <c r="Y113" t="s">
        <v>2609</v>
      </c>
    </row>
    <row r="114" spans="1:25" x14ac:dyDescent="0.25">
      <c r="A114" s="74">
        <v>1330</v>
      </c>
      <c r="B114" t="s">
        <v>2870</v>
      </c>
      <c r="C114" s="5">
        <v>42492</v>
      </c>
      <c r="D114" s="5">
        <v>42492</v>
      </c>
      <c r="E114" t="s">
        <v>2600</v>
      </c>
      <c r="F114" t="s">
        <v>2818</v>
      </c>
      <c r="G114" t="s">
        <v>2611</v>
      </c>
      <c r="I114" t="s">
        <v>2640</v>
      </c>
      <c r="K114">
        <v>300</v>
      </c>
      <c r="M114">
        <v>120</v>
      </c>
      <c r="N114" t="s">
        <v>2613</v>
      </c>
      <c r="O114" t="s">
        <v>2804</v>
      </c>
      <c r="P114" t="s">
        <v>2605</v>
      </c>
      <c r="Q114" t="s">
        <v>23</v>
      </c>
      <c r="R114" t="s">
        <v>2871</v>
      </c>
      <c r="S114" s="5">
        <v>43617</v>
      </c>
      <c r="T114" s="5">
        <v>44896</v>
      </c>
      <c r="U114" t="s">
        <v>2636</v>
      </c>
      <c r="V114" t="s">
        <v>2608</v>
      </c>
      <c r="W114" t="s">
        <v>2608</v>
      </c>
      <c r="X114" t="s">
        <v>2636</v>
      </c>
      <c r="Y114" t="s">
        <v>2609</v>
      </c>
    </row>
    <row r="115" spans="1:25" x14ac:dyDescent="0.25">
      <c r="A115" s="74">
        <v>1335</v>
      </c>
      <c r="B115" t="s">
        <v>2872</v>
      </c>
      <c r="C115" s="5">
        <v>42492</v>
      </c>
      <c r="D115" s="5">
        <v>42492</v>
      </c>
      <c r="E115" t="s">
        <v>2600</v>
      </c>
      <c r="F115" t="s">
        <v>2818</v>
      </c>
      <c r="G115" t="s">
        <v>2632</v>
      </c>
      <c r="I115" t="s">
        <v>160</v>
      </c>
      <c r="K115">
        <v>106.9</v>
      </c>
      <c r="M115">
        <v>105.2</v>
      </c>
      <c r="N115" t="s">
        <v>2613</v>
      </c>
      <c r="O115" t="s">
        <v>2618</v>
      </c>
      <c r="P115" t="s">
        <v>2605</v>
      </c>
      <c r="Q115" t="s">
        <v>23</v>
      </c>
      <c r="R115" t="s">
        <v>2873</v>
      </c>
      <c r="S115" s="5">
        <v>43709</v>
      </c>
      <c r="T115" s="5">
        <v>44303</v>
      </c>
      <c r="U115" t="s">
        <v>2636</v>
      </c>
      <c r="V115" t="s">
        <v>2608</v>
      </c>
      <c r="W115" t="s">
        <v>2608</v>
      </c>
      <c r="X115" t="s">
        <v>2636</v>
      </c>
      <c r="Y115" t="s">
        <v>2609</v>
      </c>
    </row>
    <row r="116" spans="1:25" x14ac:dyDescent="0.25">
      <c r="A116" s="74">
        <v>1336</v>
      </c>
      <c r="B116" t="s">
        <v>2874</v>
      </c>
      <c r="C116" s="5">
        <v>42487</v>
      </c>
      <c r="D116" s="5">
        <v>42492</v>
      </c>
      <c r="E116" t="s">
        <v>2600</v>
      </c>
      <c r="F116" t="s">
        <v>2818</v>
      </c>
      <c r="G116" t="s">
        <v>2632</v>
      </c>
      <c r="I116" t="s">
        <v>160</v>
      </c>
      <c r="K116">
        <v>380.1</v>
      </c>
      <c r="M116">
        <v>375</v>
      </c>
      <c r="N116" t="s">
        <v>2613</v>
      </c>
      <c r="O116" t="s">
        <v>2812</v>
      </c>
      <c r="P116" t="s">
        <v>2732</v>
      </c>
      <c r="Q116" t="s">
        <v>23</v>
      </c>
      <c r="R116" t="s">
        <v>2875</v>
      </c>
      <c r="S116" s="5">
        <v>43800</v>
      </c>
      <c r="T116" s="5">
        <v>45042</v>
      </c>
      <c r="U116" t="s">
        <v>2636</v>
      </c>
      <c r="V116" t="s">
        <v>2608</v>
      </c>
      <c r="W116" t="s">
        <v>2608</v>
      </c>
      <c r="X116" t="s">
        <v>2636</v>
      </c>
      <c r="Y116" t="s">
        <v>2720</v>
      </c>
    </row>
    <row r="117" spans="1:25" x14ac:dyDescent="0.25">
      <c r="A117" s="74">
        <v>1339</v>
      </c>
      <c r="B117" t="s">
        <v>2876</v>
      </c>
      <c r="C117" s="5">
        <v>42489</v>
      </c>
      <c r="D117" s="5">
        <v>42492</v>
      </c>
      <c r="E117" t="s">
        <v>2600</v>
      </c>
      <c r="F117" t="s">
        <v>2818</v>
      </c>
      <c r="G117" t="s">
        <v>2632</v>
      </c>
      <c r="I117" t="s">
        <v>160</v>
      </c>
      <c r="K117">
        <v>300</v>
      </c>
      <c r="M117">
        <v>300</v>
      </c>
      <c r="N117" t="s">
        <v>2613</v>
      </c>
      <c r="O117" t="s">
        <v>2812</v>
      </c>
      <c r="P117" t="s">
        <v>2732</v>
      </c>
      <c r="Q117" t="s">
        <v>23</v>
      </c>
      <c r="R117" t="s">
        <v>2877</v>
      </c>
      <c r="S117" s="5">
        <v>43677</v>
      </c>
      <c r="T117" s="5">
        <v>44268</v>
      </c>
      <c r="U117" t="s">
        <v>2636</v>
      </c>
      <c r="V117" t="s">
        <v>2608</v>
      </c>
      <c r="W117" t="s">
        <v>2608</v>
      </c>
      <c r="X117" t="s">
        <v>2636</v>
      </c>
      <c r="Y117" t="s">
        <v>2609</v>
      </c>
    </row>
    <row r="118" spans="1:25" x14ac:dyDescent="0.25">
      <c r="A118" s="74">
        <v>1341</v>
      </c>
      <c r="B118" t="s">
        <v>2878</v>
      </c>
      <c r="C118" s="5">
        <v>42486</v>
      </c>
      <c r="D118" s="5">
        <v>42492</v>
      </c>
      <c r="E118" t="s">
        <v>2600</v>
      </c>
      <c r="F118" t="s">
        <v>2818</v>
      </c>
      <c r="G118" t="s">
        <v>2632</v>
      </c>
      <c r="I118" t="s">
        <v>160</v>
      </c>
      <c r="K118">
        <v>254.1</v>
      </c>
      <c r="M118">
        <v>250</v>
      </c>
      <c r="N118" t="s">
        <v>2613</v>
      </c>
      <c r="O118" t="s">
        <v>2812</v>
      </c>
      <c r="P118" t="s">
        <v>2732</v>
      </c>
      <c r="Q118" t="s">
        <v>2733</v>
      </c>
      <c r="R118" t="s">
        <v>2879</v>
      </c>
      <c r="S118" s="5">
        <v>43800</v>
      </c>
      <c r="T118" s="5">
        <v>44331</v>
      </c>
      <c r="U118" t="s">
        <v>2636</v>
      </c>
      <c r="V118" t="s">
        <v>2608</v>
      </c>
      <c r="W118" t="s">
        <v>2608</v>
      </c>
      <c r="X118" t="s">
        <v>2636</v>
      </c>
      <c r="Y118" t="s">
        <v>2609</v>
      </c>
    </row>
    <row r="119" spans="1:25" x14ac:dyDescent="0.25">
      <c r="A119" s="74">
        <v>1347</v>
      </c>
      <c r="B119" t="s">
        <v>2880</v>
      </c>
      <c r="C119" s="5">
        <v>42492</v>
      </c>
      <c r="D119" s="5">
        <v>42492</v>
      </c>
      <c r="E119" t="s">
        <v>2600</v>
      </c>
      <c r="F119" t="s">
        <v>2818</v>
      </c>
      <c r="G119" t="s">
        <v>2602</v>
      </c>
      <c r="I119" t="s">
        <v>2602</v>
      </c>
      <c r="K119">
        <v>310</v>
      </c>
      <c r="M119">
        <v>303</v>
      </c>
      <c r="N119" t="s">
        <v>2603</v>
      </c>
      <c r="O119" t="s">
        <v>2812</v>
      </c>
      <c r="P119" t="s">
        <v>2732</v>
      </c>
      <c r="Q119" t="s">
        <v>2733</v>
      </c>
      <c r="R119" t="s">
        <v>2881</v>
      </c>
      <c r="S119" s="5">
        <v>43677</v>
      </c>
      <c r="T119" s="5">
        <v>44530</v>
      </c>
      <c r="U119" t="s">
        <v>2636</v>
      </c>
      <c r="V119" t="s">
        <v>2608</v>
      </c>
      <c r="W119" t="s">
        <v>2608</v>
      </c>
      <c r="X119" t="s">
        <v>2636</v>
      </c>
      <c r="Y119" t="s">
        <v>2609</v>
      </c>
    </row>
    <row r="120" spans="1:25" x14ac:dyDescent="0.25">
      <c r="A120" s="74">
        <v>1349</v>
      </c>
      <c r="B120" t="s">
        <v>2882</v>
      </c>
      <c r="C120" s="5">
        <v>42853</v>
      </c>
      <c r="D120" s="5">
        <v>42856</v>
      </c>
      <c r="E120" t="s">
        <v>2600</v>
      </c>
      <c r="F120" t="s">
        <v>2883</v>
      </c>
      <c r="G120" t="s">
        <v>2632</v>
      </c>
      <c r="H120" t="s">
        <v>2611</v>
      </c>
      <c r="I120" t="s">
        <v>160</v>
      </c>
      <c r="J120" t="s">
        <v>2640</v>
      </c>
      <c r="K120">
        <v>101.4</v>
      </c>
      <c r="L120">
        <v>101.3</v>
      </c>
      <c r="M120">
        <v>100</v>
      </c>
      <c r="N120" t="s">
        <v>2613</v>
      </c>
      <c r="O120" t="s">
        <v>2707</v>
      </c>
      <c r="P120" t="s">
        <v>2605</v>
      </c>
      <c r="Q120" t="s">
        <v>2634</v>
      </c>
      <c r="R120" t="s">
        <v>2884</v>
      </c>
      <c r="S120" s="5">
        <v>44196</v>
      </c>
      <c r="T120" s="5">
        <v>45107</v>
      </c>
      <c r="U120" t="s">
        <v>2636</v>
      </c>
      <c r="V120" t="s">
        <v>2608</v>
      </c>
      <c r="W120" t="s">
        <v>2608</v>
      </c>
      <c r="X120" t="s">
        <v>2636</v>
      </c>
      <c r="Y120" t="s">
        <v>2609</v>
      </c>
    </row>
    <row r="121" spans="1:25" x14ac:dyDescent="0.25">
      <c r="A121" s="74">
        <v>1350</v>
      </c>
      <c r="B121" t="s">
        <v>2885</v>
      </c>
      <c r="C121" s="5">
        <v>42856</v>
      </c>
      <c r="D121" s="5">
        <v>42856</v>
      </c>
      <c r="E121" t="s">
        <v>2600</v>
      </c>
      <c r="F121" t="s">
        <v>2883</v>
      </c>
      <c r="G121" t="s">
        <v>2632</v>
      </c>
      <c r="I121" t="s">
        <v>160</v>
      </c>
      <c r="K121">
        <v>20.32</v>
      </c>
      <c r="M121">
        <v>20</v>
      </c>
      <c r="N121" t="s">
        <v>2613</v>
      </c>
      <c r="O121" t="s">
        <v>2747</v>
      </c>
      <c r="P121" t="s">
        <v>2605</v>
      </c>
      <c r="Q121" t="s">
        <v>2634</v>
      </c>
      <c r="R121" t="s">
        <v>2886</v>
      </c>
      <c r="S121" s="5">
        <v>43830</v>
      </c>
      <c r="T121" s="5">
        <v>44606</v>
      </c>
      <c r="U121" t="s">
        <v>2636</v>
      </c>
      <c r="V121" t="s">
        <v>2608</v>
      </c>
      <c r="W121" t="s">
        <v>2608</v>
      </c>
      <c r="X121" t="s">
        <v>2636</v>
      </c>
      <c r="Y121" t="s">
        <v>2720</v>
      </c>
    </row>
    <row r="122" spans="1:25" x14ac:dyDescent="0.25">
      <c r="A122" s="74">
        <v>1354</v>
      </c>
      <c r="B122" t="s">
        <v>2887</v>
      </c>
      <c r="C122" s="5">
        <v>42850</v>
      </c>
      <c r="D122" s="5">
        <v>42856</v>
      </c>
      <c r="E122" t="s">
        <v>2600</v>
      </c>
      <c r="F122" t="s">
        <v>2883</v>
      </c>
      <c r="G122" t="s">
        <v>2602</v>
      </c>
      <c r="I122" t="s">
        <v>2602</v>
      </c>
      <c r="K122">
        <v>153</v>
      </c>
      <c r="M122">
        <v>150</v>
      </c>
      <c r="N122" t="s">
        <v>2613</v>
      </c>
      <c r="O122" t="s">
        <v>2707</v>
      </c>
      <c r="P122" t="s">
        <v>2605</v>
      </c>
      <c r="Q122" t="s">
        <v>2634</v>
      </c>
      <c r="R122" t="s">
        <v>2842</v>
      </c>
      <c r="S122" s="5">
        <v>44166</v>
      </c>
      <c r="T122" s="5">
        <v>44971</v>
      </c>
      <c r="U122" t="s">
        <v>2636</v>
      </c>
      <c r="V122" t="s">
        <v>2608</v>
      </c>
      <c r="W122" t="s">
        <v>2608</v>
      </c>
      <c r="X122" t="s">
        <v>2636</v>
      </c>
    </row>
    <row r="123" spans="1:25" x14ac:dyDescent="0.25">
      <c r="A123" s="74">
        <v>1363</v>
      </c>
      <c r="B123" t="s">
        <v>2888</v>
      </c>
      <c r="C123" s="5">
        <v>42854</v>
      </c>
      <c r="D123" s="5">
        <v>42856</v>
      </c>
      <c r="E123" t="s">
        <v>2600</v>
      </c>
      <c r="F123" t="s">
        <v>2883</v>
      </c>
      <c r="G123" t="s">
        <v>2602</v>
      </c>
      <c r="I123" t="s">
        <v>2602</v>
      </c>
      <c r="K123">
        <v>84.25</v>
      </c>
      <c r="M123">
        <v>80.8</v>
      </c>
      <c r="N123" t="s">
        <v>2613</v>
      </c>
      <c r="O123" t="s">
        <v>2707</v>
      </c>
      <c r="P123" t="s">
        <v>2605</v>
      </c>
      <c r="Q123" t="s">
        <v>2634</v>
      </c>
      <c r="R123" t="s">
        <v>2889</v>
      </c>
      <c r="S123" s="5">
        <v>43830</v>
      </c>
      <c r="T123" s="5">
        <v>44303</v>
      </c>
      <c r="U123" t="s">
        <v>2636</v>
      </c>
      <c r="V123" t="s">
        <v>2608</v>
      </c>
      <c r="W123" t="s">
        <v>2608</v>
      </c>
      <c r="X123" t="s">
        <v>2636</v>
      </c>
      <c r="Y123" t="s">
        <v>2609</v>
      </c>
    </row>
    <row r="124" spans="1:25" x14ac:dyDescent="0.25">
      <c r="A124" s="74">
        <v>1367</v>
      </c>
      <c r="B124" t="s">
        <v>2890</v>
      </c>
      <c r="C124" s="5">
        <v>42853</v>
      </c>
      <c r="D124" s="5">
        <v>42856</v>
      </c>
      <c r="E124" t="s">
        <v>2600</v>
      </c>
      <c r="F124" t="s">
        <v>2883</v>
      </c>
      <c r="G124" t="s">
        <v>2611</v>
      </c>
      <c r="I124" t="s">
        <v>2640</v>
      </c>
      <c r="K124">
        <v>26.25</v>
      </c>
      <c r="M124">
        <v>25</v>
      </c>
      <c r="N124" t="s">
        <v>2613</v>
      </c>
      <c r="O124" t="s">
        <v>2744</v>
      </c>
      <c r="P124" t="s">
        <v>2605</v>
      </c>
      <c r="Q124" t="s">
        <v>2634</v>
      </c>
      <c r="R124" t="s">
        <v>2891</v>
      </c>
      <c r="S124" s="5">
        <v>43831</v>
      </c>
      <c r="T124" s="5">
        <v>44334</v>
      </c>
      <c r="U124" t="s">
        <v>2636</v>
      </c>
      <c r="V124" t="s">
        <v>2608</v>
      </c>
      <c r="W124" t="s">
        <v>2608</v>
      </c>
      <c r="X124" t="s">
        <v>2636</v>
      </c>
    </row>
    <row r="125" spans="1:25" x14ac:dyDescent="0.25">
      <c r="A125" s="74">
        <v>1368</v>
      </c>
      <c r="B125" t="s">
        <v>2892</v>
      </c>
      <c r="C125" s="5">
        <v>42856</v>
      </c>
      <c r="D125" s="5">
        <v>42856</v>
      </c>
      <c r="E125" t="s">
        <v>2600</v>
      </c>
      <c r="F125" t="s">
        <v>2883</v>
      </c>
      <c r="G125" t="s">
        <v>2611</v>
      </c>
      <c r="I125" t="s">
        <v>2640</v>
      </c>
      <c r="K125">
        <v>94.5</v>
      </c>
      <c r="M125">
        <v>91.3</v>
      </c>
      <c r="N125" t="s">
        <v>2613</v>
      </c>
      <c r="O125" t="s">
        <v>2755</v>
      </c>
      <c r="P125" t="s">
        <v>2605</v>
      </c>
      <c r="Q125" t="s">
        <v>2634</v>
      </c>
      <c r="R125" t="s">
        <v>2893</v>
      </c>
      <c r="S125" s="5">
        <v>44135</v>
      </c>
      <c r="T125" s="5">
        <v>45243</v>
      </c>
      <c r="U125" t="s">
        <v>2636</v>
      </c>
      <c r="V125" t="s">
        <v>2608</v>
      </c>
      <c r="W125" t="s">
        <v>2608</v>
      </c>
      <c r="X125" t="s">
        <v>2636</v>
      </c>
    </row>
    <row r="126" spans="1:25" x14ac:dyDescent="0.25">
      <c r="A126" s="74">
        <v>1374</v>
      </c>
      <c r="B126" t="s">
        <v>2894</v>
      </c>
      <c r="C126" s="5">
        <v>42856</v>
      </c>
      <c r="D126" s="5">
        <v>42856</v>
      </c>
      <c r="E126" t="s">
        <v>2600</v>
      </c>
      <c r="F126" t="s">
        <v>2883</v>
      </c>
      <c r="G126" t="s">
        <v>2611</v>
      </c>
      <c r="I126" t="s">
        <v>2640</v>
      </c>
      <c r="K126">
        <v>189</v>
      </c>
      <c r="M126">
        <v>182.5</v>
      </c>
      <c r="N126" t="s">
        <v>2613</v>
      </c>
      <c r="O126" t="s">
        <v>2895</v>
      </c>
      <c r="P126" t="s">
        <v>2605</v>
      </c>
      <c r="Q126" t="s">
        <v>2634</v>
      </c>
      <c r="R126" t="s">
        <v>2896</v>
      </c>
      <c r="S126" s="5">
        <v>44135</v>
      </c>
      <c r="T126" s="5">
        <v>44135</v>
      </c>
      <c r="U126" t="s">
        <v>2636</v>
      </c>
      <c r="V126" t="s">
        <v>2608</v>
      </c>
      <c r="W126" t="s">
        <v>2608</v>
      </c>
      <c r="X126" t="s">
        <v>2636</v>
      </c>
      <c r="Y126" t="s">
        <v>2609</v>
      </c>
    </row>
    <row r="127" spans="1:25" x14ac:dyDescent="0.25">
      <c r="A127" s="74">
        <v>1378</v>
      </c>
      <c r="B127" t="s">
        <v>2897</v>
      </c>
      <c r="C127" s="5">
        <v>42852</v>
      </c>
      <c r="D127" s="5">
        <v>42856</v>
      </c>
      <c r="E127" t="s">
        <v>2600</v>
      </c>
      <c r="F127" t="s">
        <v>2883</v>
      </c>
      <c r="G127" t="s">
        <v>2602</v>
      </c>
      <c r="I127" t="s">
        <v>2602</v>
      </c>
      <c r="K127">
        <v>80</v>
      </c>
      <c r="M127">
        <v>76.349999999999994</v>
      </c>
      <c r="N127" t="s">
        <v>2650</v>
      </c>
      <c r="O127" t="s">
        <v>2676</v>
      </c>
      <c r="P127" t="s">
        <v>2605</v>
      </c>
      <c r="Q127" t="s">
        <v>2634</v>
      </c>
      <c r="R127" t="s">
        <v>2898</v>
      </c>
      <c r="S127" s="5">
        <v>44113</v>
      </c>
      <c r="T127" s="5">
        <v>45215</v>
      </c>
      <c r="U127" t="s">
        <v>2636</v>
      </c>
      <c r="V127" t="s">
        <v>2608</v>
      </c>
      <c r="W127" t="s">
        <v>2608</v>
      </c>
      <c r="X127" t="s">
        <v>2636</v>
      </c>
      <c r="Y127" t="s">
        <v>2609</v>
      </c>
    </row>
    <row r="128" spans="1:25" x14ac:dyDescent="0.25">
      <c r="A128" s="74">
        <v>1379</v>
      </c>
      <c r="B128" t="s">
        <v>2899</v>
      </c>
      <c r="C128" s="5">
        <v>42851</v>
      </c>
      <c r="D128" s="5">
        <v>42856</v>
      </c>
      <c r="E128" t="s">
        <v>2600</v>
      </c>
      <c r="F128" t="s">
        <v>2883</v>
      </c>
      <c r="G128" t="s">
        <v>2632</v>
      </c>
      <c r="I128" t="s">
        <v>160</v>
      </c>
      <c r="K128">
        <v>156</v>
      </c>
      <c r="M128">
        <v>150</v>
      </c>
      <c r="N128" t="s">
        <v>2650</v>
      </c>
      <c r="O128" t="s">
        <v>2690</v>
      </c>
      <c r="P128" t="s">
        <v>2605</v>
      </c>
      <c r="Q128" t="s">
        <v>2634</v>
      </c>
      <c r="R128" t="s">
        <v>2900</v>
      </c>
      <c r="S128" s="5">
        <v>44440</v>
      </c>
      <c r="T128" s="5">
        <v>45291</v>
      </c>
      <c r="U128" t="s">
        <v>2636</v>
      </c>
      <c r="V128" t="s">
        <v>2608</v>
      </c>
      <c r="W128" t="s">
        <v>2608</v>
      </c>
      <c r="X128" t="s">
        <v>2636</v>
      </c>
      <c r="Y128" t="s">
        <v>2720</v>
      </c>
    </row>
    <row r="129" spans="1:25" x14ac:dyDescent="0.25">
      <c r="A129" s="74">
        <v>1380</v>
      </c>
      <c r="B129" t="s">
        <v>2901</v>
      </c>
      <c r="C129" s="5">
        <v>42851</v>
      </c>
      <c r="D129" s="5">
        <v>42856</v>
      </c>
      <c r="E129" t="s">
        <v>2600</v>
      </c>
      <c r="F129" t="s">
        <v>2883</v>
      </c>
      <c r="G129" t="s">
        <v>2632</v>
      </c>
      <c r="I129" t="s">
        <v>160</v>
      </c>
      <c r="K129">
        <v>156.1</v>
      </c>
      <c r="M129">
        <v>150</v>
      </c>
      <c r="N129" t="s">
        <v>2650</v>
      </c>
      <c r="O129" t="s">
        <v>2690</v>
      </c>
      <c r="P129" t="s">
        <v>2605</v>
      </c>
      <c r="Q129" t="s">
        <v>2634</v>
      </c>
      <c r="R129" t="s">
        <v>2900</v>
      </c>
      <c r="S129" s="5">
        <v>44440</v>
      </c>
      <c r="T129" s="5">
        <v>44440</v>
      </c>
      <c r="U129" t="s">
        <v>2636</v>
      </c>
      <c r="V129" t="s">
        <v>2608</v>
      </c>
      <c r="W129" t="s">
        <v>2608</v>
      </c>
      <c r="X129" t="s">
        <v>2636</v>
      </c>
      <c r="Y129" t="s">
        <v>2720</v>
      </c>
    </row>
    <row r="130" spans="1:25" x14ac:dyDescent="0.25">
      <c r="A130" s="74">
        <v>1382</v>
      </c>
      <c r="B130" t="s">
        <v>2902</v>
      </c>
      <c r="C130" s="5">
        <v>42854</v>
      </c>
      <c r="D130" s="5">
        <v>42856</v>
      </c>
      <c r="E130" t="s">
        <v>2600</v>
      </c>
      <c r="F130" t="s">
        <v>2883</v>
      </c>
      <c r="G130" t="s">
        <v>2632</v>
      </c>
      <c r="I130" t="s">
        <v>160</v>
      </c>
      <c r="K130">
        <v>102.5</v>
      </c>
      <c r="M130">
        <v>100</v>
      </c>
      <c r="N130" t="s">
        <v>2613</v>
      </c>
      <c r="O130" t="s">
        <v>2676</v>
      </c>
      <c r="P130" t="s">
        <v>2605</v>
      </c>
      <c r="Q130" t="s">
        <v>2634</v>
      </c>
      <c r="R130" t="s">
        <v>2903</v>
      </c>
      <c r="S130" s="5">
        <v>44530</v>
      </c>
      <c r="T130" s="5">
        <v>44530</v>
      </c>
      <c r="U130" t="s">
        <v>2636</v>
      </c>
      <c r="V130" t="s">
        <v>2608</v>
      </c>
      <c r="W130" t="s">
        <v>2608</v>
      </c>
      <c r="X130" t="s">
        <v>2636</v>
      </c>
    </row>
    <row r="131" spans="1:25" x14ac:dyDescent="0.25">
      <c r="A131" s="74">
        <v>1385</v>
      </c>
      <c r="B131" t="s">
        <v>2904</v>
      </c>
      <c r="C131" s="5">
        <v>42854</v>
      </c>
      <c r="D131" s="5">
        <v>42856</v>
      </c>
      <c r="E131" t="s">
        <v>2600</v>
      </c>
      <c r="F131" t="s">
        <v>2883</v>
      </c>
      <c r="G131" t="s">
        <v>2611</v>
      </c>
      <c r="H131" t="s">
        <v>2632</v>
      </c>
      <c r="I131" t="s">
        <v>2640</v>
      </c>
      <c r="J131" t="s">
        <v>160</v>
      </c>
      <c r="K131">
        <v>47</v>
      </c>
      <c r="L131">
        <v>153.32</v>
      </c>
      <c r="M131">
        <v>150</v>
      </c>
      <c r="N131" t="s">
        <v>2613</v>
      </c>
      <c r="O131" t="s">
        <v>2690</v>
      </c>
      <c r="P131" t="s">
        <v>2605</v>
      </c>
      <c r="Q131" t="s">
        <v>2634</v>
      </c>
      <c r="R131" t="s">
        <v>2905</v>
      </c>
      <c r="S131" s="5">
        <v>44013</v>
      </c>
      <c r="T131" s="5">
        <v>45747</v>
      </c>
      <c r="U131" t="s">
        <v>2636</v>
      </c>
      <c r="V131" t="s">
        <v>2608</v>
      </c>
      <c r="W131" t="s">
        <v>2608</v>
      </c>
      <c r="X131" t="s">
        <v>2636</v>
      </c>
    </row>
    <row r="132" spans="1:25" x14ac:dyDescent="0.25">
      <c r="A132" s="74">
        <v>1389</v>
      </c>
      <c r="B132" t="s">
        <v>2906</v>
      </c>
      <c r="C132" s="5">
        <v>42856</v>
      </c>
      <c r="D132" s="5">
        <v>42856</v>
      </c>
      <c r="E132" t="s">
        <v>2600</v>
      </c>
      <c r="F132" t="s">
        <v>2883</v>
      </c>
      <c r="G132" t="s">
        <v>2632</v>
      </c>
      <c r="I132" t="s">
        <v>160</v>
      </c>
      <c r="K132">
        <v>128.19999999999999</v>
      </c>
      <c r="M132">
        <v>125</v>
      </c>
      <c r="N132" t="s">
        <v>2613</v>
      </c>
      <c r="O132" t="s">
        <v>2690</v>
      </c>
      <c r="P132" t="s">
        <v>2605</v>
      </c>
      <c r="Q132" t="s">
        <v>2634</v>
      </c>
      <c r="R132" t="s">
        <v>2710</v>
      </c>
      <c r="S132" s="5">
        <v>44195</v>
      </c>
      <c r="T132" s="5">
        <v>45214</v>
      </c>
      <c r="U132" t="s">
        <v>2636</v>
      </c>
      <c r="V132" t="s">
        <v>2608</v>
      </c>
      <c r="W132" t="s">
        <v>2608</v>
      </c>
      <c r="X132" t="s">
        <v>2636</v>
      </c>
    </row>
    <row r="133" spans="1:25" x14ac:dyDescent="0.25">
      <c r="A133" s="74">
        <v>1391</v>
      </c>
      <c r="B133" t="s">
        <v>2907</v>
      </c>
      <c r="C133" s="5">
        <v>42854</v>
      </c>
      <c r="D133" s="5">
        <v>42856</v>
      </c>
      <c r="E133" t="s">
        <v>2600</v>
      </c>
      <c r="F133" t="s">
        <v>2883</v>
      </c>
      <c r="G133" t="s">
        <v>2632</v>
      </c>
      <c r="I133" t="s">
        <v>160</v>
      </c>
      <c r="K133">
        <v>205.1</v>
      </c>
      <c r="M133">
        <v>200</v>
      </c>
      <c r="N133" t="s">
        <v>2613</v>
      </c>
      <c r="O133" t="s">
        <v>2690</v>
      </c>
      <c r="P133" t="s">
        <v>2605</v>
      </c>
      <c r="Q133" t="s">
        <v>2634</v>
      </c>
      <c r="R133" t="s">
        <v>2900</v>
      </c>
      <c r="S133" s="5">
        <v>44530</v>
      </c>
      <c r="T133" s="5">
        <v>45214</v>
      </c>
      <c r="U133" t="s">
        <v>2636</v>
      </c>
      <c r="V133" t="s">
        <v>2608</v>
      </c>
      <c r="W133" t="s">
        <v>2608</v>
      </c>
      <c r="X133" t="s">
        <v>2636</v>
      </c>
    </row>
    <row r="134" spans="1:25" x14ac:dyDescent="0.25">
      <c r="A134" s="74">
        <v>1392</v>
      </c>
      <c r="B134" t="s">
        <v>2908</v>
      </c>
      <c r="C134" s="5">
        <v>42853</v>
      </c>
      <c r="D134" s="5">
        <v>42856</v>
      </c>
      <c r="E134" t="s">
        <v>2600</v>
      </c>
      <c r="F134" t="s">
        <v>2883</v>
      </c>
      <c r="G134" t="s">
        <v>2632</v>
      </c>
      <c r="I134" t="s">
        <v>160</v>
      </c>
      <c r="K134">
        <v>40.69</v>
      </c>
      <c r="M134">
        <v>40</v>
      </c>
      <c r="N134" t="s">
        <v>2613</v>
      </c>
      <c r="O134" t="s">
        <v>2690</v>
      </c>
      <c r="P134" t="s">
        <v>2605</v>
      </c>
      <c r="Q134" t="s">
        <v>2634</v>
      </c>
      <c r="R134" t="s">
        <v>2909</v>
      </c>
      <c r="S134" s="5">
        <v>44501</v>
      </c>
      <c r="T134" s="5">
        <v>44501</v>
      </c>
      <c r="U134" t="s">
        <v>2636</v>
      </c>
      <c r="V134" t="s">
        <v>2608</v>
      </c>
      <c r="W134" t="s">
        <v>2608</v>
      </c>
      <c r="X134" t="s">
        <v>2636</v>
      </c>
    </row>
    <row r="135" spans="1:25" x14ac:dyDescent="0.25">
      <c r="A135" s="74">
        <v>1394</v>
      </c>
      <c r="B135" t="s">
        <v>2910</v>
      </c>
      <c r="C135" s="5">
        <v>42854</v>
      </c>
      <c r="D135" s="5">
        <v>42856</v>
      </c>
      <c r="E135" t="s">
        <v>2600</v>
      </c>
      <c r="F135" t="s">
        <v>2883</v>
      </c>
      <c r="G135" t="s">
        <v>2632</v>
      </c>
      <c r="I135" t="s">
        <v>160</v>
      </c>
      <c r="K135">
        <v>207.4</v>
      </c>
      <c r="M135">
        <v>200</v>
      </c>
      <c r="N135" t="s">
        <v>2613</v>
      </c>
      <c r="O135" t="s">
        <v>2618</v>
      </c>
      <c r="P135" t="s">
        <v>2605</v>
      </c>
      <c r="Q135" t="s">
        <v>2634</v>
      </c>
      <c r="R135" t="s">
        <v>2911</v>
      </c>
      <c r="S135" s="5">
        <v>44530</v>
      </c>
      <c r="T135" s="5">
        <v>44941</v>
      </c>
      <c r="U135" t="s">
        <v>2636</v>
      </c>
      <c r="V135" t="s">
        <v>2608</v>
      </c>
      <c r="W135" t="s">
        <v>2608</v>
      </c>
      <c r="X135" t="s">
        <v>2636</v>
      </c>
      <c r="Y135" t="s">
        <v>2720</v>
      </c>
    </row>
    <row r="136" spans="1:25" x14ac:dyDescent="0.25">
      <c r="A136" s="74">
        <v>1397</v>
      </c>
      <c r="B136" t="s">
        <v>2912</v>
      </c>
      <c r="C136" s="5">
        <v>42854</v>
      </c>
      <c r="D136" s="5">
        <v>42856</v>
      </c>
      <c r="E136" t="s">
        <v>2600</v>
      </c>
      <c r="F136" t="s">
        <v>2883</v>
      </c>
      <c r="G136" t="s">
        <v>2632</v>
      </c>
      <c r="I136" t="s">
        <v>160</v>
      </c>
      <c r="K136">
        <v>104.2</v>
      </c>
      <c r="M136">
        <v>100</v>
      </c>
      <c r="N136" t="s">
        <v>2613</v>
      </c>
      <c r="O136" t="s">
        <v>2618</v>
      </c>
      <c r="P136" t="s">
        <v>2605</v>
      </c>
      <c r="Q136" t="s">
        <v>2634</v>
      </c>
      <c r="R136" t="s">
        <v>2913</v>
      </c>
      <c r="S136" s="5">
        <v>44530</v>
      </c>
      <c r="T136" s="5">
        <v>44666</v>
      </c>
      <c r="U136" t="s">
        <v>2636</v>
      </c>
      <c r="V136" t="s">
        <v>2608</v>
      </c>
      <c r="W136" t="s">
        <v>2608</v>
      </c>
      <c r="X136" t="s">
        <v>2636</v>
      </c>
      <c r="Y136" t="s">
        <v>2720</v>
      </c>
    </row>
    <row r="137" spans="1:25" x14ac:dyDescent="0.25">
      <c r="A137" s="74">
        <v>1398</v>
      </c>
      <c r="B137" t="s">
        <v>2914</v>
      </c>
      <c r="C137" s="5">
        <v>42854</v>
      </c>
      <c r="D137" s="5">
        <v>42856</v>
      </c>
      <c r="E137" t="s">
        <v>2600</v>
      </c>
      <c r="F137" t="s">
        <v>2883</v>
      </c>
      <c r="G137" t="s">
        <v>2632</v>
      </c>
      <c r="I137" t="s">
        <v>160</v>
      </c>
      <c r="K137">
        <v>205.1</v>
      </c>
      <c r="M137">
        <v>200</v>
      </c>
      <c r="N137" t="s">
        <v>2613</v>
      </c>
      <c r="O137" t="s">
        <v>2618</v>
      </c>
      <c r="P137" t="s">
        <v>2605</v>
      </c>
      <c r="Q137" t="s">
        <v>2634</v>
      </c>
      <c r="R137" t="s">
        <v>2915</v>
      </c>
      <c r="S137" s="5">
        <v>44530</v>
      </c>
      <c r="T137" s="5">
        <v>44849</v>
      </c>
      <c r="U137" t="s">
        <v>2636</v>
      </c>
      <c r="V137" t="s">
        <v>2608</v>
      </c>
      <c r="W137" t="s">
        <v>2608</v>
      </c>
      <c r="X137" t="s">
        <v>2636</v>
      </c>
      <c r="Y137" t="s">
        <v>2720</v>
      </c>
    </row>
    <row r="138" spans="1:25" x14ac:dyDescent="0.25">
      <c r="A138" s="74">
        <v>1402</v>
      </c>
      <c r="B138" t="s">
        <v>2916</v>
      </c>
      <c r="C138" s="5">
        <v>42853</v>
      </c>
      <c r="D138" s="5">
        <v>42856</v>
      </c>
      <c r="E138" t="s">
        <v>2600</v>
      </c>
      <c r="F138" t="s">
        <v>2883</v>
      </c>
      <c r="G138" t="s">
        <v>2611</v>
      </c>
      <c r="H138" t="s">
        <v>2632</v>
      </c>
      <c r="I138" t="s">
        <v>2640</v>
      </c>
      <c r="J138" t="s">
        <v>160</v>
      </c>
      <c r="K138">
        <v>1920</v>
      </c>
      <c r="L138">
        <v>3200</v>
      </c>
      <c r="M138">
        <v>3200</v>
      </c>
      <c r="N138" t="s">
        <v>2613</v>
      </c>
      <c r="O138" t="s">
        <v>2917</v>
      </c>
      <c r="P138" t="s">
        <v>2727</v>
      </c>
      <c r="Q138" t="s">
        <v>2918</v>
      </c>
      <c r="R138" t="s">
        <v>2919</v>
      </c>
      <c r="S138" s="5">
        <v>44196</v>
      </c>
      <c r="T138" s="5">
        <v>45291</v>
      </c>
      <c r="U138" t="s">
        <v>2636</v>
      </c>
      <c r="V138" t="s">
        <v>2608</v>
      </c>
      <c r="W138" t="s">
        <v>2608</v>
      </c>
      <c r="X138" t="s">
        <v>2636</v>
      </c>
    </row>
    <row r="139" spans="1:25" x14ac:dyDescent="0.25">
      <c r="A139" s="74">
        <v>1403</v>
      </c>
      <c r="B139" t="s">
        <v>2920</v>
      </c>
      <c r="C139" s="5">
        <v>42856</v>
      </c>
      <c r="D139" s="5">
        <v>42856</v>
      </c>
      <c r="E139" t="s">
        <v>2600</v>
      </c>
      <c r="F139" t="s">
        <v>2883</v>
      </c>
      <c r="G139" t="s">
        <v>2632</v>
      </c>
      <c r="H139" t="s">
        <v>2611</v>
      </c>
      <c r="I139" t="s">
        <v>160</v>
      </c>
      <c r="J139" t="s">
        <v>2640</v>
      </c>
      <c r="K139">
        <v>450</v>
      </c>
      <c r="L139">
        <v>450</v>
      </c>
      <c r="M139">
        <v>450</v>
      </c>
      <c r="N139" t="s">
        <v>2613</v>
      </c>
      <c r="O139" t="s">
        <v>2789</v>
      </c>
      <c r="P139" t="s">
        <v>2727</v>
      </c>
      <c r="Q139" t="s">
        <v>2918</v>
      </c>
      <c r="R139" t="s">
        <v>2921</v>
      </c>
      <c r="S139" s="5">
        <v>44911</v>
      </c>
      <c r="T139" s="5">
        <v>44911</v>
      </c>
      <c r="U139" t="s">
        <v>2636</v>
      </c>
      <c r="V139" t="s">
        <v>2608</v>
      </c>
      <c r="W139" t="s">
        <v>2608</v>
      </c>
      <c r="X139" t="s">
        <v>2636</v>
      </c>
    </row>
    <row r="140" spans="1:25" x14ac:dyDescent="0.25">
      <c r="A140" s="74">
        <v>1405</v>
      </c>
      <c r="B140" t="s">
        <v>2922</v>
      </c>
      <c r="C140" s="5">
        <v>42853</v>
      </c>
      <c r="D140" s="5">
        <v>42856</v>
      </c>
      <c r="E140" t="s">
        <v>2600</v>
      </c>
      <c r="F140" t="s">
        <v>2883</v>
      </c>
      <c r="G140" t="s">
        <v>2632</v>
      </c>
      <c r="I140" t="s">
        <v>160</v>
      </c>
      <c r="K140">
        <v>458</v>
      </c>
      <c r="M140">
        <v>450</v>
      </c>
      <c r="N140" t="s">
        <v>2613</v>
      </c>
      <c r="O140" t="s">
        <v>2614</v>
      </c>
      <c r="P140" t="s">
        <v>2605</v>
      </c>
      <c r="Q140" t="s">
        <v>23</v>
      </c>
      <c r="R140" t="s">
        <v>2641</v>
      </c>
      <c r="S140" s="5">
        <v>44196</v>
      </c>
      <c r="T140" s="5">
        <v>44196</v>
      </c>
      <c r="U140" t="s">
        <v>2636</v>
      </c>
      <c r="V140" t="s">
        <v>2608</v>
      </c>
      <c r="W140" t="s">
        <v>2608</v>
      </c>
      <c r="X140" t="s">
        <v>2636</v>
      </c>
      <c r="Y140" t="s">
        <v>2609</v>
      </c>
    </row>
    <row r="141" spans="1:25" x14ac:dyDescent="0.25">
      <c r="A141" s="74">
        <v>1406</v>
      </c>
      <c r="B141" t="s">
        <v>2923</v>
      </c>
      <c r="C141" s="5">
        <v>42856</v>
      </c>
      <c r="D141" s="5">
        <v>42856</v>
      </c>
      <c r="E141" t="s">
        <v>2600</v>
      </c>
      <c r="F141" t="s">
        <v>2883</v>
      </c>
      <c r="G141" t="s">
        <v>2632</v>
      </c>
      <c r="H141" t="s">
        <v>2611</v>
      </c>
      <c r="I141" t="s">
        <v>160</v>
      </c>
      <c r="J141" t="s">
        <v>2640</v>
      </c>
      <c r="K141">
        <v>476.3</v>
      </c>
      <c r="L141">
        <v>229.9</v>
      </c>
      <c r="M141">
        <v>675</v>
      </c>
      <c r="N141" t="s">
        <v>2613</v>
      </c>
      <c r="O141" t="s">
        <v>2614</v>
      </c>
      <c r="P141" t="s">
        <v>2605</v>
      </c>
      <c r="Q141" t="s">
        <v>23</v>
      </c>
      <c r="R141" t="s">
        <v>2794</v>
      </c>
      <c r="S141" s="5">
        <v>44440</v>
      </c>
      <c r="T141" s="5">
        <v>44576</v>
      </c>
      <c r="U141" t="s">
        <v>2636</v>
      </c>
      <c r="V141" t="s">
        <v>2608</v>
      </c>
      <c r="W141" t="s">
        <v>2608</v>
      </c>
      <c r="X141" t="s">
        <v>2636</v>
      </c>
      <c r="Y141" t="s">
        <v>2720</v>
      </c>
    </row>
    <row r="142" spans="1:25" x14ac:dyDescent="0.25">
      <c r="A142" s="74">
        <v>1413</v>
      </c>
      <c r="B142" t="s">
        <v>2924</v>
      </c>
      <c r="C142" s="5">
        <v>42854</v>
      </c>
      <c r="D142" s="5">
        <v>42856</v>
      </c>
      <c r="E142" t="s">
        <v>2600</v>
      </c>
      <c r="F142" t="s">
        <v>2883</v>
      </c>
      <c r="G142" t="s">
        <v>2611</v>
      </c>
      <c r="H142" t="s">
        <v>2632</v>
      </c>
      <c r="I142" t="s">
        <v>2640</v>
      </c>
      <c r="J142" t="s">
        <v>160</v>
      </c>
      <c r="K142">
        <v>110</v>
      </c>
      <c r="L142">
        <v>110.04</v>
      </c>
      <c r="M142">
        <v>100</v>
      </c>
      <c r="N142" t="s">
        <v>2613</v>
      </c>
      <c r="O142" t="s">
        <v>2651</v>
      </c>
      <c r="P142" t="s">
        <v>2605</v>
      </c>
      <c r="Q142" t="s">
        <v>23</v>
      </c>
      <c r="R142" t="s">
        <v>2925</v>
      </c>
      <c r="S142" s="5">
        <v>44196</v>
      </c>
      <c r="T142" s="5">
        <v>44545</v>
      </c>
      <c r="U142" t="s">
        <v>2636</v>
      </c>
      <c r="V142" t="s">
        <v>2608</v>
      </c>
      <c r="W142" t="s">
        <v>2608</v>
      </c>
      <c r="X142" t="s">
        <v>2636</v>
      </c>
      <c r="Y142" t="s">
        <v>2720</v>
      </c>
    </row>
    <row r="143" spans="1:25" x14ac:dyDescent="0.25">
      <c r="A143" s="74">
        <v>1414</v>
      </c>
      <c r="B143" t="s">
        <v>2926</v>
      </c>
      <c r="C143" s="5">
        <v>42853</v>
      </c>
      <c r="D143" s="5">
        <v>42856</v>
      </c>
      <c r="E143" t="s">
        <v>2600</v>
      </c>
      <c r="F143" t="s">
        <v>2883</v>
      </c>
      <c r="G143" t="s">
        <v>2632</v>
      </c>
      <c r="I143" t="s">
        <v>160</v>
      </c>
      <c r="K143">
        <v>100</v>
      </c>
      <c r="M143">
        <v>100</v>
      </c>
      <c r="N143" t="s">
        <v>2613</v>
      </c>
      <c r="O143" t="s">
        <v>2651</v>
      </c>
      <c r="P143" t="s">
        <v>2605</v>
      </c>
      <c r="Q143" t="s">
        <v>23</v>
      </c>
      <c r="R143" t="s">
        <v>2927</v>
      </c>
      <c r="S143" s="5">
        <v>43828</v>
      </c>
      <c r="T143" s="5">
        <v>44211</v>
      </c>
      <c r="U143" t="s">
        <v>2636</v>
      </c>
      <c r="V143" t="s">
        <v>2608</v>
      </c>
      <c r="W143" t="s">
        <v>2608</v>
      </c>
      <c r="X143" t="s">
        <v>2636</v>
      </c>
      <c r="Y143" t="s">
        <v>2609</v>
      </c>
    </row>
    <row r="144" spans="1:25" x14ac:dyDescent="0.25">
      <c r="A144" s="74">
        <v>1415</v>
      </c>
      <c r="B144" t="s">
        <v>2928</v>
      </c>
      <c r="C144" s="5">
        <v>42853</v>
      </c>
      <c r="D144" s="5">
        <v>42856</v>
      </c>
      <c r="E144" t="s">
        <v>2600</v>
      </c>
      <c r="F144" t="s">
        <v>2883</v>
      </c>
      <c r="G144" t="s">
        <v>2632</v>
      </c>
      <c r="I144" t="s">
        <v>160</v>
      </c>
      <c r="K144">
        <v>102.2</v>
      </c>
      <c r="M144">
        <v>100</v>
      </c>
      <c r="N144" t="s">
        <v>2613</v>
      </c>
      <c r="O144" t="s">
        <v>2651</v>
      </c>
      <c r="P144" t="s">
        <v>2605</v>
      </c>
      <c r="Q144" t="s">
        <v>23</v>
      </c>
      <c r="R144" t="s">
        <v>2929</v>
      </c>
      <c r="S144" s="5">
        <v>44501</v>
      </c>
      <c r="T144" s="5">
        <v>45214</v>
      </c>
      <c r="U144" t="s">
        <v>2636</v>
      </c>
      <c r="V144" t="s">
        <v>2608</v>
      </c>
      <c r="W144" t="s">
        <v>2608</v>
      </c>
      <c r="X144" t="s">
        <v>2636</v>
      </c>
    </row>
    <row r="145" spans="1:25" x14ac:dyDescent="0.25">
      <c r="A145" s="74">
        <v>1419</v>
      </c>
      <c r="B145" t="s">
        <v>2930</v>
      </c>
      <c r="C145" s="5">
        <v>42852</v>
      </c>
      <c r="D145" s="5">
        <v>42856</v>
      </c>
      <c r="E145" t="s">
        <v>2600</v>
      </c>
      <c r="F145" t="s">
        <v>2883</v>
      </c>
      <c r="G145" t="s">
        <v>2632</v>
      </c>
      <c r="H145" t="s">
        <v>2611</v>
      </c>
      <c r="I145" t="s">
        <v>160</v>
      </c>
      <c r="J145" t="s">
        <v>2640</v>
      </c>
      <c r="K145">
        <v>44.88</v>
      </c>
      <c r="L145">
        <v>22.44</v>
      </c>
      <c r="M145">
        <v>54.28</v>
      </c>
      <c r="N145" t="s">
        <v>2613</v>
      </c>
      <c r="O145" t="s">
        <v>2618</v>
      </c>
      <c r="P145" t="s">
        <v>2605</v>
      </c>
      <c r="Q145" t="s">
        <v>23</v>
      </c>
      <c r="R145" t="s">
        <v>2647</v>
      </c>
      <c r="S145" s="5">
        <v>44058</v>
      </c>
      <c r="T145" s="5">
        <v>44545</v>
      </c>
      <c r="U145" t="s">
        <v>2636</v>
      </c>
      <c r="V145" t="s">
        <v>2608</v>
      </c>
      <c r="W145" t="s">
        <v>2608</v>
      </c>
      <c r="X145" t="s">
        <v>2636</v>
      </c>
      <c r="Y145" t="s">
        <v>2609</v>
      </c>
    </row>
    <row r="146" spans="1:25" x14ac:dyDescent="0.25">
      <c r="A146" s="74">
        <v>1424</v>
      </c>
      <c r="B146" t="s">
        <v>2931</v>
      </c>
      <c r="C146" s="5">
        <v>42853</v>
      </c>
      <c r="D146" s="5">
        <v>42856</v>
      </c>
      <c r="E146" t="s">
        <v>2600</v>
      </c>
      <c r="F146" t="s">
        <v>2883</v>
      </c>
      <c r="G146" t="s">
        <v>2632</v>
      </c>
      <c r="I146" t="s">
        <v>160</v>
      </c>
      <c r="K146">
        <v>524</v>
      </c>
      <c r="M146">
        <v>500</v>
      </c>
      <c r="N146" t="s">
        <v>2650</v>
      </c>
      <c r="O146" t="s">
        <v>2618</v>
      </c>
      <c r="P146" t="s">
        <v>2605</v>
      </c>
      <c r="Q146" t="s">
        <v>23</v>
      </c>
      <c r="R146" t="s">
        <v>2864</v>
      </c>
      <c r="S146" s="5">
        <v>44196</v>
      </c>
      <c r="T146" s="5">
        <v>44866</v>
      </c>
      <c r="U146" t="s">
        <v>2636</v>
      </c>
      <c r="V146" t="s">
        <v>2608</v>
      </c>
      <c r="W146" t="s">
        <v>2608</v>
      </c>
      <c r="X146" t="s">
        <v>2636</v>
      </c>
    </row>
    <row r="147" spans="1:25" x14ac:dyDescent="0.25">
      <c r="A147" s="74">
        <v>1427</v>
      </c>
      <c r="B147" t="s">
        <v>2932</v>
      </c>
      <c r="C147" s="5">
        <v>42856</v>
      </c>
      <c r="D147" s="5">
        <v>42856</v>
      </c>
      <c r="E147" t="s">
        <v>2600</v>
      </c>
      <c r="F147" t="s">
        <v>2883</v>
      </c>
      <c r="G147" t="s">
        <v>2632</v>
      </c>
      <c r="H147" t="s">
        <v>2611</v>
      </c>
      <c r="I147" t="s">
        <v>160</v>
      </c>
      <c r="J147" t="s">
        <v>2640</v>
      </c>
      <c r="K147">
        <v>125</v>
      </c>
      <c r="L147">
        <v>60</v>
      </c>
      <c r="M147">
        <v>125</v>
      </c>
      <c r="N147" t="s">
        <v>2613</v>
      </c>
      <c r="O147" t="s">
        <v>2789</v>
      </c>
      <c r="P147" t="s">
        <v>2727</v>
      </c>
      <c r="Q147" t="s">
        <v>18</v>
      </c>
      <c r="R147" t="s">
        <v>2933</v>
      </c>
      <c r="S147" s="5">
        <v>45412</v>
      </c>
      <c r="T147" s="5">
        <v>45412</v>
      </c>
      <c r="U147" t="s">
        <v>2636</v>
      </c>
      <c r="V147" t="s">
        <v>2608</v>
      </c>
      <c r="W147" t="s">
        <v>2608</v>
      </c>
      <c r="X147" t="s">
        <v>2636</v>
      </c>
    </row>
    <row r="148" spans="1:25" x14ac:dyDescent="0.25">
      <c r="A148" s="74">
        <v>1428</v>
      </c>
      <c r="B148" t="s">
        <v>2934</v>
      </c>
      <c r="C148" s="5">
        <v>42852</v>
      </c>
      <c r="D148" s="5">
        <v>42856</v>
      </c>
      <c r="E148" t="s">
        <v>2600</v>
      </c>
      <c r="F148" t="s">
        <v>2883</v>
      </c>
      <c r="G148" t="s">
        <v>2611</v>
      </c>
      <c r="I148" t="s">
        <v>2640</v>
      </c>
      <c r="K148">
        <v>10</v>
      </c>
      <c r="M148">
        <v>10</v>
      </c>
      <c r="N148" t="s">
        <v>2613</v>
      </c>
      <c r="O148" t="s">
        <v>2604</v>
      </c>
      <c r="P148" t="s">
        <v>2605</v>
      </c>
      <c r="Q148" t="s">
        <v>18</v>
      </c>
      <c r="R148" t="s">
        <v>2935</v>
      </c>
      <c r="S148" s="5">
        <v>44561</v>
      </c>
      <c r="T148" s="5">
        <v>44561</v>
      </c>
      <c r="U148" t="s">
        <v>2636</v>
      </c>
      <c r="V148" t="s">
        <v>2608</v>
      </c>
      <c r="W148" t="s">
        <v>2608</v>
      </c>
      <c r="X148" t="s">
        <v>2636</v>
      </c>
    </row>
    <row r="149" spans="1:25" x14ac:dyDescent="0.25">
      <c r="A149" s="74">
        <v>1429</v>
      </c>
      <c r="B149" t="s">
        <v>2936</v>
      </c>
      <c r="C149" s="5">
        <v>42853</v>
      </c>
      <c r="D149" s="5">
        <v>42856</v>
      </c>
      <c r="E149" t="s">
        <v>2600</v>
      </c>
      <c r="F149" t="s">
        <v>2883</v>
      </c>
      <c r="G149" t="s">
        <v>2602</v>
      </c>
      <c r="I149" t="s">
        <v>2602</v>
      </c>
      <c r="K149">
        <v>400</v>
      </c>
      <c r="M149">
        <v>400</v>
      </c>
      <c r="N149" t="s">
        <v>2613</v>
      </c>
      <c r="O149" t="s">
        <v>2604</v>
      </c>
      <c r="P149" t="s">
        <v>2605</v>
      </c>
      <c r="Q149" t="s">
        <v>18</v>
      </c>
      <c r="R149" t="s">
        <v>2937</v>
      </c>
      <c r="S149" s="5">
        <v>43983</v>
      </c>
      <c r="T149" s="5">
        <v>43983</v>
      </c>
      <c r="U149" t="s">
        <v>2636</v>
      </c>
      <c r="V149" t="s">
        <v>2608</v>
      </c>
      <c r="W149" t="s">
        <v>2608</v>
      </c>
      <c r="X149" t="s">
        <v>2636</v>
      </c>
      <c r="Y149" t="s">
        <v>2720</v>
      </c>
    </row>
    <row r="150" spans="1:25" x14ac:dyDescent="0.25">
      <c r="A150" s="74">
        <v>1431</v>
      </c>
      <c r="B150" t="s">
        <v>2938</v>
      </c>
      <c r="C150" s="5">
        <v>42852</v>
      </c>
      <c r="D150" s="5">
        <v>42856</v>
      </c>
      <c r="E150" t="s">
        <v>2600</v>
      </c>
      <c r="F150" t="s">
        <v>2883</v>
      </c>
      <c r="G150" t="s">
        <v>2611</v>
      </c>
      <c r="I150" t="s">
        <v>2640</v>
      </c>
      <c r="K150">
        <v>10</v>
      </c>
      <c r="M150">
        <v>10</v>
      </c>
      <c r="N150" t="s">
        <v>2613</v>
      </c>
      <c r="O150" t="s">
        <v>2604</v>
      </c>
      <c r="P150" t="s">
        <v>2605</v>
      </c>
      <c r="Q150" t="s">
        <v>18</v>
      </c>
      <c r="R150" t="s">
        <v>2939</v>
      </c>
      <c r="S150" s="5">
        <v>44561</v>
      </c>
      <c r="T150" s="5">
        <v>44560</v>
      </c>
      <c r="U150" t="s">
        <v>2636</v>
      </c>
      <c r="V150" t="s">
        <v>2608</v>
      </c>
      <c r="W150" t="s">
        <v>2608</v>
      </c>
      <c r="X150" t="s">
        <v>2636</v>
      </c>
    </row>
    <row r="151" spans="1:25" x14ac:dyDescent="0.25">
      <c r="A151" s="74">
        <v>1432</v>
      </c>
      <c r="B151" t="s">
        <v>2940</v>
      </c>
      <c r="C151" s="5">
        <v>42856</v>
      </c>
      <c r="D151" s="5">
        <v>42856</v>
      </c>
      <c r="E151" t="s">
        <v>2600</v>
      </c>
      <c r="F151" t="s">
        <v>2883</v>
      </c>
      <c r="G151" t="s">
        <v>2632</v>
      </c>
      <c r="I151" t="s">
        <v>160</v>
      </c>
      <c r="K151">
        <v>20</v>
      </c>
      <c r="M151">
        <v>20</v>
      </c>
      <c r="N151" t="s">
        <v>2613</v>
      </c>
      <c r="O151" t="s">
        <v>2604</v>
      </c>
      <c r="P151" t="s">
        <v>2605</v>
      </c>
      <c r="Q151" t="s">
        <v>18</v>
      </c>
      <c r="R151" t="s">
        <v>2941</v>
      </c>
      <c r="S151" s="5">
        <v>43983</v>
      </c>
      <c r="T151" s="5">
        <v>44910</v>
      </c>
      <c r="U151" t="s">
        <v>2636</v>
      </c>
      <c r="V151" t="s">
        <v>2608</v>
      </c>
      <c r="W151" t="s">
        <v>2608</v>
      </c>
      <c r="X151" t="s">
        <v>2636</v>
      </c>
    </row>
    <row r="152" spans="1:25" x14ac:dyDescent="0.25">
      <c r="A152" s="74">
        <v>1434</v>
      </c>
      <c r="B152" t="s">
        <v>2942</v>
      </c>
      <c r="C152" s="5">
        <v>42853</v>
      </c>
      <c r="D152" s="5">
        <v>42856</v>
      </c>
      <c r="E152" t="s">
        <v>2600</v>
      </c>
      <c r="F152" t="s">
        <v>2883</v>
      </c>
      <c r="G152" t="s">
        <v>2611</v>
      </c>
      <c r="I152" t="s">
        <v>2640</v>
      </c>
      <c r="K152">
        <v>30</v>
      </c>
      <c r="M152">
        <v>30</v>
      </c>
      <c r="N152" t="s">
        <v>2613</v>
      </c>
      <c r="O152" t="s">
        <v>2604</v>
      </c>
      <c r="P152" t="s">
        <v>2605</v>
      </c>
      <c r="Q152" t="s">
        <v>18</v>
      </c>
      <c r="R152" t="s">
        <v>2943</v>
      </c>
      <c r="S152" s="5">
        <v>43830</v>
      </c>
      <c r="T152" s="5">
        <v>44060</v>
      </c>
      <c r="U152" t="s">
        <v>2636</v>
      </c>
      <c r="V152" t="s">
        <v>2608</v>
      </c>
      <c r="W152" t="s">
        <v>2608</v>
      </c>
      <c r="X152" t="s">
        <v>2636</v>
      </c>
      <c r="Y152" t="s">
        <v>2609</v>
      </c>
    </row>
    <row r="153" spans="1:25" x14ac:dyDescent="0.25">
      <c r="A153" s="74">
        <v>1435</v>
      </c>
      <c r="B153" t="s">
        <v>2944</v>
      </c>
      <c r="C153" s="5">
        <v>42849</v>
      </c>
      <c r="D153" s="5">
        <v>42856</v>
      </c>
      <c r="E153" t="s">
        <v>2600</v>
      </c>
      <c r="F153" t="s">
        <v>2883</v>
      </c>
      <c r="G153" t="s">
        <v>2632</v>
      </c>
      <c r="H153" t="s">
        <v>2611</v>
      </c>
      <c r="I153" t="s">
        <v>160</v>
      </c>
      <c r="J153" t="s">
        <v>2640</v>
      </c>
      <c r="K153">
        <v>250</v>
      </c>
      <c r="L153">
        <v>100</v>
      </c>
      <c r="M153">
        <v>250</v>
      </c>
      <c r="N153" t="s">
        <v>2613</v>
      </c>
      <c r="O153" t="s">
        <v>2726</v>
      </c>
      <c r="P153" t="s">
        <v>2727</v>
      </c>
      <c r="Q153" t="s">
        <v>18</v>
      </c>
      <c r="R153" t="s">
        <v>2945</v>
      </c>
      <c r="S153" s="5">
        <v>44196</v>
      </c>
      <c r="T153" s="5">
        <v>44918</v>
      </c>
      <c r="U153" t="s">
        <v>2636</v>
      </c>
      <c r="V153" t="s">
        <v>2608</v>
      </c>
      <c r="W153" t="s">
        <v>2608</v>
      </c>
      <c r="X153" t="s">
        <v>2636</v>
      </c>
    </row>
    <row r="154" spans="1:25" x14ac:dyDescent="0.25">
      <c r="A154" s="74">
        <v>1437</v>
      </c>
      <c r="B154" t="s">
        <v>2946</v>
      </c>
      <c r="C154" s="5">
        <v>42856</v>
      </c>
      <c r="D154" s="5">
        <v>42856</v>
      </c>
      <c r="E154" t="s">
        <v>2600</v>
      </c>
      <c r="F154" t="s">
        <v>2883</v>
      </c>
      <c r="G154" t="s">
        <v>2611</v>
      </c>
      <c r="H154" t="s">
        <v>2632</v>
      </c>
      <c r="I154" t="s">
        <v>2640</v>
      </c>
      <c r="J154" t="s">
        <v>160</v>
      </c>
      <c r="K154">
        <v>400</v>
      </c>
      <c r="L154">
        <v>25</v>
      </c>
      <c r="M154">
        <v>425</v>
      </c>
      <c r="N154" t="s">
        <v>2613</v>
      </c>
      <c r="O154" t="s">
        <v>2681</v>
      </c>
      <c r="P154" t="s">
        <v>2605</v>
      </c>
      <c r="Q154" t="s">
        <v>18</v>
      </c>
      <c r="R154" t="s">
        <v>2682</v>
      </c>
      <c r="S154" s="5">
        <v>44561</v>
      </c>
      <c r="T154" s="5">
        <v>44561</v>
      </c>
      <c r="U154" t="s">
        <v>2636</v>
      </c>
      <c r="V154" t="s">
        <v>2608</v>
      </c>
      <c r="W154" t="s">
        <v>2608</v>
      </c>
      <c r="X154" t="s">
        <v>2636</v>
      </c>
    </row>
    <row r="155" spans="1:25" x14ac:dyDescent="0.25">
      <c r="A155" s="74">
        <v>1439</v>
      </c>
      <c r="B155" t="s">
        <v>2947</v>
      </c>
      <c r="C155" s="5">
        <v>43220</v>
      </c>
      <c r="D155" s="5">
        <v>43207</v>
      </c>
      <c r="E155" t="s">
        <v>2600</v>
      </c>
      <c r="F155" t="s">
        <v>2740</v>
      </c>
      <c r="G155" t="s">
        <v>2602</v>
      </c>
      <c r="I155" t="s">
        <v>2602</v>
      </c>
      <c r="K155">
        <v>4.96</v>
      </c>
      <c r="M155">
        <v>4.96</v>
      </c>
      <c r="N155" t="s">
        <v>2650</v>
      </c>
      <c r="O155" t="s">
        <v>2618</v>
      </c>
      <c r="P155" t="s">
        <v>2605</v>
      </c>
      <c r="Q155" t="s">
        <v>23</v>
      </c>
      <c r="R155" t="s">
        <v>2948</v>
      </c>
      <c r="S155" s="5">
        <v>43814</v>
      </c>
      <c r="T155" s="5">
        <v>43982</v>
      </c>
      <c r="U155" t="s">
        <v>2949</v>
      </c>
      <c r="V155" t="s">
        <v>2636</v>
      </c>
      <c r="W155" t="s">
        <v>2636</v>
      </c>
      <c r="X155" t="s">
        <v>2636</v>
      </c>
      <c r="Y155" t="s">
        <v>2609</v>
      </c>
    </row>
    <row r="156" spans="1:25" x14ac:dyDescent="0.25">
      <c r="A156" s="74">
        <v>1440</v>
      </c>
      <c r="B156" t="s">
        <v>2950</v>
      </c>
      <c r="C156" s="5">
        <v>43220</v>
      </c>
      <c r="D156" s="5">
        <v>43207</v>
      </c>
      <c r="E156" t="s">
        <v>2600</v>
      </c>
      <c r="F156" t="s">
        <v>2740</v>
      </c>
      <c r="G156" t="s">
        <v>2602</v>
      </c>
      <c r="I156" t="s">
        <v>2602</v>
      </c>
      <c r="K156">
        <v>3.7</v>
      </c>
      <c r="M156">
        <v>3.7</v>
      </c>
      <c r="N156" t="s">
        <v>2650</v>
      </c>
      <c r="O156" t="s">
        <v>2618</v>
      </c>
      <c r="P156" t="s">
        <v>2605</v>
      </c>
      <c r="Q156" t="s">
        <v>23</v>
      </c>
      <c r="R156" t="s">
        <v>2948</v>
      </c>
      <c r="S156" s="5">
        <v>43814</v>
      </c>
      <c r="T156" s="5">
        <v>43982</v>
      </c>
      <c r="U156" t="s">
        <v>2949</v>
      </c>
      <c r="V156" t="s">
        <v>2636</v>
      </c>
      <c r="W156" t="s">
        <v>2636</v>
      </c>
      <c r="X156" t="s">
        <v>2636</v>
      </c>
    </row>
    <row r="157" spans="1:25" x14ac:dyDescent="0.25">
      <c r="A157" s="74">
        <v>1441</v>
      </c>
      <c r="B157" t="s">
        <v>2951</v>
      </c>
      <c r="C157" s="5">
        <v>43151</v>
      </c>
      <c r="D157" s="5">
        <v>43237</v>
      </c>
      <c r="E157" t="s">
        <v>2600</v>
      </c>
      <c r="F157" t="s">
        <v>2815</v>
      </c>
      <c r="G157" t="s">
        <v>2632</v>
      </c>
      <c r="I157" t="s">
        <v>160</v>
      </c>
      <c r="K157">
        <v>26.5</v>
      </c>
      <c r="M157">
        <v>0</v>
      </c>
      <c r="N157" t="s">
        <v>2650</v>
      </c>
      <c r="O157" t="s">
        <v>2618</v>
      </c>
      <c r="P157" t="s">
        <v>2605</v>
      </c>
      <c r="Q157" t="s">
        <v>2634</v>
      </c>
      <c r="R157" t="s">
        <v>2952</v>
      </c>
      <c r="S157" s="5">
        <v>44211</v>
      </c>
      <c r="T157" s="5">
        <v>43905</v>
      </c>
      <c r="U157" t="s">
        <v>2636</v>
      </c>
      <c r="X157" t="s">
        <v>2636</v>
      </c>
    </row>
    <row r="158" spans="1:25" x14ac:dyDescent="0.25">
      <c r="A158" s="74">
        <v>1442</v>
      </c>
      <c r="B158" t="s">
        <v>2953</v>
      </c>
      <c r="C158" s="5">
        <v>43195</v>
      </c>
      <c r="D158" s="5">
        <v>43206</v>
      </c>
      <c r="E158" t="s">
        <v>2600</v>
      </c>
      <c r="F158" t="s">
        <v>2954</v>
      </c>
      <c r="G158" t="s">
        <v>2611</v>
      </c>
      <c r="I158" t="s">
        <v>2640</v>
      </c>
      <c r="K158">
        <v>124.3</v>
      </c>
      <c r="M158">
        <v>120</v>
      </c>
      <c r="N158" t="s">
        <v>2613</v>
      </c>
      <c r="O158" t="s">
        <v>2955</v>
      </c>
      <c r="P158" t="s">
        <v>2605</v>
      </c>
      <c r="Q158" t="s">
        <v>2634</v>
      </c>
      <c r="R158" t="s">
        <v>2956</v>
      </c>
      <c r="S158" s="5">
        <v>44166</v>
      </c>
      <c r="T158" s="5">
        <v>44166</v>
      </c>
      <c r="U158" t="s">
        <v>2636</v>
      </c>
      <c r="V158" t="s">
        <v>2608</v>
      </c>
      <c r="X158" t="s">
        <v>2636</v>
      </c>
    </row>
    <row r="159" spans="1:25" x14ac:dyDescent="0.25">
      <c r="A159" s="74">
        <v>1443</v>
      </c>
      <c r="B159" t="s">
        <v>2957</v>
      </c>
      <c r="C159" s="5">
        <v>43203</v>
      </c>
      <c r="D159" s="5">
        <v>43206</v>
      </c>
      <c r="E159" t="s">
        <v>2600</v>
      </c>
      <c r="F159" t="s">
        <v>2954</v>
      </c>
      <c r="G159" t="s">
        <v>2632</v>
      </c>
      <c r="I159" t="s">
        <v>160</v>
      </c>
      <c r="K159">
        <v>141.1</v>
      </c>
      <c r="M159">
        <v>40</v>
      </c>
      <c r="N159" t="s">
        <v>2613</v>
      </c>
      <c r="O159" t="s">
        <v>2775</v>
      </c>
      <c r="P159" t="s">
        <v>2605</v>
      </c>
      <c r="Q159" t="s">
        <v>2634</v>
      </c>
      <c r="R159" t="s">
        <v>2958</v>
      </c>
      <c r="S159" s="5">
        <v>44530</v>
      </c>
      <c r="T159" s="5">
        <v>44530</v>
      </c>
      <c r="U159" t="s">
        <v>2636</v>
      </c>
      <c r="V159" t="s">
        <v>2608</v>
      </c>
      <c r="X159" t="s">
        <v>2636</v>
      </c>
    </row>
    <row r="160" spans="1:25" x14ac:dyDescent="0.25">
      <c r="A160" s="74">
        <v>1444</v>
      </c>
      <c r="B160" t="s">
        <v>2959</v>
      </c>
      <c r="C160" s="5">
        <v>43194</v>
      </c>
      <c r="D160" s="5">
        <v>43206</v>
      </c>
      <c r="E160" t="s">
        <v>2600</v>
      </c>
      <c r="F160" t="s">
        <v>2954</v>
      </c>
      <c r="G160" t="s">
        <v>2632</v>
      </c>
      <c r="I160" t="s">
        <v>160</v>
      </c>
      <c r="K160">
        <v>150</v>
      </c>
      <c r="M160">
        <v>150</v>
      </c>
      <c r="N160" t="s">
        <v>2613</v>
      </c>
      <c r="O160" t="s">
        <v>2960</v>
      </c>
      <c r="P160" t="s">
        <v>2605</v>
      </c>
      <c r="Q160" t="s">
        <v>2634</v>
      </c>
      <c r="R160" t="s">
        <v>2961</v>
      </c>
      <c r="S160" s="5">
        <v>44896</v>
      </c>
      <c r="T160" s="5">
        <v>45261</v>
      </c>
      <c r="U160" t="s">
        <v>2636</v>
      </c>
      <c r="V160" t="s">
        <v>2608</v>
      </c>
      <c r="X160" t="s">
        <v>2636</v>
      </c>
    </row>
    <row r="161" spans="1:25" x14ac:dyDescent="0.25">
      <c r="A161" s="74">
        <v>1454</v>
      </c>
      <c r="B161" t="s">
        <v>2962</v>
      </c>
      <c r="C161" s="5">
        <v>43199</v>
      </c>
      <c r="D161" s="5">
        <v>43206</v>
      </c>
      <c r="E161" t="s">
        <v>2600</v>
      </c>
      <c r="F161" t="s">
        <v>2954</v>
      </c>
      <c r="G161" t="s">
        <v>2611</v>
      </c>
      <c r="I161" t="s">
        <v>2640</v>
      </c>
      <c r="K161">
        <v>75</v>
      </c>
      <c r="M161">
        <v>75</v>
      </c>
      <c r="N161" t="s">
        <v>2613</v>
      </c>
      <c r="O161" t="s">
        <v>2955</v>
      </c>
      <c r="P161" t="s">
        <v>2605</v>
      </c>
      <c r="Q161" t="s">
        <v>2634</v>
      </c>
      <c r="R161" t="s">
        <v>2963</v>
      </c>
      <c r="S161" s="5">
        <v>44196</v>
      </c>
      <c r="T161" s="5">
        <v>44196</v>
      </c>
      <c r="U161" t="s">
        <v>2636</v>
      </c>
      <c r="V161" t="s">
        <v>2608</v>
      </c>
      <c r="X161" t="s">
        <v>2636</v>
      </c>
    </row>
    <row r="162" spans="1:25" x14ac:dyDescent="0.25">
      <c r="A162" s="74">
        <v>1455</v>
      </c>
      <c r="B162" t="s">
        <v>2964</v>
      </c>
      <c r="C162" s="5">
        <v>43202</v>
      </c>
      <c r="D162" s="5">
        <v>43206</v>
      </c>
      <c r="E162" t="s">
        <v>2600</v>
      </c>
      <c r="F162" t="s">
        <v>2954</v>
      </c>
      <c r="G162" t="s">
        <v>2611</v>
      </c>
      <c r="H162" t="s">
        <v>2632</v>
      </c>
      <c r="I162" t="s">
        <v>2640</v>
      </c>
      <c r="J162" t="s">
        <v>160</v>
      </c>
      <c r="K162">
        <v>15</v>
      </c>
      <c r="L162">
        <v>83.54</v>
      </c>
      <c r="M162">
        <v>80</v>
      </c>
      <c r="N162" t="s">
        <v>2613</v>
      </c>
      <c r="O162" t="s">
        <v>2960</v>
      </c>
      <c r="P162" t="s">
        <v>2605</v>
      </c>
      <c r="Q162" t="s">
        <v>2634</v>
      </c>
      <c r="R162" t="s">
        <v>2965</v>
      </c>
      <c r="S162" s="5">
        <v>44561</v>
      </c>
      <c r="T162" s="5">
        <v>44561</v>
      </c>
      <c r="U162" t="s">
        <v>2636</v>
      </c>
      <c r="V162" t="s">
        <v>2608</v>
      </c>
      <c r="X162" t="s">
        <v>2636</v>
      </c>
    </row>
    <row r="163" spans="1:25" x14ac:dyDescent="0.25">
      <c r="A163" s="74">
        <v>1456</v>
      </c>
      <c r="B163" t="s">
        <v>2966</v>
      </c>
      <c r="C163" s="5">
        <v>43200</v>
      </c>
      <c r="D163" s="5">
        <v>43206</v>
      </c>
      <c r="E163" t="s">
        <v>2600</v>
      </c>
      <c r="F163" t="s">
        <v>2954</v>
      </c>
      <c r="G163" t="s">
        <v>2632</v>
      </c>
      <c r="I163" t="s">
        <v>160</v>
      </c>
      <c r="K163">
        <v>102.5</v>
      </c>
      <c r="M163">
        <v>100</v>
      </c>
      <c r="N163" t="s">
        <v>2613</v>
      </c>
      <c r="O163" t="s">
        <v>2676</v>
      </c>
      <c r="P163" t="s">
        <v>2605</v>
      </c>
      <c r="Q163" t="s">
        <v>2634</v>
      </c>
      <c r="R163" t="s">
        <v>2967</v>
      </c>
      <c r="S163" s="5">
        <v>44895</v>
      </c>
      <c r="T163" s="5">
        <v>44895</v>
      </c>
      <c r="U163" t="s">
        <v>2636</v>
      </c>
      <c r="V163" t="s">
        <v>2608</v>
      </c>
      <c r="X163" t="s">
        <v>2636</v>
      </c>
    </row>
    <row r="164" spans="1:25" x14ac:dyDescent="0.25">
      <c r="A164" s="74">
        <v>1457</v>
      </c>
      <c r="B164" t="s">
        <v>2968</v>
      </c>
      <c r="C164" s="5">
        <v>43199</v>
      </c>
      <c r="D164" s="5">
        <v>43206</v>
      </c>
      <c r="E164" t="s">
        <v>2600</v>
      </c>
      <c r="F164" t="s">
        <v>2954</v>
      </c>
      <c r="G164" t="s">
        <v>2611</v>
      </c>
      <c r="I164" t="s">
        <v>2640</v>
      </c>
      <c r="K164">
        <v>3</v>
      </c>
      <c r="M164">
        <v>3</v>
      </c>
      <c r="N164" t="s">
        <v>2613</v>
      </c>
      <c r="O164" t="s">
        <v>2955</v>
      </c>
      <c r="P164" t="s">
        <v>2605</v>
      </c>
      <c r="Q164" t="s">
        <v>2634</v>
      </c>
      <c r="R164" t="s">
        <v>2969</v>
      </c>
      <c r="S164" s="5">
        <v>44166</v>
      </c>
      <c r="T164" s="5">
        <v>44166</v>
      </c>
      <c r="U164" t="s">
        <v>2636</v>
      </c>
      <c r="V164" t="s">
        <v>2608</v>
      </c>
      <c r="X164" t="s">
        <v>2636</v>
      </c>
    </row>
    <row r="165" spans="1:25" x14ac:dyDescent="0.25">
      <c r="A165" s="74">
        <v>1459</v>
      </c>
      <c r="B165" t="s">
        <v>2970</v>
      </c>
      <c r="C165" s="5">
        <v>43202</v>
      </c>
      <c r="D165" s="5">
        <v>43206</v>
      </c>
      <c r="E165" t="s">
        <v>2600</v>
      </c>
      <c r="F165" t="s">
        <v>2954</v>
      </c>
      <c r="G165" t="s">
        <v>2602</v>
      </c>
      <c r="I165" t="s">
        <v>2602</v>
      </c>
      <c r="K165">
        <v>62.5</v>
      </c>
      <c r="M165">
        <v>60</v>
      </c>
      <c r="N165" t="s">
        <v>2613</v>
      </c>
      <c r="O165" t="s">
        <v>2707</v>
      </c>
      <c r="P165" t="s">
        <v>2605</v>
      </c>
      <c r="Q165" t="s">
        <v>2634</v>
      </c>
      <c r="R165" t="s">
        <v>2842</v>
      </c>
      <c r="S165" s="5">
        <v>44545</v>
      </c>
      <c r="T165" s="5">
        <v>44545</v>
      </c>
      <c r="U165" t="s">
        <v>2636</v>
      </c>
      <c r="V165" t="s">
        <v>2608</v>
      </c>
      <c r="X165" t="s">
        <v>2636</v>
      </c>
    </row>
    <row r="166" spans="1:25" x14ac:dyDescent="0.25">
      <c r="A166" s="74">
        <v>1460</v>
      </c>
      <c r="B166" t="s">
        <v>2971</v>
      </c>
      <c r="C166" s="5">
        <v>43202</v>
      </c>
      <c r="D166" s="5">
        <v>43206</v>
      </c>
      <c r="E166" t="s">
        <v>2600</v>
      </c>
      <c r="F166" t="s">
        <v>2954</v>
      </c>
      <c r="G166" t="s">
        <v>2611</v>
      </c>
      <c r="I166" t="s">
        <v>2640</v>
      </c>
      <c r="K166">
        <v>20</v>
      </c>
      <c r="M166">
        <v>20</v>
      </c>
      <c r="N166" t="s">
        <v>2613</v>
      </c>
      <c r="O166" t="s">
        <v>2755</v>
      </c>
      <c r="P166" t="s">
        <v>2605</v>
      </c>
      <c r="Q166" t="s">
        <v>2634</v>
      </c>
      <c r="R166" t="s">
        <v>2972</v>
      </c>
      <c r="S166" s="5">
        <v>44561</v>
      </c>
      <c r="T166" s="5">
        <v>44561</v>
      </c>
      <c r="U166" t="s">
        <v>2636</v>
      </c>
      <c r="V166" t="s">
        <v>2608</v>
      </c>
      <c r="X166" t="s">
        <v>2636</v>
      </c>
    </row>
    <row r="167" spans="1:25" x14ac:dyDescent="0.25">
      <c r="A167" s="74">
        <v>1461</v>
      </c>
      <c r="B167" t="s">
        <v>2973</v>
      </c>
      <c r="C167" s="5">
        <v>43194</v>
      </c>
      <c r="D167" s="5">
        <v>43206</v>
      </c>
      <c r="E167" t="s">
        <v>2600</v>
      </c>
      <c r="F167" t="s">
        <v>2954</v>
      </c>
      <c r="G167" t="s">
        <v>2602</v>
      </c>
      <c r="I167" t="s">
        <v>2602</v>
      </c>
      <c r="K167">
        <v>112.2</v>
      </c>
      <c r="M167">
        <v>90.7</v>
      </c>
      <c r="N167" t="s">
        <v>2613</v>
      </c>
      <c r="O167" t="s">
        <v>2707</v>
      </c>
      <c r="P167" t="s">
        <v>2605</v>
      </c>
      <c r="Q167" t="s">
        <v>2634</v>
      </c>
      <c r="R167" t="s">
        <v>2974</v>
      </c>
      <c r="S167" s="5">
        <v>44196</v>
      </c>
      <c r="T167" s="5">
        <v>44196</v>
      </c>
      <c r="U167" t="s">
        <v>2636</v>
      </c>
      <c r="V167" t="s">
        <v>2608</v>
      </c>
      <c r="X167" t="s">
        <v>2636</v>
      </c>
    </row>
    <row r="168" spans="1:25" x14ac:dyDescent="0.25">
      <c r="A168" s="74">
        <v>1463</v>
      </c>
      <c r="B168" t="s">
        <v>2975</v>
      </c>
      <c r="C168" s="5">
        <v>43194</v>
      </c>
      <c r="D168" s="5">
        <v>43206</v>
      </c>
      <c r="E168" t="s">
        <v>2600</v>
      </c>
      <c r="F168" t="s">
        <v>2954</v>
      </c>
      <c r="G168" t="s">
        <v>2602</v>
      </c>
      <c r="I168" t="s">
        <v>2602</v>
      </c>
      <c r="K168">
        <v>92.35</v>
      </c>
      <c r="M168">
        <v>90.8</v>
      </c>
      <c r="N168" t="s">
        <v>2613</v>
      </c>
      <c r="O168" t="s">
        <v>2837</v>
      </c>
      <c r="P168" t="s">
        <v>2605</v>
      </c>
      <c r="Q168" t="s">
        <v>2634</v>
      </c>
      <c r="R168" t="s">
        <v>2976</v>
      </c>
      <c r="S168" s="5">
        <v>45016</v>
      </c>
      <c r="T168" s="5">
        <v>45016</v>
      </c>
      <c r="U168" t="s">
        <v>2636</v>
      </c>
      <c r="V168" t="s">
        <v>2608</v>
      </c>
      <c r="X168" t="s">
        <v>2636</v>
      </c>
    </row>
    <row r="169" spans="1:25" x14ac:dyDescent="0.25">
      <c r="A169" s="74">
        <v>1470</v>
      </c>
      <c r="B169" t="s">
        <v>2977</v>
      </c>
      <c r="C169" s="5">
        <v>43203</v>
      </c>
      <c r="D169" s="5">
        <v>43206</v>
      </c>
      <c r="E169" t="s">
        <v>2600</v>
      </c>
      <c r="F169" t="s">
        <v>2954</v>
      </c>
      <c r="G169" t="s">
        <v>2611</v>
      </c>
      <c r="I169" t="s">
        <v>2640</v>
      </c>
      <c r="K169">
        <v>106.2</v>
      </c>
      <c r="M169">
        <v>99.7</v>
      </c>
      <c r="N169" t="s">
        <v>2613</v>
      </c>
      <c r="O169" t="s">
        <v>2978</v>
      </c>
      <c r="P169" t="s">
        <v>2605</v>
      </c>
      <c r="Q169" t="s">
        <v>2634</v>
      </c>
      <c r="R169" t="s">
        <v>2979</v>
      </c>
      <c r="S169" s="5">
        <v>44531</v>
      </c>
      <c r="T169" s="5">
        <v>45199</v>
      </c>
      <c r="U169" t="s">
        <v>2636</v>
      </c>
      <c r="V169" t="s">
        <v>2608</v>
      </c>
      <c r="X169" t="s">
        <v>2636</v>
      </c>
    </row>
    <row r="170" spans="1:25" x14ac:dyDescent="0.25">
      <c r="A170" s="74">
        <v>1472</v>
      </c>
      <c r="B170" t="s">
        <v>2980</v>
      </c>
      <c r="C170" s="5">
        <v>43201</v>
      </c>
      <c r="D170" s="5">
        <v>43208</v>
      </c>
      <c r="E170" t="s">
        <v>2600</v>
      </c>
      <c r="F170" t="s">
        <v>2954</v>
      </c>
      <c r="G170" t="s">
        <v>2611</v>
      </c>
      <c r="I170" t="s">
        <v>2640</v>
      </c>
      <c r="K170">
        <v>500</v>
      </c>
      <c r="M170">
        <v>400</v>
      </c>
      <c r="N170" t="s">
        <v>2613</v>
      </c>
      <c r="O170" t="s">
        <v>2895</v>
      </c>
      <c r="P170" t="s">
        <v>2605</v>
      </c>
      <c r="Q170" t="s">
        <v>2634</v>
      </c>
      <c r="R170" t="s">
        <v>2981</v>
      </c>
      <c r="S170" s="5">
        <v>44166</v>
      </c>
      <c r="T170" s="5">
        <v>44166</v>
      </c>
      <c r="U170" t="s">
        <v>2636</v>
      </c>
      <c r="V170" t="s">
        <v>2608</v>
      </c>
      <c r="W170" t="s">
        <v>2608</v>
      </c>
      <c r="X170" t="s">
        <v>2636</v>
      </c>
      <c r="Y170" t="s">
        <v>2720</v>
      </c>
    </row>
    <row r="171" spans="1:25" x14ac:dyDescent="0.25">
      <c r="A171" s="74">
        <v>1479</v>
      </c>
      <c r="B171" t="s">
        <v>2982</v>
      </c>
      <c r="C171" s="5">
        <v>43201</v>
      </c>
      <c r="D171" s="5">
        <v>43206</v>
      </c>
      <c r="E171" t="s">
        <v>2600</v>
      </c>
      <c r="F171" t="s">
        <v>2954</v>
      </c>
      <c r="G171" t="s">
        <v>2611</v>
      </c>
      <c r="I171" t="s">
        <v>2640</v>
      </c>
      <c r="K171">
        <v>309.3</v>
      </c>
      <c r="M171">
        <v>300</v>
      </c>
      <c r="N171" t="s">
        <v>2613</v>
      </c>
      <c r="O171" t="s">
        <v>2690</v>
      </c>
      <c r="P171" t="s">
        <v>2605</v>
      </c>
      <c r="Q171" t="s">
        <v>2634</v>
      </c>
      <c r="R171" t="s">
        <v>2983</v>
      </c>
      <c r="S171" s="5">
        <v>44896</v>
      </c>
      <c r="T171" s="5">
        <v>44896</v>
      </c>
      <c r="U171" t="s">
        <v>2636</v>
      </c>
      <c r="V171" t="s">
        <v>2608</v>
      </c>
      <c r="X171" t="s">
        <v>2636</v>
      </c>
    </row>
    <row r="172" spans="1:25" x14ac:dyDescent="0.25">
      <c r="A172" s="74">
        <v>1484</v>
      </c>
      <c r="B172" t="s">
        <v>2984</v>
      </c>
      <c r="C172" s="5">
        <v>43200</v>
      </c>
      <c r="D172" s="5">
        <v>43206</v>
      </c>
      <c r="E172" t="s">
        <v>2600</v>
      </c>
      <c r="F172" t="s">
        <v>2954</v>
      </c>
      <c r="G172" t="s">
        <v>2985</v>
      </c>
      <c r="I172" t="s">
        <v>2694</v>
      </c>
      <c r="K172">
        <v>63</v>
      </c>
      <c r="M172">
        <v>63</v>
      </c>
      <c r="N172" t="s">
        <v>2613</v>
      </c>
      <c r="O172" t="s">
        <v>2690</v>
      </c>
      <c r="P172" t="s">
        <v>2605</v>
      </c>
      <c r="Q172" t="s">
        <v>2634</v>
      </c>
      <c r="R172" t="s">
        <v>2986</v>
      </c>
      <c r="S172" s="5">
        <v>44013</v>
      </c>
      <c r="T172" s="5">
        <v>44013</v>
      </c>
      <c r="U172" t="s">
        <v>2636</v>
      </c>
      <c r="V172" t="s">
        <v>2608</v>
      </c>
      <c r="X172" t="s">
        <v>2636</v>
      </c>
    </row>
    <row r="173" spans="1:25" x14ac:dyDescent="0.25">
      <c r="A173" s="74">
        <v>1491</v>
      </c>
      <c r="B173" t="s">
        <v>2987</v>
      </c>
      <c r="C173" s="5">
        <v>43204</v>
      </c>
      <c r="D173" s="5">
        <v>43206</v>
      </c>
      <c r="E173" t="s">
        <v>2600</v>
      </c>
      <c r="F173" t="s">
        <v>2954</v>
      </c>
      <c r="G173" t="s">
        <v>2602</v>
      </c>
      <c r="I173" t="s">
        <v>2602</v>
      </c>
      <c r="K173">
        <v>161.9</v>
      </c>
      <c r="M173">
        <v>156</v>
      </c>
      <c r="N173" t="s">
        <v>2613</v>
      </c>
      <c r="O173" t="s">
        <v>2834</v>
      </c>
      <c r="P173" t="s">
        <v>2605</v>
      </c>
      <c r="Q173" t="s">
        <v>2634</v>
      </c>
      <c r="R173" t="s">
        <v>2988</v>
      </c>
      <c r="S173" s="5">
        <v>45566</v>
      </c>
      <c r="T173" s="5">
        <v>45566</v>
      </c>
      <c r="U173" t="s">
        <v>2636</v>
      </c>
      <c r="V173" t="s">
        <v>2608</v>
      </c>
      <c r="X173" t="s">
        <v>2636</v>
      </c>
    </row>
    <row r="174" spans="1:25" x14ac:dyDescent="0.25">
      <c r="A174" s="74">
        <v>1492</v>
      </c>
      <c r="B174" t="s">
        <v>2989</v>
      </c>
      <c r="C174" s="5">
        <v>43202</v>
      </c>
      <c r="D174" s="5">
        <v>43206</v>
      </c>
      <c r="E174" t="s">
        <v>2600</v>
      </c>
      <c r="F174" t="s">
        <v>2954</v>
      </c>
      <c r="G174" t="s">
        <v>2611</v>
      </c>
      <c r="I174" t="s">
        <v>2640</v>
      </c>
      <c r="K174">
        <v>150</v>
      </c>
      <c r="M174">
        <v>150</v>
      </c>
      <c r="N174" t="s">
        <v>2613</v>
      </c>
      <c r="O174" t="s">
        <v>2837</v>
      </c>
      <c r="P174" t="s">
        <v>2605</v>
      </c>
      <c r="Q174" t="s">
        <v>2634</v>
      </c>
      <c r="R174" t="s">
        <v>2990</v>
      </c>
      <c r="S174" s="5">
        <v>44531</v>
      </c>
      <c r="T174" s="5">
        <v>44531</v>
      </c>
      <c r="U174" t="s">
        <v>2636</v>
      </c>
      <c r="V174" t="s">
        <v>2608</v>
      </c>
      <c r="X174" t="s">
        <v>2636</v>
      </c>
    </row>
    <row r="175" spans="1:25" x14ac:dyDescent="0.25">
      <c r="A175" s="74">
        <v>1493</v>
      </c>
      <c r="B175" t="s">
        <v>2991</v>
      </c>
      <c r="C175" s="5">
        <v>43206</v>
      </c>
      <c r="D175" s="5">
        <v>43206</v>
      </c>
      <c r="E175" t="s">
        <v>2600</v>
      </c>
      <c r="F175" t="s">
        <v>2954</v>
      </c>
      <c r="G175" t="s">
        <v>2632</v>
      </c>
      <c r="I175" t="s">
        <v>160</v>
      </c>
      <c r="K175">
        <v>61.3</v>
      </c>
      <c r="M175">
        <v>60</v>
      </c>
      <c r="N175" t="s">
        <v>2613</v>
      </c>
      <c r="O175" t="s">
        <v>2618</v>
      </c>
      <c r="P175" t="s">
        <v>2605</v>
      </c>
      <c r="Q175" t="s">
        <v>2634</v>
      </c>
      <c r="R175" t="s">
        <v>2992</v>
      </c>
      <c r="S175" s="5">
        <v>44866</v>
      </c>
      <c r="T175" s="5">
        <v>44866</v>
      </c>
      <c r="U175" t="s">
        <v>2636</v>
      </c>
      <c r="V175" t="s">
        <v>2608</v>
      </c>
      <c r="X175" t="s">
        <v>2636</v>
      </c>
    </row>
    <row r="176" spans="1:25" x14ac:dyDescent="0.25">
      <c r="A176" s="74">
        <v>1495</v>
      </c>
      <c r="B176" t="s">
        <v>2993</v>
      </c>
      <c r="C176" s="5">
        <v>43203</v>
      </c>
      <c r="D176" s="5">
        <v>43206</v>
      </c>
      <c r="E176" t="s">
        <v>2600</v>
      </c>
      <c r="F176" t="s">
        <v>2954</v>
      </c>
      <c r="G176" t="s">
        <v>2611</v>
      </c>
      <c r="H176" t="s">
        <v>2632</v>
      </c>
      <c r="I176" t="s">
        <v>2640</v>
      </c>
      <c r="J176" t="s">
        <v>160</v>
      </c>
      <c r="K176">
        <v>25.2</v>
      </c>
      <c r="L176">
        <v>66.599999999999994</v>
      </c>
      <c r="M176">
        <v>64.900000000000006</v>
      </c>
      <c r="N176" t="s">
        <v>2613</v>
      </c>
      <c r="O176" t="s">
        <v>2618</v>
      </c>
      <c r="P176" t="s">
        <v>2605</v>
      </c>
      <c r="Q176" t="s">
        <v>2634</v>
      </c>
      <c r="R176" t="s">
        <v>2994</v>
      </c>
      <c r="S176" s="5">
        <v>44531</v>
      </c>
      <c r="T176" s="5">
        <v>44531</v>
      </c>
      <c r="U176" t="s">
        <v>2636</v>
      </c>
      <c r="V176" t="s">
        <v>2608</v>
      </c>
      <c r="X176" t="s">
        <v>2636</v>
      </c>
    </row>
    <row r="177" spans="1:24" x14ac:dyDescent="0.25">
      <c r="A177" s="74">
        <v>1496</v>
      </c>
      <c r="B177" t="s">
        <v>2995</v>
      </c>
      <c r="C177" s="5">
        <v>43201</v>
      </c>
      <c r="D177" s="5">
        <v>43206</v>
      </c>
      <c r="E177" t="s">
        <v>2600</v>
      </c>
      <c r="F177" t="s">
        <v>2954</v>
      </c>
      <c r="G177" t="s">
        <v>2611</v>
      </c>
      <c r="H177" t="s">
        <v>2632</v>
      </c>
      <c r="I177" t="s">
        <v>2640</v>
      </c>
      <c r="J177" t="s">
        <v>160</v>
      </c>
      <c r="K177">
        <v>510</v>
      </c>
      <c r="L177">
        <v>513.5</v>
      </c>
      <c r="M177">
        <v>500</v>
      </c>
      <c r="N177" t="s">
        <v>2613</v>
      </c>
      <c r="O177" t="s">
        <v>2960</v>
      </c>
      <c r="P177" t="s">
        <v>2605</v>
      </c>
      <c r="Q177" t="s">
        <v>2634</v>
      </c>
      <c r="R177" t="s">
        <v>2996</v>
      </c>
      <c r="S177" s="5">
        <v>45261</v>
      </c>
      <c r="T177" s="5">
        <v>45261</v>
      </c>
      <c r="U177" t="s">
        <v>2636</v>
      </c>
      <c r="V177" t="s">
        <v>2608</v>
      </c>
      <c r="X177" t="s">
        <v>2636</v>
      </c>
    </row>
    <row r="178" spans="1:24" x14ac:dyDescent="0.25">
      <c r="A178" s="74">
        <v>1499</v>
      </c>
      <c r="B178" t="s">
        <v>2997</v>
      </c>
      <c r="C178" s="5">
        <v>43206</v>
      </c>
      <c r="D178" s="5">
        <v>43206</v>
      </c>
      <c r="E178" t="s">
        <v>2600</v>
      </c>
      <c r="F178" t="s">
        <v>2954</v>
      </c>
      <c r="G178" t="s">
        <v>2632</v>
      </c>
      <c r="I178" t="s">
        <v>160</v>
      </c>
      <c r="K178">
        <v>71.16</v>
      </c>
      <c r="M178">
        <v>70</v>
      </c>
      <c r="N178" t="s">
        <v>2613</v>
      </c>
      <c r="O178" t="s">
        <v>2618</v>
      </c>
      <c r="P178" t="s">
        <v>2605</v>
      </c>
      <c r="Q178" t="s">
        <v>2634</v>
      </c>
      <c r="R178" t="s">
        <v>2998</v>
      </c>
      <c r="S178" s="5">
        <v>44866</v>
      </c>
      <c r="T178" s="5">
        <v>44866</v>
      </c>
      <c r="U178" t="s">
        <v>2636</v>
      </c>
      <c r="V178" t="s">
        <v>2608</v>
      </c>
      <c r="X178" t="s">
        <v>2636</v>
      </c>
    </row>
    <row r="179" spans="1:24" x14ac:dyDescent="0.25">
      <c r="A179" s="74">
        <v>1507</v>
      </c>
      <c r="B179" t="s">
        <v>2999</v>
      </c>
      <c r="C179" s="5">
        <v>43206</v>
      </c>
      <c r="D179" s="5">
        <v>43206</v>
      </c>
      <c r="E179" t="s">
        <v>2600</v>
      </c>
      <c r="F179" t="s">
        <v>2954</v>
      </c>
      <c r="G179" t="s">
        <v>2611</v>
      </c>
      <c r="I179" t="s">
        <v>2640</v>
      </c>
      <c r="K179">
        <v>58.75</v>
      </c>
      <c r="M179">
        <v>49.9</v>
      </c>
      <c r="N179" t="s">
        <v>2613</v>
      </c>
      <c r="O179" t="s">
        <v>3000</v>
      </c>
      <c r="P179" t="s">
        <v>2605</v>
      </c>
      <c r="Q179" t="s">
        <v>2634</v>
      </c>
      <c r="R179" t="s">
        <v>3001</v>
      </c>
      <c r="S179" s="5">
        <v>44713</v>
      </c>
      <c r="T179" s="5">
        <v>44713</v>
      </c>
      <c r="U179" t="s">
        <v>2636</v>
      </c>
      <c r="V179" t="s">
        <v>2608</v>
      </c>
      <c r="X179" t="s">
        <v>2636</v>
      </c>
    </row>
    <row r="180" spans="1:24" x14ac:dyDescent="0.25">
      <c r="A180" s="74">
        <v>1510</v>
      </c>
      <c r="B180" t="s">
        <v>3002</v>
      </c>
      <c r="C180" s="5">
        <v>43206</v>
      </c>
      <c r="D180" s="5">
        <v>43206</v>
      </c>
      <c r="E180" t="s">
        <v>2600</v>
      </c>
      <c r="F180" t="s">
        <v>2954</v>
      </c>
      <c r="G180" t="s">
        <v>2632</v>
      </c>
      <c r="H180" t="s">
        <v>2611</v>
      </c>
      <c r="I180" t="s">
        <v>160</v>
      </c>
      <c r="J180" t="s">
        <v>2640</v>
      </c>
      <c r="K180">
        <v>500</v>
      </c>
      <c r="L180">
        <v>500</v>
      </c>
      <c r="M180">
        <v>500</v>
      </c>
      <c r="N180" t="s">
        <v>2613</v>
      </c>
      <c r="O180" t="s">
        <v>2618</v>
      </c>
      <c r="P180" t="s">
        <v>2605</v>
      </c>
      <c r="Q180" t="s">
        <v>23</v>
      </c>
      <c r="R180" t="s">
        <v>2864</v>
      </c>
      <c r="S180" s="5">
        <v>44835</v>
      </c>
      <c r="T180" s="5">
        <v>44835</v>
      </c>
      <c r="U180" t="s">
        <v>2636</v>
      </c>
      <c r="V180" t="s">
        <v>2608</v>
      </c>
      <c r="X180" t="s">
        <v>2636</v>
      </c>
    </row>
    <row r="181" spans="1:24" x14ac:dyDescent="0.25">
      <c r="A181" s="74">
        <v>1516</v>
      </c>
      <c r="B181" t="s">
        <v>3003</v>
      </c>
      <c r="C181" s="5">
        <v>43206</v>
      </c>
      <c r="D181" s="5">
        <v>43206</v>
      </c>
      <c r="E181" t="s">
        <v>2600</v>
      </c>
      <c r="F181" t="s">
        <v>2954</v>
      </c>
      <c r="G181" t="s">
        <v>2632</v>
      </c>
      <c r="H181" t="s">
        <v>2611</v>
      </c>
      <c r="I181" t="s">
        <v>160</v>
      </c>
      <c r="J181" t="s">
        <v>2640</v>
      </c>
      <c r="K181">
        <v>300</v>
      </c>
      <c r="L181">
        <v>300</v>
      </c>
      <c r="M181">
        <v>300</v>
      </c>
      <c r="N181" t="s">
        <v>2613</v>
      </c>
      <c r="O181" t="s">
        <v>2775</v>
      </c>
      <c r="P181" t="s">
        <v>2605</v>
      </c>
      <c r="Q181" t="s">
        <v>23</v>
      </c>
      <c r="R181" t="s">
        <v>3004</v>
      </c>
      <c r="S181" s="5">
        <v>44835</v>
      </c>
      <c r="T181" s="5">
        <v>44835</v>
      </c>
      <c r="U181" t="s">
        <v>2636</v>
      </c>
      <c r="V181" t="s">
        <v>2608</v>
      </c>
      <c r="X181" t="s">
        <v>2636</v>
      </c>
    </row>
    <row r="182" spans="1:24" x14ac:dyDescent="0.25">
      <c r="A182" s="74">
        <v>1518</v>
      </c>
      <c r="B182" t="s">
        <v>3005</v>
      </c>
      <c r="C182" s="5">
        <v>43203</v>
      </c>
      <c r="D182" s="5">
        <v>43206</v>
      </c>
      <c r="E182" t="s">
        <v>2600</v>
      </c>
      <c r="F182" t="s">
        <v>2954</v>
      </c>
      <c r="G182" t="s">
        <v>2632</v>
      </c>
      <c r="I182" t="s">
        <v>160</v>
      </c>
      <c r="K182">
        <v>518.5</v>
      </c>
      <c r="M182">
        <v>500</v>
      </c>
      <c r="N182" t="s">
        <v>2613</v>
      </c>
      <c r="O182" t="s">
        <v>2618</v>
      </c>
      <c r="P182" t="s">
        <v>2605</v>
      </c>
      <c r="Q182" t="s">
        <v>23</v>
      </c>
      <c r="R182" t="s">
        <v>2864</v>
      </c>
      <c r="S182" s="5">
        <v>44926</v>
      </c>
      <c r="T182" s="5">
        <v>44926</v>
      </c>
      <c r="U182" t="s">
        <v>2636</v>
      </c>
      <c r="V182" t="s">
        <v>2608</v>
      </c>
      <c r="X182" t="s">
        <v>2636</v>
      </c>
    </row>
    <row r="183" spans="1:24" x14ac:dyDescent="0.25">
      <c r="A183" s="74">
        <v>1519</v>
      </c>
      <c r="B183" t="s">
        <v>3006</v>
      </c>
      <c r="C183" s="5">
        <v>43205</v>
      </c>
      <c r="D183" s="5">
        <v>43206</v>
      </c>
      <c r="E183" t="s">
        <v>2600</v>
      </c>
      <c r="F183" t="s">
        <v>2954</v>
      </c>
      <c r="G183" t="s">
        <v>2632</v>
      </c>
      <c r="I183" t="s">
        <v>160</v>
      </c>
      <c r="K183">
        <v>110.9</v>
      </c>
      <c r="M183">
        <v>100</v>
      </c>
      <c r="N183" t="s">
        <v>2613</v>
      </c>
      <c r="O183" t="s">
        <v>2651</v>
      </c>
      <c r="P183" t="s">
        <v>2605</v>
      </c>
      <c r="Q183" t="s">
        <v>23</v>
      </c>
      <c r="R183" t="s">
        <v>3007</v>
      </c>
      <c r="S183" s="5">
        <v>44545</v>
      </c>
      <c r="T183" s="5">
        <v>44561</v>
      </c>
      <c r="U183" t="s">
        <v>2636</v>
      </c>
      <c r="V183" t="s">
        <v>2608</v>
      </c>
      <c r="X183" t="s">
        <v>2636</v>
      </c>
    </row>
    <row r="184" spans="1:24" x14ac:dyDescent="0.25">
      <c r="A184" s="74">
        <v>1522</v>
      </c>
      <c r="B184" t="s">
        <v>3008</v>
      </c>
      <c r="C184" s="5">
        <v>43206</v>
      </c>
      <c r="D184" s="5">
        <v>43206</v>
      </c>
      <c r="E184" t="s">
        <v>2600</v>
      </c>
      <c r="F184" t="s">
        <v>2954</v>
      </c>
      <c r="G184" t="s">
        <v>2611</v>
      </c>
      <c r="H184" t="s">
        <v>2632</v>
      </c>
      <c r="I184" t="s">
        <v>2640</v>
      </c>
      <c r="J184" t="s">
        <v>160</v>
      </c>
      <c r="K184">
        <v>370</v>
      </c>
      <c r="L184">
        <v>370</v>
      </c>
      <c r="M184">
        <v>370</v>
      </c>
      <c r="N184" t="s">
        <v>2613</v>
      </c>
      <c r="O184" t="s">
        <v>2812</v>
      </c>
      <c r="P184" t="s">
        <v>2732</v>
      </c>
      <c r="Q184" t="s">
        <v>23</v>
      </c>
      <c r="R184" t="s">
        <v>2875</v>
      </c>
      <c r="S184" s="5">
        <v>44835</v>
      </c>
      <c r="T184" s="5">
        <v>44835</v>
      </c>
      <c r="U184" t="s">
        <v>2636</v>
      </c>
      <c r="V184" t="s">
        <v>2608</v>
      </c>
      <c r="X184" t="s">
        <v>2636</v>
      </c>
    </row>
    <row r="185" spans="1:24" x14ac:dyDescent="0.25">
      <c r="A185" s="74">
        <v>1524</v>
      </c>
      <c r="B185" t="s">
        <v>3009</v>
      </c>
      <c r="C185" s="5">
        <v>43206</v>
      </c>
      <c r="D185" s="5">
        <v>43206</v>
      </c>
      <c r="E185" t="s">
        <v>2600</v>
      </c>
      <c r="F185" t="s">
        <v>2954</v>
      </c>
      <c r="G185" t="s">
        <v>2611</v>
      </c>
      <c r="H185" t="s">
        <v>2632</v>
      </c>
      <c r="I185" t="s">
        <v>2640</v>
      </c>
      <c r="J185" t="s">
        <v>160</v>
      </c>
      <c r="K185">
        <v>600</v>
      </c>
      <c r="L185">
        <v>600</v>
      </c>
      <c r="M185">
        <v>600</v>
      </c>
      <c r="N185" t="s">
        <v>2613</v>
      </c>
      <c r="O185" t="s">
        <v>2812</v>
      </c>
      <c r="P185" t="s">
        <v>2732</v>
      </c>
      <c r="Q185" t="s">
        <v>23</v>
      </c>
      <c r="R185" t="s">
        <v>3010</v>
      </c>
      <c r="S185" s="5">
        <v>44835</v>
      </c>
      <c r="T185" s="5">
        <v>44835</v>
      </c>
      <c r="U185" t="s">
        <v>2636</v>
      </c>
      <c r="V185" t="s">
        <v>2608</v>
      </c>
      <c r="X185" t="s">
        <v>2636</v>
      </c>
    </row>
    <row r="186" spans="1:24" x14ac:dyDescent="0.25">
      <c r="A186" s="74">
        <v>1526</v>
      </c>
      <c r="B186" t="s">
        <v>3011</v>
      </c>
      <c r="C186" s="5">
        <v>43201</v>
      </c>
      <c r="D186" s="5">
        <v>43206</v>
      </c>
      <c r="E186" t="s">
        <v>2600</v>
      </c>
      <c r="F186" t="s">
        <v>2954</v>
      </c>
      <c r="G186" t="s">
        <v>2611</v>
      </c>
      <c r="H186" t="s">
        <v>2632</v>
      </c>
      <c r="I186" t="s">
        <v>2640</v>
      </c>
      <c r="J186" t="s">
        <v>160</v>
      </c>
      <c r="K186">
        <v>46.05</v>
      </c>
      <c r="L186">
        <v>155.43</v>
      </c>
      <c r="M186">
        <v>150</v>
      </c>
      <c r="N186" t="s">
        <v>2613</v>
      </c>
      <c r="O186" t="s">
        <v>2614</v>
      </c>
      <c r="P186" t="s">
        <v>2605</v>
      </c>
      <c r="Q186" t="s">
        <v>23</v>
      </c>
      <c r="R186" t="s">
        <v>2794</v>
      </c>
      <c r="S186" s="5">
        <v>44925</v>
      </c>
      <c r="T186" s="5">
        <v>44925</v>
      </c>
      <c r="U186" t="s">
        <v>2636</v>
      </c>
      <c r="V186" t="s">
        <v>2608</v>
      </c>
      <c r="X186" t="s">
        <v>2636</v>
      </c>
    </row>
    <row r="187" spans="1:24" x14ac:dyDescent="0.25">
      <c r="A187" s="74">
        <v>1528</v>
      </c>
      <c r="B187" t="s">
        <v>3012</v>
      </c>
      <c r="C187" s="5">
        <v>43203</v>
      </c>
      <c r="D187" s="5">
        <v>43206</v>
      </c>
      <c r="E187" t="s">
        <v>2600</v>
      </c>
      <c r="F187" t="s">
        <v>2954</v>
      </c>
      <c r="G187" t="s">
        <v>2632</v>
      </c>
      <c r="I187" t="s">
        <v>160</v>
      </c>
      <c r="K187">
        <v>79</v>
      </c>
      <c r="M187">
        <v>79</v>
      </c>
      <c r="N187" t="s">
        <v>2613</v>
      </c>
      <c r="O187" t="s">
        <v>2614</v>
      </c>
      <c r="P187" t="s">
        <v>2605</v>
      </c>
      <c r="Q187" t="s">
        <v>23</v>
      </c>
      <c r="R187" t="s">
        <v>3013</v>
      </c>
      <c r="S187" s="5">
        <v>44377</v>
      </c>
      <c r="T187" s="5">
        <v>44958</v>
      </c>
      <c r="U187" t="s">
        <v>2636</v>
      </c>
      <c r="V187" t="s">
        <v>2608</v>
      </c>
      <c r="X187" t="s">
        <v>2636</v>
      </c>
    </row>
    <row r="188" spans="1:24" x14ac:dyDescent="0.25">
      <c r="A188" s="74">
        <v>1529</v>
      </c>
      <c r="B188" t="s">
        <v>3014</v>
      </c>
      <c r="C188" s="5">
        <v>43207</v>
      </c>
      <c r="D188" s="5">
        <v>43206</v>
      </c>
      <c r="E188" t="s">
        <v>2600</v>
      </c>
      <c r="F188" t="s">
        <v>2954</v>
      </c>
      <c r="G188" t="s">
        <v>2632</v>
      </c>
      <c r="H188" t="s">
        <v>2611</v>
      </c>
      <c r="I188" t="s">
        <v>160</v>
      </c>
      <c r="J188" t="s">
        <v>2640</v>
      </c>
      <c r="K188">
        <v>514.6</v>
      </c>
      <c r="L188">
        <v>257.27999999999997</v>
      </c>
      <c r="M188">
        <v>500</v>
      </c>
      <c r="N188" t="s">
        <v>2613</v>
      </c>
      <c r="O188" t="s">
        <v>2917</v>
      </c>
      <c r="P188" t="s">
        <v>2727</v>
      </c>
      <c r="Q188" t="s">
        <v>2918</v>
      </c>
      <c r="R188" t="s">
        <v>3015</v>
      </c>
      <c r="S188" s="5">
        <v>44910</v>
      </c>
      <c r="T188" s="5">
        <v>44910</v>
      </c>
      <c r="U188" t="s">
        <v>2636</v>
      </c>
      <c r="V188" t="s">
        <v>2608</v>
      </c>
      <c r="X188" t="s">
        <v>2636</v>
      </c>
    </row>
    <row r="189" spans="1:24" x14ac:dyDescent="0.25">
      <c r="A189" s="74">
        <v>1531</v>
      </c>
      <c r="B189" t="s">
        <v>3016</v>
      </c>
      <c r="C189" s="5">
        <v>43206</v>
      </c>
      <c r="D189" s="5">
        <v>43206</v>
      </c>
      <c r="E189" t="s">
        <v>2600</v>
      </c>
      <c r="F189" t="s">
        <v>2954</v>
      </c>
      <c r="G189" t="s">
        <v>2611</v>
      </c>
      <c r="I189" t="s">
        <v>2640</v>
      </c>
      <c r="K189">
        <v>350</v>
      </c>
      <c r="M189">
        <v>350</v>
      </c>
      <c r="N189" t="s">
        <v>2613</v>
      </c>
      <c r="O189" t="s">
        <v>3017</v>
      </c>
      <c r="P189" t="s">
        <v>2628</v>
      </c>
      <c r="Q189" t="s">
        <v>18</v>
      </c>
      <c r="R189" t="s">
        <v>3018</v>
      </c>
      <c r="S189" s="5">
        <v>44682</v>
      </c>
      <c r="T189" s="5">
        <v>45291</v>
      </c>
      <c r="U189" t="s">
        <v>2636</v>
      </c>
      <c r="V189" t="s">
        <v>2608</v>
      </c>
      <c r="X189" t="s">
        <v>2636</v>
      </c>
    </row>
    <row r="190" spans="1:24" x14ac:dyDescent="0.25">
      <c r="A190" s="74">
        <v>1532</v>
      </c>
      <c r="B190" t="s">
        <v>3019</v>
      </c>
      <c r="C190" s="5">
        <v>43206</v>
      </c>
      <c r="D190" s="5">
        <v>43206</v>
      </c>
      <c r="E190" t="s">
        <v>2600</v>
      </c>
      <c r="F190" t="s">
        <v>2954</v>
      </c>
      <c r="G190" t="s">
        <v>2632</v>
      </c>
      <c r="H190" t="s">
        <v>2611</v>
      </c>
      <c r="I190" t="s">
        <v>160</v>
      </c>
      <c r="J190" t="s">
        <v>2640</v>
      </c>
      <c r="K190">
        <v>90</v>
      </c>
      <c r="L190">
        <v>20</v>
      </c>
      <c r="M190">
        <v>90</v>
      </c>
      <c r="N190" t="s">
        <v>2613</v>
      </c>
      <c r="O190" t="s">
        <v>2604</v>
      </c>
      <c r="P190" t="s">
        <v>2605</v>
      </c>
      <c r="Q190" t="s">
        <v>18</v>
      </c>
      <c r="R190" t="s">
        <v>3020</v>
      </c>
      <c r="S190" s="5">
        <v>44166</v>
      </c>
      <c r="T190" s="5">
        <v>44531</v>
      </c>
      <c r="U190" t="s">
        <v>2636</v>
      </c>
      <c r="V190" t="s">
        <v>2608</v>
      </c>
      <c r="X190" t="s">
        <v>2636</v>
      </c>
    </row>
    <row r="191" spans="1:24" x14ac:dyDescent="0.25">
      <c r="A191" s="74">
        <v>1534</v>
      </c>
      <c r="B191" t="s">
        <v>3021</v>
      </c>
      <c r="C191" s="5">
        <v>43201</v>
      </c>
      <c r="D191" s="5">
        <v>43206</v>
      </c>
      <c r="E191" t="s">
        <v>2600</v>
      </c>
      <c r="F191" t="s">
        <v>2954</v>
      </c>
      <c r="G191" t="s">
        <v>2611</v>
      </c>
      <c r="H191" t="s">
        <v>2632</v>
      </c>
      <c r="I191" t="s">
        <v>2640</v>
      </c>
      <c r="J191" t="s">
        <v>160</v>
      </c>
      <c r="K191">
        <v>28.8</v>
      </c>
      <c r="L191">
        <v>225</v>
      </c>
      <c r="M191">
        <v>250</v>
      </c>
      <c r="N191" t="s">
        <v>2613</v>
      </c>
      <c r="O191" t="s">
        <v>2789</v>
      </c>
      <c r="P191" t="s">
        <v>2727</v>
      </c>
      <c r="Q191" t="s">
        <v>18</v>
      </c>
      <c r="R191" t="s">
        <v>3022</v>
      </c>
      <c r="S191" s="5">
        <v>44317</v>
      </c>
      <c r="T191" s="5">
        <v>45275</v>
      </c>
      <c r="U191" t="s">
        <v>2636</v>
      </c>
      <c r="V191" t="s">
        <v>2608</v>
      </c>
      <c r="X191" t="s">
        <v>2636</v>
      </c>
    </row>
    <row r="192" spans="1:24" x14ac:dyDescent="0.25">
      <c r="A192" s="74">
        <v>1537</v>
      </c>
      <c r="B192" t="s">
        <v>3023</v>
      </c>
      <c r="C192" s="5">
        <v>43528</v>
      </c>
      <c r="D192" s="5">
        <v>43560</v>
      </c>
      <c r="E192" t="s">
        <v>2600</v>
      </c>
      <c r="F192" t="s">
        <v>2815</v>
      </c>
      <c r="G192" t="s">
        <v>2643</v>
      </c>
      <c r="I192" t="s">
        <v>3024</v>
      </c>
      <c r="K192">
        <v>5.5</v>
      </c>
      <c r="M192">
        <v>5</v>
      </c>
      <c r="N192" t="s">
        <v>2613</v>
      </c>
      <c r="O192" t="s">
        <v>3025</v>
      </c>
      <c r="P192" t="s">
        <v>2605</v>
      </c>
      <c r="Q192" t="s">
        <v>2634</v>
      </c>
      <c r="R192" t="s">
        <v>3026</v>
      </c>
      <c r="S192" s="5">
        <v>44638</v>
      </c>
      <c r="T192" s="5">
        <v>44638</v>
      </c>
      <c r="U192" t="s">
        <v>2636</v>
      </c>
      <c r="X192" t="s">
        <v>2636</v>
      </c>
    </row>
    <row r="193" spans="1:24" x14ac:dyDescent="0.25">
      <c r="A193" s="74">
        <v>1538</v>
      </c>
      <c r="B193" t="s">
        <v>3027</v>
      </c>
      <c r="C193" s="5">
        <v>43423</v>
      </c>
      <c r="D193" s="5">
        <v>43560</v>
      </c>
      <c r="E193" t="s">
        <v>2600</v>
      </c>
      <c r="F193" t="s">
        <v>2815</v>
      </c>
      <c r="G193" t="s">
        <v>2611</v>
      </c>
      <c r="I193" t="s">
        <v>2640</v>
      </c>
      <c r="K193">
        <v>40.5</v>
      </c>
      <c r="M193">
        <v>40</v>
      </c>
      <c r="N193" t="s">
        <v>2613</v>
      </c>
      <c r="O193" t="s">
        <v>3028</v>
      </c>
      <c r="P193" t="s">
        <v>2605</v>
      </c>
      <c r="Q193" t="s">
        <v>2634</v>
      </c>
      <c r="R193" t="s">
        <v>3029</v>
      </c>
      <c r="S193" s="5">
        <v>44561</v>
      </c>
      <c r="T193" s="5">
        <v>44561</v>
      </c>
      <c r="U193" t="s">
        <v>2636</v>
      </c>
      <c r="X193" t="s">
        <v>2636</v>
      </c>
    </row>
    <row r="194" spans="1:24" x14ac:dyDescent="0.25">
      <c r="A194" s="74">
        <v>1539</v>
      </c>
      <c r="B194" t="s">
        <v>3030</v>
      </c>
      <c r="C194" s="5">
        <v>43529</v>
      </c>
      <c r="D194" s="5">
        <v>43592</v>
      </c>
      <c r="E194" t="s">
        <v>2600</v>
      </c>
      <c r="F194" t="s">
        <v>2815</v>
      </c>
      <c r="G194" t="s">
        <v>2611</v>
      </c>
      <c r="I194" t="s">
        <v>2640</v>
      </c>
      <c r="K194">
        <v>782.8</v>
      </c>
      <c r="M194">
        <v>750</v>
      </c>
      <c r="N194" t="s">
        <v>2613</v>
      </c>
      <c r="O194" t="s">
        <v>2895</v>
      </c>
      <c r="P194" t="s">
        <v>2605</v>
      </c>
      <c r="Q194" t="s">
        <v>2634</v>
      </c>
      <c r="R194" t="s">
        <v>2981</v>
      </c>
      <c r="S194" s="5">
        <v>44896</v>
      </c>
      <c r="T194" s="5">
        <v>44896</v>
      </c>
      <c r="U194" t="s">
        <v>2636</v>
      </c>
      <c r="V194" t="s">
        <v>2608</v>
      </c>
      <c r="W194" t="s">
        <v>2608</v>
      </c>
      <c r="X194" t="s">
        <v>2636</v>
      </c>
    </row>
    <row r="195" spans="1:24" x14ac:dyDescent="0.25">
      <c r="A195" s="74">
        <v>1540</v>
      </c>
      <c r="B195" t="s">
        <v>3031</v>
      </c>
      <c r="C195" s="5">
        <v>43529</v>
      </c>
      <c r="D195" s="5">
        <v>43592</v>
      </c>
      <c r="E195" t="s">
        <v>2600</v>
      </c>
      <c r="F195" t="s">
        <v>2815</v>
      </c>
      <c r="G195" t="s">
        <v>2611</v>
      </c>
      <c r="I195" t="s">
        <v>2640</v>
      </c>
      <c r="K195">
        <v>365</v>
      </c>
      <c r="M195">
        <v>350</v>
      </c>
      <c r="N195" t="s">
        <v>2613</v>
      </c>
      <c r="O195" t="s">
        <v>2895</v>
      </c>
      <c r="P195" t="s">
        <v>2605</v>
      </c>
      <c r="Q195" t="s">
        <v>2634</v>
      </c>
      <c r="R195" t="s">
        <v>2981</v>
      </c>
      <c r="S195" s="5">
        <v>44531</v>
      </c>
      <c r="T195" s="5">
        <v>44531</v>
      </c>
      <c r="U195" t="s">
        <v>2636</v>
      </c>
      <c r="V195" t="s">
        <v>2608</v>
      </c>
      <c r="W195" t="s">
        <v>2608</v>
      </c>
      <c r="X195" t="s">
        <v>2636</v>
      </c>
    </row>
    <row r="196" spans="1:24" x14ac:dyDescent="0.25">
      <c r="A196" s="74">
        <v>1541</v>
      </c>
      <c r="B196" t="s">
        <v>3032</v>
      </c>
      <c r="C196" s="5">
        <v>43560</v>
      </c>
      <c r="D196" s="5">
        <v>43570</v>
      </c>
      <c r="E196" t="s">
        <v>2600</v>
      </c>
      <c r="F196" t="s">
        <v>3033</v>
      </c>
      <c r="G196" t="s">
        <v>2611</v>
      </c>
      <c r="H196" t="s">
        <v>2632</v>
      </c>
      <c r="I196" t="s">
        <v>2640</v>
      </c>
      <c r="J196" t="s">
        <v>160</v>
      </c>
      <c r="K196">
        <v>356.8</v>
      </c>
      <c r="L196">
        <v>361.74</v>
      </c>
      <c r="M196">
        <v>350</v>
      </c>
      <c r="N196" t="s">
        <v>2613</v>
      </c>
      <c r="O196" t="s">
        <v>2704</v>
      </c>
      <c r="P196" t="s">
        <v>2605</v>
      </c>
      <c r="Q196" t="s">
        <v>2634</v>
      </c>
      <c r="R196" t="s">
        <v>3034</v>
      </c>
      <c r="S196" s="5">
        <v>44926</v>
      </c>
      <c r="T196" s="5">
        <v>44926</v>
      </c>
      <c r="U196" t="s">
        <v>2636</v>
      </c>
      <c r="X196" t="s">
        <v>2636</v>
      </c>
    </row>
    <row r="197" spans="1:24" x14ac:dyDescent="0.25">
      <c r="A197" s="74">
        <v>1542</v>
      </c>
      <c r="B197" t="s">
        <v>3035</v>
      </c>
      <c r="C197" s="5">
        <v>43560</v>
      </c>
      <c r="D197" s="5">
        <v>43570</v>
      </c>
      <c r="E197" t="s">
        <v>2600</v>
      </c>
      <c r="F197" t="s">
        <v>3033</v>
      </c>
      <c r="G197" t="s">
        <v>2611</v>
      </c>
      <c r="H197" t="s">
        <v>2602</v>
      </c>
      <c r="I197" t="s">
        <v>2640</v>
      </c>
      <c r="J197" t="s">
        <v>2602</v>
      </c>
      <c r="K197">
        <v>50.88</v>
      </c>
      <c r="L197">
        <v>54.6</v>
      </c>
      <c r="M197">
        <v>100</v>
      </c>
      <c r="N197" t="s">
        <v>2613</v>
      </c>
      <c r="O197" t="s">
        <v>2834</v>
      </c>
      <c r="P197" t="s">
        <v>2605</v>
      </c>
      <c r="Q197" t="s">
        <v>2634</v>
      </c>
      <c r="R197" t="s">
        <v>3036</v>
      </c>
      <c r="S197" s="5">
        <v>44377</v>
      </c>
      <c r="T197" s="5">
        <v>44377</v>
      </c>
      <c r="U197" t="s">
        <v>2636</v>
      </c>
      <c r="X197" t="s">
        <v>2636</v>
      </c>
    </row>
    <row r="198" spans="1:24" x14ac:dyDescent="0.25">
      <c r="A198" s="74">
        <v>1543</v>
      </c>
      <c r="B198" t="s">
        <v>3037</v>
      </c>
      <c r="C198" s="5">
        <v>43559</v>
      </c>
      <c r="D198" s="5">
        <v>43570</v>
      </c>
      <c r="E198" t="s">
        <v>2600</v>
      </c>
      <c r="F198" t="s">
        <v>3033</v>
      </c>
      <c r="G198" t="s">
        <v>2632</v>
      </c>
      <c r="H198" t="s">
        <v>2611</v>
      </c>
      <c r="I198" t="s">
        <v>160</v>
      </c>
      <c r="J198" t="s">
        <v>2640</v>
      </c>
      <c r="K198">
        <v>150</v>
      </c>
      <c r="L198">
        <v>75</v>
      </c>
      <c r="M198">
        <v>150</v>
      </c>
      <c r="N198" t="s">
        <v>2613</v>
      </c>
      <c r="O198" t="s">
        <v>2960</v>
      </c>
      <c r="P198" t="s">
        <v>2605</v>
      </c>
      <c r="Q198" t="s">
        <v>2634</v>
      </c>
      <c r="R198" t="s">
        <v>2961</v>
      </c>
      <c r="S198" s="5">
        <v>45261</v>
      </c>
      <c r="T198" s="5">
        <v>45261</v>
      </c>
      <c r="U198" t="s">
        <v>2636</v>
      </c>
      <c r="X198" t="s">
        <v>2636</v>
      </c>
    </row>
    <row r="199" spans="1:24" x14ac:dyDescent="0.25">
      <c r="A199" s="74">
        <v>1545</v>
      </c>
      <c r="B199" t="s">
        <v>3038</v>
      </c>
      <c r="C199" s="5">
        <v>43567</v>
      </c>
      <c r="D199" s="5">
        <v>43570</v>
      </c>
      <c r="E199" t="s">
        <v>2600</v>
      </c>
      <c r="F199" t="s">
        <v>3033</v>
      </c>
      <c r="G199" t="s">
        <v>2611</v>
      </c>
      <c r="I199" t="s">
        <v>2640</v>
      </c>
      <c r="K199">
        <v>100.4</v>
      </c>
      <c r="M199">
        <v>100</v>
      </c>
      <c r="N199" t="s">
        <v>2613</v>
      </c>
      <c r="O199" t="s">
        <v>2707</v>
      </c>
      <c r="P199" t="s">
        <v>3039</v>
      </c>
      <c r="Q199" t="s">
        <v>2634</v>
      </c>
      <c r="R199" t="s">
        <v>3040</v>
      </c>
      <c r="S199" s="5">
        <v>45077</v>
      </c>
      <c r="T199" s="5">
        <v>45077</v>
      </c>
      <c r="U199" t="s">
        <v>2636</v>
      </c>
      <c r="X199" t="s">
        <v>2636</v>
      </c>
    </row>
    <row r="200" spans="1:24" x14ac:dyDescent="0.25">
      <c r="A200" s="74">
        <v>1546</v>
      </c>
      <c r="B200" t="s">
        <v>3041</v>
      </c>
      <c r="C200" s="5">
        <v>43569</v>
      </c>
      <c r="D200" s="5">
        <v>43570</v>
      </c>
      <c r="E200" t="s">
        <v>2600</v>
      </c>
      <c r="F200" t="s">
        <v>3033</v>
      </c>
      <c r="G200" t="s">
        <v>2611</v>
      </c>
      <c r="I200" t="s">
        <v>2640</v>
      </c>
      <c r="K200">
        <v>30.58</v>
      </c>
      <c r="M200">
        <v>30</v>
      </c>
      <c r="N200" t="s">
        <v>2613</v>
      </c>
      <c r="O200" t="s">
        <v>3042</v>
      </c>
      <c r="P200" t="s">
        <v>2605</v>
      </c>
      <c r="Q200" t="s">
        <v>2634</v>
      </c>
      <c r="R200" t="s">
        <v>3043</v>
      </c>
      <c r="S200" s="5">
        <v>44531</v>
      </c>
      <c r="T200" s="5">
        <v>44531</v>
      </c>
      <c r="U200" t="s">
        <v>2636</v>
      </c>
      <c r="X200" t="s">
        <v>2636</v>
      </c>
    </row>
    <row r="201" spans="1:24" x14ac:dyDescent="0.25">
      <c r="A201" s="74">
        <v>1548</v>
      </c>
      <c r="B201" t="s">
        <v>3044</v>
      </c>
      <c r="C201" s="5">
        <v>43561</v>
      </c>
      <c r="D201" s="5">
        <v>43570</v>
      </c>
      <c r="E201" t="s">
        <v>2600</v>
      </c>
      <c r="F201" t="s">
        <v>3033</v>
      </c>
      <c r="G201" t="s">
        <v>2611</v>
      </c>
      <c r="I201" t="s">
        <v>2640</v>
      </c>
      <c r="K201">
        <v>30.48</v>
      </c>
      <c r="M201">
        <v>30</v>
      </c>
      <c r="N201" t="s">
        <v>2613</v>
      </c>
      <c r="O201" t="s">
        <v>2955</v>
      </c>
      <c r="P201" t="s">
        <v>2605</v>
      </c>
      <c r="Q201" t="s">
        <v>2634</v>
      </c>
      <c r="R201" t="s">
        <v>3045</v>
      </c>
      <c r="S201" s="5">
        <v>44895</v>
      </c>
      <c r="T201" s="5">
        <v>44895</v>
      </c>
      <c r="U201" t="s">
        <v>2636</v>
      </c>
      <c r="X201" t="s">
        <v>2636</v>
      </c>
    </row>
    <row r="202" spans="1:24" x14ac:dyDescent="0.25">
      <c r="A202" s="74">
        <v>1549</v>
      </c>
      <c r="B202" t="s">
        <v>3046</v>
      </c>
      <c r="C202" s="5">
        <v>43559</v>
      </c>
      <c r="D202" s="5">
        <v>43570</v>
      </c>
      <c r="E202" t="s">
        <v>2600</v>
      </c>
      <c r="F202" t="s">
        <v>3033</v>
      </c>
      <c r="G202" t="s">
        <v>2611</v>
      </c>
      <c r="I202" t="s">
        <v>2640</v>
      </c>
      <c r="K202">
        <v>200</v>
      </c>
      <c r="M202">
        <v>200</v>
      </c>
      <c r="N202" t="s">
        <v>2613</v>
      </c>
      <c r="O202" t="s">
        <v>2955</v>
      </c>
      <c r="P202" t="s">
        <v>2605</v>
      </c>
      <c r="Q202" t="s">
        <v>2634</v>
      </c>
      <c r="R202" t="s">
        <v>2969</v>
      </c>
      <c r="S202" s="5">
        <v>45261</v>
      </c>
      <c r="T202" s="5">
        <v>45261</v>
      </c>
      <c r="U202" t="s">
        <v>2636</v>
      </c>
      <c r="X202" t="s">
        <v>2636</v>
      </c>
    </row>
    <row r="203" spans="1:24" x14ac:dyDescent="0.25">
      <c r="A203" s="74">
        <v>1550</v>
      </c>
      <c r="B203" t="s">
        <v>3047</v>
      </c>
      <c r="C203" s="5">
        <v>43557</v>
      </c>
      <c r="D203" s="5">
        <v>43570</v>
      </c>
      <c r="E203" t="s">
        <v>2600</v>
      </c>
      <c r="F203" t="s">
        <v>3033</v>
      </c>
      <c r="G203" t="s">
        <v>2611</v>
      </c>
      <c r="I203" t="s">
        <v>2640</v>
      </c>
      <c r="K203">
        <v>200</v>
      </c>
      <c r="M203">
        <v>200</v>
      </c>
      <c r="N203" t="s">
        <v>2613</v>
      </c>
      <c r="O203" t="s">
        <v>2955</v>
      </c>
      <c r="P203" t="s">
        <v>2605</v>
      </c>
      <c r="Q203" t="s">
        <v>2634</v>
      </c>
      <c r="R203" t="s">
        <v>3048</v>
      </c>
      <c r="S203" s="5">
        <v>45107</v>
      </c>
      <c r="T203" s="5">
        <v>45107</v>
      </c>
      <c r="U203" t="s">
        <v>2636</v>
      </c>
      <c r="X203" t="s">
        <v>2636</v>
      </c>
    </row>
    <row r="204" spans="1:24" x14ac:dyDescent="0.25">
      <c r="A204" s="74">
        <v>1552</v>
      </c>
      <c r="B204" t="s">
        <v>3049</v>
      </c>
      <c r="C204" s="5">
        <v>43557</v>
      </c>
      <c r="D204" s="5">
        <v>43570</v>
      </c>
      <c r="E204" t="s">
        <v>2600</v>
      </c>
      <c r="F204" t="s">
        <v>3033</v>
      </c>
      <c r="G204" t="s">
        <v>2611</v>
      </c>
      <c r="I204" t="s">
        <v>2640</v>
      </c>
      <c r="K204">
        <v>250</v>
      </c>
      <c r="M204">
        <v>250</v>
      </c>
      <c r="N204" t="s">
        <v>2613</v>
      </c>
      <c r="O204" t="s">
        <v>3050</v>
      </c>
      <c r="P204" t="s">
        <v>2605</v>
      </c>
      <c r="Q204" t="s">
        <v>2634</v>
      </c>
      <c r="R204" t="s">
        <v>3051</v>
      </c>
      <c r="S204" s="5">
        <v>45107</v>
      </c>
      <c r="T204" s="5">
        <v>45107</v>
      </c>
      <c r="U204" t="s">
        <v>2636</v>
      </c>
      <c r="X204" t="s">
        <v>2636</v>
      </c>
    </row>
    <row r="205" spans="1:24" x14ac:dyDescent="0.25">
      <c r="A205" s="74">
        <v>1553</v>
      </c>
      <c r="B205" t="s">
        <v>3052</v>
      </c>
      <c r="C205" s="5">
        <v>43560</v>
      </c>
      <c r="D205" s="5">
        <v>43570</v>
      </c>
      <c r="E205" t="s">
        <v>2600</v>
      </c>
      <c r="F205" t="s">
        <v>3033</v>
      </c>
      <c r="G205" t="s">
        <v>2611</v>
      </c>
      <c r="I205" t="s">
        <v>2640</v>
      </c>
      <c r="K205">
        <v>354.9</v>
      </c>
      <c r="M205">
        <v>350</v>
      </c>
      <c r="N205" t="s">
        <v>2613</v>
      </c>
      <c r="O205" t="s">
        <v>2955</v>
      </c>
      <c r="P205" t="s">
        <v>2605</v>
      </c>
      <c r="Q205" t="s">
        <v>2634</v>
      </c>
      <c r="R205" t="s">
        <v>3053</v>
      </c>
      <c r="S205" s="5">
        <v>44926</v>
      </c>
      <c r="T205" s="5">
        <v>44926</v>
      </c>
      <c r="U205" t="s">
        <v>2636</v>
      </c>
      <c r="X205" t="s">
        <v>2636</v>
      </c>
    </row>
    <row r="206" spans="1:24" x14ac:dyDescent="0.25">
      <c r="A206" s="74">
        <v>1554</v>
      </c>
      <c r="B206" t="s">
        <v>3054</v>
      </c>
      <c r="C206" s="5">
        <v>43560</v>
      </c>
      <c r="D206" s="5">
        <v>43570</v>
      </c>
      <c r="E206" t="s">
        <v>2600</v>
      </c>
      <c r="F206" t="s">
        <v>3033</v>
      </c>
      <c r="G206" t="s">
        <v>2611</v>
      </c>
      <c r="I206" t="s">
        <v>2640</v>
      </c>
      <c r="K206">
        <v>101.2</v>
      </c>
      <c r="M206">
        <v>100</v>
      </c>
      <c r="N206" t="s">
        <v>2613</v>
      </c>
      <c r="O206" t="s">
        <v>2707</v>
      </c>
      <c r="P206" t="s">
        <v>2605</v>
      </c>
      <c r="Q206" t="s">
        <v>2634</v>
      </c>
      <c r="R206" t="s">
        <v>3055</v>
      </c>
      <c r="S206" s="5">
        <v>44926</v>
      </c>
      <c r="T206" s="5">
        <v>44926</v>
      </c>
      <c r="U206" t="s">
        <v>2636</v>
      </c>
      <c r="X206" t="s">
        <v>2636</v>
      </c>
    </row>
    <row r="207" spans="1:24" x14ac:dyDescent="0.25">
      <c r="A207" s="74">
        <v>1555</v>
      </c>
      <c r="B207" t="s">
        <v>3056</v>
      </c>
      <c r="C207" s="5">
        <v>43559</v>
      </c>
      <c r="D207" s="5">
        <v>43570</v>
      </c>
      <c r="E207" t="s">
        <v>2600</v>
      </c>
      <c r="F207" t="s">
        <v>3033</v>
      </c>
      <c r="G207" t="s">
        <v>2611</v>
      </c>
      <c r="I207" t="s">
        <v>2640</v>
      </c>
      <c r="K207">
        <v>1361</v>
      </c>
      <c r="M207">
        <v>1311</v>
      </c>
      <c r="N207" t="s">
        <v>2613</v>
      </c>
      <c r="O207" t="s">
        <v>2755</v>
      </c>
      <c r="P207" t="s">
        <v>2605</v>
      </c>
      <c r="Q207" t="s">
        <v>2634</v>
      </c>
      <c r="R207" t="s">
        <v>3057</v>
      </c>
      <c r="S207" s="5">
        <v>44652</v>
      </c>
      <c r="T207" s="5">
        <v>44652</v>
      </c>
      <c r="U207" t="s">
        <v>2636</v>
      </c>
      <c r="X207" t="s">
        <v>2636</v>
      </c>
    </row>
    <row r="208" spans="1:24" x14ac:dyDescent="0.25">
      <c r="A208" s="74">
        <v>1556</v>
      </c>
      <c r="B208" t="s">
        <v>3058</v>
      </c>
      <c r="C208" s="5">
        <v>43561</v>
      </c>
      <c r="D208" s="5">
        <v>43570</v>
      </c>
      <c r="E208" t="s">
        <v>2600</v>
      </c>
      <c r="F208" t="s">
        <v>3033</v>
      </c>
      <c r="G208" t="s">
        <v>2611</v>
      </c>
      <c r="H208" t="s">
        <v>2632</v>
      </c>
      <c r="I208" t="s">
        <v>2640</v>
      </c>
      <c r="J208" t="s">
        <v>160</v>
      </c>
      <c r="K208">
        <v>101.7</v>
      </c>
      <c r="L208">
        <v>101.73</v>
      </c>
      <c r="M208">
        <v>100</v>
      </c>
      <c r="N208" t="s">
        <v>2613</v>
      </c>
      <c r="O208" t="s">
        <v>3059</v>
      </c>
      <c r="P208" t="s">
        <v>2605</v>
      </c>
      <c r="Q208" t="s">
        <v>2634</v>
      </c>
      <c r="R208" t="s">
        <v>3060</v>
      </c>
      <c r="S208" s="5">
        <v>44895</v>
      </c>
      <c r="T208" s="5">
        <v>44895</v>
      </c>
      <c r="U208" t="s">
        <v>2636</v>
      </c>
      <c r="X208" t="s">
        <v>2636</v>
      </c>
    </row>
    <row r="209" spans="1:24" x14ac:dyDescent="0.25">
      <c r="A209" s="74">
        <v>1557</v>
      </c>
      <c r="B209" t="s">
        <v>3061</v>
      </c>
      <c r="C209" s="5">
        <v>43570</v>
      </c>
      <c r="D209" s="5">
        <v>43570</v>
      </c>
      <c r="E209" t="s">
        <v>2600</v>
      </c>
      <c r="F209" t="s">
        <v>3033</v>
      </c>
      <c r="G209" t="s">
        <v>2611</v>
      </c>
      <c r="I209" t="s">
        <v>2640</v>
      </c>
      <c r="K209">
        <v>100</v>
      </c>
      <c r="M209">
        <v>100</v>
      </c>
      <c r="N209" t="s">
        <v>2613</v>
      </c>
      <c r="O209" t="s">
        <v>2704</v>
      </c>
      <c r="P209" t="s">
        <v>2605</v>
      </c>
      <c r="Q209" t="s">
        <v>2634</v>
      </c>
      <c r="R209" t="s">
        <v>3062</v>
      </c>
      <c r="S209" s="5">
        <v>44911</v>
      </c>
      <c r="T209" s="5">
        <v>44911</v>
      </c>
      <c r="U209" t="s">
        <v>2636</v>
      </c>
      <c r="X209" t="s">
        <v>2636</v>
      </c>
    </row>
    <row r="210" spans="1:24" x14ac:dyDescent="0.25">
      <c r="A210" s="74">
        <v>1558</v>
      </c>
      <c r="B210" t="s">
        <v>3063</v>
      </c>
      <c r="C210" s="5">
        <v>43559</v>
      </c>
      <c r="D210" s="5">
        <v>43205</v>
      </c>
      <c r="E210" t="s">
        <v>2600</v>
      </c>
      <c r="F210" t="s">
        <v>3033</v>
      </c>
      <c r="G210" t="s">
        <v>2611</v>
      </c>
      <c r="H210" t="s">
        <v>2632</v>
      </c>
      <c r="I210" t="s">
        <v>2640</v>
      </c>
      <c r="J210" t="s">
        <v>160</v>
      </c>
      <c r="K210">
        <v>41.44</v>
      </c>
      <c r="L210">
        <v>40.561999999999998</v>
      </c>
      <c r="M210">
        <v>40</v>
      </c>
      <c r="N210" t="s">
        <v>2613</v>
      </c>
      <c r="O210" t="s">
        <v>2747</v>
      </c>
      <c r="P210" t="s">
        <v>2605</v>
      </c>
      <c r="Q210" t="s">
        <v>2634</v>
      </c>
      <c r="R210" t="s">
        <v>3064</v>
      </c>
      <c r="S210" s="5">
        <v>44926</v>
      </c>
      <c r="T210" s="5">
        <v>44926</v>
      </c>
      <c r="U210" t="s">
        <v>2636</v>
      </c>
      <c r="X210" t="s">
        <v>2636</v>
      </c>
    </row>
    <row r="211" spans="1:24" x14ac:dyDescent="0.25">
      <c r="A211" s="74">
        <v>1559</v>
      </c>
      <c r="B211" t="s">
        <v>3065</v>
      </c>
      <c r="C211" s="5">
        <v>43563</v>
      </c>
      <c r="D211" s="5">
        <v>43570</v>
      </c>
      <c r="E211" t="s">
        <v>2600</v>
      </c>
      <c r="F211" t="s">
        <v>3033</v>
      </c>
      <c r="G211" t="s">
        <v>2602</v>
      </c>
      <c r="H211" t="s">
        <v>2611</v>
      </c>
      <c r="I211" t="s">
        <v>2602</v>
      </c>
      <c r="J211" t="s">
        <v>2640</v>
      </c>
      <c r="K211">
        <v>1568</v>
      </c>
      <c r="L211">
        <v>319.35000000000002</v>
      </c>
      <c r="M211">
        <v>1500</v>
      </c>
      <c r="N211" t="s">
        <v>2613</v>
      </c>
      <c r="O211" t="s">
        <v>2834</v>
      </c>
      <c r="P211" t="s">
        <v>2605</v>
      </c>
      <c r="Q211" t="s">
        <v>2634</v>
      </c>
      <c r="R211" t="s">
        <v>3066</v>
      </c>
      <c r="S211" s="5">
        <v>45961</v>
      </c>
      <c r="T211" s="5">
        <v>45961</v>
      </c>
      <c r="U211" t="s">
        <v>2636</v>
      </c>
      <c r="X211" t="s">
        <v>2636</v>
      </c>
    </row>
    <row r="212" spans="1:24" x14ac:dyDescent="0.25">
      <c r="A212" s="74">
        <v>1561</v>
      </c>
      <c r="B212" t="s">
        <v>3067</v>
      </c>
      <c r="C212" s="5">
        <v>43568</v>
      </c>
      <c r="D212" s="5">
        <v>43570</v>
      </c>
      <c r="E212" t="s">
        <v>2600</v>
      </c>
      <c r="F212" t="s">
        <v>3033</v>
      </c>
      <c r="G212" t="s">
        <v>2611</v>
      </c>
      <c r="H212" t="s">
        <v>2632</v>
      </c>
      <c r="I212" t="s">
        <v>2640</v>
      </c>
      <c r="J212" t="s">
        <v>160</v>
      </c>
      <c r="K212">
        <v>61.26</v>
      </c>
      <c r="L212">
        <v>244.26</v>
      </c>
      <c r="M212">
        <v>240</v>
      </c>
      <c r="N212" t="s">
        <v>2613</v>
      </c>
      <c r="O212" t="s">
        <v>3068</v>
      </c>
      <c r="P212" t="s">
        <v>3039</v>
      </c>
      <c r="Q212" t="s">
        <v>2634</v>
      </c>
      <c r="R212" t="s">
        <v>3069</v>
      </c>
      <c r="S212" s="5">
        <v>45031</v>
      </c>
      <c r="T212" s="5">
        <v>45031</v>
      </c>
      <c r="U212" t="s">
        <v>2636</v>
      </c>
      <c r="X212" t="s">
        <v>2636</v>
      </c>
    </row>
    <row r="213" spans="1:24" x14ac:dyDescent="0.25">
      <c r="A213" s="74">
        <v>1564</v>
      </c>
      <c r="B213" t="s">
        <v>3070</v>
      </c>
      <c r="C213" s="5">
        <v>43568</v>
      </c>
      <c r="D213" s="5">
        <v>43570</v>
      </c>
      <c r="E213" t="s">
        <v>2600</v>
      </c>
      <c r="F213" t="s">
        <v>3033</v>
      </c>
      <c r="G213" t="s">
        <v>2611</v>
      </c>
      <c r="I213" t="s">
        <v>2640</v>
      </c>
      <c r="K213">
        <v>100.4</v>
      </c>
      <c r="M213">
        <v>100</v>
      </c>
      <c r="N213" t="s">
        <v>2613</v>
      </c>
      <c r="O213" t="s">
        <v>2955</v>
      </c>
      <c r="P213" t="s">
        <v>3039</v>
      </c>
      <c r="Q213" t="s">
        <v>2634</v>
      </c>
      <c r="R213" t="s">
        <v>3071</v>
      </c>
      <c r="S213" s="5">
        <v>45077</v>
      </c>
      <c r="T213" s="5">
        <v>45077</v>
      </c>
      <c r="U213" t="s">
        <v>2636</v>
      </c>
      <c r="X213" t="s">
        <v>2636</v>
      </c>
    </row>
    <row r="214" spans="1:24" x14ac:dyDescent="0.25">
      <c r="A214" s="74">
        <v>1565</v>
      </c>
      <c r="B214" t="s">
        <v>3072</v>
      </c>
      <c r="C214" s="5">
        <v>43563</v>
      </c>
      <c r="D214" s="5">
        <v>43570</v>
      </c>
      <c r="E214" t="s">
        <v>2600</v>
      </c>
      <c r="F214" t="s">
        <v>3033</v>
      </c>
      <c r="G214" t="s">
        <v>2632</v>
      </c>
      <c r="I214" t="s">
        <v>160</v>
      </c>
      <c r="K214">
        <v>30</v>
      </c>
      <c r="M214">
        <v>30</v>
      </c>
      <c r="N214" t="s">
        <v>2613</v>
      </c>
      <c r="O214" t="s">
        <v>3073</v>
      </c>
      <c r="P214" t="s">
        <v>2605</v>
      </c>
      <c r="Q214" t="s">
        <v>2634</v>
      </c>
      <c r="R214" t="s">
        <v>3074</v>
      </c>
      <c r="S214" s="5">
        <v>45107</v>
      </c>
      <c r="T214" s="5">
        <v>45107</v>
      </c>
      <c r="U214" t="s">
        <v>2636</v>
      </c>
      <c r="X214" t="s">
        <v>2636</v>
      </c>
    </row>
    <row r="215" spans="1:24" x14ac:dyDescent="0.25">
      <c r="A215" s="74">
        <v>1566</v>
      </c>
      <c r="B215" t="s">
        <v>3075</v>
      </c>
      <c r="C215" s="5">
        <v>43559</v>
      </c>
      <c r="D215" s="5">
        <v>43570</v>
      </c>
      <c r="E215" t="s">
        <v>2600</v>
      </c>
      <c r="F215" t="s">
        <v>3033</v>
      </c>
      <c r="G215" t="s">
        <v>2632</v>
      </c>
      <c r="H215" t="s">
        <v>2611</v>
      </c>
      <c r="I215" t="s">
        <v>160</v>
      </c>
      <c r="J215" t="s">
        <v>2640</v>
      </c>
      <c r="K215">
        <v>55.73</v>
      </c>
      <c r="L215">
        <v>55.655999999999999</v>
      </c>
      <c r="M215">
        <v>55</v>
      </c>
      <c r="N215" t="s">
        <v>2613</v>
      </c>
      <c r="O215" t="s">
        <v>2704</v>
      </c>
      <c r="P215" t="s">
        <v>2605</v>
      </c>
      <c r="Q215" t="s">
        <v>2634</v>
      </c>
      <c r="R215" t="s">
        <v>3076</v>
      </c>
      <c r="S215" s="5">
        <v>44926</v>
      </c>
      <c r="T215" s="5">
        <v>44926</v>
      </c>
      <c r="U215" t="s">
        <v>2636</v>
      </c>
      <c r="X215" t="s">
        <v>2636</v>
      </c>
    </row>
    <row r="216" spans="1:24" x14ac:dyDescent="0.25">
      <c r="A216" s="74">
        <v>1568</v>
      </c>
      <c r="B216" t="s">
        <v>3077</v>
      </c>
      <c r="C216" s="5">
        <v>43571</v>
      </c>
      <c r="D216" s="5">
        <v>43570</v>
      </c>
      <c r="E216" t="s">
        <v>2600</v>
      </c>
      <c r="F216" t="s">
        <v>3033</v>
      </c>
      <c r="G216" t="s">
        <v>2632</v>
      </c>
      <c r="H216" t="s">
        <v>2611</v>
      </c>
      <c r="I216" t="s">
        <v>160</v>
      </c>
      <c r="J216" t="s">
        <v>2640</v>
      </c>
      <c r="K216">
        <v>21.05</v>
      </c>
      <c r="L216">
        <v>21.05</v>
      </c>
      <c r="M216">
        <v>40</v>
      </c>
      <c r="N216" t="s">
        <v>2613</v>
      </c>
      <c r="O216" t="s">
        <v>2633</v>
      </c>
      <c r="P216" t="s">
        <v>3039</v>
      </c>
      <c r="Q216" t="s">
        <v>2634</v>
      </c>
      <c r="R216" t="s">
        <v>3078</v>
      </c>
      <c r="S216" s="5">
        <v>44561</v>
      </c>
      <c r="T216" s="5">
        <v>44561</v>
      </c>
      <c r="U216" t="s">
        <v>2636</v>
      </c>
      <c r="X216" t="s">
        <v>2636</v>
      </c>
    </row>
    <row r="217" spans="1:24" x14ac:dyDescent="0.25">
      <c r="A217" s="74">
        <v>1572</v>
      </c>
      <c r="B217" t="s">
        <v>3079</v>
      </c>
      <c r="C217" s="5">
        <v>43560</v>
      </c>
      <c r="D217" s="5">
        <v>43570</v>
      </c>
      <c r="E217" t="s">
        <v>2600</v>
      </c>
      <c r="F217" t="s">
        <v>3033</v>
      </c>
      <c r="G217" t="s">
        <v>2632</v>
      </c>
      <c r="I217" t="s">
        <v>160</v>
      </c>
      <c r="K217">
        <v>184.5</v>
      </c>
      <c r="M217">
        <v>190</v>
      </c>
      <c r="N217" t="s">
        <v>2613</v>
      </c>
      <c r="O217" t="s">
        <v>2690</v>
      </c>
      <c r="P217" t="s">
        <v>2605</v>
      </c>
      <c r="Q217" t="s">
        <v>2634</v>
      </c>
      <c r="R217" t="s">
        <v>2710</v>
      </c>
      <c r="S217" s="5">
        <v>44408</v>
      </c>
      <c r="T217" s="5">
        <v>44408</v>
      </c>
      <c r="U217" t="s">
        <v>2636</v>
      </c>
      <c r="X217" t="s">
        <v>2636</v>
      </c>
    </row>
    <row r="218" spans="1:24" x14ac:dyDescent="0.25">
      <c r="A218" s="74">
        <v>1573</v>
      </c>
      <c r="B218" t="s">
        <v>3080</v>
      </c>
      <c r="C218" s="5">
        <v>43570</v>
      </c>
      <c r="D218" s="5">
        <v>43570</v>
      </c>
      <c r="E218" t="s">
        <v>2600</v>
      </c>
      <c r="F218" t="s">
        <v>3033</v>
      </c>
      <c r="G218" t="s">
        <v>2632</v>
      </c>
      <c r="H218" t="s">
        <v>2611</v>
      </c>
      <c r="I218" t="s">
        <v>160</v>
      </c>
      <c r="J218" t="s">
        <v>2640</v>
      </c>
      <c r="K218">
        <v>27.5</v>
      </c>
      <c r="L218">
        <v>27.5</v>
      </c>
      <c r="M218">
        <v>23</v>
      </c>
      <c r="N218" t="s">
        <v>2613</v>
      </c>
      <c r="O218" t="s">
        <v>2690</v>
      </c>
      <c r="P218" t="s">
        <v>2605</v>
      </c>
      <c r="Q218" t="s">
        <v>2634</v>
      </c>
      <c r="R218" t="s">
        <v>3081</v>
      </c>
      <c r="S218" s="5">
        <v>44758</v>
      </c>
      <c r="T218" s="5">
        <v>44758</v>
      </c>
      <c r="U218" t="s">
        <v>2636</v>
      </c>
      <c r="X218" t="s">
        <v>2636</v>
      </c>
    </row>
    <row r="219" spans="1:24" x14ac:dyDescent="0.25">
      <c r="A219" s="74">
        <v>1574</v>
      </c>
      <c r="B219" t="s">
        <v>3082</v>
      </c>
      <c r="C219" s="5">
        <v>43570</v>
      </c>
      <c r="D219" s="5">
        <v>43570</v>
      </c>
      <c r="E219" t="s">
        <v>2600</v>
      </c>
      <c r="F219" t="s">
        <v>3033</v>
      </c>
      <c r="G219" t="s">
        <v>2611</v>
      </c>
      <c r="I219" t="s">
        <v>2640</v>
      </c>
      <c r="K219">
        <v>462</v>
      </c>
      <c r="M219">
        <v>400</v>
      </c>
      <c r="N219" t="s">
        <v>2613</v>
      </c>
      <c r="O219" t="s">
        <v>2690</v>
      </c>
      <c r="P219" t="s">
        <v>2605</v>
      </c>
      <c r="Q219" t="s">
        <v>2634</v>
      </c>
      <c r="R219" t="s">
        <v>3083</v>
      </c>
      <c r="S219" s="5">
        <v>44743</v>
      </c>
      <c r="T219" s="5">
        <v>44743</v>
      </c>
      <c r="U219" t="s">
        <v>2636</v>
      </c>
      <c r="X219" t="s">
        <v>2636</v>
      </c>
    </row>
    <row r="220" spans="1:24" x14ac:dyDescent="0.25">
      <c r="A220" s="74">
        <v>1578</v>
      </c>
      <c r="B220" t="s">
        <v>3084</v>
      </c>
      <c r="C220" s="5">
        <v>43560</v>
      </c>
      <c r="D220" s="5">
        <v>43570</v>
      </c>
      <c r="E220" t="s">
        <v>2600</v>
      </c>
      <c r="F220" t="s">
        <v>3033</v>
      </c>
      <c r="G220" t="s">
        <v>2611</v>
      </c>
      <c r="I220" t="s">
        <v>2640</v>
      </c>
      <c r="K220">
        <v>354.9</v>
      </c>
      <c r="M220">
        <v>350</v>
      </c>
      <c r="N220" t="s">
        <v>2613</v>
      </c>
      <c r="O220" t="s">
        <v>2633</v>
      </c>
      <c r="P220" t="s">
        <v>2605</v>
      </c>
      <c r="Q220" t="s">
        <v>2634</v>
      </c>
      <c r="R220" t="s">
        <v>3085</v>
      </c>
      <c r="S220" s="5">
        <v>44926</v>
      </c>
      <c r="T220" s="5">
        <v>44926</v>
      </c>
      <c r="U220" t="s">
        <v>2636</v>
      </c>
      <c r="X220" t="s">
        <v>2636</v>
      </c>
    </row>
    <row r="221" spans="1:24" x14ac:dyDescent="0.25">
      <c r="A221" s="74">
        <v>1581</v>
      </c>
      <c r="B221" t="s">
        <v>3086</v>
      </c>
      <c r="C221" s="5">
        <v>43556</v>
      </c>
      <c r="D221" s="5">
        <v>43570</v>
      </c>
      <c r="E221" t="s">
        <v>2600</v>
      </c>
      <c r="F221" t="s">
        <v>3033</v>
      </c>
      <c r="G221" t="s">
        <v>2611</v>
      </c>
      <c r="H221" t="s">
        <v>2632</v>
      </c>
      <c r="I221" t="s">
        <v>2640</v>
      </c>
      <c r="J221" t="s">
        <v>160</v>
      </c>
      <c r="K221">
        <v>1537</v>
      </c>
      <c r="L221">
        <v>1537</v>
      </c>
      <c r="M221">
        <v>1500</v>
      </c>
      <c r="N221" t="s">
        <v>2613</v>
      </c>
      <c r="O221" t="s">
        <v>2690</v>
      </c>
      <c r="P221" t="s">
        <v>2605</v>
      </c>
      <c r="Q221" t="s">
        <v>2634</v>
      </c>
      <c r="R221" t="s">
        <v>3087</v>
      </c>
      <c r="S221" s="5">
        <v>45597</v>
      </c>
      <c r="T221" s="5">
        <v>45597</v>
      </c>
      <c r="U221" t="s">
        <v>2636</v>
      </c>
      <c r="X221" t="s">
        <v>2636</v>
      </c>
    </row>
    <row r="222" spans="1:24" x14ac:dyDescent="0.25">
      <c r="A222" s="74">
        <v>1582</v>
      </c>
      <c r="B222" t="s">
        <v>3088</v>
      </c>
      <c r="C222" s="5">
        <v>43564</v>
      </c>
      <c r="D222" s="5">
        <v>43570</v>
      </c>
      <c r="E222" t="s">
        <v>2600</v>
      </c>
      <c r="F222" t="s">
        <v>3033</v>
      </c>
      <c r="G222" t="s">
        <v>2632</v>
      </c>
      <c r="H222" t="s">
        <v>2611</v>
      </c>
      <c r="I222" t="s">
        <v>160</v>
      </c>
      <c r="J222" t="s">
        <v>2640</v>
      </c>
      <c r="K222">
        <v>152.80000000000001</v>
      </c>
      <c r="L222">
        <v>150</v>
      </c>
      <c r="M222">
        <v>150</v>
      </c>
      <c r="N222" t="s">
        <v>2613</v>
      </c>
      <c r="O222" t="s">
        <v>2690</v>
      </c>
      <c r="P222" t="s">
        <v>2605</v>
      </c>
      <c r="Q222" t="s">
        <v>2634</v>
      </c>
      <c r="R222" t="s">
        <v>2986</v>
      </c>
      <c r="S222" s="5">
        <v>44895</v>
      </c>
      <c r="T222" s="5">
        <v>44895</v>
      </c>
      <c r="U222" t="s">
        <v>2636</v>
      </c>
      <c r="X222" t="s">
        <v>2636</v>
      </c>
    </row>
    <row r="223" spans="1:24" x14ac:dyDescent="0.25">
      <c r="A223" s="74">
        <v>1584</v>
      </c>
      <c r="B223" t="s">
        <v>3089</v>
      </c>
      <c r="C223" s="5">
        <v>43461</v>
      </c>
      <c r="D223" s="5">
        <v>43570</v>
      </c>
      <c r="E223" t="s">
        <v>2600</v>
      </c>
      <c r="F223" t="s">
        <v>3033</v>
      </c>
      <c r="G223" t="s">
        <v>2632</v>
      </c>
      <c r="I223" t="s">
        <v>160</v>
      </c>
      <c r="K223">
        <v>75</v>
      </c>
      <c r="M223">
        <v>75</v>
      </c>
      <c r="N223" t="s">
        <v>2613</v>
      </c>
      <c r="O223" t="s">
        <v>2671</v>
      </c>
      <c r="P223" t="s">
        <v>2605</v>
      </c>
      <c r="Q223" t="s">
        <v>2634</v>
      </c>
      <c r="R223" t="s">
        <v>3090</v>
      </c>
      <c r="S223" s="5">
        <v>44926</v>
      </c>
      <c r="T223" s="5">
        <v>44926</v>
      </c>
      <c r="U223" t="s">
        <v>2636</v>
      </c>
      <c r="X223" t="s">
        <v>2636</v>
      </c>
    </row>
    <row r="224" spans="1:24" x14ac:dyDescent="0.25">
      <c r="A224" s="74">
        <v>1586</v>
      </c>
      <c r="B224" t="s">
        <v>3091</v>
      </c>
      <c r="C224" s="5">
        <v>43559</v>
      </c>
      <c r="D224" s="5">
        <v>43570</v>
      </c>
      <c r="E224" t="s">
        <v>2600</v>
      </c>
      <c r="F224" t="s">
        <v>3033</v>
      </c>
      <c r="G224" t="s">
        <v>2611</v>
      </c>
      <c r="H224" t="s">
        <v>2632</v>
      </c>
      <c r="I224" t="s">
        <v>2640</v>
      </c>
      <c r="J224" t="s">
        <v>160</v>
      </c>
      <c r="K224">
        <v>152.30000000000001</v>
      </c>
      <c r="L224">
        <v>151.79</v>
      </c>
      <c r="M224">
        <v>150</v>
      </c>
      <c r="N224" t="s">
        <v>2613</v>
      </c>
      <c r="O224" t="s">
        <v>2618</v>
      </c>
      <c r="P224" t="s">
        <v>2605</v>
      </c>
      <c r="Q224" t="s">
        <v>2634</v>
      </c>
      <c r="R224" t="s">
        <v>2994</v>
      </c>
      <c r="S224" s="5">
        <v>44925</v>
      </c>
      <c r="T224" s="5">
        <v>44925</v>
      </c>
      <c r="U224" t="s">
        <v>2636</v>
      </c>
      <c r="X224" t="s">
        <v>2636</v>
      </c>
    </row>
    <row r="225" spans="1:24" x14ac:dyDescent="0.25">
      <c r="A225" s="74">
        <v>1587</v>
      </c>
      <c r="B225" t="s">
        <v>3092</v>
      </c>
      <c r="C225" s="5">
        <v>43571</v>
      </c>
      <c r="D225" s="5">
        <v>43570</v>
      </c>
      <c r="E225" t="s">
        <v>2600</v>
      </c>
      <c r="F225" t="s">
        <v>3033</v>
      </c>
      <c r="G225" t="s">
        <v>2611</v>
      </c>
      <c r="H225" t="s">
        <v>2632</v>
      </c>
      <c r="I225" t="s">
        <v>2640</v>
      </c>
      <c r="J225" t="s">
        <v>160</v>
      </c>
      <c r="K225">
        <v>101.8</v>
      </c>
      <c r="L225">
        <v>101.78</v>
      </c>
      <c r="M225">
        <v>100</v>
      </c>
      <c r="N225" t="s">
        <v>2613</v>
      </c>
      <c r="O225" t="s">
        <v>2618</v>
      </c>
      <c r="P225" t="s">
        <v>2605</v>
      </c>
      <c r="Q225" t="s">
        <v>2634</v>
      </c>
      <c r="R225" t="s">
        <v>2994</v>
      </c>
      <c r="S225" s="5">
        <v>45260</v>
      </c>
      <c r="T225" s="5">
        <v>45260</v>
      </c>
      <c r="U225" t="s">
        <v>2636</v>
      </c>
      <c r="X225" t="s">
        <v>2636</v>
      </c>
    </row>
    <row r="226" spans="1:24" x14ac:dyDescent="0.25">
      <c r="A226" s="74">
        <v>1590</v>
      </c>
      <c r="B226" t="s">
        <v>3093</v>
      </c>
      <c r="C226" s="5">
        <v>43563</v>
      </c>
      <c r="D226" s="5">
        <v>43570</v>
      </c>
      <c r="E226" t="s">
        <v>2600</v>
      </c>
      <c r="F226" t="s">
        <v>3033</v>
      </c>
      <c r="G226" t="s">
        <v>2602</v>
      </c>
      <c r="H226" t="s">
        <v>2611</v>
      </c>
      <c r="I226" t="s">
        <v>2602</v>
      </c>
      <c r="J226" t="s">
        <v>2640</v>
      </c>
      <c r="K226">
        <v>1568</v>
      </c>
      <c r="L226">
        <v>319.35000000000002</v>
      </c>
      <c r="M226">
        <v>1500</v>
      </c>
      <c r="N226" t="s">
        <v>2613</v>
      </c>
      <c r="O226" t="s">
        <v>2978</v>
      </c>
      <c r="P226" t="s">
        <v>2605</v>
      </c>
      <c r="Q226" t="s">
        <v>2634</v>
      </c>
      <c r="R226" t="s">
        <v>3094</v>
      </c>
      <c r="S226" s="5">
        <v>46113</v>
      </c>
      <c r="T226" s="5">
        <v>46113</v>
      </c>
      <c r="U226" t="s">
        <v>2636</v>
      </c>
      <c r="X226" t="s">
        <v>2636</v>
      </c>
    </row>
    <row r="227" spans="1:24" x14ac:dyDescent="0.25">
      <c r="A227" s="74">
        <v>1591</v>
      </c>
      <c r="B227" t="s">
        <v>3095</v>
      </c>
      <c r="C227" s="5">
        <v>43559</v>
      </c>
      <c r="D227" s="5">
        <v>43570</v>
      </c>
      <c r="E227" t="s">
        <v>2600</v>
      </c>
      <c r="F227" t="s">
        <v>3033</v>
      </c>
      <c r="G227" t="s">
        <v>2632</v>
      </c>
      <c r="H227" t="s">
        <v>2611</v>
      </c>
      <c r="I227" t="s">
        <v>160</v>
      </c>
      <c r="J227" t="s">
        <v>2640</v>
      </c>
      <c r="K227">
        <v>55.9</v>
      </c>
      <c r="L227">
        <v>55.8</v>
      </c>
      <c r="M227">
        <v>55</v>
      </c>
      <c r="N227" t="s">
        <v>2613</v>
      </c>
      <c r="O227" t="s">
        <v>2618</v>
      </c>
      <c r="P227" t="s">
        <v>2605</v>
      </c>
      <c r="Q227" t="s">
        <v>2634</v>
      </c>
      <c r="R227" t="s">
        <v>3096</v>
      </c>
      <c r="S227" s="5">
        <v>44926</v>
      </c>
      <c r="T227" s="5">
        <v>44926</v>
      </c>
      <c r="U227" t="s">
        <v>2636</v>
      </c>
      <c r="X227" t="s">
        <v>2636</v>
      </c>
    </row>
    <row r="228" spans="1:24" x14ac:dyDescent="0.25">
      <c r="A228" s="74">
        <v>1592</v>
      </c>
      <c r="B228" t="s">
        <v>3097</v>
      </c>
      <c r="C228" s="5">
        <v>43560</v>
      </c>
      <c r="D228" s="5">
        <v>43570</v>
      </c>
      <c r="E228" t="s">
        <v>2600</v>
      </c>
      <c r="F228" t="s">
        <v>3033</v>
      </c>
      <c r="G228" t="s">
        <v>2632</v>
      </c>
      <c r="H228" t="s">
        <v>2611</v>
      </c>
      <c r="I228" t="s">
        <v>160</v>
      </c>
      <c r="J228" t="s">
        <v>2640</v>
      </c>
      <c r="K228">
        <v>500</v>
      </c>
      <c r="L228">
        <v>500</v>
      </c>
      <c r="M228">
        <v>500</v>
      </c>
      <c r="N228" t="s">
        <v>2613</v>
      </c>
      <c r="O228" t="s">
        <v>2633</v>
      </c>
      <c r="P228" t="s">
        <v>2605</v>
      </c>
      <c r="Q228" t="s">
        <v>2634</v>
      </c>
      <c r="R228" t="s">
        <v>3098</v>
      </c>
      <c r="S228" s="5">
        <v>44895</v>
      </c>
      <c r="T228" s="5">
        <v>44895</v>
      </c>
      <c r="U228" t="s">
        <v>2636</v>
      </c>
      <c r="X228" t="s">
        <v>2636</v>
      </c>
    </row>
    <row r="229" spans="1:24" x14ac:dyDescent="0.25">
      <c r="A229" s="74">
        <v>1593</v>
      </c>
      <c r="B229" t="s">
        <v>3099</v>
      </c>
      <c r="C229" s="5">
        <v>43564</v>
      </c>
      <c r="D229" s="5">
        <v>43570</v>
      </c>
      <c r="E229" t="s">
        <v>2600</v>
      </c>
      <c r="F229" t="s">
        <v>3033</v>
      </c>
      <c r="G229" t="s">
        <v>2611</v>
      </c>
      <c r="H229" t="s">
        <v>2632</v>
      </c>
      <c r="I229" t="s">
        <v>2640</v>
      </c>
      <c r="J229" t="s">
        <v>160</v>
      </c>
      <c r="K229">
        <v>500</v>
      </c>
      <c r="L229">
        <v>500</v>
      </c>
      <c r="M229">
        <v>500</v>
      </c>
      <c r="N229" t="s">
        <v>2613</v>
      </c>
      <c r="O229" t="s">
        <v>2633</v>
      </c>
      <c r="P229" t="s">
        <v>2605</v>
      </c>
      <c r="Q229" t="s">
        <v>2634</v>
      </c>
      <c r="R229" t="s">
        <v>3100</v>
      </c>
      <c r="S229" s="5">
        <v>44895</v>
      </c>
      <c r="T229" s="5">
        <v>44895</v>
      </c>
      <c r="U229" t="s">
        <v>2636</v>
      </c>
      <c r="X229" t="s">
        <v>2636</v>
      </c>
    </row>
    <row r="230" spans="1:24" x14ac:dyDescent="0.25">
      <c r="A230" s="74">
        <v>1594</v>
      </c>
      <c r="B230" t="s">
        <v>3101</v>
      </c>
      <c r="C230" s="5">
        <v>43570</v>
      </c>
      <c r="D230" s="5">
        <v>43570</v>
      </c>
      <c r="E230" t="s">
        <v>2600</v>
      </c>
      <c r="F230" t="s">
        <v>3033</v>
      </c>
      <c r="G230" t="s">
        <v>2611</v>
      </c>
      <c r="H230" t="s">
        <v>2632</v>
      </c>
      <c r="I230" t="s">
        <v>2640</v>
      </c>
      <c r="J230" t="s">
        <v>160</v>
      </c>
      <c r="K230">
        <v>250</v>
      </c>
      <c r="L230">
        <v>254</v>
      </c>
      <c r="M230">
        <v>250</v>
      </c>
      <c r="N230" t="s">
        <v>2613</v>
      </c>
      <c r="O230" t="s">
        <v>2633</v>
      </c>
      <c r="P230" t="s">
        <v>2605</v>
      </c>
      <c r="Q230" t="s">
        <v>2634</v>
      </c>
      <c r="R230" t="s">
        <v>3102</v>
      </c>
      <c r="S230" s="5">
        <v>45260</v>
      </c>
      <c r="T230" s="5">
        <v>45260</v>
      </c>
      <c r="U230" t="s">
        <v>2636</v>
      </c>
      <c r="X230" t="s">
        <v>2636</v>
      </c>
    </row>
    <row r="231" spans="1:24" x14ac:dyDescent="0.25">
      <c r="A231" s="74">
        <v>1595</v>
      </c>
      <c r="B231" t="s">
        <v>3103</v>
      </c>
      <c r="C231" s="5">
        <v>43560</v>
      </c>
      <c r="D231" s="5">
        <v>43570</v>
      </c>
      <c r="E231" t="s">
        <v>2600</v>
      </c>
      <c r="F231" t="s">
        <v>3033</v>
      </c>
      <c r="G231" t="s">
        <v>2632</v>
      </c>
      <c r="I231" t="s">
        <v>160</v>
      </c>
      <c r="K231">
        <v>358.9</v>
      </c>
      <c r="M231">
        <v>350</v>
      </c>
      <c r="N231" t="s">
        <v>2613</v>
      </c>
      <c r="O231" t="s">
        <v>2618</v>
      </c>
      <c r="P231" t="s">
        <v>2605</v>
      </c>
      <c r="Q231" t="s">
        <v>2634</v>
      </c>
      <c r="R231" t="s">
        <v>3104</v>
      </c>
      <c r="S231" s="5">
        <v>44408</v>
      </c>
      <c r="T231" s="5">
        <v>44408</v>
      </c>
      <c r="U231" t="s">
        <v>2636</v>
      </c>
      <c r="X231" t="s">
        <v>2636</v>
      </c>
    </row>
    <row r="232" spans="1:24" x14ac:dyDescent="0.25">
      <c r="A232" s="74">
        <v>1596</v>
      </c>
      <c r="B232" t="s">
        <v>3105</v>
      </c>
      <c r="C232" s="5">
        <v>43556</v>
      </c>
      <c r="D232" s="5">
        <v>43570</v>
      </c>
      <c r="E232" t="s">
        <v>2600</v>
      </c>
      <c r="F232" t="s">
        <v>3033</v>
      </c>
      <c r="G232" t="s">
        <v>2611</v>
      </c>
      <c r="H232" t="s">
        <v>2632</v>
      </c>
      <c r="I232" t="s">
        <v>2640</v>
      </c>
      <c r="J232" t="s">
        <v>160</v>
      </c>
      <c r="K232">
        <v>818</v>
      </c>
      <c r="L232">
        <v>818</v>
      </c>
      <c r="M232">
        <v>800</v>
      </c>
      <c r="N232" t="s">
        <v>2613</v>
      </c>
      <c r="O232" t="s">
        <v>2618</v>
      </c>
      <c r="P232" t="s">
        <v>2605</v>
      </c>
      <c r="Q232" t="s">
        <v>2634</v>
      </c>
      <c r="R232" t="s">
        <v>3106</v>
      </c>
      <c r="S232" s="5">
        <v>45962</v>
      </c>
      <c r="T232" s="5">
        <v>45962</v>
      </c>
      <c r="U232" t="s">
        <v>2636</v>
      </c>
      <c r="X232" t="s">
        <v>2636</v>
      </c>
    </row>
    <row r="233" spans="1:24" x14ac:dyDescent="0.25">
      <c r="A233" s="74">
        <v>1597</v>
      </c>
      <c r="B233" t="s">
        <v>3107</v>
      </c>
      <c r="C233" s="5">
        <v>43560</v>
      </c>
      <c r="D233" s="5">
        <v>43570</v>
      </c>
      <c r="E233" t="s">
        <v>2600</v>
      </c>
      <c r="F233" t="s">
        <v>3033</v>
      </c>
      <c r="G233" t="s">
        <v>2632</v>
      </c>
      <c r="I233" t="s">
        <v>160</v>
      </c>
      <c r="K233">
        <v>139.69999999999999</v>
      </c>
      <c r="M233">
        <v>138</v>
      </c>
      <c r="N233" t="s">
        <v>2613</v>
      </c>
      <c r="O233" t="s">
        <v>2618</v>
      </c>
      <c r="P233" t="s">
        <v>2605</v>
      </c>
      <c r="Q233" t="s">
        <v>2634</v>
      </c>
      <c r="R233" t="s">
        <v>3108</v>
      </c>
      <c r="S233" s="5">
        <v>44408</v>
      </c>
      <c r="T233" s="5">
        <v>44408</v>
      </c>
      <c r="U233" t="s">
        <v>2636</v>
      </c>
      <c r="X233" t="s">
        <v>2636</v>
      </c>
    </row>
    <row r="234" spans="1:24" x14ac:dyDescent="0.25">
      <c r="A234" s="74">
        <v>1598</v>
      </c>
      <c r="B234" t="s">
        <v>3109</v>
      </c>
      <c r="C234" s="5">
        <v>43567</v>
      </c>
      <c r="D234" s="5">
        <v>43570</v>
      </c>
      <c r="E234" t="s">
        <v>2600</v>
      </c>
      <c r="F234" t="s">
        <v>3033</v>
      </c>
      <c r="G234" t="s">
        <v>2602</v>
      </c>
      <c r="I234" t="s">
        <v>2602</v>
      </c>
      <c r="K234">
        <v>403.2</v>
      </c>
      <c r="M234">
        <v>400</v>
      </c>
      <c r="N234" t="s">
        <v>2613</v>
      </c>
      <c r="O234" t="s">
        <v>2978</v>
      </c>
      <c r="P234" t="s">
        <v>2605</v>
      </c>
      <c r="Q234" t="s">
        <v>2634</v>
      </c>
      <c r="R234" t="s">
        <v>3110</v>
      </c>
      <c r="S234" s="5">
        <v>45230</v>
      </c>
      <c r="T234" s="5">
        <v>45230</v>
      </c>
      <c r="U234" t="s">
        <v>2636</v>
      </c>
      <c r="X234" t="s">
        <v>2636</v>
      </c>
    </row>
    <row r="235" spans="1:24" x14ac:dyDescent="0.25">
      <c r="A235" s="74">
        <v>1599</v>
      </c>
      <c r="B235" t="s">
        <v>3111</v>
      </c>
      <c r="C235" s="5">
        <v>43570</v>
      </c>
      <c r="D235" s="5">
        <v>43570</v>
      </c>
      <c r="E235" t="s">
        <v>2600</v>
      </c>
      <c r="F235" t="s">
        <v>3033</v>
      </c>
      <c r="G235" t="s">
        <v>2602</v>
      </c>
      <c r="I235" t="s">
        <v>2602</v>
      </c>
      <c r="K235">
        <v>627</v>
      </c>
      <c r="M235">
        <v>605</v>
      </c>
      <c r="N235" t="s">
        <v>2613</v>
      </c>
      <c r="O235" t="s">
        <v>2978</v>
      </c>
      <c r="P235" t="s">
        <v>2605</v>
      </c>
      <c r="Q235" t="s">
        <v>2634</v>
      </c>
      <c r="R235" t="s">
        <v>3112</v>
      </c>
      <c r="S235" s="5">
        <v>46113</v>
      </c>
      <c r="T235" s="5">
        <v>46113</v>
      </c>
      <c r="U235" t="s">
        <v>2636</v>
      </c>
      <c r="X235" t="s">
        <v>2636</v>
      </c>
    </row>
    <row r="236" spans="1:24" x14ac:dyDescent="0.25">
      <c r="A236" s="74">
        <v>1600</v>
      </c>
      <c r="B236" t="s">
        <v>3113</v>
      </c>
      <c r="C236" s="5">
        <v>43563</v>
      </c>
      <c r="D236" s="5">
        <v>43570</v>
      </c>
      <c r="E236" t="s">
        <v>2600</v>
      </c>
      <c r="F236" t="s">
        <v>3033</v>
      </c>
      <c r="G236" t="s">
        <v>2611</v>
      </c>
      <c r="H236" t="s">
        <v>2602</v>
      </c>
      <c r="I236" t="s">
        <v>2640</v>
      </c>
      <c r="J236" t="s">
        <v>2602</v>
      </c>
      <c r="K236">
        <v>319.39999999999998</v>
      </c>
      <c r="L236">
        <v>1568</v>
      </c>
      <c r="M236">
        <v>1500</v>
      </c>
      <c r="N236" t="s">
        <v>2613</v>
      </c>
      <c r="O236" t="s">
        <v>2978</v>
      </c>
      <c r="P236" t="s">
        <v>2605</v>
      </c>
      <c r="Q236" t="s">
        <v>2634</v>
      </c>
      <c r="R236" t="s">
        <v>3114</v>
      </c>
      <c r="S236" s="5">
        <v>45596</v>
      </c>
      <c r="T236" s="5">
        <v>45596</v>
      </c>
      <c r="U236" t="s">
        <v>2636</v>
      </c>
      <c r="X236" t="s">
        <v>2636</v>
      </c>
    </row>
    <row r="237" spans="1:24" x14ac:dyDescent="0.25">
      <c r="A237" s="74">
        <v>1601</v>
      </c>
      <c r="B237" t="s">
        <v>3115</v>
      </c>
      <c r="C237" s="5">
        <v>43570</v>
      </c>
      <c r="D237" s="5">
        <v>43570</v>
      </c>
      <c r="E237" t="s">
        <v>2600</v>
      </c>
      <c r="F237" t="s">
        <v>3033</v>
      </c>
      <c r="G237" t="s">
        <v>2632</v>
      </c>
      <c r="H237" t="s">
        <v>2611</v>
      </c>
      <c r="I237" t="s">
        <v>160</v>
      </c>
      <c r="J237" t="s">
        <v>2640</v>
      </c>
      <c r="K237">
        <v>202.5</v>
      </c>
      <c r="L237">
        <v>202.5</v>
      </c>
      <c r="M237">
        <v>200</v>
      </c>
      <c r="N237" t="s">
        <v>2613</v>
      </c>
      <c r="O237" t="s">
        <v>2789</v>
      </c>
      <c r="P237" t="s">
        <v>2605</v>
      </c>
      <c r="Q237" t="s">
        <v>2634</v>
      </c>
      <c r="R237" t="s">
        <v>3116</v>
      </c>
      <c r="S237" s="5">
        <v>44895</v>
      </c>
      <c r="T237" s="5">
        <v>44895</v>
      </c>
      <c r="U237" t="s">
        <v>2636</v>
      </c>
      <c r="X237" t="s">
        <v>2636</v>
      </c>
    </row>
    <row r="238" spans="1:24" x14ac:dyDescent="0.25">
      <c r="A238" s="74">
        <v>1603</v>
      </c>
      <c r="B238" t="s">
        <v>3117</v>
      </c>
      <c r="C238" s="5">
        <v>43563</v>
      </c>
      <c r="D238" s="5">
        <v>43570</v>
      </c>
      <c r="E238" t="s">
        <v>2600</v>
      </c>
      <c r="F238" t="s">
        <v>3033</v>
      </c>
      <c r="G238" t="s">
        <v>2611</v>
      </c>
      <c r="H238" t="s">
        <v>2632</v>
      </c>
      <c r="I238" t="s">
        <v>2640</v>
      </c>
      <c r="J238" t="s">
        <v>160</v>
      </c>
      <c r="K238">
        <v>203</v>
      </c>
      <c r="L238">
        <v>203</v>
      </c>
      <c r="M238">
        <v>200</v>
      </c>
      <c r="N238" t="s">
        <v>2613</v>
      </c>
      <c r="O238" t="s">
        <v>2618</v>
      </c>
      <c r="P238" t="s">
        <v>2605</v>
      </c>
      <c r="Q238" t="s">
        <v>23</v>
      </c>
      <c r="R238" t="s">
        <v>3118</v>
      </c>
      <c r="S238" s="5">
        <v>44926</v>
      </c>
      <c r="T238" s="5">
        <v>44926</v>
      </c>
      <c r="U238" t="s">
        <v>2636</v>
      </c>
      <c r="X238" t="s">
        <v>2636</v>
      </c>
    </row>
    <row r="239" spans="1:24" x14ac:dyDescent="0.25">
      <c r="A239" s="74">
        <v>1604</v>
      </c>
      <c r="B239" t="s">
        <v>3119</v>
      </c>
      <c r="C239" s="5">
        <v>43556</v>
      </c>
      <c r="D239" s="5">
        <v>43570</v>
      </c>
      <c r="E239" t="s">
        <v>2600</v>
      </c>
      <c r="F239" t="s">
        <v>3033</v>
      </c>
      <c r="G239" t="s">
        <v>2611</v>
      </c>
      <c r="H239" t="s">
        <v>2632</v>
      </c>
      <c r="I239" t="s">
        <v>2640</v>
      </c>
      <c r="J239" t="s">
        <v>160</v>
      </c>
      <c r="K239">
        <v>200</v>
      </c>
      <c r="L239">
        <v>200</v>
      </c>
      <c r="M239">
        <v>200</v>
      </c>
      <c r="N239" t="s">
        <v>2613</v>
      </c>
      <c r="O239" t="s">
        <v>2618</v>
      </c>
      <c r="P239" t="s">
        <v>2605</v>
      </c>
      <c r="Q239" t="s">
        <v>23</v>
      </c>
      <c r="R239" t="s">
        <v>2800</v>
      </c>
      <c r="S239" s="5">
        <v>44713</v>
      </c>
      <c r="T239" s="5">
        <v>44713</v>
      </c>
      <c r="U239" t="s">
        <v>2636</v>
      </c>
      <c r="X239" t="s">
        <v>2636</v>
      </c>
    </row>
    <row r="240" spans="1:24" x14ac:dyDescent="0.25">
      <c r="A240" s="74">
        <v>1605</v>
      </c>
      <c r="B240" t="s">
        <v>3120</v>
      </c>
      <c r="C240" s="5">
        <v>43571</v>
      </c>
      <c r="D240" s="5">
        <v>43570</v>
      </c>
      <c r="E240" t="s">
        <v>2600</v>
      </c>
      <c r="F240" t="s">
        <v>3033</v>
      </c>
      <c r="G240" t="s">
        <v>2611</v>
      </c>
      <c r="I240" t="s">
        <v>2640</v>
      </c>
      <c r="K240">
        <v>102.1</v>
      </c>
      <c r="M240">
        <v>100</v>
      </c>
      <c r="N240" t="s">
        <v>2613</v>
      </c>
      <c r="O240" t="s">
        <v>2804</v>
      </c>
      <c r="P240" t="s">
        <v>2605</v>
      </c>
      <c r="Q240" t="s">
        <v>23</v>
      </c>
      <c r="R240" t="s">
        <v>3121</v>
      </c>
      <c r="S240" s="5">
        <v>44911</v>
      </c>
      <c r="T240" s="5">
        <v>44911</v>
      </c>
      <c r="U240" t="s">
        <v>2636</v>
      </c>
      <c r="X240" t="s">
        <v>2636</v>
      </c>
    </row>
    <row r="241" spans="1:24" x14ac:dyDescent="0.25">
      <c r="A241" s="74">
        <v>1608</v>
      </c>
      <c r="B241" t="s">
        <v>3122</v>
      </c>
      <c r="C241" s="5">
        <v>43556</v>
      </c>
      <c r="D241" s="5">
        <v>43570</v>
      </c>
      <c r="E241" t="s">
        <v>2600</v>
      </c>
      <c r="F241" t="s">
        <v>3033</v>
      </c>
      <c r="G241" t="s">
        <v>2611</v>
      </c>
      <c r="I241" t="s">
        <v>2640</v>
      </c>
      <c r="K241">
        <v>200</v>
      </c>
      <c r="M241">
        <v>200</v>
      </c>
      <c r="N241" t="s">
        <v>2613</v>
      </c>
      <c r="O241" t="s">
        <v>2804</v>
      </c>
      <c r="P241" t="s">
        <v>2605</v>
      </c>
      <c r="Q241" t="s">
        <v>23</v>
      </c>
      <c r="R241" t="s">
        <v>3123</v>
      </c>
      <c r="S241" s="5">
        <v>45107</v>
      </c>
      <c r="T241" s="5">
        <v>45107</v>
      </c>
      <c r="U241" t="s">
        <v>2636</v>
      </c>
      <c r="X241" t="s">
        <v>2636</v>
      </c>
    </row>
    <row r="242" spans="1:24" x14ac:dyDescent="0.25">
      <c r="A242" s="74">
        <v>1609</v>
      </c>
      <c r="B242" t="s">
        <v>3124</v>
      </c>
      <c r="C242" s="5">
        <v>43565</v>
      </c>
      <c r="D242" s="5">
        <v>43570</v>
      </c>
      <c r="E242" t="s">
        <v>2600</v>
      </c>
      <c r="F242" t="s">
        <v>3033</v>
      </c>
      <c r="G242" t="s">
        <v>2611</v>
      </c>
      <c r="I242" t="s">
        <v>2640</v>
      </c>
      <c r="K242">
        <v>308.10000000000002</v>
      </c>
      <c r="M242">
        <v>300</v>
      </c>
      <c r="N242" t="s">
        <v>2613</v>
      </c>
      <c r="O242" t="s">
        <v>2804</v>
      </c>
      <c r="P242" t="s">
        <v>2605</v>
      </c>
      <c r="Q242" t="s">
        <v>23</v>
      </c>
      <c r="R242" t="s">
        <v>3125</v>
      </c>
      <c r="S242" s="5">
        <v>44500</v>
      </c>
      <c r="T242" s="5">
        <v>44500</v>
      </c>
      <c r="U242" t="s">
        <v>2636</v>
      </c>
      <c r="X242" t="s">
        <v>2636</v>
      </c>
    </row>
    <row r="243" spans="1:24" x14ac:dyDescent="0.25">
      <c r="A243" s="74">
        <v>1610</v>
      </c>
      <c r="B243" t="s">
        <v>3126</v>
      </c>
      <c r="C243" s="5">
        <v>43566</v>
      </c>
      <c r="D243" s="5">
        <v>43570</v>
      </c>
      <c r="E243" t="s">
        <v>2600</v>
      </c>
      <c r="F243" t="s">
        <v>3033</v>
      </c>
      <c r="G243" t="s">
        <v>2611</v>
      </c>
      <c r="I243" t="s">
        <v>2640</v>
      </c>
      <c r="K243">
        <v>305</v>
      </c>
      <c r="M243">
        <v>300</v>
      </c>
      <c r="N243" t="s">
        <v>2613</v>
      </c>
      <c r="O243" t="s">
        <v>3127</v>
      </c>
      <c r="P243" t="s">
        <v>2605</v>
      </c>
      <c r="Q243" t="s">
        <v>23</v>
      </c>
      <c r="R243" t="s">
        <v>3128</v>
      </c>
      <c r="S243" s="5">
        <v>44531</v>
      </c>
      <c r="T243" s="5">
        <v>44531</v>
      </c>
      <c r="U243" t="s">
        <v>2636</v>
      </c>
      <c r="X243" t="s">
        <v>2636</v>
      </c>
    </row>
    <row r="244" spans="1:24" x14ac:dyDescent="0.25">
      <c r="A244" s="74">
        <v>1611</v>
      </c>
      <c r="B244" t="s">
        <v>3129</v>
      </c>
      <c r="C244" s="5">
        <v>43564</v>
      </c>
      <c r="D244" s="5">
        <v>43570</v>
      </c>
      <c r="E244" t="s">
        <v>2600</v>
      </c>
      <c r="F244" t="s">
        <v>3033</v>
      </c>
      <c r="G244" t="s">
        <v>2611</v>
      </c>
      <c r="I244" t="s">
        <v>2640</v>
      </c>
      <c r="K244">
        <v>250</v>
      </c>
      <c r="M244">
        <v>250</v>
      </c>
      <c r="N244" t="s">
        <v>2613</v>
      </c>
      <c r="O244" t="s">
        <v>2804</v>
      </c>
      <c r="P244" t="s">
        <v>2605</v>
      </c>
      <c r="Q244" t="s">
        <v>23</v>
      </c>
      <c r="R244" t="s">
        <v>3130</v>
      </c>
      <c r="S244" s="5">
        <v>44927</v>
      </c>
      <c r="T244" s="5">
        <v>44927</v>
      </c>
      <c r="U244" t="s">
        <v>2636</v>
      </c>
      <c r="X244" t="s">
        <v>2636</v>
      </c>
    </row>
    <row r="245" spans="1:24" x14ac:dyDescent="0.25">
      <c r="A245" s="74">
        <v>1612</v>
      </c>
      <c r="B245" t="s">
        <v>3131</v>
      </c>
      <c r="C245" s="5">
        <v>43560</v>
      </c>
      <c r="D245" s="5">
        <v>43570</v>
      </c>
      <c r="E245" t="s">
        <v>2600</v>
      </c>
      <c r="F245" t="s">
        <v>3033</v>
      </c>
      <c r="G245" t="s">
        <v>2611</v>
      </c>
      <c r="I245" t="s">
        <v>2640</v>
      </c>
      <c r="K245">
        <v>200</v>
      </c>
      <c r="M245">
        <v>200</v>
      </c>
      <c r="N245" t="s">
        <v>2613</v>
      </c>
      <c r="O245" t="s">
        <v>2804</v>
      </c>
      <c r="P245" t="s">
        <v>2605</v>
      </c>
      <c r="Q245" t="s">
        <v>23</v>
      </c>
      <c r="R245" t="s">
        <v>3132</v>
      </c>
      <c r="S245" s="5">
        <v>45261</v>
      </c>
      <c r="T245" s="5">
        <v>45261</v>
      </c>
      <c r="U245" t="s">
        <v>2636</v>
      </c>
      <c r="X245" t="s">
        <v>2636</v>
      </c>
    </row>
    <row r="246" spans="1:24" x14ac:dyDescent="0.25">
      <c r="A246" s="74">
        <v>1613</v>
      </c>
      <c r="B246" t="s">
        <v>3133</v>
      </c>
      <c r="C246" s="5">
        <v>43571</v>
      </c>
      <c r="D246" s="5">
        <v>43570</v>
      </c>
      <c r="E246" t="s">
        <v>2600</v>
      </c>
      <c r="F246" t="s">
        <v>3033</v>
      </c>
      <c r="G246" t="s">
        <v>2611</v>
      </c>
      <c r="I246" t="s">
        <v>2640</v>
      </c>
      <c r="K246">
        <v>433.8</v>
      </c>
      <c r="M246">
        <v>400</v>
      </c>
      <c r="N246" t="s">
        <v>2613</v>
      </c>
      <c r="O246" t="s">
        <v>2804</v>
      </c>
      <c r="P246" t="s">
        <v>2605</v>
      </c>
      <c r="Q246" t="s">
        <v>23</v>
      </c>
      <c r="R246" t="s">
        <v>3134</v>
      </c>
      <c r="S246" s="5">
        <v>44911</v>
      </c>
      <c r="T246" s="5">
        <v>44911</v>
      </c>
      <c r="U246" t="s">
        <v>2636</v>
      </c>
      <c r="X246" t="s">
        <v>2636</v>
      </c>
    </row>
    <row r="247" spans="1:24" x14ac:dyDescent="0.25">
      <c r="A247" s="74">
        <v>1615</v>
      </c>
      <c r="B247" t="s">
        <v>3135</v>
      </c>
      <c r="C247" s="5">
        <v>43556</v>
      </c>
      <c r="D247" s="5">
        <v>43570</v>
      </c>
      <c r="E247" t="s">
        <v>2600</v>
      </c>
      <c r="F247" t="s">
        <v>3033</v>
      </c>
      <c r="G247" t="s">
        <v>2611</v>
      </c>
      <c r="I247" t="s">
        <v>2640</v>
      </c>
      <c r="K247">
        <v>200</v>
      </c>
      <c r="M247">
        <v>200</v>
      </c>
      <c r="N247" t="s">
        <v>2613</v>
      </c>
      <c r="O247" t="s">
        <v>2804</v>
      </c>
      <c r="P247" t="s">
        <v>2605</v>
      </c>
      <c r="Q247" t="s">
        <v>23</v>
      </c>
      <c r="R247" t="s">
        <v>3136</v>
      </c>
      <c r="S247" s="5">
        <v>45107</v>
      </c>
      <c r="T247" s="5">
        <v>45107</v>
      </c>
      <c r="U247" t="s">
        <v>2636</v>
      </c>
      <c r="X247" t="s">
        <v>2636</v>
      </c>
    </row>
    <row r="248" spans="1:24" x14ac:dyDescent="0.25">
      <c r="A248" s="74">
        <v>1616</v>
      </c>
      <c r="B248" t="s">
        <v>3137</v>
      </c>
      <c r="C248" s="5">
        <v>43568</v>
      </c>
      <c r="D248" s="5">
        <v>43570</v>
      </c>
      <c r="E248" t="s">
        <v>2600</v>
      </c>
      <c r="F248" t="s">
        <v>3033</v>
      </c>
      <c r="G248" t="s">
        <v>2611</v>
      </c>
      <c r="H248" t="s">
        <v>2602</v>
      </c>
      <c r="I248" t="s">
        <v>2640</v>
      </c>
      <c r="J248" t="s">
        <v>2602</v>
      </c>
      <c r="K248">
        <v>28.38</v>
      </c>
      <c r="L248">
        <v>64.8</v>
      </c>
      <c r="M248">
        <v>115</v>
      </c>
      <c r="N248" t="s">
        <v>2613</v>
      </c>
      <c r="O248" t="s">
        <v>2618</v>
      </c>
      <c r="P248" t="s">
        <v>2605</v>
      </c>
      <c r="Q248" t="s">
        <v>23</v>
      </c>
      <c r="R248" t="s">
        <v>3138</v>
      </c>
      <c r="S248" s="5">
        <v>45291</v>
      </c>
      <c r="T248" s="5">
        <v>45291</v>
      </c>
      <c r="U248" t="s">
        <v>2636</v>
      </c>
      <c r="X248" t="s">
        <v>2636</v>
      </c>
    </row>
    <row r="249" spans="1:24" x14ac:dyDescent="0.25">
      <c r="A249" s="74">
        <v>1617</v>
      </c>
      <c r="B249" t="s">
        <v>3139</v>
      </c>
      <c r="C249" s="5">
        <v>43560</v>
      </c>
      <c r="D249" s="5">
        <v>43570</v>
      </c>
      <c r="E249" t="s">
        <v>2600</v>
      </c>
      <c r="F249" t="s">
        <v>3033</v>
      </c>
      <c r="G249" t="s">
        <v>2611</v>
      </c>
      <c r="H249" t="s">
        <v>2632</v>
      </c>
      <c r="I249" t="s">
        <v>2640</v>
      </c>
      <c r="J249" t="s">
        <v>160</v>
      </c>
      <c r="K249">
        <v>73.260000000000005</v>
      </c>
      <c r="L249">
        <v>82.433999999999997</v>
      </c>
      <c r="M249">
        <v>150</v>
      </c>
      <c r="N249" t="s">
        <v>2613</v>
      </c>
      <c r="O249" t="s">
        <v>2651</v>
      </c>
      <c r="P249" t="s">
        <v>2605</v>
      </c>
      <c r="Q249" t="s">
        <v>23</v>
      </c>
      <c r="R249" t="s">
        <v>2800</v>
      </c>
      <c r="S249" s="5">
        <v>44896</v>
      </c>
      <c r="T249" s="5">
        <v>44896</v>
      </c>
      <c r="U249" t="s">
        <v>2636</v>
      </c>
      <c r="X249" t="s">
        <v>2636</v>
      </c>
    </row>
    <row r="250" spans="1:24" x14ac:dyDescent="0.25">
      <c r="A250" s="74">
        <v>1618</v>
      </c>
      <c r="B250" t="s">
        <v>3140</v>
      </c>
      <c r="C250" s="5">
        <v>43559</v>
      </c>
      <c r="D250" s="5">
        <v>43570</v>
      </c>
      <c r="E250" t="s">
        <v>2600</v>
      </c>
      <c r="F250" t="s">
        <v>3033</v>
      </c>
      <c r="G250" t="s">
        <v>2611</v>
      </c>
      <c r="H250" t="s">
        <v>2632</v>
      </c>
      <c r="I250" t="s">
        <v>2640</v>
      </c>
      <c r="J250" t="s">
        <v>160</v>
      </c>
      <c r="K250">
        <v>203</v>
      </c>
      <c r="L250">
        <v>203</v>
      </c>
      <c r="M250">
        <v>200</v>
      </c>
      <c r="N250" t="s">
        <v>2613</v>
      </c>
      <c r="O250" t="s">
        <v>2618</v>
      </c>
      <c r="P250" t="s">
        <v>2605</v>
      </c>
      <c r="Q250" t="s">
        <v>23</v>
      </c>
      <c r="R250" t="s">
        <v>3141</v>
      </c>
      <c r="S250" s="5">
        <v>44926</v>
      </c>
      <c r="T250" s="5">
        <v>44926</v>
      </c>
      <c r="U250" t="s">
        <v>2636</v>
      </c>
      <c r="X250" t="s">
        <v>2636</v>
      </c>
    </row>
    <row r="251" spans="1:24" x14ac:dyDescent="0.25">
      <c r="A251" s="74">
        <v>1619</v>
      </c>
      <c r="B251" t="s">
        <v>3142</v>
      </c>
      <c r="C251" s="5">
        <v>43567</v>
      </c>
      <c r="D251" s="5">
        <v>43570</v>
      </c>
      <c r="E251" t="s">
        <v>2600</v>
      </c>
      <c r="F251" t="s">
        <v>3033</v>
      </c>
      <c r="G251" t="s">
        <v>2611</v>
      </c>
      <c r="H251" t="s">
        <v>2632</v>
      </c>
      <c r="I251" t="s">
        <v>2640</v>
      </c>
      <c r="J251" t="s">
        <v>160</v>
      </c>
      <c r="K251">
        <v>500</v>
      </c>
      <c r="L251">
        <v>500</v>
      </c>
      <c r="M251">
        <v>500</v>
      </c>
      <c r="N251" t="s">
        <v>2613</v>
      </c>
      <c r="O251" t="s">
        <v>3143</v>
      </c>
      <c r="P251" t="s">
        <v>2605</v>
      </c>
      <c r="Q251" t="s">
        <v>23</v>
      </c>
      <c r="R251" t="s">
        <v>3144</v>
      </c>
      <c r="S251" s="5">
        <v>45078</v>
      </c>
      <c r="T251" s="5">
        <v>45078</v>
      </c>
      <c r="U251" t="s">
        <v>2636</v>
      </c>
      <c r="X251" t="s">
        <v>2636</v>
      </c>
    </row>
    <row r="252" spans="1:24" x14ac:dyDescent="0.25">
      <c r="A252" s="74">
        <v>1620</v>
      </c>
      <c r="B252" t="s">
        <v>3145</v>
      </c>
      <c r="C252" s="5">
        <v>43560</v>
      </c>
      <c r="D252" s="5">
        <v>43570</v>
      </c>
      <c r="E252" t="s">
        <v>2600</v>
      </c>
      <c r="F252" t="s">
        <v>3033</v>
      </c>
      <c r="G252" t="s">
        <v>2632</v>
      </c>
      <c r="H252" t="s">
        <v>2611</v>
      </c>
      <c r="I252" t="s">
        <v>160</v>
      </c>
      <c r="J252" t="s">
        <v>2640</v>
      </c>
      <c r="K252">
        <v>102</v>
      </c>
      <c r="L252">
        <v>51.56</v>
      </c>
      <c r="M252">
        <v>100</v>
      </c>
      <c r="N252" t="s">
        <v>2613</v>
      </c>
      <c r="O252" t="s">
        <v>2775</v>
      </c>
      <c r="P252" t="s">
        <v>2605</v>
      </c>
      <c r="Q252" t="s">
        <v>23</v>
      </c>
      <c r="R252" t="s">
        <v>3146</v>
      </c>
      <c r="S252" s="5">
        <v>45275</v>
      </c>
      <c r="T252" s="5">
        <v>45275</v>
      </c>
      <c r="U252" t="s">
        <v>2636</v>
      </c>
      <c r="X252" t="s">
        <v>2636</v>
      </c>
    </row>
    <row r="253" spans="1:24" x14ac:dyDescent="0.25">
      <c r="A253" s="74">
        <v>1621</v>
      </c>
      <c r="B253" t="s">
        <v>3147</v>
      </c>
      <c r="C253" s="5">
        <v>43560</v>
      </c>
      <c r="D253" s="5">
        <v>43570</v>
      </c>
      <c r="E253" t="s">
        <v>2600</v>
      </c>
      <c r="F253" t="s">
        <v>3033</v>
      </c>
      <c r="G253" t="s">
        <v>2632</v>
      </c>
      <c r="H253" t="s">
        <v>2611</v>
      </c>
      <c r="I253" t="s">
        <v>160</v>
      </c>
      <c r="J253" t="s">
        <v>2640</v>
      </c>
      <c r="K253">
        <v>200</v>
      </c>
      <c r="L253">
        <v>200</v>
      </c>
      <c r="M253">
        <v>200</v>
      </c>
      <c r="N253" t="s">
        <v>2613</v>
      </c>
      <c r="O253" t="s">
        <v>2775</v>
      </c>
      <c r="P253" t="s">
        <v>2605</v>
      </c>
      <c r="Q253" t="s">
        <v>23</v>
      </c>
      <c r="R253" t="s">
        <v>3148</v>
      </c>
      <c r="S253" s="5">
        <v>44895</v>
      </c>
      <c r="T253" s="5">
        <v>44895</v>
      </c>
      <c r="U253" t="s">
        <v>2636</v>
      </c>
      <c r="X253" t="s">
        <v>2636</v>
      </c>
    </row>
    <row r="254" spans="1:24" x14ac:dyDescent="0.25">
      <c r="A254" s="74">
        <v>1622</v>
      </c>
      <c r="B254" t="s">
        <v>3149</v>
      </c>
      <c r="C254" s="5">
        <v>43568</v>
      </c>
      <c r="D254" s="5">
        <v>43570</v>
      </c>
      <c r="E254" t="s">
        <v>2600</v>
      </c>
      <c r="F254" t="s">
        <v>3033</v>
      </c>
      <c r="G254" t="s">
        <v>2611</v>
      </c>
      <c r="H254" t="s">
        <v>2632</v>
      </c>
      <c r="I254" t="s">
        <v>2640</v>
      </c>
      <c r="J254" t="s">
        <v>160</v>
      </c>
      <c r="K254">
        <v>64.17</v>
      </c>
      <c r="L254">
        <v>244.26</v>
      </c>
      <c r="M254">
        <v>240</v>
      </c>
      <c r="N254" t="s">
        <v>2613</v>
      </c>
      <c r="O254" t="s">
        <v>3150</v>
      </c>
      <c r="P254" t="s">
        <v>3039</v>
      </c>
      <c r="Q254" t="s">
        <v>23</v>
      </c>
      <c r="R254" t="s">
        <v>3151</v>
      </c>
      <c r="S254" s="5">
        <v>45031</v>
      </c>
      <c r="T254" s="5">
        <v>45031</v>
      </c>
      <c r="U254" t="s">
        <v>2636</v>
      </c>
      <c r="X254" t="s">
        <v>2636</v>
      </c>
    </row>
    <row r="255" spans="1:24" x14ac:dyDescent="0.25">
      <c r="A255" s="74">
        <v>1625</v>
      </c>
      <c r="B255" t="s">
        <v>3152</v>
      </c>
      <c r="C255" s="5">
        <v>43555</v>
      </c>
      <c r="D255" s="5">
        <v>43570</v>
      </c>
      <c r="E255" t="s">
        <v>2600</v>
      </c>
      <c r="F255" t="s">
        <v>3033</v>
      </c>
      <c r="G255" t="s">
        <v>2611</v>
      </c>
      <c r="H255" t="s">
        <v>2632</v>
      </c>
      <c r="I255" t="s">
        <v>2640</v>
      </c>
      <c r="J255" t="s">
        <v>160</v>
      </c>
      <c r="K255">
        <v>1150</v>
      </c>
      <c r="L255">
        <v>1150</v>
      </c>
      <c r="M255">
        <v>1150</v>
      </c>
      <c r="N255" t="s">
        <v>2613</v>
      </c>
      <c r="O255" t="s">
        <v>2804</v>
      </c>
      <c r="P255" t="s">
        <v>2605</v>
      </c>
      <c r="Q255" t="s">
        <v>23</v>
      </c>
      <c r="R255" t="s">
        <v>3153</v>
      </c>
      <c r="S255" s="5">
        <v>45078</v>
      </c>
      <c r="T255" s="5">
        <v>45078</v>
      </c>
      <c r="U255" t="s">
        <v>2636</v>
      </c>
      <c r="X255" t="s">
        <v>2636</v>
      </c>
    </row>
    <row r="256" spans="1:24" x14ac:dyDescent="0.25">
      <c r="A256" s="74">
        <v>1626</v>
      </c>
      <c r="B256" t="s">
        <v>3154</v>
      </c>
      <c r="C256" s="5">
        <v>43560</v>
      </c>
      <c r="D256" s="5">
        <v>43570</v>
      </c>
      <c r="E256" t="s">
        <v>2600</v>
      </c>
      <c r="F256" t="s">
        <v>3033</v>
      </c>
      <c r="G256" t="s">
        <v>2632</v>
      </c>
      <c r="H256" t="s">
        <v>2611</v>
      </c>
      <c r="I256" t="s">
        <v>160</v>
      </c>
      <c r="J256" t="s">
        <v>2640</v>
      </c>
      <c r="K256">
        <v>116</v>
      </c>
      <c r="L256">
        <v>113.96</v>
      </c>
      <c r="M256">
        <v>200</v>
      </c>
      <c r="N256" t="s">
        <v>2613</v>
      </c>
      <c r="O256" t="s">
        <v>2618</v>
      </c>
      <c r="P256" t="s">
        <v>2605</v>
      </c>
      <c r="Q256" t="s">
        <v>23</v>
      </c>
      <c r="R256" t="s">
        <v>2866</v>
      </c>
      <c r="S256" s="5">
        <v>44896</v>
      </c>
      <c r="T256" s="5">
        <v>44896</v>
      </c>
      <c r="U256" t="s">
        <v>2636</v>
      </c>
      <c r="X256" t="s">
        <v>2636</v>
      </c>
    </row>
    <row r="257" spans="1:24" x14ac:dyDescent="0.25">
      <c r="A257" s="74">
        <v>1628</v>
      </c>
      <c r="B257" t="s">
        <v>3155</v>
      </c>
      <c r="C257" s="5">
        <v>43560</v>
      </c>
      <c r="D257" s="5">
        <v>43570</v>
      </c>
      <c r="E257" t="s">
        <v>2600</v>
      </c>
      <c r="F257" t="s">
        <v>3033</v>
      </c>
      <c r="G257" t="s">
        <v>2632</v>
      </c>
      <c r="H257" t="s">
        <v>2611</v>
      </c>
      <c r="I257" t="s">
        <v>160</v>
      </c>
      <c r="J257" t="s">
        <v>2640</v>
      </c>
      <c r="K257">
        <v>310.2</v>
      </c>
      <c r="L257">
        <v>306.26</v>
      </c>
      <c r="M257">
        <v>300</v>
      </c>
      <c r="N257" t="s">
        <v>2613</v>
      </c>
      <c r="O257" t="s">
        <v>2804</v>
      </c>
      <c r="P257" t="s">
        <v>2605</v>
      </c>
      <c r="Q257" t="s">
        <v>23</v>
      </c>
      <c r="R257" t="s">
        <v>2866</v>
      </c>
      <c r="S257" s="5">
        <v>45291</v>
      </c>
      <c r="T257" s="5">
        <v>45291</v>
      </c>
      <c r="U257" t="s">
        <v>2636</v>
      </c>
      <c r="X257" t="s">
        <v>2636</v>
      </c>
    </row>
    <row r="258" spans="1:24" x14ac:dyDescent="0.25">
      <c r="A258" s="74">
        <v>1629</v>
      </c>
      <c r="B258" t="s">
        <v>3156</v>
      </c>
      <c r="C258" s="5">
        <v>43566</v>
      </c>
      <c r="D258" s="5">
        <v>43570</v>
      </c>
      <c r="E258" t="s">
        <v>2600</v>
      </c>
      <c r="F258" t="s">
        <v>3033</v>
      </c>
      <c r="G258" t="s">
        <v>2611</v>
      </c>
      <c r="I258" t="s">
        <v>2640</v>
      </c>
      <c r="K258">
        <v>305</v>
      </c>
      <c r="M258">
        <v>300</v>
      </c>
      <c r="N258" t="s">
        <v>2613</v>
      </c>
      <c r="O258" t="s">
        <v>2804</v>
      </c>
      <c r="P258" t="s">
        <v>2605</v>
      </c>
      <c r="Q258" t="s">
        <v>23</v>
      </c>
      <c r="R258" t="s">
        <v>3157</v>
      </c>
      <c r="S258" s="5">
        <v>44531</v>
      </c>
      <c r="T258" s="5">
        <v>44531</v>
      </c>
      <c r="U258" t="s">
        <v>2636</v>
      </c>
      <c r="X258" t="s">
        <v>2636</v>
      </c>
    </row>
    <row r="259" spans="1:24" x14ac:dyDescent="0.25">
      <c r="A259" s="74">
        <v>1631</v>
      </c>
      <c r="B259" t="s">
        <v>3158</v>
      </c>
      <c r="C259" s="5">
        <v>43556</v>
      </c>
      <c r="D259" s="5">
        <v>43570</v>
      </c>
      <c r="E259" t="s">
        <v>2600</v>
      </c>
      <c r="F259" t="s">
        <v>3033</v>
      </c>
      <c r="G259" t="s">
        <v>2611</v>
      </c>
      <c r="H259" t="s">
        <v>2632</v>
      </c>
      <c r="I259" t="s">
        <v>2640</v>
      </c>
      <c r="J259" t="s">
        <v>160</v>
      </c>
      <c r="K259">
        <v>500</v>
      </c>
      <c r="L259">
        <v>500</v>
      </c>
      <c r="M259">
        <v>500</v>
      </c>
      <c r="N259" t="s">
        <v>2613</v>
      </c>
      <c r="O259" t="s">
        <v>2618</v>
      </c>
      <c r="P259" t="s">
        <v>2605</v>
      </c>
      <c r="Q259" t="s">
        <v>23</v>
      </c>
      <c r="R259" t="s">
        <v>3159</v>
      </c>
      <c r="S259" s="5">
        <v>44835</v>
      </c>
      <c r="T259" s="5">
        <v>44835</v>
      </c>
      <c r="U259" t="s">
        <v>2636</v>
      </c>
      <c r="X259" t="s">
        <v>2636</v>
      </c>
    </row>
    <row r="260" spans="1:24" x14ac:dyDescent="0.25">
      <c r="A260" s="74">
        <v>1632</v>
      </c>
      <c r="B260" t="s">
        <v>3160</v>
      </c>
      <c r="C260" s="5">
        <v>43560</v>
      </c>
      <c r="D260" s="5">
        <v>43570</v>
      </c>
      <c r="E260" t="s">
        <v>2600</v>
      </c>
      <c r="F260" t="s">
        <v>3033</v>
      </c>
      <c r="G260" t="s">
        <v>2611</v>
      </c>
      <c r="H260" t="s">
        <v>2632</v>
      </c>
      <c r="I260" t="s">
        <v>2640</v>
      </c>
      <c r="J260" t="s">
        <v>160</v>
      </c>
      <c r="K260">
        <v>671.6</v>
      </c>
      <c r="L260">
        <v>778.55</v>
      </c>
      <c r="M260">
        <v>1500</v>
      </c>
      <c r="N260" t="s">
        <v>2613</v>
      </c>
      <c r="O260" t="s">
        <v>2618</v>
      </c>
      <c r="P260" t="s">
        <v>2605</v>
      </c>
      <c r="Q260" t="s">
        <v>23</v>
      </c>
      <c r="R260" t="s">
        <v>3161</v>
      </c>
      <c r="S260" s="5">
        <v>45261</v>
      </c>
      <c r="T260" s="5">
        <v>45261</v>
      </c>
      <c r="U260" t="s">
        <v>2636</v>
      </c>
      <c r="X260" t="s">
        <v>2636</v>
      </c>
    </row>
    <row r="261" spans="1:24" x14ac:dyDescent="0.25">
      <c r="A261" s="74">
        <v>1635</v>
      </c>
      <c r="B261" t="s">
        <v>3162</v>
      </c>
      <c r="C261" s="5">
        <v>43570</v>
      </c>
      <c r="D261" s="5">
        <v>43570</v>
      </c>
      <c r="E261" t="s">
        <v>2600</v>
      </c>
      <c r="F261" t="s">
        <v>3033</v>
      </c>
      <c r="G261" t="s">
        <v>2632</v>
      </c>
      <c r="H261" t="s">
        <v>2611</v>
      </c>
      <c r="I261" t="s">
        <v>160</v>
      </c>
      <c r="J261" t="s">
        <v>2640</v>
      </c>
      <c r="K261">
        <v>406.6</v>
      </c>
      <c r="L261">
        <v>406.56</v>
      </c>
      <c r="M261">
        <v>400</v>
      </c>
      <c r="N261" t="s">
        <v>2613</v>
      </c>
      <c r="O261" t="s">
        <v>2618</v>
      </c>
      <c r="P261" t="s">
        <v>2605</v>
      </c>
      <c r="Q261" t="s">
        <v>23</v>
      </c>
      <c r="R261" t="s">
        <v>3161</v>
      </c>
      <c r="S261" s="5">
        <v>44895</v>
      </c>
      <c r="T261" s="5">
        <v>44895</v>
      </c>
      <c r="U261" t="s">
        <v>2636</v>
      </c>
      <c r="X261" t="s">
        <v>2636</v>
      </c>
    </row>
    <row r="262" spans="1:24" x14ac:dyDescent="0.25">
      <c r="A262" s="74">
        <v>1636</v>
      </c>
      <c r="B262" t="s">
        <v>3163</v>
      </c>
      <c r="C262" s="5">
        <v>43559</v>
      </c>
      <c r="D262" s="5">
        <v>43570</v>
      </c>
      <c r="E262" t="s">
        <v>2600</v>
      </c>
      <c r="F262" t="s">
        <v>3033</v>
      </c>
      <c r="G262" t="s">
        <v>2611</v>
      </c>
      <c r="H262" t="s">
        <v>2632</v>
      </c>
      <c r="I262" t="s">
        <v>2640</v>
      </c>
      <c r="J262" t="s">
        <v>160</v>
      </c>
      <c r="K262">
        <v>200</v>
      </c>
      <c r="L262">
        <v>400</v>
      </c>
      <c r="M262">
        <v>400</v>
      </c>
      <c r="N262" t="s">
        <v>2613</v>
      </c>
      <c r="O262" t="s">
        <v>2614</v>
      </c>
      <c r="P262" t="s">
        <v>2605</v>
      </c>
      <c r="Q262" t="s">
        <v>23</v>
      </c>
      <c r="R262" t="s">
        <v>2794</v>
      </c>
      <c r="S262" s="5">
        <v>45261</v>
      </c>
      <c r="T262" s="5">
        <v>45261</v>
      </c>
      <c r="U262" t="s">
        <v>2636</v>
      </c>
      <c r="X262" t="s">
        <v>2636</v>
      </c>
    </row>
    <row r="263" spans="1:24" x14ac:dyDescent="0.25">
      <c r="A263" s="74">
        <v>1637</v>
      </c>
      <c r="B263" t="s">
        <v>3164</v>
      </c>
      <c r="C263" s="5">
        <v>43560</v>
      </c>
      <c r="D263" s="5">
        <v>43570</v>
      </c>
      <c r="E263" t="s">
        <v>2600</v>
      </c>
      <c r="F263" t="s">
        <v>3033</v>
      </c>
      <c r="G263" t="s">
        <v>2611</v>
      </c>
      <c r="H263" t="s">
        <v>2632</v>
      </c>
      <c r="I263" t="s">
        <v>2640</v>
      </c>
      <c r="J263" t="s">
        <v>160</v>
      </c>
      <c r="K263">
        <v>518.4</v>
      </c>
      <c r="L263">
        <v>518.4</v>
      </c>
      <c r="M263">
        <v>500</v>
      </c>
      <c r="N263" t="s">
        <v>2613</v>
      </c>
      <c r="O263" t="s">
        <v>2614</v>
      </c>
      <c r="P263" t="s">
        <v>2605</v>
      </c>
      <c r="Q263" t="s">
        <v>23</v>
      </c>
      <c r="R263" t="s">
        <v>2638</v>
      </c>
      <c r="S263" s="5">
        <v>44926</v>
      </c>
      <c r="T263" s="5">
        <v>44926</v>
      </c>
      <c r="U263" t="s">
        <v>2636</v>
      </c>
      <c r="X263" t="s">
        <v>2636</v>
      </c>
    </row>
    <row r="264" spans="1:24" x14ac:dyDescent="0.25">
      <c r="A264" s="74">
        <v>1640</v>
      </c>
      <c r="B264" t="s">
        <v>3165</v>
      </c>
      <c r="C264" s="5">
        <v>43567</v>
      </c>
      <c r="D264" s="5">
        <v>43570</v>
      </c>
      <c r="E264" t="s">
        <v>2600</v>
      </c>
      <c r="F264" t="s">
        <v>3033</v>
      </c>
      <c r="G264" t="s">
        <v>2632</v>
      </c>
      <c r="H264" t="s">
        <v>2611</v>
      </c>
      <c r="I264" t="s">
        <v>160</v>
      </c>
      <c r="J264" t="s">
        <v>2640</v>
      </c>
      <c r="K264">
        <v>514.4</v>
      </c>
      <c r="L264">
        <v>514.35</v>
      </c>
      <c r="M264">
        <v>500</v>
      </c>
      <c r="N264" t="s">
        <v>2613</v>
      </c>
      <c r="O264" t="s">
        <v>2614</v>
      </c>
      <c r="P264" t="s">
        <v>2605</v>
      </c>
      <c r="Q264" t="s">
        <v>23</v>
      </c>
      <c r="R264" t="s">
        <v>3166</v>
      </c>
      <c r="S264" s="5">
        <v>45078</v>
      </c>
      <c r="T264" s="5">
        <v>45078</v>
      </c>
      <c r="U264" t="s">
        <v>2636</v>
      </c>
      <c r="X264" t="s">
        <v>2636</v>
      </c>
    </row>
    <row r="265" spans="1:24" x14ac:dyDescent="0.25">
      <c r="A265" s="74">
        <v>1641</v>
      </c>
      <c r="B265" t="s">
        <v>3167</v>
      </c>
      <c r="C265" s="5">
        <v>43560</v>
      </c>
      <c r="D265" s="5">
        <v>43570</v>
      </c>
      <c r="E265" t="s">
        <v>2600</v>
      </c>
      <c r="F265" t="s">
        <v>3033</v>
      </c>
      <c r="G265" t="s">
        <v>2611</v>
      </c>
      <c r="I265" t="s">
        <v>2640</v>
      </c>
      <c r="K265">
        <v>101</v>
      </c>
      <c r="M265">
        <v>100</v>
      </c>
      <c r="N265" t="s">
        <v>2613</v>
      </c>
      <c r="O265" t="s">
        <v>2651</v>
      </c>
      <c r="P265" t="s">
        <v>2605</v>
      </c>
      <c r="Q265" t="s">
        <v>23</v>
      </c>
      <c r="R265" t="s">
        <v>3168</v>
      </c>
      <c r="S265" s="5">
        <v>44926</v>
      </c>
      <c r="T265" s="5">
        <v>44926</v>
      </c>
      <c r="U265" t="s">
        <v>2636</v>
      </c>
      <c r="X265" t="s">
        <v>2636</v>
      </c>
    </row>
    <row r="266" spans="1:24" x14ac:dyDescent="0.25">
      <c r="A266" s="74">
        <v>1642</v>
      </c>
      <c r="B266" t="s">
        <v>3169</v>
      </c>
      <c r="C266" s="5">
        <v>43557</v>
      </c>
      <c r="D266" s="5">
        <v>43570</v>
      </c>
      <c r="E266" t="s">
        <v>2600</v>
      </c>
      <c r="F266" t="s">
        <v>3033</v>
      </c>
      <c r="G266" t="s">
        <v>2611</v>
      </c>
      <c r="H266" t="s">
        <v>2632</v>
      </c>
      <c r="I266" t="s">
        <v>2640</v>
      </c>
      <c r="J266" t="s">
        <v>160</v>
      </c>
      <c r="K266">
        <v>518.4</v>
      </c>
      <c r="L266">
        <v>518.4</v>
      </c>
      <c r="M266">
        <v>500</v>
      </c>
      <c r="N266" t="s">
        <v>2613</v>
      </c>
      <c r="O266" t="s">
        <v>2614</v>
      </c>
      <c r="P266" t="s">
        <v>2605</v>
      </c>
      <c r="Q266" t="s">
        <v>23</v>
      </c>
      <c r="R266" t="s">
        <v>3170</v>
      </c>
      <c r="S266" s="5">
        <v>44926</v>
      </c>
      <c r="T266" s="5">
        <v>44926</v>
      </c>
      <c r="U266" t="s">
        <v>2636</v>
      </c>
      <c r="X266" t="s">
        <v>2636</v>
      </c>
    </row>
    <row r="267" spans="1:24" x14ac:dyDescent="0.25">
      <c r="A267" s="74">
        <v>1643</v>
      </c>
      <c r="B267" t="s">
        <v>3171</v>
      </c>
      <c r="C267" s="5">
        <v>43559</v>
      </c>
      <c r="D267" s="5">
        <v>43570</v>
      </c>
      <c r="E267" t="s">
        <v>2600</v>
      </c>
      <c r="F267" t="s">
        <v>3033</v>
      </c>
      <c r="G267" t="s">
        <v>2632</v>
      </c>
      <c r="H267" t="s">
        <v>2611</v>
      </c>
      <c r="I267" t="s">
        <v>160</v>
      </c>
      <c r="J267" t="s">
        <v>2640</v>
      </c>
      <c r="K267">
        <v>400</v>
      </c>
      <c r="L267">
        <v>200</v>
      </c>
      <c r="M267">
        <v>400</v>
      </c>
      <c r="N267" t="s">
        <v>2613</v>
      </c>
      <c r="O267" t="s">
        <v>2614</v>
      </c>
      <c r="P267" t="s">
        <v>2605</v>
      </c>
      <c r="Q267" t="s">
        <v>23</v>
      </c>
      <c r="R267" t="s">
        <v>3170</v>
      </c>
      <c r="S267" s="5">
        <v>45261</v>
      </c>
      <c r="T267" s="5">
        <v>45261</v>
      </c>
      <c r="U267" t="s">
        <v>2636</v>
      </c>
      <c r="X267" t="s">
        <v>2636</v>
      </c>
    </row>
    <row r="268" spans="1:24" x14ac:dyDescent="0.25">
      <c r="A268" s="74">
        <v>1644</v>
      </c>
      <c r="B268" t="s">
        <v>3172</v>
      </c>
      <c r="C268" s="5">
        <v>43565</v>
      </c>
      <c r="D268" s="5">
        <v>43570</v>
      </c>
      <c r="E268" t="s">
        <v>2600</v>
      </c>
      <c r="F268" t="s">
        <v>3033</v>
      </c>
      <c r="G268" t="s">
        <v>2611</v>
      </c>
      <c r="I268" t="s">
        <v>2640</v>
      </c>
      <c r="K268">
        <v>308.10000000000002</v>
      </c>
      <c r="M268">
        <v>300</v>
      </c>
      <c r="N268" t="s">
        <v>2613</v>
      </c>
      <c r="O268" t="s">
        <v>2651</v>
      </c>
      <c r="P268" t="s">
        <v>2605</v>
      </c>
      <c r="Q268" t="s">
        <v>23</v>
      </c>
      <c r="R268" t="s">
        <v>3173</v>
      </c>
      <c r="S268" s="5">
        <v>44500</v>
      </c>
      <c r="T268" s="5">
        <v>44500</v>
      </c>
      <c r="U268" t="s">
        <v>2636</v>
      </c>
      <c r="X268" t="s">
        <v>2636</v>
      </c>
    </row>
    <row r="269" spans="1:24" x14ac:dyDescent="0.25">
      <c r="A269" s="74">
        <v>1645</v>
      </c>
      <c r="B269" t="s">
        <v>3174</v>
      </c>
      <c r="C269" s="5">
        <v>43565</v>
      </c>
      <c r="D269" s="5">
        <v>43570</v>
      </c>
      <c r="E269" t="s">
        <v>2600</v>
      </c>
      <c r="F269" t="s">
        <v>3033</v>
      </c>
      <c r="G269" t="s">
        <v>2611</v>
      </c>
      <c r="I269" t="s">
        <v>2640</v>
      </c>
      <c r="K269">
        <v>725</v>
      </c>
      <c r="M269">
        <v>705</v>
      </c>
      <c r="N269" t="s">
        <v>2613</v>
      </c>
      <c r="O269" t="s">
        <v>2614</v>
      </c>
      <c r="P269" t="s">
        <v>2605</v>
      </c>
      <c r="Q269" t="s">
        <v>23</v>
      </c>
      <c r="R269" t="s">
        <v>3175</v>
      </c>
      <c r="S269" s="5">
        <v>44896</v>
      </c>
      <c r="T269" s="5">
        <v>44896</v>
      </c>
      <c r="U269" t="s">
        <v>2636</v>
      </c>
      <c r="X269" t="s">
        <v>2636</v>
      </c>
    </row>
    <row r="270" spans="1:24" x14ac:dyDescent="0.25">
      <c r="A270" s="74">
        <v>1646</v>
      </c>
      <c r="B270" t="s">
        <v>3176</v>
      </c>
      <c r="C270" s="5">
        <v>43560</v>
      </c>
      <c r="D270" s="5">
        <v>43570</v>
      </c>
      <c r="E270" t="s">
        <v>2600</v>
      </c>
      <c r="F270" t="s">
        <v>3033</v>
      </c>
      <c r="G270" t="s">
        <v>2611</v>
      </c>
      <c r="I270" t="s">
        <v>2640</v>
      </c>
      <c r="K270">
        <v>507.6</v>
      </c>
      <c r="M270">
        <v>500</v>
      </c>
      <c r="N270" t="s">
        <v>2613</v>
      </c>
      <c r="O270" t="s">
        <v>2614</v>
      </c>
      <c r="P270" t="s">
        <v>2605</v>
      </c>
      <c r="Q270" t="s">
        <v>23</v>
      </c>
      <c r="R270" t="s">
        <v>3177</v>
      </c>
      <c r="S270" s="5">
        <v>44926</v>
      </c>
      <c r="T270" s="5">
        <v>44926</v>
      </c>
      <c r="U270" t="s">
        <v>2636</v>
      </c>
      <c r="X270" t="s">
        <v>2636</v>
      </c>
    </row>
    <row r="271" spans="1:24" x14ac:dyDescent="0.25">
      <c r="A271" s="74">
        <v>1647</v>
      </c>
      <c r="B271" t="s">
        <v>3178</v>
      </c>
      <c r="C271" s="5">
        <v>43557</v>
      </c>
      <c r="D271" s="5">
        <v>43570</v>
      </c>
      <c r="E271" t="s">
        <v>2600</v>
      </c>
      <c r="F271" t="s">
        <v>3033</v>
      </c>
      <c r="G271" t="s">
        <v>2611</v>
      </c>
      <c r="H271" t="s">
        <v>2632</v>
      </c>
      <c r="I271" t="s">
        <v>2640</v>
      </c>
      <c r="J271" t="s">
        <v>160</v>
      </c>
      <c r="K271">
        <v>700</v>
      </c>
      <c r="L271">
        <v>700</v>
      </c>
      <c r="M271">
        <v>700</v>
      </c>
      <c r="N271" t="s">
        <v>2613</v>
      </c>
      <c r="O271" t="s">
        <v>2812</v>
      </c>
      <c r="P271" t="s">
        <v>2732</v>
      </c>
      <c r="Q271" t="s">
        <v>23</v>
      </c>
      <c r="R271" t="s">
        <v>2875</v>
      </c>
      <c r="S271" s="5">
        <v>44835</v>
      </c>
      <c r="T271" s="5">
        <v>44835</v>
      </c>
      <c r="U271" t="s">
        <v>2636</v>
      </c>
      <c r="X271" t="s">
        <v>2636</v>
      </c>
    </row>
    <row r="272" spans="1:24" x14ac:dyDescent="0.25">
      <c r="A272" s="74">
        <v>1648</v>
      </c>
      <c r="B272" t="s">
        <v>3179</v>
      </c>
      <c r="C272" s="5">
        <v>43560</v>
      </c>
      <c r="D272" s="5">
        <v>43570</v>
      </c>
      <c r="E272" t="s">
        <v>2600</v>
      </c>
      <c r="F272" t="s">
        <v>3033</v>
      </c>
      <c r="G272" t="s">
        <v>2632</v>
      </c>
      <c r="H272" t="s">
        <v>2611</v>
      </c>
      <c r="I272" t="s">
        <v>160</v>
      </c>
      <c r="J272" t="s">
        <v>2640</v>
      </c>
      <c r="K272">
        <v>400</v>
      </c>
      <c r="L272">
        <v>200</v>
      </c>
      <c r="M272">
        <v>400</v>
      </c>
      <c r="N272" t="s">
        <v>2613</v>
      </c>
      <c r="O272" t="s">
        <v>2812</v>
      </c>
      <c r="P272" t="s">
        <v>2732</v>
      </c>
      <c r="Q272" t="s">
        <v>23</v>
      </c>
      <c r="R272" t="s">
        <v>2875</v>
      </c>
      <c r="S272" s="5">
        <v>45261</v>
      </c>
      <c r="T272" s="5">
        <v>45261</v>
      </c>
      <c r="U272" t="s">
        <v>2636</v>
      </c>
      <c r="X272" t="s">
        <v>2636</v>
      </c>
    </row>
    <row r="273" spans="1:24" x14ac:dyDescent="0.25">
      <c r="A273" s="74">
        <v>1649</v>
      </c>
      <c r="B273" t="s">
        <v>3180</v>
      </c>
      <c r="C273" s="5">
        <v>43560</v>
      </c>
      <c r="D273" s="5">
        <v>43570</v>
      </c>
      <c r="E273" t="s">
        <v>2600</v>
      </c>
      <c r="F273" t="s">
        <v>3033</v>
      </c>
      <c r="G273" t="s">
        <v>2611</v>
      </c>
      <c r="H273" t="s">
        <v>2632</v>
      </c>
      <c r="I273" t="s">
        <v>2640</v>
      </c>
      <c r="J273" t="s">
        <v>160</v>
      </c>
      <c r="K273">
        <v>150</v>
      </c>
      <c r="L273">
        <v>300</v>
      </c>
      <c r="M273">
        <v>300</v>
      </c>
      <c r="N273" t="s">
        <v>2613</v>
      </c>
      <c r="O273" t="s">
        <v>3181</v>
      </c>
      <c r="P273" t="s">
        <v>2732</v>
      </c>
      <c r="Q273" t="s">
        <v>2733</v>
      </c>
      <c r="R273" t="s">
        <v>3182</v>
      </c>
      <c r="S273" s="5">
        <v>45261</v>
      </c>
      <c r="T273" s="5">
        <v>45261</v>
      </c>
      <c r="U273" t="s">
        <v>2636</v>
      </c>
      <c r="X273" t="s">
        <v>2636</v>
      </c>
    </row>
    <row r="274" spans="1:24" x14ac:dyDescent="0.25">
      <c r="A274" s="74">
        <v>1650</v>
      </c>
      <c r="B274" t="s">
        <v>3183</v>
      </c>
      <c r="C274" s="5">
        <v>43570</v>
      </c>
      <c r="D274" s="5">
        <v>43570</v>
      </c>
      <c r="E274" t="s">
        <v>2600</v>
      </c>
      <c r="F274" t="s">
        <v>3033</v>
      </c>
      <c r="G274" t="s">
        <v>2632</v>
      </c>
      <c r="H274" t="s">
        <v>2611</v>
      </c>
      <c r="I274" t="s">
        <v>160</v>
      </c>
      <c r="J274" t="s">
        <v>2640</v>
      </c>
      <c r="K274">
        <v>204</v>
      </c>
      <c r="L274">
        <v>200</v>
      </c>
      <c r="M274">
        <v>200</v>
      </c>
      <c r="N274" t="s">
        <v>2613</v>
      </c>
      <c r="O274" t="s">
        <v>2731</v>
      </c>
      <c r="P274" t="s">
        <v>2732</v>
      </c>
      <c r="Q274" t="s">
        <v>2733</v>
      </c>
      <c r="R274" t="s">
        <v>3184</v>
      </c>
      <c r="S274" s="5">
        <v>44895</v>
      </c>
      <c r="T274" s="5">
        <v>44895</v>
      </c>
      <c r="U274" t="s">
        <v>2636</v>
      </c>
      <c r="X274" t="s">
        <v>2636</v>
      </c>
    </row>
    <row r="275" spans="1:24" x14ac:dyDescent="0.25">
      <c r="A275" s="74">
        <v>1653</v>
      </c>
      <c r="B275" t="s">
        <v>3185</v>
      </c>
      <c r="C275" s="5">
        <v>43568</v>
      </c>
      <c r="D275" s="5">
        <v>43570</v>
      </c>
      <c r="E275" t="s">
        <v>2600</v>
      </c>
      <c r="F275" t="s">
        <v>3033</v>
      </c>
      <c r="G275" t="s">
        <v>2611</v>
      </c>
      <c r="H275" t="s">
        <v>2632</v>
      </c>
      <c r="I275" t="s">
        <v>2640</v>
      </c>
      <c r="J275" t="s">
        <v>160</v>
      </c>
      <c r="K275">
        <v>118.6</v>
      </c>
      <c r="L275">
        <v>459.54</v>
      </c>
      <c r="M275">
        <v>448</v>
      </c>
      <c r="N275" t="s">
        <v>2613</v>
      </c>
      <c r="O275" t="s">
        <v>2812</v>
      </c>
      <c r="P275" t="s">
        <v>3039</v>
      </c>
      <c r="Q275" t="s">
        <v>2733</v>
      </c>
      <c r="R275" t="s">
        <v>2881</v>
      </c>
      <c r="S275" s="5">
        <v>45077</v>
      </c>
      <c r="T275" s="5">
        <v>45077</v>
      </c>
      <c r="U275" t="s">
        <v>2636</v>
      </c>
      <c r="X275" t="s">
        <v>2636</v>
      </c>
    </row>
    <row r="276" spans="1:24" x14ac:dyDescent="0.25">
      <c r="A276" s="74">
        <v>1654</v>
      </c>
      <c r="B276" t="s">
        <v>3186</v>
      </c>
      <c r="C276" s="5">
        <v>43564</v>
      </c>
      <c r="D276" s="5">
        <v>43570</v>
      </c>
      <c r="E276" t="s">
        <v>2600</v>
      </c>
      <c r="F276" t="s">
        <v>3033</v>
      </c>
      <c r="G276" t="s">
        <v>2632</v>
      </c>
      <c r="H276" t="s">
        <v>2611</v>
      </c>
      <c r="I276" t="s">
        <v>160</v>
      </c>
      <c r="J276" t="s">
        <v>2640</v>
      </c>
      <c r="K276">
        <v>262</v>
      </c>
      <c r="L276">
        <v>254.98</v>
      </c>
      <c r="M276">
        <v>250</v>
      </c>
      <c r="N276" t="s">
        <v>2613</v>
      </c>
      <c r="O276" t="s">
        <v>2812</v>
      </c>
      <c r="P276" t="s">
        <v>2732</v>
      </c>
      <c r="Q276" t="s">
        <v>2733</v>
      </c>
      <c r="R276" t="s">
        <v>3187</v>
      </c>
      <c r="S276" s="5">
        <v>46022</v>
      </c>
      <c r="T276" s="5">
        <v>46022</v>
      </c>
      <c r="U276" t="s">
        <v>2636</v>
      </c>
      <c r="X276" t="s">
        <v>2636</v>
      </c>
    </row>
    <row r="277" spans="1:24" x14ac:dyDescent="0.25">
      <c r="A277" s="74">
        <v>1655</v>
      </c>
      <c r="B277" t="s">
        <v>3188</v>
      </c>
      <c r="C277" s="5">
        <v>43567</v>
      </c>
      <c r="D277" s="5">
        <v>43567</v>
      </c>
      <c r="E277" t="s">
        <v>2600</v>
      </c>
      <c r="F277" t="s">
        <v>3033</v>
      </c>
      <c r="G277" t="s">
        <v>2611</v>
      </c>
      <c r="H277" t="s">
        <v>2632</v>
      </c>
      <c r="I277" t="s">
        <v>2640</v>
      </c>
      <c r="J277" t="s">
        <v>160</v>
      </c>
      <c r="K277">
        <v>200</v>
      </c>
      <c r="L277">
        <v>441</v>
      </c>
      <c r="M277">
        <v>400</v>
      </c>
      <c r="N277" t="s">
        <v>2613</v>
      </c>
      <c r="O277" t="s">
        <v>3189</v>
      </c>
      <c r="P277" t="s">
        <v>2732</v>
      </c>
      <c r="Q277" t="s">
        <v>2733</v>
      </c>
      <c r="R277" t="s">
        <v>3184</v>
      </c>
      <c r="S277" s="5">
        <v>44911</v>
      </c>
      <c r="T277" s="5">
        <v>44911</v>
      </c>
      <c r="U277" t="s">
        <v>2636</v>
      </c>
      <c r="X277" t="s">
        <v>2636</v>
      </c>
    </row>
    <row r="278" spans="1:24" x14ac:dyDescent="0.25">
      <c r="A278" s="74">
        <v>1656</v>
      </c>
      <c r="B278" t="s">
        <v>3190</v>
      </c>
      <c r="C278" s="5">
        <v>43559</v>
      </c>
      <c r="D278" s="5">
        <v>43570</v>
      </c>
      <c r="E278" t="s">
        <v>2600</v>
      </c>
      <c r="F278" t="s">
        <v>3033</v>
      </c>
      <c r="G278" t="s">
        <v>2611</v>
      </c>
      <c r="I278" t="s">
        <v>2640</v>
      </c>
      <c r="K278">
        <v>200</v>
      </c>
      <c r="M278">
        <v>200</v>
      </c>
      <c r="N278" t="s">
        <v>2613</v>
      </c>
      <c r="O278" t="s">
        <v>2604</v>
      </c>
      <c r="P278" t="s">
        <v>2605</v>
      </c>
      <c r="Q278" t="s">
        <v>18</v>
      </c>
      <c r="R278" t="s">
        <v>3191</v>
      </c>
      <c r="S278" s="5">
        <v>45261</v>
      </c>
      <c r="T278" s="5">
        <v>45261</v>
      </c>
      <c r="U278" t="s">
        <v>2636</v>
      </c>
      <c r="X278" t="s">
        <v>2636</v>
      </c>
    </row>
    <row r="279" spans="1:24" x14ac:dyDescent="0.25">
      <c r="A279" s="74">
        <v>1657</v>
      </c>
      <c r="B279" t="s">
        <v>3192</v>
      </c>
      <c r="C279" s="5">
        <v>43557</v>
      </c>
      <c r="D279" s="5">
        <v>43570</v>
      </c>
      <c r="E279" t="s">
        <v>2600</v>
      </c>
      <c r="F279" t="s">
        <v>3033</v>
      </c>
      <c r="G279" t="s">
        <v>2611</v>
      </c>
      <c r="I279" t="s">
        <v>2640</v>
      </c>
      <c r="K279">
        <v>200</v>
      </c>
      <c r="M279">
        <v>200</v>
      </c>
      <c r="N279" t="s">
        <v>2613</v>
      </c>
      <c r="O279" t="s">
        <v>3127</v>
      </c>
      <c r="P279" t="s">
        <v>2605</v>
      </c>
      <c r="Q279" t="s">
        <v>18</v>
      </c>
      <c r="R279" t="s">
        <v>3193</v>
      </c>
      <c r="S279" s="5">
        <v>45107</v>
      </c>
      <c r="T279" s="5">
        <v>45107</v>
      </c>
      <c r="U279" t="s">
        <v>2636</v>
      </c>
      <c r="X279" t="s">
        <v>2636</v>
      </c>
    </row>
    <row r="280" spans="1:24" x14ac:dyDescent="0.25">
      <c r="A280" s="74">
        <v>1658</v>
      </c>
      <c r="B280" t="s">
        <v>3194</v>
      </c>
      <c r="C280" s="5">
        <v>43556</v>
      </c>
      <c r="D280" s="5">
        <v>43570</v>
      </c>
      <c r="E280" t="s">
        <v>2600</v>
      </c>
      <c r="F280" t="s">
        <v>3033</v>
      </c>
      <c r="G280" t="s">
        <v>2611</v>
      </c>
      <c r="I280" t="s">
        <v>2640</v>
      </c>
      <c r="K280">
        <v>200</v>
      </c>
      <c r="M280">
        <v>200</v>
      </c>
      <c r="N280" t="s">
        <v>2613</v>
      </c>
      <c r="O280" t="s">
        <v>2681</v>
      </c>
      <c r="P280" t="s">
        <v>2605</v>
      </c>
      <c r="Q280" t="s">
        <v>18</v>
      </c>
      <c r="R280" t="s">
        <v>2682</v>
      </c>
      <c r="S280" s="5">
        <v>45107</v>
      </c>
      <c r="T280" s="5">
        <v>45107</v>
      </c>
      <c r="U280" t="s">
        <v>2636</v>
      </c>
      <c r="X280" t="s">
        <v>2636</v>
      </c>
    </row>
    <row r="281" spans="1:24" x14ac:dyDescent="0.25">
      <c r="A281" s="74">
        <v>1660</v>
      </c>
      <c r="B281" t="s">
        <v>3195</v>
      </c>
      <c r="C281" s="5">
        <v>43553</v>
      </c>
      <c r="D281" s="5">
        <v>43570</v>
      </c>
      <c r="E281" t="s">
        <v>2600</v>
      </c>
      <c r="F281" t="s">
        <v>3033</v>
      </c>
      <c r="G281" t="s">
        <v>2602</v>
      </c>
      <c r="I281" t="s">
        <v>2602</v>
      </c>
      <c r="K281">
        <v>352.5</v>
      </c>
      <c r="M281">
        <v>300</v>
      </c>
      <c r="N281" t="s">
        <v>2613</v>
      </c>
      <c r="O281" t="s">
        <v>3196</v>
      </c>
      <c r="P281" t="s">
        <v>2628</v>
      </c>
      <c r="Q281" t="s">
        <v>18</v>
      </c>
      <c r="R281" t="s">
        <v>3197</v>
      </c>
      <c r="S281" s="5">
        <v>45291</v>
      </c>
      <c r="T281" s="5">
        <v>45291</v>
      </c>
      <c r="U281" t="s">
        <v>2636</v>
      </c>
      <c r="X281" t="s">
        <v>2636</v>
      </c>
    </row>
    <row r="282" spans="1:24" x14ac:dyDescent="0.25">
      <c r="A282" s="74">
        <v>1661</v>
      </c>
      <c r="B282" t="s">
        <v>3198</v>
      </c>
      <c r="C282" s="5">
        <v>43560</v>
      </c>
      <c r="D282" s="5">
        <v>43570</v>
      </c>
      <c r="E282" t="s">
        <v>2600</v>
      </c>
      <c r="F282" t="s">
        <v>3033</v>
      </c>
      <c r="G282" t="s">
        <v>2602</v>
      </c>
      <c r="I282" t="s">
        <v>2602</v>
      </c>
      <c r="K282">
        <v>300</v>
      </c>
      <c r="M282">
        <v>300</v>
      </c>
      <c r="N282" t="s">
        <v>2613</v>
      </c>
      <c r="O282" t="s">
        <v>2627</v>
      </c>
      <c r="P282" t="s">
        <v>2628</v>
      </c>
      <c r="Q282" t="s">
        <v>18</v>
      </c>
      <c r="R282" t="s">
        <v>3197</v>
      </c>
      <c r="S282" s="5">
        <v>45627</v>
      </c>
      <c r="T282" s="5">
        <v>45627</v>
      </c>
      <c r="U282" t="s">
        <v>2636</v>
      </c>
      <c r="X282" t="s">
        <v>2636</v>
      </c>
    </row>
    <row r="283" spans="1:24" x14ac:dyDescent="0.25">
      <c r="A283" s="74">
        <v>1662</v>
      </c>
      <c r="B283" t="s">
        <v>3199</v>
      </c>
      <c r="C283" s="5">
        <v>43561</v>
      </c>
      <c r="D283" s="5">
        <v>43570</v>
      </c>
      <c r="E283" t="s">
        <v>2600</v>
      </c>
      <c r="F283" t="s">
        <v>3033</v>
      </c>
      <c r="G283" t="s">
        <v>2611</v>
      </c>
      <c r="I283" t="s">
        <v>2640</v>
      </c>
      <c r="K283">
        <v>50.77</v>
      </c>
      <c r="M283">
        <v>50</v>
      </c>
      <c r="N283" t="s">
        <v>2613</v>
      </c>
      <c r="O283" t="s">
        <v>2604</v>
      </c>
      <c r="P283" t="s">
        <v>2605</v>
      </c>
      <c r="Q283" t="s">
        <v>18</v>
      </c>
      <c r="R283" t="s">
        <v>3200</v>
      </c>
      <c r="S283" s="5">
        <v>44895</v>
      </c>
      <c r="T283" s="5">
        <v>44895</v>
      </c>
      <c r="U283" t="s">
        <v>2636</v>
      </c>
      <c r="X283" t="s">
        <v>2636</v>
      </c>
    </row>
    <row r="284" spans="1:24" x14ac:dyDescent="0.25">
      <c r="A284" s="74">
        <v>1663</v>
      </c>
      <c r="B284" t="s">
        <v>3201</v>
      </c>
      <c r="C284" s="5">
        <v>43568</v>
      </c>
      <c r="D284" s="5">
        <v>43570</v>
      </c>
      <c r="E284" t="s">
        <v>2600</v>
      </c>
      <c r="F284" t="s">
        <v>3033</v>
      </c>
      <c r="G284" t="s">
        <v>2611</v>
      </c>
      <c r="H284" t="s">
        <v>2632</v>
      </c>
      <c r="I284" t="s">
        <v>2640</v>
      </c>
      <c r="J284" t="s">
        <v>160</v>
      </c>
      <c r="K284">
        <v>112.6</v>
      </c>
      <c r="L284">
        <v>459.54</v>
      </c>
      <c r="M284">
        <v>450</v>
      </c>
      <c r="N284" t="s">
        <v>2613</v>
      </c>
      <c r="O284" t="s">
        <v>3202</v>
      </c>
      <c r="P284" t="s">
        <v>3039</v>
      </c>
      <c r="Q284" t="s">
        <v>18</v>
      </c>
      <c r="R284" t="s">
        <v>2945</v>
      </c>
      <c r="S284" s="5">
        <v>45077</v>
      </c>
      <c r="T284" s="5">
        <v>45077</v>
      </c>
      <c r="U284" t="s">
        <v>2636</v>
      </c>
      <c r="X284" t="s">
        <v>2636</v>
      </c>
    </row>
    <row r="285" spans="1:24" x14ac:dyDescent="0.25">
      <c r="A285" s="74">
        <v>1664</v>
      </c>
      <c r="B285" t="s">
        <v>3203</v>
      </c>
      <c r="C285" s="5">
        <v>43553</v>
      </c>
      <c r="D285" s="5">
        <v>43570</v>
      </c>
      <c r="E285" t="s">
        <v>2600</v>
      </c>
      <c r="F285" t="s">
        <v>3033</v>
      </c>
      <c r="G285" t="s">
        <v>2611</v>
      </c>
      <c r="I285" t="s">
        <v>2640</v>
      </c>
      <c r="K285">
        <v>500</v>
      </c>
      <c r="M285">
        <v>500</v>
      </c>
      <c r="N285" t="s">
        <v>2613</v>
      </c>
      <c r="O285" t="s">
        <v>3204</v>
      </c>
      <c r="P285" t="s">
        <v>2628</v>
      </c>
      <c r="Q285" t="s">
        <v>18</v>
      </c>
      <c r="R285" t="s">
        <v>2682</v>
      </c>
      <c r="S285" s="5">
        <v>44561</v>
      </c>
      <c r="T285" s="5">
        <v>44561</v>
      </c>
      <c r="U285" t="s">
        <v>2636</v>
      </c>
      <c r="X285" t="s">
        <v>2636</v>
      </c>
    </row>
    <row r="286" spans="1:24" x14ac:dyDescent="0.25">
      <c r="A286" s="74">
        <v>1665</v>
      </c>
      <c r="B286" t="s">
        <v>3205</v>
      </c>
      <c r="C286" s="5">
        <v>43556</v>
      </c>
      <c r="D286" s="5">
        <v>43570</v>
      </c>
      <c r="E286" t="s">
        <v>2600</v>
      </c>
      <c r="F286" t="s">
        <v>3033</v>
      </c>
      <c r="G286" t="s">
        <v>2611</v>
      </c>
      <c r="H286" t="s">
        <v>2632</v>
      </c>
      <c r="I286" t="s">
        <v>2640</v>
      </c>
      <c r="J286" t="s">
        <v>160</v>
      </c>
      <c r="K286">
        <v>360</v>
      </c>
      <c r="L286">
        <v>360</v>
      </c>
      <c r="M286">
        <v>360</v>
      </c>
      <c r="N286" t="s">
        <v>2613</v>
      </c>
      <c r="O286" t="s">
        <v>2681</v>
      </c>
      <c r="P286" t="s">
        <v>2605</v>
      </c>
      <c r="Q286" t="s">
        <v>18</v>
      </c>
      <c r="R286" t="s">
        <v>2682</v>
      </c>
      <c r="S286" s="5">
        <v>45078</v>
      </c>
      <c r="T286" s="5">
        <v>45078</v>
      </c>
      <c r="U286" t="s">
        <v>2636</v>
      </c>
      <c r="X286" t="s">
        <v>2636</v>
      </c>
    </row>
    <row r="287" spans="1:24" x14ac:dyDescent="0.25">
      <c r="A287" s="74">
        <v>1666</v>
      </c>
      <c r="B287" t="s">
        <v>3206</v>
      </c>
      <c r="C287" s="5">
        <v>43560</v>
      </c>
      <c r="D287" s="5">
        <v>43570</v>
      </c>
      <c r="E287" t="s">
        <v>2600</v>
      </c>
      <c r="F287" t="s">
        <v>3033</v>
      </c>
      <c r="G287" t="s">
        <v>2611</v>
      </c>
      <c r="H287" t="s">
        <v>2632</v>
      </c>
      <c r="I287" t="s">
        <v>2640</v>
      </c>
      <c r="J287" t="s">
        <v>160</v>
      </c>
      <c r="K287">
        <v>210.6</v>
      </c>
      <c r="L287">
        <v>421.2</v>
      </c>
      <c r="M287">
        <v>400</v>
      </c>
      <c r="N287" t="s">
        <v>2613</v>
      </c>
      <c r="O287" t="s">
        <v>2681</v>
      </c>
      <c r="P287" t="s">
        <v>2605</v>
      </c>
      <c r="Q287" t="s">
        <v>18</v>
      </c>
      <c r="R287" t="s">
        <v>2682</v>
      </c>
      <c r="S287" s="5">
        <v>45261</v>
      </c>
      <c r="T287" s="5">
        <v>45261</v>
      </c>
      <c r="U287" t="s">
        <v>2636</v>
      </c>
      <c r="X287" t="s">
        <v>2636</v>
      </c>
    </row>
    <row r="288" spans="1:24" x14ac:dyDescent="0.25">
      <c r="A288" s="74">
        <v>1667</v>
      </c>
      <c r="B288" t="s">
        <v>3207</v>
      </c>
      <c r="C288" s="5">
        <v>43567</v>
      </c>
      <c r="D288" s="5">
        <v>43570</v>
      </c>
      <c r="E288" t="s">
        <v>2600</v>
      </c>
      <c r="F288" t="s">
        <v>3033</v>
      </c>
      <c r="G288" t="s">
        <v>2632</v>
      </c>
      <c r="H288" t="s">
        <v>2611</v>
      </c>
      <c r="I288" t="s">
        <v>160</v>
      </c>
      <c r="J288" t="s">
        <v>2640</v>
      </c>
      <c r="K288">
        <v>153.69999999999999</v>
      </c>
      <c r="L288">
        <v>52.13</v>
      </c>
      <c r="M288">
        <v>150</v>
      </c>
      <c r="N288" t="s">
        <v>2613</v>
      </c>
      <c r="O288" t="s">
        <v>2681</v>
      </c>
      <c r="P288" t="s">
        <v>2605</v>
      </c>
      <c r="Q288" t="s">
        <v>18</v>
      </c>
      <c r="R288" t="s">
        <v>2682</v>
      </c>
      <c r="S288" s="5">
        <v>44926</v>
      </c>
      <c r="T288" s="5">
        <v>44926</v>
      </c>
      <c r="U288" t="s">
        <v>2636</v>
      </c>
      <c r="X288" t="s">
        <v>2636</v>
      </c>
    </row>
    <row r="289" spans="1:24" x14ac:dyDescent="0.25">
      <c r="A289" s="74">
        <v>1668</v>
      </c>
      <c r="B289" t="s">
        <v>3208</v>
      </c>
      <c r="C289" s="5">
        <v>43567</v>
      </c>
      <c r="D289" s="5">
        <v>43570</v>
      </c>
      <c r="E289" t="s">
        <v>2600</v>
      </c>
      <c r="F289" t="s">
        <v>3033</v>
      </c>
      <c r="G289" t="s">
        <v>2611</v>
      </c>
      <c r="I289" t="s">
        <v>2640</v>
      </c>
      <c r="K289">
        <v>51</v>
      </c>
      <c r="M289">
        <v>50</v>
      </c>
      <c r="N289" t="s">
        <v>2613</v>
      </c>
      <c r="O289" t="s">
        <v>2604</v>
      </c>
      <c r="P289" t="s">
        <v>2605</v>
      </c>
      <c r="Q289" t="s">
        <v>18</v>
      </c>
      <c r="R289" t="s">
        <v>3209</v>
      </c>
      <c r="S289" s="5">
        <v>44531</v>
      </c>
      <c r="T289" s="5">
        <v>44531</v>
      </c>
      <c r="U289" t="s">
        <v>2636</v>
      </c>
      <c r="X289" t="s">
        <v>2636</v>
      </c>
    </row>
    <row r="290" spans="1:24" x14ac:dyDescent="0.25">
      <c r="A290" s="74">
        <v>1669</v>
      </c>
      <c r="B290" t="s">
        <v>3210</v>
      </c>
      <c r="C290" s="5">
        <v>43568</v>
      </c>
      <c r="D290" s="5">
        <v>43570</v>
      </c>
      <c r="E290" t="s">
        <v>2600</v>
      </c>
      <c r="F290" t="s">
        <v>3033</v>
      </c>
      <c r="G290" t="s">
        <v>2611</v>
      </c>
      <c r="I290" t="s">
        <v>2640</v>
      </c>
      <c r="K290">
        <v>101.5</v>
      </c>
      <c r="M290">
        <v>100</v>
      </c>
      <c r="N290" t="s">
        <v>2613</v>
      </c>
      <c r="O290" t="s">
        <v>2604</v>
      </c>
      <c r="P290" t="s">
        <v>3039</v>
      </c>
      <c r="Q290" t="s">
        <v>18</v>
      </c>
      <c r="R290" t="s">
        <v>3211</v>
      </c>
      <c r="S290" s="5">
        <v>45077</v>
      </c>
      <c r="T290" s="5">
        <v>45077</v>
      </c>
      <c r="U290" t="s">
        <v>2636</v>
      </c>
      <c r="X290" t="s">
        <v>2636</v>
      </c>
    </row>
    <row r="291" spans="1:24" x14ac:dyDescent="0.25">
      <c r="A291" s="74">
        <v>1670</v>
      </c>
      <c r="B291" t="s">
        <v>3212</v>
      </c>
      <c r="C291" s="5">
        <v>43556</v>
      </c>
      <c r="D291" s="5">
        <v>43570</v>
      </c>
      <c r="E291" t="s">
        <v>2600</v>
      </c>
      <c r="F291" t="s">
        <v>3033</v>
      </c>
      <c r="G291" t="s">
        <v>2611</v>
      </c>
      <c r="I291" t="s">
        <v>2640</v>
      </c>
      <c r="K291">
        <v>200</v>
      </c>
      <c r="M291">
        <v>200</v>
      </c>
      <c r="N291" t="s">
        <v>2613</v>
      </c>
      <c r="O291" t="s">
        <v>2604</v>
      </c>
      <c r="P291" t="s">
        <v>2605</v>
      </c>
      <c r="Q291" t="s">
        <v>18</v>
      </c>
      <c r="R291" t="s">
        <v>3213</v>
      </c>
      <c r="S291" s="5">
        <v>45107</v>
      </c>
      <c r="T291" s="5">
        <v>45107</v>
      </c>
      <c r="U291" t="s">
        <v>2636</v>
      </c>
      <c r="X291" t="s">
        <v>2636</v>
      </c>
    </row>
    <row r="292" spans="1:24" x14ac:dyDescent="0.25">
      <c r="A292" s="74">
        <v>1671</v>
      </c>
      <c r="B292" t="s">
        <v>3214</v>
      </c>
      <c r="C292" s="5">
        <v>43571</v>
      </c>
      <c r="D292" s="5">
        <v>43570</v>
      </c>
      <c r="E292" t="s">
        <v>2600</v>
      </c>
      <c r="F292" t="s">
        <v>3033</v>
      </c>
      <c r="G292" t="s">
        <v>2611</v>
      </c>
      <c r="I292" t="s">
        <v>2640</v>
      </c>
      <c r="K292">
        <v>26.6</v>
      </c>
      <c r="M292">
        <v>25</v>
      </c>
      <c r="N292" t="s">
        <v>2613</v>
      </c>
      <c r="O292" t="s">
        <v>3215</v>
      </c>
      <c r="P292" t="s">
        <v>3039</v>
      </c>
      <c r="Q292" t="s">
        <v>18</v>
      </c>
      <c r="R292" t="s">
        <v>3216</v>
      </c>
      <c r="S292" s="5">
        <v>44561</v>
      </c>
      <c r="T292" s="5">
        <v>44561</v>
      </c>
      <c r="U292" t="s">
        <v>2636</v>
      </c>
      <c r="X292" t="s">
        <v>2636</v>
      </c>
    </row>
    <row r="293" spans="1:24" x14ac:dyDescent="0.25">
      <c r="A293" s="74">
        <v>1672</v>
      </c>
      <c r="B293" t="s">
        <v>3217</v>
      </c>
      <c r="C293" s="5">
        <v>43560</v>
      </c>
      <c r="D293" s="5">
        <v>43570</v>
      </c>
      <c r="E293" t="s">
        <v>2600</v>
      </c>
      <c r="F293" t="s">
        <v>3033</v>
      </c>
      <c r="G293" t="s">
        <v>2602</v>
      </c>
      <c r="H293" t="s">
        <v>2611</v>
      </c>
      <c r="I293" t="s">
        <v>2602</v>
      </c>
      <c r="J293" t="s">
        <v>2640</v>
      </c>
      <c r="K293">
        <v>205.8</v>
      </c>
      <c r="L293">
        <v>205</v>
      </c>
      <c r="M293">
        <v>400</v>
      </c>
      <c r="N293" t="s">
        <v>2613</v>
      </c>
      <c r="O293" t="s">
        <v>2604</v>
      </c>
      <c r="P293" t="s">
        <v>2605</v>
      </c>
      <c r="Q293" t="s">
        <v>18</v>
      </c>
      <c r="R293" t="s">
        <v>3218</v>
      </c>
      <c r="S293" s="5">
        <v>44469</v>
      </c>
      <c r="T293" s="5">
        <v>44469</v>
      </c>
      <c r="U293" t="s">
        <v>2636</v>
      </c>
      <c r="X293" t="s">
        <v>2636</v>
      </c>
    </row>
    <row r="294" spans="1:24" x14ac:dyDescent="0.25">
      <c r="A294" s="74">
        <v>1673</v>
      </c>
      <c r="B294" t="s">
        <v>3219</v>
      </c>
      <c r="C294" s="5">
        <v>43557</v>
      </c>
      <c r="D294" s="5">
        <v>43570</v>
      </c>
      <c r="E294" t="s">
        <v>2600</v>
      </c>
      <c r="F294" t="s">
        <v>3033</v>
      </c>
      <c r="G294" t="s">
        <v>2611</v>
      </c>
      <c r="I294" t="s">
        <v>2640</v>
      </c>
      <c r="K294">
        <v>300</v>
      </c>
      <c r="M294">
        <v>300</v>
      </c>
      <c r="N294" t="s">
        <v>2613</v>
      </c>
      <c r="O294" t="s">
        <v>2604</v>
      </c>
      <c r="P294" t="s">
        <v>2605</v>
      </c>
      <c r="Q294" t="s">
        <v>18</v>
      </c>
      <c r="R294" t="s">
        <v>3220</v>
      </c>
      <c r="S294" s="5">
        <v>45107</v>
      </c>
      <c r="T294" s="5">
        <v>45107</v>
      </c>
      <c r="U294" t="s">
        <v>2636</v>
      </c>
      <c r="X294" t="s">
        <v>2636</v>
      </c>
    </row>
    <row r="295" spans="1:24" x14ac:dyDescent="0.25">
      <c r="A295" s="74">
        <v>1674</v>
      </c>
      <c r="B295" t="s">
        <v>3221</v>
      </c>
      <c r="C295" s="5">
        <v>43567</v>
      </c>
      <c r="D295" s="5">
        <v>43570</v>
      </c>
      <c r="E295" t="s">
        <v>2600</v>
      </c>
      <c r="F295" t="s">
        <v>3033</v>
      </c>
      <c r="G295" t="s">
        <v>2611</v>
      </c>
      <c r="I295" t="s">
        <v>2612</v>
      </c>
      <c r="K295">
        <v>500</v>
      </c>
      <c r="M295">
        <v>500</v>
      </c>
      <c r="N295" t="s">
        <v>2613</v>
      </c>
      <c r="O295" t="s">
        <v>2604</v>
      </c>
      <c r="P295" t="s">
        <v>2605</v>
      </c>
      <c r="Q295" t="s">
        <v>18</v>
      </c>
      <c r="R295" t="s">
        <v>3222</v>
      </c>
      <c r="S295" s="5">
        <v>46113</v>
      </c>
      <c r="T295" s="5">
        <v>46113</v>
      </c>
      <c r="U295" t="s">
        <v>2636</v>
      </c>
      <c r="X295" t="s">
        <v>2636</v>
      </c>
    </row>
    <row r="296" spans="1:24" x14ac:dyDescent="0.25">
      <c r="A296" s="74">
        <v>1675</v>
      </c>
      <c r="B296" t="s">
        <v>3223</v>
      </c>
      <c r="C296" s="5">
        <v>43560</v>
      </c>
      <c r="D296" s="5">
        <v>43570</v>
      </c>
      <c r="E296" t="s">
        <v>2600</v>
      </c>
      <c r="F296" t="s">
        <v>3033</v>
      </c>
      <c r="G296" t="s">
        <v>2611</v>
      </c>
      <c r="I296" t="s">
        <v>2640</v>
      </c>
      <c r="K296">
        <v>122</v>
      </c>
      <c r="M296">
        <v>120</v>
      </c>
      <c r="N296" t="s">
        <v>2613</v>
      </c>
      <c r="O296" t="s">
        <v>2604</v>
      </c>
      <c r="P296" t="s">
        <v>2605</v>
      </c>
      <c r="Q296" t="s">
        <v>18</v>
      </c>
      <c r="R296" t="s">
        <v>3224</v>
      </c>
      <c r="S296" s="5">
        <v>44561</v>
      </c>
      <c r="T296" s="5">
        <v>44561</v>
      </c>
      <c r="U296" t="s">
        <v>2636</v>
      </c>
      <c r="X296" t="s">
        <v>2636</v>
      </c>
    </row>
    <row r="297" spans="1:24" x14ac:dyDescent="0.25">
      <c r="A297" s="74" t="s">
        <v>3228</v>
      </c>
      <c r="B297" t="s">
        <v>3229</v>
      </c>
    </row>
    <row r="298" spans="1:24" x14ac:dyDescent="0.25">
      <c r="A298" s="74" t="s">
        <v>3017</v>
      </c>
      <c r="B298" t="s">
        <v>3252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25"/>
  <sheetViews>
    <sheetView zoomScale="85" zoomScaleNormal="85" workbookViewId="0">
      <pane xSplit="1" ySplit="2" topLeftCell="B3" activePane="bottomRight" state="frozen"/>
      <selection pane="topRight" activeCell="B1" sqref="B1"/>
      <selection pane="bottomLeft" activeCell="A2" sqref="A2"/>
      <selection pane="bottomRight" activeCell="B3" sqref="B3"/>
    </sheetView>
  </sheetViews>
  <sheetFormatPr defaultRowHeight="15" x14ac:dyDescent="0.25"/>
  <cols>
    <col min="1" max="1" width="28.85546875" style="17" customWidth="1"/>
    <col min="2" max="2" width="31.28515625" style="17" bestFit="1" customWidth="1"/>
    <col min="3" max="3" width="47.140625" style="17" customWidth="1"/>
    <col min="4" max="4" width="82.42578125" style="17" customWidth="1"/>
    <col min="5" max="16384" width="9.140625" style="17"/>
  </cols>
  <sheetData>
    <row r="1" spans="1:4" x14ac:dyDescent="0.25">
      <c r="A1" s="31" t="s">
        <v>2277</v>
      </c>
    </row>
    <row r="2" spans="1:4" x14ac:dyDescent="0.25">
      <c r="A2" s="34" t="s">
        <v>2260</v>
      </c>
      <c r="B2" s="34" t="s">
        <v>2261</v>
      </c>
      <c r="C2" s="34" t="s">
        <v>2084</v>
      </c>
      <c r="D2" s="34" t="s">
        <v>2265</v>
      </c>
    </row>
    <row r="3" spans="1:4" ht="30" x14ac:dyDescent="0.25">
      <c r="A3" s="86" t="s">
        <v>4470</v>
      </c>
      <c r="B3" s="86" t="s">
        <v>4471</v>
      </c>
      <c r="C3" s="86" t="s">
        <v>4555</v>
      </c>
      <c r="D3" s="86" t="s">
        <v>2268</v>
      </c>
    </row>
    <row r="4" spans="1:4" ht="30" x14ac:dyDescent="0.25">
      <c r="A4" s="37" t="s">
        <v>2284</v>
      </c>
      <c r="B4" s="37" t="s">
        <v>2262</v>
      </c>
      <c r="C4" s="14" t="s">
        <v>2272</v>
      </c>
      <c r="D4" s="14" t="s">
        <v>2268</v>
      </c>
    </row>
    <row r="5" spans="1:4" x14ac:dyDescent="0.25">
      <c r="A5" s="37" t="s">
        <v>2481</v>
      </c>
      <c r="B5" s="37" t="s">
        <v>2262</v>
      </c>
      <c r="C5" s="14" t="s">
        <v>2490</v>
      </c>
      <c r="D5" s="14" t="s">
        <v>2268</v>
      </c>
    </row>
    <row r="6" spans="1:4" ht="30" x14ac:dyDescent="0.25">
      <c r="A6" s="37" t="s">
        <v>2482</v>
      </c>
      <c r="B6" s="37" t="s">
        <v>2262</v>
      </c>
      <c r="C6" s="14" t="s">
        <v>2487</v>
      </c>
      <c r="D6" s="14" t="s">
        <v>2268</v>
      </c>
    </row>
    <row r="7" spans="1:4" ht="30" x14ac:dyDescent="0.25">
      <c r="A7" s="37" t="s">
        <v>2483</v>
      </c>
      <c r="B7" s="37" t="s">
        <v>2262</v>
      </c>
      <c r="C7" s="14" t="s">
        <v>2488</v>
      </c>
      <c r="D7" s="14" t="s">
        <v>2268</v>
      </c>
    </row>
    <row r="8" spans="1:4" ht="30" x14ac:dyDescent="0.25">
      <c r="A8" s="37" t="s">
        <v>2484</v>
      </c>
      <c r="B8" s="37" t="s">
        <v>2262</v>
      </c>
      <c r="C8" s="14" t="s">
        <v>3242</v>
      </c>
      <c r="D8" s="14" t="s">
        <v>2268</v>
      </c>
    </row>
    <row r="9" spans="1:4" x14ac:dyDescent="0.25">
      <c r="A9" s="37" t="s">
        <v>2485</v>
      </c>
      <c r="B9" s="37" t="s">
        <v>2262</v>
      </c>
      <c r="C9" s="14" t="s">
        <v>2489</v>
      </c>
      <c r="D9" s="14" t="s">
        <v>2268</v>
      </c>
    </row>
    <row r="10" spans="1:4" x14ac:dyDescent="0.25">
      <c r="A10" s="37" t="s">
        <v>2486</v>
      </c>
      <c r="B10" s="37" t="s">
        <v>2262</v>
      </c>
      <c r="C10" s="14" t="s">
        <v>2491</v>
      </c>
      <c r="D10" s="14" t="s">
        <v>2268</v>
      </c>
    </row>
    <row r="11" spans="1:4" ht="60" x14ac:dyDescent="0.25">
      <c r="A11" s="37" t="s">
        <v>2492</v>
      </c>
      <c r="B11" s="37" t="s">
        <v>2262</v>
      </c>
      <c r="C11" s="14" t="s">
        <v>2493</v>
      </c>
      <c r="D11" s="14" t="s">
        <v>2268</v>
      </c>
    </row>
    <row r="12" spans="1:4" ht="30" x14ac:dyDescent="0.25">
      <c r="A12" s="37" t="s">
        <v>3314</v>
      </c>
      <c r="B12" s="37" t="s">
        <v>2262</v>
      </c>
      <c r="C12" s="14" t="s">
        <v>2494</v>
      </c>
      <c r="D12" s="14" t="s">
        <v>2268</v>
      </c>
    </row>
    <row r="13" spans="1:4" ht="45" x14ac:dyDescent="0.25">
      <c r="A13" s="37" t="s">
        <v>4443</v>
      </c>
      <c r="B13" s="37" t="s">
        <v>2262</v>
      </c>
      <c r="C13" s="14" t="s">
        <v>4459</v>
      </c>
      <c r="D13" s="14" t="s">
        <v>2268</v>
      </c>
    </row>
    <row r="14" spans="1:4" ht="45" x14ac:dyDescent="0.25">
      <c r="A14" s="33" t="s">
        <v>2401</v>
      </c>
      <c r="B14" s="33" t="s">
        <v>2270</v>
      </c>
      <c r="C14" s="14" t="s">
        <v>2496</v>
      </c>
      <c r="D14" s="14" t="s">
        <v>2495</v>
      </c>
    </row>
    <row r="15" spans="1:4" ht="45" x14ac:dyDescent="0.25">
      <c r="A15" s="60" t="s">
        <v>2403</v>
      </c>
      <c r="B15" s="60" t="s">
        <v>2270</v>
      </c>
      <c r="C15" s="14" t="s">
        <v>2541</v>
      </c>
      <c r="D15" s="14" t="s">
        <v>3261</v>
      </c>
    </row>
    <row r="16" spans="1:4" ht="30" x14ac:dyDescent="0.25">
      <c r="A16" s="38" t="s">
        <v>2263</v>
      </c>
      <c r="B16" s="38" t="s">
        <v>4499</v>
      </c>
      <c r="C16" s="14" t="s">
        <v>3244</v>
      </c>
      <c r="D16" s="14" t="s">
        <v>3243</v>
      </c>
    </row>
    <row r="17" spans="1:4" ht="30" x14ac:dyDescent="0.25">
      <c r="A17" s="38" t="s">
        <v>2404</v>
      </c>
      <c r="B17" s="38" t="s">
        <v>4499</v>
      </c>
      <c r="C17" s="14" t="s">
        <v>2498</v>
      </c>
      <c r="D17" s="14" t="s">
        <v>3245</v>
      </c>
    </row>
    <row r="18" spans="1:4" ht="30" x14ac:dyDescent="0.25">
      <c r="A18" s="38" t="s">
        <v>2264</v>
      </c>
      <c r="B18" s="38" t="s">
        <v>4499</v>
      </c>
      <c r="C18" s="14" t="s">
        <v>2497</v>
      </c>
      <c r="D18" s="14" t="s">
        <v>2545</v>
      </c>
    </row>
    <row r="19" spans="1:4" ht="30" x14ac:dyDescent="0.25">
      <c r="A19" s="36" t="s">
        <v>2266</v>
      </c>
      <c r="B19" s="36" t="s">
        <v>2271</v>
      </c>
      <c r="C19" s="14" t="s">
        <v>2274</v>
      </c>
      <c r="D19" s="14" t="s">
        <v>2500</v>
      </c>
    </row>
    <row r="20" spans="1:4" x14ac:dyDescent="0.25">
      <c r="A20" s="36" t="s">
        <v>2267</v>
      </c>
      <c r="B20" s="36" t="s">
        <v>2271</v>
      </c>
      <c r="C20" s="14" t="s">
        <v>2275</v>
      </c>
      <c r="D20" s="14" t="s">
        <v>2501</v>
      </c>
    </row>
    <row r="21" spans="1:4" ht="30" x14ac:dyDescent="0.25">
      <c r="A21" s="36" t="s">
        <v>2479</v>
      </c>
      <c r="B21" s="36" t="s">
        <v>3235</v>
      </c>
      <c r="C21" s="14" t="s">
        <v>2499</v>
      </c>
      <c r="D21" s="14" t="s">
        <v>2268</v>
      </c>
    </row>
    <row r="22" spans="1:4" ht="30" x14ac:dyDescent="0.25">
      <c r="A22" s="36" t="s">
        <v>3233</v>
      </c>
      <c r="B22" s="36" t="s">
        <v>3236</v>
      </c>
      <c r="C22" s="14" t="s">
        <v>2499</v>
      </c>
      <c r="D22" s="14" t="s">
        <v>2268</v>
      </c>
    </row>
    <row r="23" spans="1:4" ht="30" x14ac:dyDescent="0.25">
      <c r="A23" s="36" t="s">
        <v>9</v>
      </c>
      <c r="B23" s="36" t="s">
        <v>2271</v>
      </c>
      <c r="C23" s="14" t="s">
        <v>2273</v>
      </c>
      <c r="D23" s="14" t="s">
        <v>2502</v>
      </c>
    </row>
    <row r="24" spans="1:4" ht="30" x14ac:dyDescent="0.25">
      <c r="A24" s="36" t="s">
        <v>2480</v>
      </c>
      <c r="B24" s="36" t="s">
        <v>2503</v>
      </c>
      <c r="C24" s="14" t="s">
        <v>2504</v>
      </c>
      <c r="D24" s="14" t="s">
        <v>2268</v>
      </c>
    </row>
    <row r="25" spans="1:4" ht="45" x14ac:dyDescent="0.25">
      <c r="A25" s="36" t="s">
        <v>3234</v>
      </c>
      <c r="B25" s="36" t="s">
        <v>3237</v>
      </c>
      <c r="C25" s="14" t="s">
        <v>3238</v>
      </c>
      <c r="D25" s="14" t="s">
        <v>3239</v>
      </c>
    </row>
  </sheetData>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D15"/>
  <sheetViews>
    <sheetView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RowHeight="15" x14ac:dyDescent="0.25"/>
  <cols>
    <col min="1" max="1" width="8.5703125" style="1" customWidth="1"/>
    <col min="2" max="2" width="17.7109375" style="1" bestFit="1" customWidth="1"/>
    <col min="3" max="3" width="17.7109375" style="1" customWidth="1"/>
    <col min="4" max="4" width="129.5703125" style="1" customWidth="1"/>
    <col min="5" max="16384" width="9.140625" style="1"/>
  </cols>
  <sheetData>
    <row r="1" spans="1:4" x14ac:dyDescent="0.25">
      <c r="A1" s="31" t="s">
        <v>2409</v>
      </c>
      <c r="B1" s="43"/>
      <c r="C1" s="43"/>
    </row>
    <row r="2" spans="1:4" ht="33" customHeight="1" x14ac:dyDescent="0.25">
      <c r="A2" s="51" t="s">
        <v>2397</v>
      </c>
      <c r="B2" s="52" t="s">
        <v>2399</v>
      </c>
      <c r="C2" s="52" t="s">
        <v>2411</v>
      </c>
      <c r="D2" s="52" t="s">
        <v>2262</v>
      </c>
    </row>
    <row r="3" spans="1:4" s="17" customFormat="1" ht="45" x14ac:dyDescent="0.25">
      <c r="A3" s="14">
        <f>ROW()-2</f>
        <v>1</v>
      </c>
      <c r="B3" s="14" t="s">
        <v>2400</v>
      </c>
      <c r="C3" s="14" t="s">
        <v>2412</v>
      </c>
      <c r="D3" s="14" t="s">
        <v>3262</v>
      </c>
    </row>
    <row r="4" spans="1:4" s="17" customFormat="1" ht="225" x14ac:dyDescent="0.25">
      <c r="A4" s="14">
        <f t="shared" ref="A4:A15" si="0">ROW()-2</f>
        <v>2</v>
      </c>
      <c r="B4" s="14" t="s">
        <v>2401</v>
      </c>
      <c r="C4" s="14" t="s">
        <v>2413</v>
      </c>
      <c r="D4" s="86" t="s">
        <v>4530</v>
      </c>
    </row>
    <row r="5" spans="1:4" s="17" customFormat="1" ht="33" customHeight="1" x14ac:dyDescent="0.25">
      <c r="A5" s="14">
        <f t="shared" si="0"/>
        <v>3</v>
      </c>
      <c r="B5" s="14" t="s">
        <v>2401</v>
      </c>
      <c r="C5" s="14" t="s">
        <v>2414</v>
      </c>
      <c r="D5" s="14" t="s">
        <v>2546</v>
      </c>
    </row>
    <row r="6" spans="1:4" s="17" customFormat="1" ht="33" customHeight="1" x14ac:dyDescent="0.25">
      <c r="A6" s="14">
        <f t="shared" si="0"/>
        <v>4</v>
      </c>
      <c r="B6" s="14" t="s">
        <v>2401</v>
      </c>
      <c r="C6" s="14" t="s">
        <v>2412</v>
      </c>
      <c r="D6" s="14" t="s">
        <v>2410</v>
      </c>
    </row>
    <row r="7" spans="1:4" s="17" customFormat="1" ht="45" x14ac:dyDescent="0.25">
      <c r="A7" s="14">
        <f t="shared" si="0"/>
        <v>5</v>
      </c>
      <c r="B7" s="14" t="s">
        <v>2401</v>
      </c>
      <c r="C7" s="14" t="s">
        <v>2415</v>
      </c>
      <c r="D7" s="14" t="s">
        <v>2542</v>
      </c>
    </row>
    <row r="8" spans="1:4" s="17" customFormat="1" ht="33" customHeight="1" x14ac:dyDescent="0.25">
      <c r="A8" s="14">
        <f t="shared" si="0"/>
        <v>6</v>
      </c>
      <c r="B8" s="14" t="s">
        <v>2403</v>
      </c>
      <c r="C8" s="14" t="s">
        <v>2414</v>
      </c>
      <c r="D8" s="14" t="s">
        <v>4500</v>
      </c>
    </row>
    <row r="9" spans="1:4" s="17" customFormat="1" ht="33" customHeight="1" x14ac:dyDescent="0.25">
      <c r="A9" s="14">
        <f t="shared" si="0"/>
        <v>7</v>
      </c>
      <c r="B9" s="14" t="s">
        <v>2403</v>
      </c>
      <c r="C9" s="14" t="s">
        <v>2413</v>
      </c>
      <c r="D9" s="14" t="s">
        <v>2402</v>
      </c>
    </row>
    <row r="10" spans="1:4" s="17" customFormat="1" ht="33" customHeight="1" x14ac:dyDescent="0.25">
      <c r="A10" s="14">
        <f t="shared" si="0"/>
        <v>8</v>
      </c>
      <c r="B10" s="14" t="s">
        <v>2403</v>
      </c>
      <c r="C10" s="14" t="s">
        <v>2414</v>
      </c>
      <c r="D10" s="14" t="s">
        <v>4501</v>
      </c>
    </row>
    <row r="11" spans="1:4" s="17" customFormat="1" ht="33" customHeight="1" x14ac:dyDescent="0.25">
      <c r="A11" s="14">
        <f t="shared" si="0"/>
        <v>9</v>
      </c>
      <c r="B11" s="14" t="s">
        <v>2403</v>
      </c>
      <c r="C11" s="14" t="s">
        <v>2415</v>
      </c>
      <c r="D11" s="14" t="s">
        <v>2505</v>
      </c>
    </row>
    <row r="12" spans="1:4" s="17" customFormat="1" ht="33" customHeight="1" x14ac:dyDescent="0.25">
      <c r="A12" s="14">
        <f t="shared" si="0"/>
        <v>10</v>
      </c>
      <c r="B12" s="14" t="s">
        <v>2263</v>
      </c>
      <c r="C12" s="14" t="s">
        <v>2412</v>
      </c>
      <c r="D12" s="14" t="s">
        <v>2405</v>
      </c>
    </row>
    <row r="13" spans="1:4" s="17" customFormat="1" ht="33" customHeight="1" x14ac:dyDescent="0.25">
      <c r="A13" s="14">
        <f t="shared" si="0"/>
        <v>11</v>
      </c>
      <c r="B13" s="14" t="s">
        <v>2404</v>
      </c>
      <c r="C13" s="14" t="s">
        <v>2412</v>
      </c>
      <c r="D13" s="14" t="s">
        <v>2406</v>
      </c>
    </row>
    <row r="14" spans="1:4" s="17" customFormat="1" ht="33" customHeight="1" x14ac:dyDescent="0.25">
      <c r="A14" s="14">
        <f t="shared" si="0"/>
        <v>12</v>
      </c>
      <c r="B14" s="14" t="s">
        <v>2264</v>
      </c>
      <c r="C14" s="14" t="s">
        <v>2412</v>
      </c>
      <c r="D14" s="14" t="s">
        <v>2407</v>
      </c>
    </row>
    <row r="15" spans="1:4" s="17" customFormat="1" ht="42.75" customHeight="1" x14ac:dyDescent="0.25">
      <c r="A15" s="14">
        <f t="shared" si="0"/>
        <v>13</v>
      </c>
      <c r="B15" s="14" t="s">
        <v>5</v>
      </c>
      <c r="C15" s="14" t="s">
        <v>2416</v>
      </c>
      <c r="D15" s="86" t="s">
        <v>4460</v>
      </c>
    </row>
  </sheetData>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E5"/>
  <sheetViews>
    <sheetView zoomScale="70" zoomScaleNormal="70" zoomScaleSheetLayoutView="55" workbookViewId="0"/>
  </sheetViews>
  <sheetFormatPr defaultRowHeight="18.75" x14ac:dyDescent="0.25"/>
  <cols>
    <col min="1" max="1" width="10.85546875" style="45" customWidth="1"/>
    <col min="2" max="2" width="19.42578125" style="45" customWidth="1"/>
    <col min="3" max="3" width="46.85546875" style="45" bestFit="1" customWidth="1"/>
    <col min="4" max="4" width="57.140625" style="45" customWidth="1"/>
    <col min="5" max="5" width="116.42578125" style="45" customWidth="1"/>
    <col min="6" max="16384" width="9.140625" style="45"/>
  </cols>
  <sheetData>
    <row r="1" spans="1:5" ht="24" customHeight="1" x14ac:dyDescent="0.25">
      <c r="A1" s="44" t="s">
        <v>2444</v>
      </c>
    </row>
    <row r="2" spans="1:5" ht="21.75" customHeight="1" x14ac:dyDescent="0.25">
      <c r="A2" s="48" t="s">
        <v>2391</v>
      </c>
      <c r="B2" s="48" t="s">
        <v>2388</v>
      </c>
      <c r="C2" s="48" t="s">
        <v>2261</v>
      </c>
      <c r="D2" s="48" t="s">
        <v>2084</v>
      </c>
      <c r="E2" s="48" t="s">
        <v>2262</v>
      </c>
    </row>
    <row r="3" spans="1:5" ht="37.5" x14ac:dyDescent="0.25">
      <c r="A3" s="24">
        <v>1</v>
      </c>
      <c r="B3" s="50" t="s">
        <v>2398</v>
      </c>
      <c r="C3" s="24" t="s">
        <v>2390</v>
      </c>
      <c r="D3" s="24" t="s">
        <v>2393</v>
      </c>
      <c r="E3" s="24" t="s">
        <v>2394</v>
      </c>
    </row>
    <row r="4" spans="1:5" ht="393.75" x14ac:dyDescent="0.25">
      <c r="A4" s="24">
        <v>2</v>
      </c>
      <c r="B4" s="46" t="s">
        <v>2290</v>
      </c>
      <c r="C4" s="24" t="s">
        <v>2390</v>
      </c>
      <c r="D4" s="24" t="s">
        <v>2395</v>
      </c>
      <c r="E4" s="24" t="s">
        <v>3263</v>
      </c>
    </row>
    <row r="5" spans="1:5" ht="260.25" customHeight="1" x14ac:dyDescent="0.25">
      <c r="A5" s="24">
        <v>3</v>
      </c>
      <c r="B5" s="47" t="s">
        <v>2389</v>
      </c>
      <c r="C5" s="24" t="s">
        <v>2392</v>
      </c>
      <c r="D5" s="24" t="s">
        <v>2570</v>
      </c>
      <c r="E5" s="24" t="s">
        <v>2571</v>
      </c>
    </row>
  </sheetData>
  <pageMargins left="0.7" right="0.7"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9"/>
  <sheetViews>
    <sheetView zoomScale="115" zoomScaleNormal="115" workbookViewId="0"/>
  </sheetViews>
  <sheetFormatPr defaultRowHeight="15" x14ac:dyDescent="0.25"/>
  <cols>
    <col min="1" max="1" width="134" style="23" customWidth="1"/>
    <col min="2" max="2" width="24.7109375" bestFit="1" customWidth="1"/>
    <col min="3" max="3" width="33.85546875" bestFit="1" customWidth="1"/>
    <col min="4" max="4" width="32.140625" bestFit="1" customWidth="1"/>
    <col min="5" max="5" width="48.7109375" bestFit="1" customWidth="1"/>
    <col min="6" max="6" width="33.28515625" bestFit="1" customWidth="1"/>
  </cols>
  <sheetData>
    <row r="1" spans="1:1" ht="30" x14ac:dyDescent="0.25">
      <c r="A1" s="53" t="s">
        <v>2423</v>
      </c>
    </row>
    <row r="2" spans="1:1" x14ac:dyDescent="0.25">
      <c r="A2" s="54" t="s">
        <v>2417</v>
      </c>
    </row>
    <row r="3" spans="1:1" ht="30" x14ac:dyDescent="0.25">
      <c r="A3" s="54" t="s">
        <v>2421</v>
      </c>
    </row>
    <row r="4" spans="1:1" ht="30" x14ac:dyDescent="0.25">
      <c r="A4" s="54" t="s">
        <v>3256</v>
      </c>
    </row>
    <row r="5" spans="1:1" s="13" customFormat="1" ht="30" x14ac:dyDescent="0.25">
      <c r="A5" s="93" t="s">
        <v>4502</v>
      </c>
    </row>
    <row r="6" spans="1:1" ht="30" x14ac:dyDescent="0.25">
      <c r="A6" s="54" t="s">
        <v>2443</v>
      </c>
    </row>
    <row r="7" spans="1:1" x14ac:dyDescent="0.25">
      <c r="A7" s="93" t="s">
        <v>4469</v>
      </c>
    </row>
    <row r="8" spans="1:1" x14ac:dyDescent="0.25">
      <c r="A8" s="93" t="s">
        <v>4472</v>
      </c>
    </row>
    <row r="9" spans="1:1" x14ac:dyDescent="0.25">
      <c r="A9" s="93" t="s">
        <v>4503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C17"/>
  <sheetViews>
    <sheetView zoomScaleNormal="100" workbookViewId="0"/>
  </sheetViews>
  <sheetFormatPr defaultRowHeight="15" x14ac:dyDescent="0.25"/>
  <cols>
    <col min="1" max="1" width="31.7109375" customWidth="1"/>
    <col min="2" max="2" width="68.5703125" customWidth="1"/>
    <col min="3" max="3" width="31.42578125" bestFit="1" customWidth="1"/>
  </cols>
  <sheetData>
    <row r="1" spans="1:3" x14ac:dyDescent="0.25">
      <c r="A1" s="42" t="s">
        <v>2445</v>
      </c>
    </row>
    <row r="2" spans="1:3" x14ac:dyDescent="0.25">
      <c r="A2" s="55" t="s">
        <v>2454</v>
      </c>
      <c r="B2" s="55" t="s">
        <v>2084</v>
      </c>
      <c r="C2" s="55" t="s">
        <v>2424</v>
      </c>
    </row>
    <row r="3" spans="1:3" x14ac:dyDescent="0.25">
      <c r="A3" s="8" t="s">
        <v>2436</v>
      </c>
      <c r="B3" s="8" t="s">
        <v>2452</v>
      </c>
      <c r="C3" s="8" t="s">
        <v>2441</v>
      </c>
    </row>
    <row r="4" spans="1:3" x14ac:dyDescent="0.25">
      <c r="A4" s="8" t="s">
        <v>2432</v>
      </c>
      <c r="B4" s="8" t="s">
        <v>2453</v>
      </c>
      <c r="C4" s="8" t="s">
        <v>2450</v>
      </c>
    </row>
    <row r="5" spans="1:3" x14ac:dyDescent="0.25">
      <c r="A5" s="8" t="s">
        <v>2435</v>
      </c>
      <c r="B5" s="8" t="s">
        <v>2446</v>
      </c>
      <c r="C5" s="8" t="s">
        <v>2061</v>
      </c>
    </row>
    <row r="6" spans="1:3" x14ac:dyDescent="0.25">
      <c r="A6" s="8" t="s">
        <v>2434</v>
      </c>
      <c r="B6" s="8" t="s">
        <v>2447</v>
      </c>
      <c r="C6" s="8" t="s">
        <v>2062</v>
      </c>
    </row>
    <row r="7" spans="1:3" x14ac:dyDescent="0.25">
      <c r="A7" s="8" t="s">
        <v>2433</v>
      </c>
      <c r="B7" s="8" t="s">
        <v>3241</v>
      </c>
      <c r="C7" s="8" t="s">
        <v>2440</v>
      </c>
    </row>
    <row r="8" spans="1:3" x14ac:dyDescent="0.25">
      <c r="A8" s="8" t="s">
        <v>2431</v>
      </c>
      <c r="B8" s="8" t="s">
        <v>2448</v>
      </c>
      <c r="C8" s="8" t="s">
        <v>2437</v>
      </c>
    </row>
    <row r="9" spans="1:3" x14ac:dyDescent="0.25">
      <c r="A9" s="8" t="s">
        <v>2430</v>
      </c>
      <c r="B9" s="8" t="s">
        <v>2449</v>
      </c>
      <c r="C9" s="8" t="s">
        <v>2438</v>
      </c>
    </row>
    <row r="10" spans="1:3" x14ac:dyDescent="0.25">
      <c r="A10" s="8" t="s">
        <v>2429</v>
      </c>
      <c r="B10" s="8" t="s">
        <v>2451</v>
      </c>
      <c r="C10" s="8" t="s">
        <v>2439</v>
      </c>
    </row>
    <row r="12" spans="1:3" x14ac:dyDescent="0.25">
      <c r="A12" t="s">
        <v>2456</v>
      </c>
    </row>
    <row r="13" spans="1:3" x14ac:dyDescent="0.25">
      <c r="A13" t="s">
        <v>2457</v>
      </c>
    </row>
    <row r="14" spans="1:3" x14ac:dyDescent="0.25">
      <c r="A14" s="42" t="s">
        <v>4504</v>
      </c>
    </row>
    <row r="15" spans="1:3" x14ac:dyDescent="0.25">
      <c r="A15" s="13" t="s">
        <v>2547</v>
      </c>
    </row>
    <row r="16" spans="1:3" x14ac:dyDescent="0.25">
      <c r="A16" s="56" t="s">
        <v>2455</v>
      </c>
    </row>
    <row r="17" spans="1:1" x14ac:dyDescent="0.25">
      <c r="A17" t="s">
        <v>3246</v>
      </c>
    </row>
  </sheetData>
  <pageMargins left="0.7" right="0.7" top="0.75" bottom="0.75" header="0.3" footer="0.3"/>
  <pageSetup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G36"/>
  <sheetViews>
    <sheetView zoomScale="55" zoomScaleNormal="55" zoomScaleSheetLayoutView="40" workbookViewId="0">
      <pane xSplit="3" ySplit="3" topLeftCell="D4" activePane="bottomRight" state="frozen"/>
      <selection pane="topRight" activeCell="C1" sqref="C1"/>
      <selection pane="bottomLeft" activeCell="A4" sqref="A4"/>
      <selection pane="bottomRight" activeCell="D11" sqref="D11"/>
    </sheetView>
  </sheetViews>
  <sheetFormatPr defaultRowHeight="15.75" x14ac:dyDescent="0.25"/>
  <cols>
    <col min="1" max="1" width="9.140625" style="17"/>
    <col min="2" max="2" width="33.85546875" style="101" customWidth="1"/>
    <col min="3" max="3" width="50.85546875" style="101" bestFit="1" customWidth="1"/>
    <col min="4" max="4" width="110" style="101" customWidth="1"/>
    <col min="5" max="5" width="19.7109375" style="101" customWidth="1"/>
    <col min="6" max="6" width="18" style="101" customWidth="1"/>
    <col min="7" max="7" width="62" style="101" bestFit="1" customWidth="1"/>
    <col min="8" max="16384" width="9.140625" style="17"/>
  </cols>
  <sheetData>
    <row r="1" spans="1:7" ht="18.75" x14ac:dyDescent="0.25">
      <c r="A1" s="44" t="s">
        <v>4505</v>
      </c>
      <c r="B1" s="100"/>
    </row>
    <row r="2" spans="1:7" ht="18.75" x14ac:dyDescent="0.25">
      <c r="A2" s="45"/>
      <c r="B2" s="102" t="s">
        <v>2458</v>
      </c>
      <c r="C2" s="102" t="s">
        <v>2083</v>
      </c>
      <c r="D2" s="102" t="s">
        <v>2084</v>
      </c>
      <c r="E2" s="102" t="s">
        <v>2156</v>
      </c>
      <c r="F2" s="102" t="s">
        <v>2198</v>
      </c>
      <c r="G2" s="102" t="s">
        <v>2202</v>
      </c>
    </row>
    <row r="3" spans="1:7" ht="37.5" customHeight="1" x14ac:dyDescent="0.25">
      <c r="A3" s="24">
        <f>ROW()-2</f>
        <v>1</v>
      </c>
      <c r="B3" s="103" t="s">
        <v>2401</v>
      </c>
      <c r="C3" s="104" t="s">
        <v>2075</v>
      </c>
      <c r="D3" s="105" t="s">
        <v>4513</v>
      </c>
      <c r="E3" s="105" t="s">
        <v>2207</v>
      </c>
      <c r="F3" s="105" t="s">
        <v>2201</v>
      </c>
      <c r="G3" s="105" t="s">
        <v>2203</v>
      </c>
    </row>
    <row r="4" spans="1:7" ht="31.5" x14ac:dyDescent="0.25">
      <c r="A4" s="24">
        <f t="shared" ref="A4:A36" si="0">ROW()-2</f>
        <v>2</v>
      </c>
      <c r="B4" s="103" t="s">
        <v>2401</v>
      </c>
      <c r="C4" s="104" t="s">
        <v>2200</v>
      </c>
      <c r="D4" s="105" t="s">
        <v>2459</v>
      </c>
      <c r="E4" s="105" t="s">
        <v>2207</v>
      </c>
      <c r="F4" s="105" t="s">
        <v>2201</v>
      </c>
      <c r="G4" s="105" t="s">
        <v>2204</v>
      </c>
    </row>
    <row r="5" spans="1:7" ht="18.75" x14ac:dyDescent="0.25">
      <c r="A5" s="24">
        <f t="shared" si="0"/>
        <v>3</v>
      </c>
      <c r="B5" s="103" t="s">
        <v>2401</v>
      </c>
      <c r="C5" s="104" t="s">
        <v>2376</v>
      </c>
      <c r="D5" s="105" t="s">
        <v>3247</v>
      </c>
      <c r="E5" s="105" t="s">
        <v>2207</v>
      </c>
      <c r="F5" s="105" t="s">
        <v>2201</v>
      </c>
      <c r="G5" s="105" t="e">
        <v>#N/A</v>
      </c>
    </row>
    <row r="6" spans="1:7" ht="18.75" x14ac:dyDescent="0.25">
      <c r="A6" s="24">
        <f t="shared" si="0"/>
        <v>4</v>
      </c>
      <c r="B6" s="103" t="s">
        <v>2401</v>
      </c>
      <c r="C6" s="104" t="s">
        <v>0</v>
      </c>
      <c r="D6" s="105" t="s">
        <v>2086</v>
      </c>
      <c r="E6" s="105" t="s">
        <v>2208</v>
      </c>
      <c r="F6" s="105" t="s">
        <v>2201</v>
      </c>
      <c r="G6" s="105" t="s">
        <v>2225</v>
      </c>
    </row>
    <row r="7" spans="1:7" ht="18.75" x14ac:dyDescent="0.25">
      <c r="A7" s="24">
        <f t="shared" si="0"/>
        <v>5</v>
      </c>
      <c r="B7" s="103" t="s">
        <v>2401</v>
      </c>
      <c r="C7" s="104" t="s">
        <v>1</v>
      </c>
      <c r="D7" s="105" t="s">
        <v>2087</v>
      </c>
      <c r="E7" s="105" t="s">
        <v>2208</v>
      </c>
      <c r="F7" s="105" t="s">
        <v>2201</v>
      </c>
      <c r="G7" s="105" t="s">
        <v>2206</v>
      </c>
    </row>
    <row r="8" spans="1:7" ht="31.5" x14ac:dyDescent="0.25">
      <c r="A8" s="24">
        <f t="shared" si="0"/>
        <v>6</v>
      </c>
      <c r="B8" s="103" t="s">
        <v>2401</v>
      </c>
      <c r="C8" s="104" t="s">
        <v>2199</v>
      </c>
      <c r="D8" s="105" t="s">
        <v>4514</v>
      </c>
      <c r="E8" s="105" t="s">
        <v>2226</v>
      </c>
      <c r="F8" s="105" t="s">
        <v>2209</v>
      </c>
      <c r="G8" s="105" t="s">
        <v>2565</v>
      </c>
    </row>
    <row r="9" spans="1:7" ht="78.75" x14ac:dyDescent="0.25">
      <c r="A9" s="24">
        <f t="shared" si="0"/>
        <v>7</v>
      </c>
      <c r="B9" s="103" t="s">
        <v>2401</v>
      </c>
      <c r="C9" s="104" t="s">
        <v>2212</v>
      </c>
      <c r="D9" s="105" t="s">
        <v>4515</v>
      </c>
      <c r="E9" s="105" t="s">
        <v>2226</v>
      </c>
      <c r="F9" s="105" t="s">
        <v>2276</v>
      </c>
      <c r="G9" s="105" t="s">
        <v>2565</v>
      </c>
    </row>
    <row r="10" spans="1:7" ht="110.25" x14ac:dyDescent="0.25">
      <c r="A10" s="24">
        <f t="shared" si="0"/>
        <v>8</v>
      </c>
      <c r="B10" s="103" t="s">
        <v>2401</v>
      </c>
      <c r="C10" s="104" t="s">
        <v>2211</v>
      </c>
      <c r="D10" s="105" t="s">
        <v>3257</v>
      </c>
      <c r="E10" s="105" t="s">
        <v>2226</v>
      </c>
      <c r="F10" s="105" t="s">
        <v>2201</v>
      </c>
      <c r="G10" s="105" t="s">
        <v>2227</v>
      </c>
    </row>
    <row r="11" spans="1:7" ht="31.5" x14ac:dyDescent="0.25">
      <c r="A11" s="24">
        <f t="shared" si="0"/>
        <v>9</v>
      </c>
      <c r="B11" s="103" t="s">
        <v>2401</v>
      </c>
      <c r="C11" s="104" t="s">
        <v>9</v>
      </c>
      <c r="D11" s="105" t="s">
        <v>4563</v>
      </c>
      <c r="E11" s="105" t="s">
        <v>2207</v>
      </c>
      <c r="F11" s="105" t="s">
        <v>2201</v>
      </c>
      <c r="G11" s="105" t="s">
        <v>2205</v>
      </c>
    </row>
    <row r="12" spans="1:7" ht="18.75" x14ac:dyDescent="0.25">
      <c r="A12" s="24">
        <f t="shared" si="0"/>
        <v>10</v>
      </c>
      <c r="B12" s="103" t="s">
        <v>2401</v>
      </c>
      <c r="C12" s="104" t="s">
        <v>4</v>
      </c>
      <c r="D12" s="105" t="s">
        <v>2460</v>
      </c>
      <c r="E12" s="105" t="s">
        <v>2207</v>
      </c>
      <c r="F12" s="105" t="s">
        <v>2201</v>
      </c>
      <c r="G12" s="105" t="s">
        <v>2461</v>
      </c>
    </row>
    <row r="13" spans="1:7" ht="31.5" x14ac:dyDescent="0.25">
      <c r="A13" s="24">
        <f t="shared" si="0"/>
        <v>11</v>
      </c>
      <c r="B13" s="103" t="s">
        <v>2401</v>
      </c>
      <c r="C13" s="104" t="s">
        <v>2289</v>
      </c>
      <c r="D13" s="105" t="s">
        <v>3248</v>
      </c>
      <c r="E13" s="105" t="s">
        <v>2226</v>
      </c>
      <c r="F13" s="105" t="s">
        <v>2548</v>
      </c>
      <c r="G13" s="105" t="s">
        <v>2565</v>
      </c>
    </row>
    <row r="14" spans="1:7" ht="18.75" x14ac:dyDescent="0.25">
      <c r="A14" s="24">
        <f t="shared" si="0"/>
        <v>12</v>
      </c>
      <c r="B14" s="103" t="s">
        <v>2401</v>
      </c>
      <c r="C14" s="104" t="s">
        <v>8</v>
      </c>
      <c r="D14" s="105" t="s">
        <v>4517</v>
      </c>
      <c r="E14" s="105" t="s">
        <v>2207</v>
      </c>
      <c r="F14" s="105" t="s">
        <v>2201</v>
      </c>
      <c r="G14" s="105" t="s">
        <v>4518</v>
      </c>
    </row>
    <row r="15" spans="1:7" ht="31.5" x14ac:dyDescent="0.25">
      <c r="A15" s="24">
        <f t="shared" si="0"/>
        <v>13</v>
      </c>
      <c r="B15" s="103" t="s">
        <v>2401</v>
      </c>
      <c r="C15" s="104" t="s">
        <v>2557</v>
      </c>
      <c r="D15" s="105" t="s">
        <v>4516</v>
      </c>
      <c r="E15" s="105" t="s">
        <v>2207</v>
      </c>
      <c r="F15" s="105" t="s">
        <v>2201</v>
      </c>
      <c r="G15" s="105" t="s">
        <v>2566</v>
      </c>
    </row>
    <row r="16" spans="1:7" ht="31.5" x14ac:dyDescent="0.25">
      <c r="A16" s="87"/>
      <c r="B16" s="106" t="s">
        <v>2401</v>
      </c>
      <c r="C16" s="107" t="s">
        <v>4478</v>
      </c>
      <c r="D16" s="106" t="s">
        <v>4496</v>
      </c>
      <c r="E16" s="106" t="s">
        <v>2471</v>
      </c>
      <c r="F16" s="106" t="s">
        <v>2201</v>
      </c>
      <c r="G16" s="106" t="s">
        <v>2471</v>
      </c>
    </row>
    <row r="17" spans="1:7" ht="31.5" x14ac:dyDescent="0.25">
      <c r="A17" s="24">
        <f t="shared" si="0"/>
        <v>15</v>
      </c>
      <c r="B17" s="103" t="s">
        <v>2401</v>
      </c>
      <c r="C17" s="104" t="s">
        <v>2560</v>
      </c>
      <c r="D17" s="105" t="s">
        <v>3249</v>
      </c>
      <c r="E17" s="105" t="s">
        <v>2226</v>
      </c>
      <c r="F17" s="105" t="s">
        <v>2276</v>
      </c>
      <c r="G17" s="105" t="s">
        <v>2565</v>
      </c>
    </row>
    <row r="18" spans="1:7" ht="47.25" x14ac:dyDescent="0.25">
      <c r="A18" s="24">
        <f t="shared" si="0"/>
        <v>16</v>
      </c>
      <c r="B18" s="106" t="s">
        <v>2403</v>
      </c>
      <c r="C18" s="107" t="s">
        <v>3297</v>
      </c>
      <c r="D18" s="106" t="s">
        <v>4461</v>
      </c>
      <c r="E18" s="106" t="s">
        <v>2468</v>
      </c>
      <c r="F18" s="106" t="s">
        <v>2201</v>
      </c>
      <c r="G18" s="106" t="s">
        <v>2475</v>
      </c>
    </row>
    <row r="19" spans="1:7" ht="31.5" x14ac:dyDescent="0.25">
      <c r="A19" s="24">
        <f t="shared" si="0"/>
        <v>17</v>
      </c>
      <c r="B19" s="108" t="s">
        <v>2403</v>
      </c>
      <c r="C19" s="104" t="s">
        <v>2373</v>
      </c>
      <c r="D19" s="105" t="s">
        <v>4467</v>
      </c>
      <c r="E19" s="105" t="s">
        <v>2468</v>
      </c>
      <c r="F19" s="105" t="s">
        <v>2201</v>
      </c>
      <c r="G19" s="105" t="s">
        <v>2475</v>
      </c>
    </row>
    <row r="20" spans="1:7" ht="47.25" x14ac:dyDescent="0.25">
      <c r="A20" s="24">
        <f t="shared" si="0"/>
        <v>18</v>
      </c>
      <c r="B20" s="108" t="s">
        <v>2403</v>
      </c>
      <c r="C20" s="104" t="s">
        <v>2374</v>
      </c>
      <c r="D20" s="105" t="s">
        <v>3250</v>
      </c>
      <c r="E20" s="105" t="s">
        <v>2468</v>
      </c>
      <c r="F20" s="105" t="s">
        <v>2201</v>
      </c>
      <c r="G20" s="105" t="s">
        <v>2475</v>
      </c>
    </row>
    <row r="21" spans="1:7" ht="47.25" x14ac:dyDescent="0.25">
      <c r="A21" s="24">
        <f t="shared" si="0"/>
        <v>19</v>
      </c>
      <c r="B21" s="108" t="s">
        <v>2403</v>
      </c>
      <c r="C21" s="104" t="s">
        <v>2375</v>
      </c>
      <c r="D21" s="105" t="s">
        <v>3251</v>
      </c>
      <c r="E21" s="105" t="s">
        <v>2468</v>
      </c>
      <c r="F21" s="105" t="s">
        <v>2201</v>
      </c>
      <c r="G21" s="105" t="s">
        <v>2475</v>
      </c>
    </row>
    <row r="22" spans="1:7" ht="78.75" x14ac:dyDescent="0.25">
      <c r="A22" s="24">
        <f t="shared" si="0"/>
        <v>20</v>
      </c>
      <c r="B22" s="108" t="s">
        <v>2403</v>
      </c>
      <c r="C22" s="104" t="s">
        <v>3225</v>
      </c>
      <c r="D22" s="105" t="s">
        <v>3226</v>
      </c>
      <c r="E22" s="105" t="s">
        <v>2226</v>
      </c>
      <c r="F22" s="105" t="s">
        <v>2201</v>
      </c>
      <c r="G22" s="105" t="s">
        <v>3227</v>
      </c>
    </row>
    <row r="23" spans="1:7" ht="18.75" x14ac:dyDescent="0.25">
      <c r="A23" s="24">
        <f t="shared" si="0"/>
        <v>21</v>
      </c>
      <c r="B23" s="108" t="s">
        <v>2403</v>
      </c>
      <c r="C23" s="104" t="s">
        <v>2076</v>
      </c>
      <c r="D23" s="105" t="s">
        <v>2473</v>
      </c>
      <c r="E23" s="105" t="s">
        <v>2471</v>
      </c>
      <c r="F23" s="105" t="s">
        <v>2201</v>
      </c>
      <c r="G23" s="105" t="s">
        <v>2476</v>
      </c>
    </row>
    <row r="24" spans="1:7" ht="18.75" x14ac:dyDescent="0.25">
      <c r="A24" s="24">
        <f t="shared" si="0"/>
        <v>22</v>
      </c>
      <c r="B24" s="108" t="s">
        <v>2403</v>
      </c>
      <c r="C24" s="104" t="s">
        <v>2210</v>
      </c>
      <c r="D24" s="105" t="s">
        <v>2474</v>
      </c>
      <c r="E24" s="105" t="s">
        <v>2471</v>
      </c>
      <c r="F24" s="105" t="s">
        <v>2201</v>
      </c>
      <c r="G24" s="105" t="s">
        <v>2476</v>
      </c>
    </row>
    <row r="25" spans="1:7" ht="31.5" x14ac:dyDescent="0.25">
      <c r="A25" s="24">
        <f t="shared" si="0"/>
        <v>23</v>
      </c>
      <c r="B25" s="109" t="s">
        <v>2403</v>
      </c>
      <c r="C25" s="107" t="s">
        <v>4441</v>
      </c>
      <c r="D25" s="106" t="s">
        <v>4463</v>
      </c>
      <c r="E25" s="106" t="s">
        <v>2471</v>
      </c>
      <c r="F25" s="106" t="s">
        <v>2201</v>
      </c>
      <c r="G25" s="106" t="s">
        <v>2476</v>
      </c>
    </row>
    <row r="26" spans="1:7" ht="31.5" x14ac:dyDescent="0.25">
      <c r="A26" s="24">
        <f t="shared" si="0"/>
        <v>24</v>
      </c>
      <c r="B26" s="109" t="s">
        <v>2403</v>
      </c>
      <c r="C26" s="107" t="s">
        <v>4442</v>
      </c>
      <c r="D26" s="106" t="s">
        <v>4556</v>
      </c>
      <c r="E26" s="106" t="s">
        <v>2207</v>
      </c>
      <c r="F26" s="106" t="s">
        <v>2201</v>
      </c>
      <c r="G26" s="106" t="s">
        <v>4462</v>
      </c>
    </row>
    <row r="27" spans="1:7" ht="78.75" x14ac:dyDescent="0.25">
      <c r="A27" s="24">
        <f t="shared" si="0"/>
        <v>25</v>
      </c>
      <c r="B27" s="108" t="s">
        <v>2403</v>
      </c>
      <c r="C27" s="104" t="s">
        <v>2285</v>
      </c>
      <c r="D27" s="105" t="s">
        <v>4506</v>
      </c>
      <c r="E27" s="105" t="s">
        <v>2472</v>
      </c>
      <c r="F27" s="105" t="s">
        <v>2201</v>
      </c>
      <c r="G27" s="105" t="s">
        <v>2282</v>
      </c>
    </row>
    <row r="28" spans="1:7" ht="78.75" x14ac:dyDescent="0.25">
      <c r="A28" s="24">
        <f t="shared" si="0"/>
        <v>26</v>
      </c>
      <c r="B28" s="108" t="s">
        <v>2403</v>
      </c>
      <c r="C28" s="104" t="s">
        <v>2279</v>
      </c>
      <c r="D28" s="105" t="s">
        <v>4507</v>
      </c>
      <c r="E28" s="105" t="s">
        <v>2472</v>
      </c>
      <c r="F28" s="105" t="s">
        <v>2201</v>
      </c>
      <c r="G28" s="105" t="s">
        <v>2283</v>
      </c>
    </row>
    <row r="29" spans="1:7" ht="94.5" x14ac:dyDescent="0.25">
      <c r="A29" s="24">
        <f t="shared" si="0"/>
        <v>27</v>
      </c>
      <c r="B29" s="108" t="s">
        <v>2403</v>
      </c>
      <c r="C29" s="104" t="s">
        <v>2280</v>
      </c>
      <c r="D29" s="105" t="s">
        <v>4508</v>
      </c>
      <c r="E29" s="105" t="s">
        <v>2472</v>
      </c>
      <c r="F29" s="105" t="s">
        <v>2201</v>
      </c>
      <c r="G29" s="105" t="s">
        <v>2283</v>
      </c>
    </row>
    <row r="30" spans="1:7" ht="110.25" x14ac:dyDescent="0.25">
      <c r="A30" s="24">
        <f t="shared" si="0"/>
        <v>28</v>
      </c>
      <c r="B30" s="108" t="s">
        <v>2403</v>
      </c>
      <c r="C30" s="104" t="s">
        <v>2281</v>
      </c>
      <c r="D30" s="105" t="s">
        <v>4509</v>
      </c>
      <c r="E30" s="105" t="s">
        <v>2472</v>
      </c>
      <c r="F30" s="105" t="s">
        <v>2201</v>
      </c>
      <c r="G30" s="105" t="s">
        <v>2477</v>
      </c>
    </row>
    <row r="31" spans="1:7" ht="31.5" x14ac:dyDescent="0.25">
      <c r="A31" s="24">
        <f t="shared" si="0"/>
        <v>29</v>
      </c>
      <c r="B31" s="109" t="s">
        <v>2403</v>
      </c>
      <c r="C31" s="107" t="s">
        <v>2419</v>
      </c>
      <c r="D31" s="106" t="s">
        <v>4510</v>
      </c>
      <c r="E31" s="106" t="s">
        <v>2226</v>
      </c>
      <c r="F31" s="106" t="s">
        <v>2469</v>
      </c>
      <c r="G31" s="106" t="s">
        <v>2565</v>
      </c>
    </row>
    <row r="32" spans="1:7" ht="31.5" x14ac:dyDescent="0.25">
      <c r="A32" s="24">
        <f t="shared" si="0"/>
        <v>30</v>
      </c>
      <c r="B32" s="109" t="s">
        <v>2403</v>
      </c>
      <c r="C32" s="107" t="s">
        <v>2418</v>
      </c>
      <c r="D32" s="106" t="s">
        <v>4511</v>
      </c>
      <c r="E32" s="106" t="s">
        <v>2226</v>
      </c>
      <c r="F32" s="106" t="s">
        <v>2470</v>
      </c>
      <c r="G32" s="106" t="s">
        <v>2565</v>
      </c>
    </row>
    <row r="33" spans="1:7" ht="18.75" x14ac:dyDescent="0.25">
      <c r="A33" s="24">
        <f t="shared" si="0"/>
        <v>31</v>
      </c>
      <c r="B33" s="109" t="s">
        <v>2403</v>
      </c>
      <c r="C33" s="107" t="s">
        <v>3300</v>
      </c>
      <c r="D33" s="106" t="s">
        <v>4468</v>
      </c>
      <c r="E33" s="106" t="s">
        <v>2471</v>
      </c>
      <c r="F33" s="106" t="s">
        <v>2201</v>
      </c>
      <c r="G33" s="106" t="s">
        <v>2476</v>
      </c>
    </row>
    <row r="34" spans="1:7" ht="31.5" x14ac:dyDescent="0.25">
      <c r="A34" s="24">
        <f t="shared" si="0"/>
        <v>32</v>
      </c>
      <c r="B34" s="109" t="s">
        <v>2403</v>
      </c>
      <c r="C34" s="107" t="s">
        <v>2420</v>
      </c>
      <c r="D34" s="106" t="s">
        <v>4512</v>
      </c>
      <c r="E34" s="106" t="s">
        <v>2226</v>
      </c>
      <c r="F34" s="106" t="s">
        <v>2469</v>
      </c>
      <c r="G34" s="106" t="s">
        <v>2565</v>
      </c>
    </row>
    <row r="35" spans="1:7" ht="31.5" x14ac:dyDescent="0.25">
      <c r="A35" s="24">
        <f t="shared" si="0"/>
        <v>33</v>
      </c>
      <c r="B35" s="109" t="s">
        <v>2403</v>
      </c>
      <c r="C35" s="107" t="s">
        <v>4465</v>
      </c>
      <c r="D35" s="106" t="s">
        <v>4466</v>
      </c>
      <c r="E35" s="106" t="s">
        <v>2226</v>
      </c>
      <c r="F35" s="106" t="s">
        <v>2469</v>
      </c>
      <c r="G35" s="106" t="s">
        <v>2565</v>
      </c>
    </row>
    <row r="36" spans="1:7" ht="138" customHeight="1" x14ac:dyDescent="0.25">
      <c r="A36" s="24">
        <f t="shared" si="0"/>
        <v>34</v>
      </c>
      <c r="B36" s="109" t="s">
        <v>2403</v>
      </c>
      <c r="C36" s="107" t="s">
        <v>3301</v>
      </c>
      <c r="D36" s="106" t="s">
        <v>4464</v>
      </c>
      <c r="E36" s="106" t="s">
        <v>2471</v>
      </c>
      <c r="F36" s="106" t="s">
        <v>2201</v>
      </c>
      <c r="G36" s="106" t="s">
        <v>2476</v>
      </c>
    </row>
  </sheetData>
  <pageMargins left="0.7" right="0.7" top="0.75" bottom="0.75" header="0.3" footer="0.3"/>
  <pageSetup scale="2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B9"/>
  <sheetViews>
    <sheetView zoomScaleNormal="100" workbookViewId="0">
      <pane xSplit="1" ySplit="3" topLeftCell="B4" activePane="bottomRight" state="frozen"/>
      <selection activeCell="C26" sqref="C26"/>
      <selection pane="topRight" activeCell="C26" sqref="C26"/>
      <selection pane="bottomLeft" activeCell="C26" sqref="C26"/>
      <selection pane="bottomRight" activeCell="B4" sqref="B4"/>
    </sheetView>
  </sheetViews>
  <sheetFormatPr defaultRowHeight="15" x14ac:dyDescent="0.25"/>
  <cols>
    <col min="1" max="1" width="39.140625" bestFit="1" customWidth="1"/>
    <col min="2" max="2" width="117.42578125" customWidth="1"/>
  </cols>
  <sheetData>
    <row r="1" spans="1:2" s="13" customFormat="1" x14ac:dyDescent="0.25">
      <c r="A1" s="42" t="s">
        <v>2478</v>
      </c>
    </row>
    <row r="2" spans="1:2" x14ac:dyDescent="0.25">
      <c r="A2" s="12" t="s">
        <v>2157</v>
      </c>
      <c r="B2" s="12" t="s">
        <v>2084</v>
      </c>
    </row>
    <row r="3" spans="1:2" ht="30" x14ac:dyDescent="0.25">
      <c r="A3" s="86" t="s">
        <v>2291</v>
      </c>
      <c r="B3" s="14" t="s">
        <v>3265</v>
      </c>
    </row>
    <row r="4" spans="1:2" ht="30" x14ac:dyDescent="0.25">
      <c r="A4" s="86" t="s">
        <v>3309</v>
      </c>
      <c r="B4" s="14" t="s">
        <v>3253</v>
      </c>
    </row>
    <row r="5" spans="1:2" s="58" customFormat="1" ht="90" x14ac:dyDescent="0.25">
      <c r="A5" s="86" t="s">
        <v>3307</v>
      </c>
      <c r="B5" s="86" t="s">
        <v>4532</v>
      </c>
    </row>
    <row r="6" spans="1:2" ht="45" x14ac:dyDescent="0.25">
      <c r="A6" s="86" t="s">
        <v>3308</v>
      </c>
      <c r="B6" s="86" t="s">
        <v>4531</v>
      </c>
    </row>
    <row r="7" spans="1:2" ht="30" x14ac:dyDescent="0.25">
      <c r="A7" s="86" t="s">
        <v>2380</v>
      </c>
      <c r="B7" s="61" t="s">
        <v>2550</v>
      </c>
    </row>
    <row r="8" spans="1:2" s="13" customFormat="1" x14ac:dyDescent="0.25">
      <c r="A8" s="86" t="s">
        <v>2308</v>
      </c>
      <c r="B8" s="61" t="s">
        <v>3313</v>
      </c>
    </row>
    <row r="9" spans="1:2" s="58" customFormat="1" ht="30" x14ac:dyDescent="0.25">
      <c r="A9" s="86" t="s">
        <v>2162</v>
      </c>
      <c r="B9" s="14" t="s">
        <v>2549</v>
      </c>
    </row>
  </sheetData>
  <pageMargins left="0.7" right="0.7" top="0.75" bottom="0.75" header="0.3" footer="0.3"/>
  <pageSetup scale="5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version_notes</vt:lpstr>
      <vt:lpstr>instructions_1_general</vt:lpstr>
      <vt:lpstr>instructions_2_tab_overview</vt:lpstr>
      <vt:lpstr>instructions_3_high_level_steps</vt:lpstr>
      <vt:lpstr>instructions_4_cell_color_codes</vt:lpstr>
      <vt:lpstr>instructions_5_notes_explained</vt:lpstr>
      <vt:lpstr>instructions_6_types_of_notes</vt:lpstr>
      <vt:lpstr>instructions_7_data_dict</vt:lpstr>
      <vt:lpstr>instructions_8_supertypes</vt:lpstr>
      <vt:lpstr>instructions_9_special_notes</vt:lpstr>
      <vt:lpstr>instructions_10_incrementality</vt:lpstr>
      <vt:lpstr>monthly_gwh_mw</vt:lpstr>
      <vt:lpstr>unique_contracts</vt:lpstr>
      <vt:lpstr>errors</vt:lpstr>
      <vt:lpstr>fillmes</vt:lpstr>
      <vt:lpstr>dashboard</vt:lpstr>
      <vt:lpstr>resources</vt:lpstr>
      <vt:lpstr>elcc_type_map</vt:lpstr>
      <vt:lpstr>lse_names</vt:lpstr>
      <vt:lpstr>elcc</vt:lpstr>
      <vt:lpstr>contract_status</vt:lpstr>
      <vt:lpstr>month_map</vt:lpstr>
      <vt:lpstr>caiso_interconnection_queue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2017-12-29T18:55:54Z</dcterms:created>
  <dcterms:modified xsi:type="dcterms:W3CDTF">2020-02-26T17:39:03Z</dcterms:modified>
</cp:coreProperties>
</file>