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fer\Documents\"/>
    </mc:Choice>
  </mc:AlternateContent>
  <xr:revisionPtr revIDLastSave="35" documentId="8_{9E0A1981-4E53-4D3A-AA93-A2372BDF63D5}" xr6:coauthVersionLast="46" xr6:coauthVersionMax="46" xr10:uidLastSave="{8830BFF7-2FAF-4837-BBC0-DBD584A91D15}"/>
  <bookViews>
    <workbookView xWindow="-108" yWindow="-108" windowWidth="23256" windowHeight="12576" firstSheet="2" activeTab="2" xr2:uid="{3F21F942-0497-4F94-A23E-F5ABC433CC37}"/>
  </bookViews>
  <sheets>
    <sheet name="46MMT_CEC BusBar Assignment" sheetId="2" r:id="rId1"/>
    <sheet name="38MMT_CEC BusBar Assignment" sheetId="3" r:id="rId2"/>
    <sheet name="30MMT_CEC BusBar Assignment" sheetId="4" r:id="rId3"/>
  </sheets>
  <externalReferences>
    <externalReference r:id="rId4"/>
    <externalReference r:id="rId5"/>
    <externalReference r:id="rId6"/>
  </externalReferences>
  <definedNames>
    <definedName name="_xlnm.Print_Area" localSheetId="2">'30MMT_CEC BusBar Assignment'!$A$1:$K$161</definedName>
    <definedName name="_xlnm.Print_Area" localSheetId="1">'38MMT_CEC BusBar Assignment'!$A$1:$K$164</definedName>
    <definedName name="_xlnm.Print_Area" localSheetId="0">'46MMT_CEC BusBar Assignment'!$A$1:$K$147</definedName>
    <definedName name="_xlnm.Print_Titles" localSheetId="2">'30MMT_CEC BusBar Assignment'!$1:$3</definedName>
    <definedName name="_xlnm.Print_Titles" localSheetId="1">'38MMT_CEC BusBar Assignment'!$2:$3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4" l="1"/>
  <c r="I25" i="4"/>
  <c r="D159" i="3"/>
  <c r="F159" i="3"/>
  <c r="J160" i="3"/>
  <c r="J169" i="4"/>
  <c r="J168" i="4"/>
  <c r="F167" i="4"/>
  <c r="J165" i="4"/>
  <c r="J164" i="4"/>
  <c r="J163" i="4"/>
  <c r="F162" i="4"/>
  <c r="J161" i="4"/>
  <c r="F160" i="4"/>
  <c r="B160" i="4"/>
  <c r="C160" i="4" s="1"/>
  <c r="E159" i="4"/>
  <c r="D159" i="4"/>
  <c r="B159" i="4"/>
  <c r="C159" i="4" s="1"/>
  <c r="J158" i="4"/>
  <c r="J157" i="4"/>
  <c r="E156" i="4"/>
  <c r="D156" i="4"/>
  <c r="F156" i="4" s="1"/>
  <c r="B156" i="4"/>
  <c r="C156" i="4" s="1"/>
  <c r="E155" i="4"/>
  <c r="D155" i="4"/>
  <c r="F155" i="4" s="1"/>
  <c r="B155" i="4"/>
  <c r="C155" i="4" s="1"/>
  <c r="E154" i="4"/>
  <c r="D154" i="4"/>
  <c r="B154" i="4"/>
  <c r="C154" i="4" s="1"/>
  <c r="E153" i="4"/>
  <c r="D153" i="4"/>
  <c r="B153" i="4"/>
  <c r="C153" i="4" s="1"/>
  <c r="J151" i="4"/>
  <c r="F150" i="4"/>
  <c r="B150" i="4"/>
  <c r="C150" i="4" s="1"/>
  <c r="E149" i="4"/>
  <c r="D149" i="4"/>
  <c r="F149" i="4" s="1"/>
  <c r="B149" i="4"/>
  <c r="C149" i="4" s="1"/>
  <c r="E148" i="4"/>
  <c r="D148" i="4"/>
  <c r="B148" i="4"/>
  <c r="C148" i="4" s="1"/>
  <c r="J146" i="4"/>
  <c r="J145" i="4"/>
  <c r="J144" i="4"/>
  <c r="D143" i="4"/>
  <c r="F143" i="4" s="1"/>
  <c r="B143" i="4"/>
  <c r="C143" i="4" s="1"/>
  <c r="E142" i="4"/>
  <c r="D142" i="4"/>
  <c r="B142" i="4"/>
  <c r="C142" i="4" s="1"/>
  <c r="J140" i="4"/>
  <c r="E139" i="4"/>
  <c r="F139" i="4" s="1"/>
  <c r="B139" i="4"/>
  <c r="C139" i="4" s="1"/>
  <c r="J137" i="4"/>
  <c r="E136" i="4"/>
  <c r="D136" i="4"/>
  <c r="B136" i="4"/>
  <c r="C136" i="4" s="1"/>
  <c r="J134" i="4"/>
  <c r="E133" i="4"/>
  <c r="D133" i="4"/>
  <c r="B133" i="4"/>
  <c r="C133" i="4" s="1"/>
  <c r="E132" i="4"/>
  <c r="D132" i="4"/>
  <c r="B132" i="4"/>
  <c r="C132" i="4" s="1"/>
  <c r="E131" i="4"/>
  <c r="D131" i="4"/>
  <c r="B131" i="4"/>
  <c r="C131" i="4" s="1"/>
  <c r="E130" i="4"/>
  <c r="D130" i="4"/>
  <c r="F130" i="4" s="1"/>
  <c r="B130" i="4"/>
  <c r="C130" i="4" s="1"/>
  <c r="E121" i="4"/>
  <c r="F121" i="4" s="1"/>
  <c r="B121" i="4"/>
  <c r="C121" i="4" s="1"/>
  <c r="E120" i="4"/>
  <c r="D120" i="4"/>
  <c r="B120" i="4"/>
  <c r="C120" i="4" s="1"/>
  <c r="E115" i="4"/>
  <c r="F115" i="4" s="1"/>
  <c r="B115" i="4"/>
  <c r="C115" i="4" s="1"/>
  <c r="J113" i="4"/>
  <c r="E112" i="4"/>
  <c r="D112" i="4"/>
  <c r="B112" i="4"/>
  <c r="C112" i="4" s="1"/>
  <c r="E111" i="4"/>
  <c r="D111" i="4"/>
  <c r="B111" i="4"/>
  <c r="C111" i="4" s="1"/>
  <c r="J109" i="4"/>
  <c r="J108" i="4"/>
  <c r="J107" i="4"/>
  <c r="J106" i="4"/>
  <c r="E105" i="4"/>
  <c r="D105" i="4"/>
  <c r="B105" i="4"/>
  <c r="C105" i="4" s="1"/>
  <c r="D102" i="4"/>
  <c r="F102" i="4" s="1"/>
  <c r="B102" i="4"/>
  <c r="C102" i="4" s="1"/>
  <c r="E97" i="4"/>
  <c r="D97" i="4"/>
  <c r="B97" i="4"/>
  <c r="C97" i="4" s="1"/>
  <c r="E92" i="4"/>
  <c r="F92" i="4" s="1"/>
  <c r="B92" i="4"/>
  <c r="C92" i="4" s="1"/>
  <c r="E91" i="4"/>
  <c r="D91" i="4"/>
  <c r="B91" i="4"/>
  <c r="C91" i="4" s="1"/>
  <c r="E83" i="4"/>
  <c r="F83" i="4" s="1"/>
  <c r="B83" i="4"/>
  <c r="C83" i="4" s="1"/>
  <c r="E76" i="4"/>
  <c r="D76" i="4"/>
  <c r="B76" i="4"/>
  <c r="C76" i="4" s="1"/>
  <c r="E75" i="4"/>
  <c r="D75" i="4"/>
  <c r="B75" i="4"/>
  <c r="C75" i="4" s="1"/>
  <c r="E74" i="4"/>
  <c r="D74" i="4"/>
  <c r="B74" i="4"/>
  <c r="C74" i="4" s="1"/>
  <c r="E71" i="4"/>
  <c r="D71" i="4"/>
  <c r="B71" i="4"/>
  <c r="C71" i="4" s="1"/>
  <c r="E70" i="4"/>
  <c r="D70" i="4"/>
  <c r="B70" i="4"/>
  <c r="C70" i="4" s="1"/>
  <c r="J68" i="4"/>
  <c r="B67" i="4"/>
  <c r="C67" i="4" s="1"/>
  <c r="E66" i="4"/>
  <c r="D66" i="4"/>
  <c r="B66" i="4"/>
  <c r="C66" i="4" s="1"/>
  <c r="E65" i="4"/>
  <c r="D65" i="4"/>
  <c r="B65" i="4"/>
  <c r="C65" i="4" s="1"/>
  <c r="E64" i="4"/>
  <c r="D64" i="4"/>
  <c r="B64" i="4"/>
  <c r="C64" i="4" s="1"/>
  <c r="J62" i="4"/>
  <c r="E61" i="4"/>
  <c r="D61" i="4"/>
  <c r="B61" i="4"/>
  <c r="C61" i="4" s="1"/>
  <c r="J59" i="4"/>
  <c r="J58" i="4"/>
  <c r="J57" i="4"/>
  <c r="J56" i="4"/>
  <c r="E55" i="4"/>
  <c r="D55" i="4"/>
  <c r="B55" i="4"/>
  <c r="C55" i="4" s="1"/>
  <c r="E54" i="4"/>
  <c r="D54" i="4"/>
  <c r="B54" i="4"/>
  <c r="C54" i="4" s="1"/>
  <c r="J52" i="4"/>
  <c r="J51" i="4"/>
  <c r="E50" i="4"/>
  <c r="D50" i="4"/>
  <c r="B50" i="4"/>
  <c r="C50" i="4" s="1"/>
  <c r="J48" i="4"/>
  <c r="J47" i="4"/>
  <c r="E46" i="4"/>
  <c r="D46" i="4"/>
  <c r="B46" i="4"/>
  <c r="C46" i="4" s="1"/>
  <c r="E45" i="4"/>
  <c r="D45" i="4"/>
  <c r="B45" i="4"/>
  <c r="C45" i="4" s="1"/>
  <c r="E44" i="4"/>
  <c r="D44" i="4"/>
  <c r="F44" i="4" s="1"/>
  <c r="B44" i="4"/>
  <c r="C44" i="4" s="1"/>
  <c r="J42" i="4"/>
  <c r="E41" i="4"/>
  <c r="D41" i="4"/>
  <c r="B41" i="4"/>
  <c r="C41" i="4" s="1"/>
  <c r="E34" i="4"/>
  <c r="D34" i="4"/>
  <c r="B34" i="4"/>
  <c r="C34" i="4" s="1"/>
  <c r="E33" i="4"/>
  <c r="D33" i="4"/>
  <c r="F33" i="4" s="1"/>
  <c r="B33" i="4"/>
  <c r="C33" i="4" s="1"/>
  <c r="J31" i="4"/>
  <c r="E30" i="4"/>
  <c r="D30" i="4"/>
  <c r="B30" i="4"/>
  <c r="C30" i="4" s="1"/>
  <c r="E29" i="4"/>
  <c r="D29" i="4"/>
  <c r="B29" i="4"/>
  <c r="C29" i="4" s="1"/>
  <c r="E28" i="4"/>
  <c r="D28" i="4"/>
  <c r="B28" i="4"/>
  <c r="C28" i="4" s="1"/>
  <c r="J26" i="4"/>
  <c r="J25" i="4"/>
  <c r="F24" i="4"/>
  <c r="B24" i="4"/>
  <c r="C24" i="4" s="1"/>
  <c r="E23" i="4"/>
  <c r="D23" i="4"/>
  <c r="F23" i="4" s="1"/>
  <c r="B23" i="4"/>
  <c r="C23" i="4" s="1"/>
  <c r="E22" i="4"/>
  <c r="D22" i="4"/>
  <c r="B22" i="4"/>
  <c r="C22" i="4" s="1"/>
  <c r="J20" i="4"/>
  <c r="E19" i="4"/>
  <c r="D19" i="4"/>
  <c r="B19" i="4"/>
  <c r="C19" i="4" s="1"/>
  <c r="E18" i="4"/>
  <c r="D18" i="4"/>
  <c r="B18" i="4"/>
  <c r="C18" i="4" s="1"/>
  <c r="J16" i="4"/>
  <c r="E15" i="4"/>
  <c r="D15" i="4"/>
  <c r="F15" i="4" s="1"/>
  <c r="B15" i="4"/>
  <c r="C15" i="4" s="1"/>
  <c r="E14" i="4"/>
  <c r="D14" i="4"/>
  <c r="B14" i="4"/>
  <c r="C14" i="4" s="1"/>
  <c r="E13" i="4"/>
  <c r="D13" i="4"/>
  <c r="B13" i="4"/>
  <c r="C13" i="4" s="1"/>
  <c r="E10" i="4"/>
  <c r="D10" i="4"/>
  <c r="F10" i="4" s="1"/>
  <c r="B10" i="4"/>
  <c r="C10" i="4" s="1"/>
  <c r="E9" i="4"/>
  <c r="D9" i="4"/>
  <c r="F9" i="4" s="1"/>
  <c r="B9" i="4"/>
  <c r="C9" i="4" s="1"/>
  <c r="E8" i="4"/>
  <c r="D8" i="4"/>
  <c r="B8" i="4"/>
  <c r="C8" i="4" s="1"/>
  <c r="E7" i="4"/>
  <c r="D7" i="4"/>
  <c r="F7" i="4" s="1"/>
  <c r="B7" i="4"/>
  <c r="C7" i="4" s="1"/>
  <c r="E6" i="4"/>
  <c r="D6" i="4"/>
  <c r="F6" i="4" s="1"/>
  <c r="B6" i="4"/>
  <c r="C6" i="4" s="1"/>
  <c r="E5" i="4"/>
  <c r="D5" i="4"/>
  <c r="B5" i="4"/>
  <c r="C5" i="4" s="1"/>
  <c r="E4" i="4"/>
  <c r="D4" i="4"/>
  <c r="B4" i="4"/>
  <c r="C4" i="4" s="1"/>
  <c r="J172" i="3"/>
  <c r="J171" i="3"/>
  <c r="F170" i="3"/>
  <c r="J168" i="3"/>
  <c r="J167" i="3"/>
  <c r="J166" i="3"/>
  <c r="F165" i="3"/>
  <c r="J164" i="3"/>
  <c r="E163" i="3"/>
  <c r="F163" i="3" s="1"/>
  <c r="B163" i="3"/>
  <c r="C163" i="3" s="1"/>
  <c r="E162" i="3"/>
  <c r="D162" i="3"/>
  <c r="F162" i="3" s="1"/>
  <c r="B162" i="3"/>
  <c r="C162" i="3" s="1"/>
  <c r="B159" i="3"/>
  <c r="C159" i="3" s="1"/>
  <c r="E158" i="3"/>
  <c r="D158" i="3"/>
  <c r="B158" i="3"/>
  <c r="C158" i="3" s="1"/>
  <c r="E157" i="3"/>
  <c r="D157" i="3"/>
  <c r="F157" i="3" s="1"/>
  <c r="B157" i="3"/>
  <c r="C157" i="3" s="1"/>
  <c r="E156" i="3"/>
  <c r="D156" i="3"/>
  <c r="B156" i="3"/>
  <c r="C156" i="3" s="1"/>
  <c r="J154" i="3"/>
  <c r="E153" i="3"/>
  <c r="D153" i="3"/>
  <c r="B153" i="3"/>
  <c r="C153" i="3" s="1"/>
  <c r="E152" i="3"/>
  <c r="D152" i="3"/>
  <c r="B152" i="3"/>
  <c r="C152" i="3" s="1"/>
  <c r="E151" i="3"/>
  <c r="D151" i="3"/>
  <c r="B151" i="3"/>
  <c r="C151" i="3" s="1"/>
  <c r="J149" i="3"/>
  <c r="J147" i="3"/>
  <c r="F146" i="3"/>
  <c r="B146" i="3"/>
  <c r="C146" i="3" s="1"/>
  <c r="E145" i="3"/>
  <c r="D145" i="3"/>
  <c r="F145" i="3" s="1"/>
  <c r="B145" i="3"/>
  <c r="C145" i="3" s="1"/>
  <c r="E144" i="3"/>
  <c r="D144" i="3"/>
  <c r="B144" i="3"/>
  <c r="C144" i="3" s="1"/>
  <c r="E143" i="3"/>
  <c r="D143" i="3"/>
  <c r="F143" i="3" s="1"/>
  <c r="B143" i="3"/>
  <c r="C143" i="3" s="1"/>
  <c r="E142" i="3"/>
  <c r="D142" i="3"/>
  <c r="B142" i="3"/>
  <c r="C142" i="3" s="1"/>
  <c r="E141" i="3"/>
  <c r="D141" i="3"/>
  <c r="B141" i="3"/>
  <c r="C141" i="3" s="1"/>
  <c r="E140" i="3"/>
  <c r="D140" i="3"/>
  <c r="F140" i="3" s="1"/>
  <c r="B140" i="3"/>
  <c r="C140" i="3" s="1"/>
  <c r="E139" i="3"/>
  <c r="D139" i="3"/>
  <c r="F139" i="3" s="1"/>
  <c r="B139" i="3"/>
  <c r="C139" i="3" s="1"/>
  <c r="J138" i="3"/>
  <c r="J137" i="3"/>
  <c r="J136" i="3"/>
  <c r="J135" i="3"/>
  <c r="J134" i="3"/>
  <c r="J133" i="3"/>
  <c r="J132" i="3"/>
  <c r="D131" i="3"/>
  <c r="F131" i="3" s="1"/>
  <c r="B131" i="3"/>
  <c r="C131" i="3" s="1"/>
  <c r="E130" i="3"/>
  <c r="D130" i="3"/>
  <c r="F130" i="3" s="1"/>
  <c r="B130" i="3"/>
  <c r="C130" i="3" s="1"/>
  <c r="J128" i="3"/>
  <c r="J127" i="3"/>
  <c r="J126" i="3"/>
  <c r="E125" i="3"/>
  <c r="F125" i="3" s="1"/>
  <c r="B125" i="3"/>
  <c r="C125" i="3" s="1"/>
  <c r="J123" i="3"/>
  <c r="E122" i="3"/>
  <c r="D122" i="3"/>
  <c r="B122" i="3"/>
  <c r="C122" i="3" s="1"/>
  <c r="E121" i="3"/>
  <c r="D121" i="3"/>
  <c r="B121" i="3"/>
  <c r="C121" i="3" s="1"/>
  <c r="J119" i="3"/>
  <c r="J118" i="3"/>
  <c r="J117" i="3"/>
  <c r="J116" i="3"/>
  <c r="J115" i="3"/>
  <c r="E115" i="3"/>
  <c r="F115" i="3" s="1"/>
  <c r="B115" i="3"/>
  <c r="C115" i="3" s="1"/>
  <c r="J114" i="3"/>
  <c r="J113" i="3"/>
  <c r="E112" i="3"/>
  <c r="D112" i="3"/>
  <c r="B112" i="3"/>
  <c r="C112" i="3" s="1"/>
  <c r="J110" i="3"/>
  <c r="J109" i="3"/>
  <c r="J108" i="3"/>
  <c r="E107" i="3"/>
  <c r="D107" i="3"/>
  <c r="B107" i="3"/>
  <c r="C107" i="3" s="1"/>
  <c r="E102" i="3"/>
  <c r="F102" i="3" s="1"/>
  <c r="B102" i="3"/>
  <c r="C102" i="3" s="1"/>
  <c r="E101" i="3"/>
  <c r="D101" i="3"/>
  <c r="B101" i="3"/>
  <c r="C101" i="3" s="1"/>
  <c r="J98" i="3"/>
  <c r="J97" i="3"/>
  <c r="J96" i="3"/>
  <c r="J95" i="3"/>
  <c r="J94" i="3"/>
  <c r="E93" i="3"/>
  <c r="F93" i="3" s="1"/>
  <c r="B93" i="3"/>
  <c r="C93" i="3" s="1"/>
  <c r="J91" i="3"/>
  <c r="J90" i="3"/>
  <c r="J89" i="3"/>
  <c r="J88" i="3"/>
  <c r="J87" i="3"/>
  <c r="E86" i="3"/>
  <c r="D86" i="3"/>
  <c r="B86" i="3"/>
  <c r="C86" i="3" s="1"/>
  <c r="E85" i="3"/>
  <c r="D85" i="3"/>
  <c r="B85" i="3"/>
  <c r="C85" i="3" s="1"/>
  <c r="E84" i="3"/>
  <c r="D84" i="3"/>
  <c r="B84" i="3"/>
  <c r="C84" i="3" s="1"/>
  <c r="J82" i="3"/>
  <c r="J81" i="3"/>
  <c r="J80" i="3"/>
  <c r="J79" i="3"/>
  <c r="E78" i="3"/>
  <c r="D78" i="3"/>
  <c r="B78" i="3"/>
  <c r="C78" i="3" s="1"/>
  <c r="E77" i="3"/>
  <c r="D77" i="3"/>
  <c r="B77" i="3"/>
  <c r="C77" i="3" s="1"/>
  <c r="J75" i="3"/>
  <c r="E74" i="3"/>
  <c r="F74" i="3" s="1"/>
  <c r="B74" i="3"/>
  <c r="C74" i="3" s="1"/>
  <c r="E73" i="3"/>
  <c r="D73" i="3"/>
  <c r="B73" i="3"/>
  <c r="C73" i="3" s="1"/>
  <c r="J71" i="3"/>
  <c r="J70" i="3"/>
  <c r="J69" i="3"/>
  <c r="J68" i="3"/>
  <c r="J67" i="3"/>
  <c r="E66" i="3"/>
  <c r="D66" i="3"/>
  <c r="F66" i="3" s="1"/>
  <c r="B66" i="3"/>
  <c r="C66" i="3" s="1"/>
  <c r="E65" i="3"/>
  <c r="D65" i="3"/>
  <c r="B65" i="3"/>
  <c r="C65" i="3" s="1"/>
  <c r="J64" i="3"/>
  <c r="E64" i="3"/>
  <c r="F64" i="3" s="1"/>
  <c r="B64" i="3"/>
  <c r="C64" i="3" s="1"/>
  <c r="J62" i="3"/>
  <c r="J61" i="3"/>
  <c r="J60" i="3"/>
  <c r="J59" i="3"/>
  <c r="E58" i="3"/>
  <c r="D58" i="3"/>
  <c r="B58" i="3"/>
  <c r="C58" i="3" s="1"/>
  <c r="J56" i="3"/>
  <c r="J55" i="3"/>
  <c r="E54" i="3"/>
  <c r="D54" i="3"/>
  <c r="F54" i="3" s="1"/>
  <c r="B54" i="3"/>
  <c r="C54" i="3" s="1"/>
  <c r="J52" i="3"/>
  <c r="J51" i="3"/>
  <c r="E50" i="3"/>
  <c r="D50" i="3"/>
  <c r="B50" i="3"/>
  <c r="C50" i="3" s="1"/>
  <c r="J48" i="3"/>
  <c r="J47" i="3"/>
  <c r="E46" i="3"/>
  <c r="D46" i="3"/>
  <c r="B46" i="3"/>
  <c r="C46" i="3" s="1"/>
  <c r="E45" i="3"/>
  <c r="D45" i="3"/>
  <c r="B45" i="3"/>
  <c r="C45" i="3" s="1"/>
  <c r="E44" i="3"/>
  <c r="D44" i="3"/>
  <c r="B44" i="3"/>
  <c r="C44" i="3" s="1"/>
  <c r="J42" i="3"/>
  <c r="E41" i="3"/>
  <c r="D41" i="3"/>
  <c r="B41" i="3"/>
  <c r="C41" i="3" s="1"/>
  <c r="J39" i="3"/>
  <c r="J38" i="3"/>
  <c r="J37" i="3"/>
  <c r="J36" i="3"/>
  <c r="J35" i="3"/>
  <c r="E34" i="3"/>
  <c r="D34" i="3"/>
  <c r="F34" i="3" s="1"/>
  <c r="B34" i="3"/>
  <c r="C34" i="3" s="1"/>
  <c r="E33" i="3"/>
  <c r="D33" i="3"/>
  <c r="F33" i="3" s="1"/>
  <c r="B33" i="3"/>
  <c r="C33" i="3" s="1"/>
  <c r="J31" i="3"/>
  <c r="E30" i="3"/>
  <c r="D30" i="3"/>
  <c r="B30" i="3"/>
  <c r="C30" i="3" s="1"/>
  <c r="E29" i="3"/>
  <c r="D29" i="3"/>
  <c r="B29" i="3"/>
  <c r="C29" i="3" s="1"/>
  <c r="E28" i="3"/>
  <c r="D28" i="3"/>
  <c r="B28" i="3"/>
  <c r="C28" i="3" s="1"/>
  <c r="J26" i="3"/>
  <c r="J25" i="3"/>
  <c r="E24" i="3"/>
  <c r="F24" i="3" s="1"/>
  <c r="B24" i="3"/>
  <c r="C24" i="3" s="1"/>
  <c r="E23" i="3"/>
  <c r="D23" i="3"/>
  <c r="F23" i="3" s="1"/>
  <c r="B23" i="3"/>
  <c r="C23" i="3" s="1"/>
  <c r="E22" i="3"/>
  <c r="D22" i="3"/>
  <c r="F22" i="3" s="1"/>
  <c r="B22" i="3"/>
  <c r="C22" i="3" s="1"/>
  <c r="J20" i="3"/>
  <c r="E19" i="3"/>
  <c r="D19" i="3"/>
  <c r="B19" i="3"/>
  <c r="C19" i="3" s="1"/>
  <c r="J18" i="3"/>
  <c r="E18" i="3"/>
  <c r="D18" i="3"/>
  <c r="F18" i="3" s="1"/>
  <c r="B18" i="3"/>
  <c r="C18" i="3" s="1"/>
  <c r="J16" i="3"/>
  <c r="E15" i="3"/>
  <c r="D15" i="3"/>
  <c r="B15" i="3"/>
  <c r="C15" i="3" s="1"/>
  <c r="J14" i="3"/>
  <c r="E14" i="3"/>
  <c r="D14" i="3"/>
  <c r="F14" i="3" s="1"/>
  <c r="B14" i="3"/>
  <c r="C14" i="3" s="1"/>
  <c r="E13" i="3"/>
  <c r="D13" i="3"/>
  <c r="F13" i="3" s="1"/>
  <c r="B13" i="3"/>
  <c r="C13" i="3" s="1"/>
  <c r="J11" i="3"/>
  <c r="E10" i="3"/>
  <c r="F10" i="3" s="1"/>
  <c r="B10" i="3"/>
  <c r="C10" i="3" s="1"/>
  <c r="E9" i="3"/>
  <c r="D9" i="3"/>
  <c r="B9" i="3"/>
  <c r="C9" i="3" s="1"/>
  <c r="E8" i="3"/>
  <c r="D8" i="3"/>
  <c r="B8" i="3"/>
  <c r="C8" i="3" s="1"/>
  <c r="E7" i="3"/>
  <c r="D7" i="3"/>
  <c r="B7" i="3"/>
  <c r="C7" i="3" s="1"/>
  <c r="E6" i="3"/>
  <c r="D6" i="3"/>
  <c r="B6" i="3"/>
  <c r="C6" i="3" s="1"/>
  <c r="E5" i="3"/>
  <c r="D5" i="3"/>
  <c r="F5" i="3" s="1"/>
  <c r="B5" i="3"/>
  <c r="C5" i="3" s="1"/>
  <c r="E4" i="3"/>
  <c r="D4" i="3"/>
  <c r="B4" i="3"/>
  <c r="C4" i="3" s="1"/>
  <c r="J154" i="2"/>
  <c r="F153" i="2"/>
  <c r="J151" i="2"/>
  <c r="J150" i="2"/>
  <c r="J149" i="2"/>
  <c r="F148" i="2"/>
  <c r="J147" i="2"/>
  <c r="B146" i="2"/>
  <c r="C146" i="2" s="1"/>
  <c r="E145" i="2"/>
  <c r="D145" i="2"/>
  <c r="B145" i="2"/>
  <c r="C145" i="2" s="1"/>
  <c r="J144" i="2"/>
  <c r="E143" i="2"/>
  <c r="F143" i="2" s="1"/>
  <c r="B143" i="2"/>
  <c r="C143" i="2" s="1"/>
  <c r="E142" i="2"/>
  <c r="D142" i="2"/>
  <c r="F142" i="2" s="1"/>
  <c r="B142" i="2"/>
  <c r="C142" i="2" s="1"/>
  <c r="E141" i="2"/>
  <c r="D141" i="2"/>
  <c r="B141" i="2"/>
  <c r="C141" i="2" s="1"/>
  <c r="E140" i="2"/>
  <c r="D140" i="2"/>
  <c r="B140" i="2"/>
  <c r="C140" i="2" s="1"/>
  <c r="J138" i="2"/>
  <c r="E137" i="2"/>
  <c r="D137" i="2"/>
  <c r="F137" i="2" s="1"/>
  <c r="B137" i="2"/>
  <c r="C137" i="2" s="1"/>
  <c r="E136" i="2"/>
  <c r="D136" i="2"/>
  <c r="B136" i="2"/>
  <c r="C136" i="2" s="1"/>
  <c r="E135" i="2"/>
  <c r="D135" i="2"/>
  <c r="B135" i="2"/>
  <c r="C135" i="2" s="1"/>
  <c r="J133" i="2"/>
  <c r="J132" i="2"/>
  <c r="I131" i="2"/>
  <c r="J131" i="2" s="1"/>
  <c r="F130" i="2"/>
  <c r="B130" i="2"/>
  <c r="C130" i="2" s="1"/>
  <c r="E129" i="2"/>
  <c r="D129" i="2"/>
  <c r="B129" i="2"/>
  <c r="C129" i="2" s="1"/>
  <c r="E128" i="2"/>
  <c r="D128" i="2"/>
  <c r="F128" i="2" s="1"/>
  <c r="B128" i="2"/>
  <c r="C128" i="2" s="1"/>
  <c r="E127" i="2"/>
  <c r="D127" i="2"/>
  <c r="B127" i="2"/>
  <c r="C127" i="2" s="1"/>
  <c r="E126" i="2"/>
  <c r="D126" i="2"/>
  <c r="F126" i="2" s="1"/>
  <c r="B126" i="2"/>
  <c r="C126" i="2" s="1"/>
  <c r="E125" i="2"/>
  <c r="D125" i="2"/>
  <c r="B125" i="2"/>
  <c r="C125" i="2" s="1"/>
  <c r="E124" i="2"/>
  <c r="D124" i="2"/>
  <c r="B124" i="2"/>
  <c r="C124" i="2" s="1"/>
  <c r="E123" i="2"/>
  <c r="D123" i="2"/>
  <c r="F123" i="2" s="1"/>
  <c r="B123" i="2"/>
  <c r="C123" i="2" s="1"/>
  <c r="J122" i="2"/>
  <c r="J121" i="2"/>
  <c r="J120" i="2"/>
  <c r="J119" i="2"/>
  <c r="J118" i="2"/>
  <c r="J117" i="2"/>
  <c r="J116" i="2"/>
  <c r="E115" i="2"/>
  <c r="D115" i="2"/>
  <c r="B115" i="2"/>
  <c r="C115" i="2" s="1"/>
  <c r="E114" i="2"/>
  <c r="D114" i="2"/>
  <c r="B114" i="2"/>
  <c r="C114" i="2" s="1"/>
  <c r="J112" i="2"/>
  <c r="J111" i="2"/>
  <c r="J110" i="2"/>
  <c r="E109" i="2"/>
  <c r="F109" i="2" s="1"/>
  <c r="B109" i="2"/>
  <c r="C109" i="2" s="1"/>
  <c r="J107" i="2"/>
  <c r="E106" i="2"/>
  <c r="D106" i="2"/>
  <c r="B106" i="2"/>
  <c r="C106" i="2" s="1"/>
  <c r="E105" i="2"/>
  <c r="D105" i="2"/>
  <c r="B105" i="2"/>
  <c r="C105" i="2" s="1"/>
  <c r="J103" i="2"/>
  <c r="J102" i="2"/>
  <c r="J101" i="2"/>
  <c r="J100" i="2"/>
  <c r="E99" i="2"/>
  <c r="D99" i="2"/>
  <c r="F99" i="2" s="1"/>
  <c r="B99" i="2"/>
  <c r="C99" i="2" s="1"/>
  <c r="E98" i="2"/>
  <c r="D98" i="2"/>
  <c r="B98" i="2"/>
  <c r="C98" i="2" s="1"/>
  <c r="E97" i="2"/>
  <c r="D97" i="2"/>
  <c r="B97" i="2"/>
  <c r="C97" i="2" s="1"/>
  <c r="E92" i="2"/>
  <c r="F92" i="2" s="1"/>
  <c r="B92" i="2"/>
  <c r="C92" i="2" s="1"/>
  <c r="E91" i="2"/>
  <c r="D91" i="2"/>
  <c r="B91" i="2"/>
  <c r="C91" i="2" s="1"/>
  <c r="J88" i="2"/>
  <c r="J87" i="2"/>
  <c r="J86" i="2"/>
  <c r="J85" i="2"/>
  <c r="J84" i="2"/>
  <c r="E83" i="2"/>
  <c r="F83" i="2" s="1"/>
  <c r="B83" i="2"/>
  <c r="C83" i="2" s="1"/>
  <c r="J81" i="2"/>
  <c r="J80" i="2"/>
  <c r="J79" i="2"/>
  <c r="J78" i="2"/>
  <c r="J77" i="2"/>
  <c r="E76" i="2"/>
  <c r="D76" i="2"/>
  <c r="B76" i="2"/>
  <c r="C76" i="2" s="1"/>
  <c r="E75" i="2"/>
  <c r="D75" i="2"/>
  <c r="B75" i="2"/>
  <c r="C75" i="2" s="1"/>
  <c r="E74" i="2"/>
  <c r="D74" i="2"/>
  <c r="B74" i="2"/>
  <c r="C74" i="2" s="1"/>
  <c r="J72" i="2"/>
  <c r="E71" i="2"/>
  <c r="D71" i="2"/>
  <c r="B71" i="2"/>
  <c r="C71" i="2" s="1"/>
  <c r="E70" i="2"/>
  <c r="D70" i="2"/>
  <c r="B70" i="2"/>
  <c r="C70" i="2" s="1"/>
  <c r="J68" i="2"/>
  <c r="E67" i="2"/>
  <c r="F67" i="2" s="1"/>
  <c r="B67" i="2"/>
  <c r="C67" i="2" s="1"/>
  <c r="E66" i="2"/>
  <c r="D66" i="2"/>
  <c r="F66" i="2" s="1"/>
  <c r="B66" i="2"/>
  <c r="C66" i="2" s="1"/>
  <c r="E65" i="2"/>
  <c r="D65" i="2"/>
  <c r="F65" i="2" s="1"/>
  <c r="B65" i="2"/>
  <c r="C65" i="2" s="1"/>
  <c r="J63" i="2"/>
  <c r="J62" i="2"/>
  <c r="E61" i="2"/>
  <c r="B61" i="2"/>
  <c r="C61" i="2" s="1"/>
  <c r="J60" i="2"/>
  <c r="E59" i="2"/>
  <c r="D59" i="2"/>
  <c r="F59" i="2" s="1"/>
  <c r="B59" i="2"/>
  <c r="C59" i="2" s="1"/>
  <c r="J57" i="2"/>
  <c r="J56" i="2"/>
  <c r="J55" i="2"/>
  <c r="J54" i="2"/>
  <c r="E53" i="2"/>
  <c r="D53" i="2"/>
  <c r="B53" i="2"/>
  <c r="C53" i="2" s="1"/>
  <c r="E52" i="2"/>
  <c r="D52" i="2"/>
  <c r="F52" i="2" s="1"/>
  <c r="B52" i="2"/>
  <c r="C52" i="2" s="1"/>
  <c r="J50" i="2"/>
  <c r="J49" i="2"/>
  <c r="E48" i="2"/>
  <c r="D48" i="2"/>
  <c r="B48" i="2"/>
  <c r="C48" i="2" s="1"/>
  <c r="J46" i="2"/>
  <c r="J45" i="2"/>
  <c r="E44" i="2"/>
  <c r="F44" i="2" s="1"/>
  <c r="B44" i="2"/>
  <c r="C44" i="2" s="1"/>
  <c r="E43" i="2"/>
  <c r="D43" i="2"/>
  <c r="B43" i="2"/>
  <c r="C43" i="2" s="1"/>
  <c r="E42" i="2"/>
  <c r="D42" i="2"/>
  <c r="B42" i="2"/>
  <c r="C42" i="2" s="1"/>
  <c r="J40" i="2"/>
  <c r="E39" i="2"/>
  <c r="D39" i="2"/>
  <c r="F39" i="2" s="1"/>
  <c r="B39" i="2"/>
  <c r="C39" i="2" s="1"/>
  <c r="J37" i="2"/>
  <c r="J36" i="2"/>
  <c r="J35" i="2"/>
  <c r="J34" i="2"/>
  <c r="J33" i="2"/>
  <c r="E32" i="2"/>
  <c r="D32" i="2"/>
  <c r="F32" i="2" s="1"/>
  <c r="B32" i="2"/>
  <c r="C32" i="2" s="1"/>
  <c r="E31" i="2"/>
  <c r="D31" i="2"/>
  <c r="B31" i="2"/>
  <c r="C31" i="2" s="1"/>
  <c r="J29" i="2"/>
  <c r="E28" i="2"/>
  <c r="D28" i="2"/>
  <c r="B28" i="2"/>
  <c r="C28" i="2" s="1"/>
  <c r="E27" i="2"/>
  <c r="D27" i="2"/>
  <c r="B27" i="2"/>
  <c r="C27" i="2" s="1"/>
  <c r="E26" i="2"/>
  <c r="D26" i="2"/>
  <c r="B26" i="2"/>
  <c r="C26" i="2" s="1"/>
  <c r="J24" i="2"/>
  <c r="J23" i="2"/>
  <c r="E22" i="2"/>
  <c r="F22" i="2" s="1"/>
  <c r="B22" i="2"/>
  <c r="C22" i="2" s="1"/>
  <c r="E21" i="2"/>
  <c r="D21" i="2"/>
  <c r="F21" i="2" s="1"/>
  <c r="B21" i="2"/>
  <c r="C21" i="2" s="1"/>
  <c r="E20" i="2"/>
  <c r="D20" i="2"/>
  <c r="F20" i="2" s="1"/>
  <c r="B20" i="2"/>
  <c r="C20" i="2" s="1"/>
  <c r="J18" i="2"/>
  <c r="E17" i="2"/>
  <c r="D17" i="2"/>
  <c r="B17" i="2"/>
  <c r="C17" i="2" s="1"/>
  <c r="E16" i="2"/>
  <c r="D16" i="2"/>
  <c r="B16" i="2"/>
  <c r="C16" i="2" s="1"/>
  <c r="J14" i="2"/>
  <c r="E13" i="2"/>
  <c r="D13" i="2"/>
  <c r="F13" i="2" s="1"/>
  <c r="B13" i="2"/>
  <c r="C13" i="2" s="1"/>
  <c r="E12" i="2"/>
  <c r="D12" i="2"/>
  <c r="B12" i="2"/>
  <c r="C12" i="2" s="1"/>
  <c r="E11" i="2"/>
  <c r="D11" i="2"/>
  <c r="F11" i="2" s="1"/>
  <c r="B11" i="2"/>
  <c r="C11" i="2" s="1"/>
  <c r="E10" i="2"/>
  <c r="D10" i="2"/>
  <c r="F10" i="2" s="1"/>
  <c r="B10" i="2"/>
  <c r="C10" i="2" s="1"/>
  <c r="E9" i="2"/>
  <c r="D9" i="2"/>
  <c r="F9" i="2" s="1"/>
  <c r="B9" i="2"/>
  <c r="C9" i="2" s="1"/>
  <c r="E8" i="2"/>
  <c r="D8" i="2"/>
  <c r="B8" i="2"/>
  <c r="C8" i="2" s="1"/>
  <c r="E7" i="2"/>
  <c r="D7" i="2"/>
  <c r="B7" i="2"/>
  <c r="C7" i="2" s="1"/>
  <c r="E6" i="2"/>
  <c r="D6" i="2"/>
  <c r="F6" i="2" s="1"/>
  <c r="B6" i="2"/>
  <c r="C6" i="2" s="1"/>
  <c r="E5" i="2"/>
  <c r="D5" i="2"/>
  <c r="B5" i="2"/>
  <c r="C5" i="2" s="1"/>
  <c r="E4" i="2"/>
  <c r="D4" i="2"/>
  <c r="F4" i="2" s="1"/>
  <c r="B4" i="2"/>
  <c r="C4" i="2" s="1"/>
  <c r="F42" i="2" l="1"/>
  <c r="F43" i="2"/>
  <c r="F97" i="2"/>
  <c r="F127" i="2"/>
  <c r="F129" i="2"/>
  <c r="F29" i="3"/>
  <c r="F73" i="3"/>
  <c r="F85" i="3"/>
  <c r="F86" i="3"/>
  <c r="F144" i="3"/>
  <c r="F34" i="4"/>
  <c r="F132" i="4"/>
  <c r="F153" i="4"/>
  <c r="F7" i="2"/>
  <c r="F28" i="2"/>
  <c r="F124" i="2"/>
  <c r="F140" i="2"/>
  <c r="F145" i="2"/>
  <c r="F30" i="3"/>
  <c r="F101" i="3"/>
  <c r="F158" i="3"/>
  <c r="F64" i="4"/>
  <c r="F120" i="4"/>
  <c r="F74" i="2"/>
  <c r="F125" i="2"/>
  <c r="F141" i="2"/>
  <c r="F19" i="3"/>
  <c r="F84" i="3"/>
  <c r="F133" i="4"/>
  <c r="F5" i="2"/>
  <c r="F53" i="2"/>
  <c r="F6" i="3"/>
  <c r="F15" i="3"/>
  <c r="F28" i="3"/>
  <c r="F19" i="4"/>
  <c r="F4" i="4"/>
  <c r="F14" i="4"/>
  <c r="F75" i="2"/>
  <c r="F98" i="2"/>
  <c r="F7" i="3"/>
  <c r="F44" i="3"/>
  <c r="F136" i="4"/>
  <c r="F76" i="2"/>
  <c r="F50" i="3"/>
  <c r="F22" i="4"/>
  <c r="F67" i="4"/>
  <c r="F131" i="4"/>
  <c r="F106" i="2"/>
  <c r="F4" i="3"/>
  <c r="F141" i="3"/>
  <c r="F77" i="3"/>
  <c r="F8" i="3"/>
  <c r="F112" i="3"/>
  <c r="F121" i="3"/>
  <c r="F151" i="3"/>
  <c r="F156" i="3"/>
  <c r="F45" i="3"/>
  <c r="F58" i="3"/>
  <c r="F65" i="3"/>
  <c r="F78" i="3"/>
  <c r="F9" i="3"/>
  <c r="F122" i="3"/>
  <c r="F142" i="3"/>
  <c r="F152" i="3"/>
  <c r="F41" i="3"/>
  <c r="F46" i="3"/>
  <c r="F107" i="3"/>
  <c r="F153" i="3"/>
  <c r="F8" i="2"/>
  <c r="F16" i="2"/>
  <c r="F12" i="2"/>
  <c r="F48" i="2"/>
  <c r="F17" i="2"/>
  <c r="F70" i="2"/>
  <c r="F105" i="2"/>
  <c r="F114" i="2"/>
  <c r="F135" i="2"/>
  <c r="F26" i="2"/>
  <c r="F136" i="2"/>
  <c r="F71" i="2"/>
  <c r="F115" i="2"/>
  <c r="F31" i="2"/>
  <c r="F27" i="2"/>
  <c r="F91" i="2"/>
  <c r="F28" i="4"/>
  <c r="F45" i="4"/>
  <c r="F54" i="4"/>
  <c r="F112" i="4"/>
  <c r="F29" i="4"/>
  <c r="F18" i="4"/>
  <c r="F46" i="4"/>
  <c r="F55" i="4"/>
  <c r="F30" i="4"/>
  <c r="F41" i="4"/>
  <c r="F70" i="4"/>
  <c r="F76" i="4"/>
  <c r="F97" i="4"/>
  <c r="F66" i="4"/>
  <c r="F111" i="4"/>
  <c r="F5" i="4"/>
  <c r="F8" i="4"/>
  <c r="F13" i="4"/>
  <c r="F50" i="4"/>
  <c r="F65" i="4"/>
  <c r="F91" i="4"/>
  <c r="F142" i="4"/>
  <c r="F154" i="4"/>
  <c r="F75" i="4"/>
  <c r="F105" i="4"/>
  <c r="F71" i="4"/>
  <c r="F61" i="4"/>
  <c r="F74" i="4"/>
  <c r="F148" i="4"/>
  <c r="F159" i="4"/>
</calcChain>
</file>

<file path=xl/sharedStrings.xml><?xml version="1.0" encoding="utf-8"?>
<sst xmlns="http://schemas.openxmlformats.org/spreadsheetml/2006/main" count="279" uniqueCount="105">
  <si>
    <t>Portfolio: 46MMT_20201015_2045_RSP_2019IEPR</t>
  </si>
  <si>
    <t>Source: RESOLVE Portfolio Analytics Tab ("2020-10-29-All_Portfolios_For_Busbar_Mapping.xlsx"; tab "Portfolio Analytics_Base"; Row 466 "Selected Renewables by Location (Fully Deliverable)" and Row 539 "Selected Renewables by Location (Energy Only)")</t>
  </si>
  <si>
    <t>RESOLVE Resource</t>
  </si>
  <si>
    <t>Tx Deliv. Zone </t>
  </si>
  <si>
    <t>FCDS Renewable Resource Summary by Location (MW)</t>
  </si>
  <si>
    <t>EO Renewable Resource Summary by Location (MW)</t>
  </si>
  <si>
    <t>Total MW</t>
  </si>
  <si>
    <t>SUBSTATION</t>
  </si>
  <si>
    <t xml:space="preserve"> FCDS MW ASSIGNED </t>
  </si>
  <si>
    <t xml:space="preserve"> EO MW ASSIGNED </t>
  </si>
  <si>
    <t>Total MW Assigned</t>
  </si>
  <si>
    <t>CEC NOTES</t>
  </si>
  <si>
    <t>Templeton 230kV</t>
  </si>
  <si>
    <t>Los Banos 230kV</t>
  </si>
  <si>
    <t>Assign this Wind Resource and MW to Westlands Tx Zone</t>
  </si>
  <si>
    <t>Imperial Valley 230kV</t>
  </si>
  <si>
    <t>Ocotillo Express 230kV</t>
  </si>
  <si>
    <t>Bridgeville 115kV</t>
  </si>
  <si>
    <t>Arco 230kV</t>
  </si>
  <si>
    <t>Midway 230kV</t>
  </si>
  <si>
    <t>Renfro 115kV</t>
  </si>
  <si>
    <t>Stockdale 230kV</t>
  </si>
  <si>
    <t>Wheeler Ridge 230kV</t>
  </si>
  <si>
    <t>Cholame  70 kV</t>
  </si>
  <si>
    <t>Assign to Cholame Sub to reduce gentie distance. May require local upgrade to connect project(s)</t>
  </si>
  <si>
    <t>El Dorado 230kV</t>
  </si>
  <si>
    <t>EL Dorado 500kV</t>
  </si>
  <si>
    <t>Victor 230kV</t>
  </si>
  <si>
    <t>Coolwater 230kV</t>
  </si>
  <si>
    <t>Glenn 230kV</t>
  </si>
  <si>
    <t>Delevan 230kV</t>
  </si>
  <si>
    <t>Thermalito 230kV</t>
  </si>
  <si>
    <t>Rio Oso 230kV</t>
  </si>
  <si>
    <t>Round Mountain 500kV</t>
  </si>
  <si>
    <t>Colorado River 500kV</t>
  </si>
  <si>
    <t>Red Bluff 500kV</t>
  </si>
  <si>
    <t>Mohave 500kV</t>
  </si>
  <si>
    <t>Vaca-Dixon &amp; Gc Yard 230kV</t>
  </si>
  <si>
    <t>Lakeville 230kV</t>
  </si>
  <si>
    <t>Tulucay 230kV</t>
  </si>
  <si>
    <t>Vaca-Dixon &amp; GC Yard  230kV</t>
  </si>
  <si>
    <t>Shilo III 230kV</t>
  </si>
  <si>
    <t>Lone Tree 230kV</t>
  </si>
  <si>
    <t>Innovation 230kV</t>
  </si>
  <si>
    <t>Desert View 230kV</t>
  </si>
  <si>
    <t>Crazy Eyes 230kV</t>
  </si>
  <si>
    <t>El Dorado 500kV</t>
  </si>
  <si>
    <t>+623</t>
  </si>
  <si>
    <t>WindHub 230kV</t>
  </si>
  <si>
    <t>Whirlwind 230kV</t>
  </si>
  <si>
    <t>Antelope 230kV</t>
  </si>
  <si>
    <t>Vincent 230kV</t>
  </si>
  <si>
    <t>Replaced Pearblossom 230kV with Vincent 230kV</t>
  </si>
  <si>
    <t>Coburn 230kV</t>
  </si>
  <si>
    <t>Diablo Canyon 500kV</t>
  </si>
  <si>
    <t>Goleta 230kV</t>
  </si>
  <si>
    <t xml:space="preserve">+955      </t>
  </si>
  <si>
    <t>Gates 230kV</t>
  </si>
  <si>
    <t>Helm 230kV</t>
  </si>
  <si>
    <t>Henrietta 230kV</t>
  </si>
  <si>
    <t>Mc Call 230kV</t>
  </si>
  <si>
    <t>Mc Mullin 230kV</t>
  </si>
  <si>
    <t>Panoche 230kV</t>
  </si>
  <si>
    <t>Gates 500kV</t>
  </si>
  <si>
    <t>Excess Allocated - Gates 500kV</t>
  </si>
  <si>
    <t>Hassayampa 500kV</t>
  </si>
  <si>
    <t>Hoodoo Wash Switchyard 500kV</t>
  </si>
  <si>
    <t>Delaney-Colorado 500kV</t>
  </si>
  <si>
    <t>East County 500kV</t>
  </si>
  <si>
    <t>Palo Verde 500kV</t>
  </si>
  <si>
    <t>SunZia/Devers-Palo Verde 500kV</t>
  </si>
  <si>
    <t>Pisgah_Solar </t>
  </si>
  <si>
    <t>Calcite</t>
  </si>
  <si>
    <t>Lugo</t>
  </si>
  <si>
    <t>Pisgah 230kV</t>
  </si>
  <si>
    <t>Pumped Hydro Storage</t>
  </si>
  <si>
    <t xml:space="preserve"> </t>
  </si>
  <si>
    <t>Lee Lake 500kV</t>
  </si>
  <si>
    <t>Portfolio: 38MMT_20201015_2045_RSP_2019IEPR</t>
  </si>
  <si>
    <t>Source: RESOLVE Portfolio Analytics Tab ("2020-10-29-All_Portfolios_For_Busbar_Mapping.xlsx"; tab "Portfolio Analytics_Sens 1"; Row 466 "Selected Renewables by Location (Fully Deliverable)" and Row 539 "Selected Renewables by Location (Energy Only)")</t>
  </si>
  <si>
    <t>Sonoma 3 230kV</t>
  </si>
  <si>
    <t>PG&amp;E 230kV</t>
  </si>
  <si>
    <t>+600</t>
  </si>
  <si>
    <t>Brighton 230kV</t>
  </si>
  <si>
    <t>Logan Creek 230kV</t>
  </si>
  <si>
    <t>-665 EO</t>
  </si>
  <si>
    <t>Palmero 230kV</t>
  </si>
  <si>
    <t>+410</t>
  </si>
  <si>
    <t>Fulton 230kV</t>
  </si>
  <si>
    <t>Contra Costa 230kV</t>
  </si>
  <si>
    <t>Vaca-Dixon &amp; GC Yard 230kV</t>
  </si>
  <si>
    <t>+182</t>
  </si>
  <si>
    <t>+955  +665 EO</t>
  </si>
  <si>
    <t>-330</t>
  </si>
  <si>
    <t>-1500 EO  +1500 FD</t>
  </si>
  <si>
    <t>Pumped Hydro</t>
  </si>
  <si>
    <t>Red Bluff</t>
  </si>
  <si>
    <t xml:space="preserve">Portfolio: </t>
  </si>
  <si>
    <t>30MMT_20201015_2045_OSWSens_2019IEPR</t>
  </si>
  <si>
    <t>Source: RESOLVE Portfolio Analytics Tab ("2020-10-29-All_Portfolios_For_Busbar_Mapping.xlsx"; tab "Portfolio Analytics_Sens 2"; Row 466 "Selected Renewables by Location (Fully Deliverable)" and Row 539 "Selected Renewables by Location (Energy Only)")</t>
  </si>
  <si>
    <t>NOTES</t>
  </si>
  <si>
    <t>+600 FD</t>
  </si>
  <si>
    <t>+1696   +872</t>
  </si>
  <si>
    <t>Humboldt 230KV</t>
  </si>
  <si>
    <t>Morro Bay 230kV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</si>
</sst>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7" formatCode="_(* #,##0.0000_);_(* \(#,##0.00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 (Body)"/>
    </font>
    <font>
      <sz val="11"/>
      <color rgb="FF000000"/>
      <name val="Calibri"/>
      <charset val="1"/>
    </font>
    <font>
      <sz val="11"/>
      <color rgb="FF000000"/>
      <name val="Calibri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20376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3" fillId="2" borderId="2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164" fontId="3" fillId="2" borderId="0" xfId="1" applyNumberFormat="1" applyFont="1" applyFill="1" applyBorder="1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0" fontId="1" fillId="0" borderId="1" xfId="2" applyFont="1" applyBorder="1" applyAlignment="1">
      <alignment horizontal="right"/>
    </xf>
    <xf numFmtId="164" fontId="0" fillId="0" borderId="0" xfId="1" applyNumberFormat="1" applyFont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1" xfId="1" applyNumberFormat="1" applyFont="1" applyFill="1" applyBorder="1"/>
    <xf numFmtId="0" fontId="0" fillId="0" borderId="1" xfId="2" applyFont="1" applyBorder="1" applyAlignment="1">
      <alignment horizontal="right"/>
    </xf>
    <xf numFmtId="164" fontId="0" fillId="0" borderId="1" xfId="1" applyNumberFormat="1" applyFont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164" fontId="0" fillId="3" borderId="1" xfId="1" applyNumberFormat="1" applyFont="1" applyFill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/>
    </xf>
    <xf numFmtId="0" fontId="1" fillId="0" borderId="1" xfId="2" applyFont="1" applyBorder="1" applyAlignment="1">
      <alignment horizontal="center" wrapText="1"/>
    </xf>
    <xf numFmtId="164" fontId="0" fillId="0" borderId="0" xfId="1" applyNumberFormat="1" applyFont="1" applyFill="1" applyBorder="1"/>
    <xf numFmtId="0" fontId="0" fillId="4" borderId="0" xfId="0" applyFill="1"/>
    <xf numFmtId="164" fontId="0" fillId="0" borderId="2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0" fontId="0" fillId="3" borderId="1" xfId="2" applyFont="1" applyFill="1" applyBorder="1" applyAlignment="1">
      <alignment horizontal="right"/>
    </xf>
    <xf numFmtId="164" fontId="0" fillId="3" borderId="1" xfId="1" quotePrefix="1" applyNumberFormat="1" applyFont="1" applyFill="1" applyBorder="1"/>
    <xf numFmtId="0" fontId="0" fillId="0" borderId="5" xfId="2" applyFont="1" applyBorder="1" applyAlignment="1">
      <alignment horizontal="right"/>
    </xf>
    <xf numFmtId="0" fontId="5" fillId="3" borderId="1" xfId="2" applyFont="1" applyFill="1" applyBorder="1" applyAlignment="1">
      <alignment horizontal="center" wrapText="1"/>
    </xf>
    <xf numFmtId="0" fontId="6" fillId="0" borderId="3" xfId="0" applyFont="1" applyBorder="1"/>
    <xf numFmtId="0" fontId="7" fillId="0" borderId="4" xfId="0" applyFont="1" applyBorder="1"/>
    <xf numFmtId="164" fontId="1" fillId="0" borderId="1" xfId="1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0" fillId="5" borderId="0" xfId="0" applyFill="1"/>
    <xf numFmtId="164" fontId="0" fillId="0" borderId="1" xfId="1" quotePrefix="1" applyNumberFormat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right"/>
    </xf>
    <xf numFmtId="164" fontId="0" fillId="3" borderId="2" xfId="1" applyNumberFormat="1" applyFont="1" applyFill="1" applyBorder="1"/>
    <xf numFmtId="0" fontId="7" fillId="3" borderId="4" xfId="0" applyFont="1" applyFill="1" applyBorder="1"/>
    <xf numFmtId="164" fontId="1" fillId="0" borderId="1" xfId="1" applyNumberFormat="1" applyFont="1" applyFill="1" applyBorder="1"/>
    <xf numFmtId="0" fontId="0" fillId="6" borderId="0" xfId="0" applyFill="1"/>
    <xf numFmtId="164" fontId="0" fillId="0" borderId="1" xfId="1" applyNumberFormat="1" applyFont="1" applyBorder="1" applyAlignment="1">
      <alignment horizontal="right"/>
    </xf>
    <xf numFmtId="164" fontId="0" fillId="3" borderId="1" xfId="1" quotePrefix="1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0" fillId="0" borderId="1" xfId="1" quotePrefix="1" applyNumberFormat="1" applyFont="1" applyBorder="1" applyAlignment="1">
      <alignment horizontal="center"/>
    </xf>
    <xf numFmtId="164" fontId="0" fillId="0" borderId="0" xfId="1" applyNumberFormat="1" applyFont="1" applyFill="1"/>
    <xf numFmtId="164" fontId="1" fillId="3" borderId="1" xfId="1" applyNumberFormat="1" applyFont="1" applyFill="1" applyBorder="1"/>
    <xf numFmtId="164" fontId="1" fillId="0" borderId="1" xfId="1" applyNumberFormat="1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8" fillId="3" borderId="4" xfId="0" applyFont="1" applyFill="1" applyBorder="1"/>
    <xf numFmtId="3" fontId="8" fillId="3" borderId="4" xfId="0" applyNumberFormat="1" applyFont="1" applyFill="1" applyBorder="1"/>
    <xf numFmtId="0" fontId="0" fillId="7" borderId="1" xfId="2" applyFont="1" applyFill="1" applyBorder="1" applyAlignment="1">
      <alignment horizontal="right"/>
    </xf>
    <xf numFmtId="164" fontId="1" fillId="0" borderId="1" xfId="0" applyNumberFormat="1" applyFont="1" applyBorder="1"/>
    <xf numFmtId="0" fontId="0" fillId="0" borderId="6" xfId="0" applyBorder="1"/>
    <xf numFmtId="164" fontId="0" fillId="0" borderId="6" xfId="1" applyNumberFormat="1" applyFont="1" applyBorder="1"/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 wrapText="1"/>
    </xf>
    <xf numFmtId="167" fontId="0" fillId="0" borderId="1" xfId="1" applyNumberFormat="1" applyFont="1" applyBorder="1"/>
  </cellXfs>
  <cellStyles count="3">
    <cellStyle name="Comma" xfId="1" builtinId="3"/>
    <cellStyle name="Normal" xfId="0" builtinId="0"/>
    <cellStyle name="Normal 2" xfId="2" xr:uid="{9AFD06DB-DB07-434E-B392-2D177ACAE63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CEC%20WORK%202020&#61480;\CEC%20WORK%2011-2020\CPUC%20IRP%20BusBar%20Mapping\2021%20IRP%20Portfolios\DATA2\IRP-TPP%20Working%20Group%20Data\2021_2022%20TPP%20Busbar%20Mapping%20Data\TPPBase_Portfolio_46MMTWithBaselineRecWithBatteryStorage_CECBusBar%20Assignment_11112020_v.1.xlsx?6792E025" TargetMode="External"/><Relationship Id="rId1" Type="http://schemas.openxmlformats.org/officeDocument/2006/relationships/externalLinkPath" Target="file:///\\6792E025\TPPBase_Portfolio_46MMTWithBaselineRecWithBatteryStorage_CECBusBar%20Assignment_11112020_v.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CEC%20WORK%202020&#61480;\CEC%20WORK%2011-2020\CPUC%20IRP%20BusBar%20Mapping\2021%20IRP%20Portfolios\DATA2\IRP-TPP%20Working%20Group%20Data\2021_2022%20TPP%20Busbar%20Mapping%20Data\TPPSens1_Portfolio_38MMTWithBaselineRecWithBatteryStorage_CECBusBar%20Assignment_11112020_v.1.xlsx?6792E025" TargetMode="External"/><Relationship Id="rId1" Type="http://schemas.openxmlformats.org/officeDocument/2006/relationships/externalLinkPath" Target="file:///\\6792E025\TPPSens1_Portfolio_38MMTWithBaselineRecWithBatteryStorage_CECBusBar%20Assignment_11112020_v.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CEC%20WORK%202020&#61480;\CEC%20WORK%2011-2020\CPUC%20IRP%20BusBar%20Mapping\2021%20IRP%20Portfolios\DATA2\IRP-TPP%20Working%20Group%20Data\2021_2022%20TPP%20Busbar%20Mapping%20Data\TPPSens2_Portfolio_30MMTWithBaselineRecWithBatteryStorage_CECBusBarAssignment_11112020_v.1.xlsx?6792E025" TargetMode="External"/><Relationship Id="rId1" Type="http://schemas.openxmlformats.org/officeDocument/2006/relationships/externalLinkPath" Target="file:///\\6792E025\TPPSens2_Portfolio_30MMTWithBaselineRecWithBatteryStorage_CECBusBarAssignment_11112020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MMT_CEC BusBar Assignment"/>
      <sheetName val="portfolioSummary"/>
      <sheetName val="FDNewBaselineSumByRESOLVEReso"/>
      <sheetName val="EOSumByRESOLVEResource"/>
    </sheetNames>
    <sheetDataSet>
      <sheetData sheetId="0" refreshError="1"/>
      <sheetData sheetId="1" refreshError="1"/>
      <sheetData sheetId="2" refreshError="1">
        <row r="2">
          <cell r="N2" t="str">
            <v>Source: 2020-10-29-All_Portfolios_For_Busbar_Mapping.xlsx; tab "Portfolio Analytics_Base"; Row 466 "Selected Renewables by Location (Fully Deliverable)"</v>
          </cell>
        </row>
        <row r="3">
          <cell r="N3" t="str">
            <v>Extract from:</v>
          </cell>
          <cell r="O3" t="str">
            <v>RESOLVE_Results_Viewer_2020-09-10_LLT_tests_2_SK</v>
          </cell>
        </row>
        <row r="4">
          <cell r="B4" t="str">
            <v>InState_Biomass</v>
          </cell>
          <cell r="E4">
            <v>0</v>
          </cell>
          <cell r="N4" t="str">
            <v>FCDS Renewable Resource Summary by Location (MW)</v>
          </cell>
        </row>
        <row r="5">
          <cell r="B5" t="str">
            <v>Greater_Imperial_Geothermal</v>
          </cell>
          <cell r="E5">
            <v>0</v>
          </cell>
          <cell r="N5" t="str">
            <v>RESOLVE Resource</v>
          </cell>
          <cell r="O5" t="str">
            <v>Tx Zone</v>
          </cell>
        </row>
        <row r="6">
          <cell r="B6" t="str">
            <v>Inyokern_North_Kramer_Geothermal</v>
          </cell>
          <cell r="E6">
            <v>0</v>
          </cell>
          <cell r="N6" t="str">
            <v>InState_Biomass</v>
          </cell>
          <cell r="O6" t="str">
            <v>None</v>
          </cell>
        </row>
        <row r="7">
          <cell r="B7" t="str">
            <v>Northern_California_Ex_Geothermal</v>
          </cell>
          <cell r="E7">
            <v>0</v>
          </cell>
          <cell r="N7" t="str">
            <v>Greater_Imperial_Geothermal</v>
          </cell>
          <cell r="O7" t="str">
            <v>Greater_Imperial-SCADSNV</v>
          </cell>
        </row>
        <row r="8">
          <cell r="B8" t="str">
            <v>Pacific_Northwest_Geothermal</v>
          </cell>
          <cell r="E8">
            <v>0</v>
          </cell>
          <cell r="N8" t="str">
            <v>Inyokern_North_Kramer_Geothermal</v>
          </cell>
          <cell r="O8" t="str">
            <v>Greater_Kramer-Inyokern_North_Kramer</v>
          </cell>
        </row>
        <row r="9">
          <cell r="B9" t="str">
            <v>Riverside_Palm_Springs_Geothermal</v>
          </cell>
          <cell r="E9">
            <v>0</v>
          </cell>
          <cell r="N9" t="str">
            <v>Northern_California_Ex_Geothermal</v>
          </cell>
          <cell r="O9" t="str">
            <v>Northern_California_Ex</v>
          </cell>
        </row>
        <row r="10">
          <cell r="B10" t="str">
            <v>Solano_Geothermal</v>
          </cell>
          <cell r="E10">
            <v>0</v>
          </cell>
          <cell r="N10" t="str">
            <v>Pacific_Northwest_Geothermal</v>
          </cell>
          <cell r="O10" t="str">
            <v>N/A</v>
          </cell>
        </row>
        <row r="11">
          <cell r="B11" t="str">
            <v>Southern_Nevada_Geothermal</v>
          </cell>
          <cell r="E11">
            <v>0</v>
          </cell>
          <cell r="N11" t="str">
            <v>Riverside_Palm_Springs_Geothermal</v>
          </cell>
          <cell r="O11" t="str">
            <v>SCADSNV-Riverside_Palm_Springs</v>
          </cell>
        </row>
        <row r="12">
          <cell r="B12" t="str">
            <v>Carrizo_Solar</v>
          </cell>
          <cell r="E12">
            <v>0</v>
          </cell>
          <cell r="N12" t="str">
            <v>Solano_Geothermal</v>
          </cell>
          <cell r="O12" t="str">
            <v>Solano-Sacramento_River</v>
          </cell>
        </row>
        <row r="13">
          <cell r="B13" t="str">
            <v>Carrizo_Wind</v>
          </cell>
          <cell r="E13">
            <v>187</v>
          </cell>
          <cell r="N13" t="str">
            <v>Southern_Nevada_Geothermal</v>
          </cell>
          <cell r="O13" t="str">
            <v>SCADSNV-Mountain_Pass_El_Dorado</v>
          </cell>
        </row>
        <row r="14">
          <cell r="B14" t="str">
            <v>Central_Valley_North_Los_Banos_Solar</v>
          </cell>
          <cell r="E14">
            <v>0</v>
          </cell>
          <cell r="N14" t="str">
            <v>Carrizo_Solar</v>
          </cell>
          <cell r="O14" t="str">
            <v>SPGE-Kern_Greater_Carrizo-Carrizo</v>
          </cell>
        </row>
        <row r="15">
          <cell r="B15" t="str">
            <v>Central_Valley_North_Los_Banos_Wind</v>
          </cell>
          <cell r="E15">
            <v>173</v>
          </cell>
          <cell r="N15" t="str">
            <v>Carrizo_Wind</v>
          </cell>
          <cell r="O15" t="str">
            <v>SPGE-Kern_Greater_Carrizo-Carrizo</v>
          </cell>
        </row>
        <row r="16">
          <cell r="B16" t="str">
            <v>Distributed_Solar</v>
          </cell>
          <cell r="E16">
            <v>0</v>
          </cell>
          <cell r="N16" t="str">
            <v>Central_Valley_North_Los_Banos_Solar</v>
          </cell>
          <cell r="O16" t="str">
            <v>Central_Valley_North_Los_Banos-SPGE</v>
          </cell>
        </row>
        <row r="17">
          <cell r="B17" t="str">
            <v>Distributed_Wind</v>
          </cell>
          <cell r="E17">
            <v>0</v>
          </cell>
          <cell r="N17" t="str">
            <v>Central_Valley_North_Los_Banos_Wind</v>
          </cell>
          <cell r="O17" t="str">
            <v>Central_Valley_North_Los_Banos-SPGE</v>
          </cell>
        </row>
        <row r="18">
          <cell r="B18" t="str">
            <v>Greater_Imperial_Solar</v>
          </cell>
          <cell r="N18" t="str">
            <v>Distributed_Solar</v>
          </cell>
          <cell r="O18" t="str">
            <v>None</v>
          </cell>
        </row>
        <row r="19">
          <cell r="B19" t="str">
            <v>Greater_Imperial_Wind</v>
          </cell>
          <cell r="E19">
            <v>0</v>
          </cell>
          <cell r="N19" t="str">
            <v>Distributed_Wind</v>
          </cell>
          <cell r="O19" t="e">
            <v>#N/A</v>
          </cell>
        </row>
        <row r="20">
          <cell r="B20" t="str">
            <v>Greater_Kramer_Wind</v>
          </cell>
          <cell r="E20">
            <v>0</v>
          </cell>
          <cell r="N20" t="str">
            <v>Greater_Imperial_Solar</v>
          </cell>
          <cell r="O20" t="str">
            <v>Greater_Imperial-SCADSNV</v>
          </cell>
        </row>
        <row r="21">
          <cell r="B21" t="str">
            <v>Humboldt_Wind</v>
          </cell>
          <cell r="E21">
            <v>0</v>
          </cell>
          <cell r="N21" t="str">
            <v>Greater_Imperial_Wind</v>
          </cell>
          <cell r="O21" t="str">
            <v>Greater_Imperial-SCADSNV</v>
          </cell>
        </row>
        <row r="22">
          <cell r="B22" t="str">
            <v>Inyokern_North_Kramer_Solar</v>
          </cell>
          <cell r="E22">
            <v>0</v>
          </cell>
          <cell r="N22" t="str">
            <v>Greater_Kramer_Wind</v>
          </cell>
          <cell r="O22" t="str">
            <v>Greater_Kramer</v>
          </cell>
        </row>
        <row r="23">
          <cell r="B23" t="str">
            <v>Kern_Greater_Carrizo_Solar</v>
          </cell>
          <cell r="E23">
            <v>0</v>
          </cell>
          <cell r="N23" t="str">
            <v>Humboldt_Wind</v>
          </cell>
          <cell r="O23" t="str">
            <v>Sacramento_River-Humboldt</v>
          </cell>
        </row>
        <row r="24">
          <cell r="B24" t="str">
            <v>Kern_Greater_Carrizo_Wind</v>
          </cell>
          <cell r="E24">
            <v>20</v>
          </cell>
          <cell r="N24" t="str">
            <v>Inyokern_North_Kramer_Solar</v>
          </cell>
          <cell r="O24" t="str">
            <v>Greater_Kramer-Inyokern_North_Kramer</v>
          </cell>
        </row>
        <row r="25">
          <cell r="B25" t="str">
            <v>Kramer_Inyokern_Ex_Solar</v>
          </cell>
          <cell r="E25">
            <v>0</v>
          </cell>
          <cell r="N25" t="str">
            <v>Kern_Greater_Carrizo_Solar</v>
          </cell>
          <cell r="O25" t="str">
            <v>SPGE-Kern_Greater_Carrizo</v>
          </cell>
        </row>
        <row r="26">
          <cell r="B26" t="str">
            <v>Kramer_Inyokern_Ex_Wind</v>
          </cell>
          <cell r="E26">
            <v>0</v>
          </cell>
          <cell r="N26" t="str">
            <v>Kern_Greater_Carrizo_Wind</v>
          </cell>
          <cell r="O26" t="str">
            <v>SPGE-Kern_Greater_Carrizo</v>
          </cell>
        </row>
        <row r="27">
          <cell r="B27" t="str">
            <v>Mountain_Pass_El_Dorado_Solar</v>
          </cell>
          <cell r="N27" t="str">
            <v>Kramer_Inyokern_Ex_Solar</v>
          </cell>
          <cell r="O27" t="str">
            <v>Kramer_Inyokern_Ex</v>
          </cell>
        </row>
        <row r="28">
          <cell r="B28" t="str">
            <v>North_Victor_Solar</v>
          </cell>
          <cell r="E28">
            <v>300</v>
          </cell>
          <cell r="N28" t="str">
            <v>Kramer_Inyokern_Ex_Wind</v>
          </cell>
          <cell r="O28" t="str">
            <v>Kramer_Inyokern_Ex</v>
          </cell>
        </row>
        <row r="29">
          <cell r="B29" t="str">
            <v>Northern_California_Ex_Solar</v>
          </cell>
          <cell r="E29">
            <v>0</v>
          </cell>
          <cell r="N29" t="str">
            <v>Mountain_Pass_El_Dorado_Solar</v>
          </cell>
          <cell r="O29" t="str">
            <v>Mountain_Pass_El_Dorado</v>
          </cell>
        </row>
        <row r="30">
          <cell r="B30" t="str">
            <v>Northern_California_Ex_Wind</v>
          </cell>
          <cell r="E30">
            <v>766.9</v>
          </cell>
          <cell r="N30" t="str">
            <v>North_Victor_Solar</v>
          </cell>
          <cell r="O30" t="str">
            <v>North_Victor-Greater_Kramer</v>
          </cell>
        </row>
        <row r="31">
          <cell r="B31" t="str">
            <v>NW_Ext_Tx_Wind</v>
          </cell>
          <cell r="E31">
            <v>530.12</v>
          </cell>
          <cell r="N31" t="str">
            <v>Northern_California_Ex_Solar</v>
          </cell>
          <cell r="O31" t="str">
            <v>Northern_California_Ex</v>
          </cell>
        </row>
        <row r="32">
          <cell r="B32" t="str">
            <v>Riverside_Palm_Springs_Solar</v>
          </cell>
          <cell r="N32" t="str">
            <v>Northern_California_Ex_Wind</v>
          </cell>
          <cell r="O32" t="str">
            <v>Sacramento_River</v>
          </cell>
        </row>
        <row r="33">
          <cell r="B33" t="str">
            <v>Sacramento_River_Solar</v>
          </cell>
          <cell r="E33">
            <v>0</v>
          </cell>
          <cell r="N33" t="str">
            <v>NW_Ext_Tx_Wind</v>
          </cell>
          <cell r="O33" t="str">
            <v>Sacramento_River</v>
          </cell>
        </row>
        <row r="34">
          <cell r="B34" t="str">
            <v>Sacramento_River_Wind</v>
          </cell>
          <cell r="E34">
            <v>0</v>
          </cell>
          <cell r="N34" t="str">
            <v>Riverside_Palm_Springs_Solar</v>
          </cell>
          <cell r="O34" t="str">
            <v>SCADSNV-Riverside_Palm_Springs</v>
          </cell>
        </row>
        <row r="35">
          <cell r="B35" t="str">
            <v>SCADSNV_Solar</v>
          </cell>
          <cell r="N35" t="str">
            <v>Sacramento_River_Solar</v>
          </cell>
          <cell r="O35" t="str">
            <v>Sacramento_River</v>
          </cell>
        </row>
        <row r="36">
          <cell r="B36" t="str">
            <v>SCADSNV_Wind</v>
          </cell>
          <cell r="E36">
            <v>0</v>
          </cell>
          <cell r="N36" t="str">
            <v>Sacramento_River_Wind</v>
          </cell>
          <cell r="O36" t="str">
            <v>N/A</v>
          </cell>
        </row>
        <row r="37">
          <cell r="B37" t="str">
            <v>Solano_Solar</v>
          </cell>
          <cell r="E37">
            <v>57</v>
          </cell>
          <cell r="N37" t="str">
            <v>SCADSNV_Solar</v>
          </cell>
          <cell r="O37" t="str">
            <v>SCADSNV</v>
          </cell>
        </row>
        <row r="38">
          <cell r="B38" t="str">
            <v>Solano_subzone_Solar</v>
          </cell>
          <cell r="E38">
            <v>0</v>
          </cell>
          <cell r="N38" t="str">
            <v>SCADSNV_Wind</v>
          </cell>
          <cell r="O38" t="str">
            <v>SCADSNV</v>
          </cell>
        </row>
        <row r="39">
          <cell r="B39" t="str">
            <v>Solano_subzone_Wind</v>
          </cell>
          <cell r="E39">
            <v>0</v>
          </cell>
          <cell r="N39" t="str">
            <v>Solano_Solar</v>
          </cell>
          <cell r="O39" t="str">
            <v>Solano-Sacramento_River</v>
          </cell>
        </row>
        <row r="40">
          <cell r="B40" t="str">
            <v>Solano_Wind</v>
          </cell>
          <cell r="E40">
            <v>462</v>
          </cell>
          <cell r="N40" t="str">
            <v>Solano_subzone_Solar</v>
          </cell>
          <cell r="O40" t="str">
            <v>Solano-Sacramento_River-Solano_subzone</v>
          </cell>
        </row>
        <row r="41">
          <cell r="B41" t="str">
            <v>Southern_California_Desert_Ex_Solar</v>
          </cell>
          <cell r="N41" t="str">
            <v>Solano_subzone_Wind</v>
          </cell>
          <cell r="O41" t="str">
            <v>Solano-Sacramento_River-Solano_subzone</v>
          </cell>
        </row>
        <row r="42">
          <cell r="B42" t="str">
            <v>Southern_California_Desert_Ex_Wind</v>
          </cell>
          <cell r="E42">
            <v>0</v>
          </cell>
          <cell r="N42" t="str">
            <v>Solano_Wind</v>
          </cell>
          <cell r="O42" t="str">
            <v>Solano-Sacramento_River</v>
          </cell>
        </row>
        <row r="43">
          <cell r="B43" t="str">
            <v>Southern_Nevada_Solar</v>
          </cell>
          <cell r="N43" t="str">
            <v>Southern_California_Desert_Ex_Solar</v>
          </cell>
          <cell r="O43" t="str">
            <v>Southern_California_Desert_Ex</v>
          </cell>
        </row>
        <row r="44">
          <cell r="B44" t="str">
            <v>Southern_Nevada_Wind</v>
          </cell>
          <cell r="E44">
            <v>0</v>
          </cell>
          <cell r="N44" t="str">
            <v>Southern_California_Desert_Ex_Wind</v>
          </cell>
          <cell r="O44" t="str">
            <v>Southern_California_Desert_Ex</v>
          </cell>
        </row>
        <row r="45">
          <cell r="B45" t="str">
            <v>SW_Ext_Tx_Wind</v>
          </cell>
          <cell r="E45">
            <v>0</v>
          </cell>
          <cell r="N45" t="str">
            <v>Southern_Nevada_Solar</v>
          </cell>
          <cell r="O45" t="str">
            <v>SCADSNV-GLW_VEA</v>
          </cell>
        </row>
        <row r="46">
          <cell r="B46" t="str">
            <v>Tehachapi_Solar</v>
          </cell>
          <cell r="N46" t="str">
            <v>Southern_Nevada_Wind</v>
          </cell>
          <cell r="O46" t="str">
            <v>SCADSNV-GLW_VEA</v>
          </cell>
        </row>
        <row r="47">
          <cell r="B47" t="str">
            <v>Tehachapi_Ex_Solar</v>
          </cell>
          <cell r="E47">
            <v>0</v>
          </cell>
          <cell r="N47" t="str">
            <v>SW_Ext_Tx_Wind</v>
          </cell>
          <cell r="O47" t="str">
            <v>SCADSNV-Riverside_Palm_Springs</v>
          </cell>
        </row>
        <row r="48">
          <cell r="B48" t="str">
            <v>Tehachapi_Wind</v>
          </cell>
          <cell r="E48">
            <v>275</v>
          </cell>
          <cell r="N48" t="str">
            <v>Tehachapi_Solar</v>
          </cell>
          <cell r="O48" t="str">
            <v>Tehachapi</v>
          </cell>
        </row>
        <row r="49">
          <cell r="B49" t="str">
            <v>Westlands_Ex_Solar</v>
          </cell>
          <cell r="N49" t="str">
            <v>Tehachapi_Ex_Solar</v>
          </cell>
          <cell r="O49" t="str">
            <v>Tehachapi_Ex</v>
          </cell>
        </row>
        <row r="50">
          <cell r="B50" t="str">
            <v>Westlands_Ex_Wind</v>
          </cell>
          <cell r="E50">
            <v>0</v>
          </cell>
          <cell r="N50" t="str">
            <v>Tehachapi_Wind</v>
          </cell>
          <cell r="O50" t="str">
            <v>Tehachapi</v>
          </cell>
        </row>
        <row r="51">
          <cell r="B51" t="str">
            <v>Westlands_Solar</v>
          </cell>
          <cell r="N51" t="str">
            <v>Westlands_Ex_Solar</v>
          </cell>
          <cell r="O51" t="str">
            <v>Westlands_Ex</v>
          </cell>
        </row>
        <row r="52">
          <cell r="B52" t="str">
            <v>Cape_Mendocino_Offshore_Wind</v>
          </cell>
          <cell r="E52">
            <v>0</v>
          </cell>
          <cell r="N52" t="str">
            <v>Westlands_Ex_Wind</v>
          </cell>
          <cell r="O52" t="str">
            <v>N/A</v>
          </cell>
        </row>
        <row r="53">
          <cell r="B53" t="str">
            <v>Del_Norte_Offshore_Wind</v>
          </cell>
          <cell r="E53">
            <v>0</v>
          </cell>
          <cell r="N53" t="str">
            <v>Westlands_Solar</v>
          </cell>
          <cell r="O53" t="str">
            <v>Central_Valley_North_Los_Banos-SPGE</v>
          </cell>
        </row>
        <row r="54">
          <cell r="B54" t="str">
            <v>Diablo_Canyon_Offshore_Wind_Ext_Tx</v>
          </cell>
          <cell r="E54">
            <v>0</v>
          </cell>
          <cell r="N54" t="str">
            <v>Cape_Mendocino_Offshore_Wind</v>
          </cell>
          <cell r="O54" t="str">
            <v>N/A</v>
          </cell>
        </row>
        <row r="55">
          <cell r="B55" t="str">
            <v>Diablo_Canyon_Offshore_Wind</v>
          </cell>
          <cell r="E55">
            <v>0</v>
          </cell>
          <cell r="N55" t="str">
            <v>Del_Norte_Offshore_Wind</v>
          </cell>
          <cell r="O55" t="str">
            <v>N/A</v>
          </cell>
        </row>
        <row r="56">
          <cell r="B56" t="str">
            <v>Humboldt_Bay_Offshore_Wind</v>
          </cell>
          <cell r="E56">
            <v>0</v>
          </cell>
          <cell r="N56" t="str">
            <v>Diablo_Canyon_Offshore_Wind_Ext_Tx</v>
          </cell>
          <cell r="O56" t="str">
            <v>N/A</v>
          </cell>
        </row>
        <row r="57">
          <cell r="B57" t="str">
            <v>Morro_Bay_Offshore_Wind</v>
          </cell>
          <cell r="E57">
            <v>0</v>
          </cell>
          <cell r="N57" t="str">
            <v>Diablo_Canyon_Offshore_Wind</v>
          </cell>
          <cell r="O57" t="str">
            <v>N/A</v>
          </cell>
        </row>
        <row r="58">
          <cell r="B58" t="str">
            <v>Utah_Solar</v>
          </cell>
          <cell r="E58">
            <v>0</v>
          </cell>
          <cell r="N58" t="str">
            <v>Humboldt_Bay_Offshore_Wind</v>
          </cell>
          <cell r="O58" t="str">
            <v>N/A</v>
          </cell>
        </row>
        <row r="59">
          <cell r="B59" t="str">
            <v>Arizona_Solar</v>
          </cell>
          <cell r="N59" t="str">
            <v>Morro_Bay_Offshore_Wind</v>
          </cell>
          <cell r="O59" t="str">
            <v>N/A</v>
          </cell>
        </row>
        <row r="60">
          <cell r="B60" t="str">
            <v>New_Mexico_Solar</v>
          </cell>
          <cell r="E60">
            <v>0</v>
          </cell>
          <cell r="N60" t="str">
            <v>Utah_Solar</v>
          </cell>
          <cell r="O60" t="str">
            <v>N/A</v>
          </cell>
        </row>
        <row r="61">
          <cell r="B61" t="str">
            <v>Baja_California_Solar</v>
          </cell>
          <cell r="E61">
            <v>0</v>
          </cell>
          <cell r="N61" t="str">
            <v>Arizona_Solar</v>
          </cell>
          <cell r="O61" t="str">
            <v>SCADSNV-Riverside_Palm_Springs</v>
          </cell>
        </row>
        <row r="62">
          <cell r="B62" t="str">
            <v>Baja_California_Wind</v>
          </cell>
          <cell r="E62">
            <v>495</v>
          </cell>
          <cell r="N62" t="str">
            <v>New_Mexico_Solar</v>
          </cell>
          <cell r="O62" t="str">
            <v>N/A</v>
          </cell>
        </row>
        <row r="63">
          <cell r="B63" t="str">
            <v>Pacific_Northwest_Wind</v>
          </cell>
          <cell r="E63">
            <v>0</v>
          </cell>
          <cell r="N63" t="str">
            <v>Baja_California_Solar</v>
          </cell>
          <cell r="O63" t="str">
            <v>N/A</v>
          </cell>
        </row>
        <row r="64">
          <cell r="B64" t="str">
            <v>Idaho_Wind</v>
          </cell>
          <cell r="E64">
            <v>0</v>
          </cell>
          <cell r="N64" t="str">
            <v>Baja_California_Wind</v>
          </cell>
          <cell r="O64" t="str">
            <v>Greater_Imperial-SCADSNV</v>
          </cell>
        </row>
        <row r="65">
          <cell r="B65" t="str">
            <v>Utah_Wind</v>
          </cell>
          <cell r="E65">
            <v>0</v>
          </cell>
          <cell r="N65" t="str">
            <v>Pacific_Northwest_Wind</v>
          </cell>
          <cell r="O65" t="str">
            <v>N/A</v>
          </cell>
        </row>
        <row r="66">
          <cell r="B66" t="str">
            <v>Wyoming_Wind</v>
          </cell>
          <cell r="N66" t="str">
            <v>Idaho_Wind</v>
          </cell>
          <cell r="O66" t="str">
            <v>N/A</v>
          </cell>
        </row>
        <row r="67">
          <cell r="B67" t="str">
            <v>Arizona_Wind</v>
          </cell>
          <cell r="E67">
            <v>0</v>
          </cell>
          <cell r="N67" t="str">
            <v>Utah_Wind</v>
          </cell>
          <cell r="O67" t="str">
            <v>N/A</v>
          </cell>
        </row>
        <row r="68">
          <cell r="B68" t="str">
            <v>New_Mexico_Wind</v>
          </cell>
          <cell r="N68" t="str">
            <v>Wyoming_Wind</v>
          </cell>
          <cell r="O68" t="str">
            <v>SCADSNV-Mountain_Pass_El_Dorado</v>
          </cell>
        </row>
        <row r="69">
          <cell r="N69" t="str">
            <v>Arizona_Wind</v>
          </cell>
          <cell r="O69" t="str">
            <v>N/A</v>
          </cell>
        </row>
        <row r="70">
          <cell r="N70" t="str">
            <v>New_Mexico_Wind</v>
          </cell>
          <cell r="O70" t="str">
            <v>SCADSNV-Riverside_Palm_Springs</v>
          </cell>
        </row>
        <row r="71">
          <cell r="N71" t="str">
            <v>In-State</v>
          </cell>
        </row>
        <row r="72">
          <cell r="N72" t="str">
            <v>Out-Of-State</v>
          </cell>
        </row>
        <row r="73">
          <cell r="N73" t="str">
            <v>Note: Resources with #N/A as transmission zone were not made available to the model for this scenario</v>
          </cell>
        </row>
      </sheetData>
      <sheetData sheetId="3" refreshError="1"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547.9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34</v>
          </cell>
        </row>
        <row r="23">
          <cell r="D23">
            <v>0</v>
          </cell>
        </row>
        <row r="24">
          <cell r="D24">
            <v>700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330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800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MMT_CEC BusBar Assignment"/>
      <sheetName val="portfolioSummary"/>
      <sheetName val="FDNewBaselineSumByRESOLVEReso"/>
      <sheetName val="EOSumByRESOLVEResource"/>
    </sheetNames>
    <sheetDataSet>
      <sheetData sheetId="0" refreshError="1"/>
      <sheetData sheetId="1" refreshError="1"/>
      <sheetData sheetId="2" refreshError="1">
        <row r="2">
          <cell r="N2" t="str">
            <v>Source: 2020-10-29-All_Portfolios_For_Busbar_Mapping.xlsx; tab "Portfolio Analytics_Sens 1"; Row 466 "Selected Renewables by Location (Fully Deliverable)"</v>
          </cell>
        </row>
        <row r="3">
          <cell r="N3" t="str">
            <v>Extract from:</v>
          </cell>
          <cell r="O3" t="str">
            <v>RESOLVE_Results_Viewer_2020-09-10_LLT_tests_2_SK</v>
          </cell>
        </row>
        <row r="4">
          <cell r="B4" t="str">
            <v>InState_Biomass</v>
          </cell>
          <cell r="E4">
            <v>0</v>
          </cell>
          <cell r="N4" t="str">
            <v>FCDS Renewable Resource Summary by Location (MW)</v>
          </cell>
        </row>
        <row r="5">
          <cell r="B5" t="str">
            <v>Greater_Imperial_Geothermal</v>
          </cell>
          <cell r="E5">
            <v>0</v>
          </cell>
          <cell r="N5" t="str">
            <v>RESOLVE Resource</v>
          </cell>
          <cell r="O5" t="str">
            <v>Tx Zone</v>
          </cell>
        </row>
        <row r="6">
          <cell r="B6" t="str">
            <v>Inyokern_North_Kramer_Geothermal</v>
          </cell>
          <cell r="E6">
            <v>0</v>
          </cell>
          <cell r="N6" t="str">
            <v>InState_Biomass</v>
          </cell>
          <cell r="O6" t="str">
            <v>None</v>
          </cell>
        </row>
        <row r="7">
          <cell r="B7" t="str">
            <v>Northern_California_Ex_Geothermal</v>
          </cell>
          <cell r="E7">
            <v>0</v>
          </cell>
          <cell r="N7" t="str">
            <v>Greater_Imperial_Geothermal</v>
          </cell>
          <cell r="O7" t="str">
            <v>Greater_Imperial-SCADSNV</v>
          </cell>
        </row>
        <row r="8">
          <cell r="B8" t="str">
            <v>Pacific_Northwest_Geothermal</v>
          </cell>
          <cell r="E8">
            <v>0</v>
          </cell>
          <cell r="N8" t="str">
            <v>Inyokern_North_Kramer_Geothermal</v>
          </cell>
          <cell r="O8" t="str">
            <v>Greater_Kramer-Inyokern_North_Kramer</v>
          </cell>
        </row>
        <row r="9">
          <cell r="B9" t="str">
            <v>Riverside_Palm_Springs_Geothermal</v>
          </cell>
          <cell r="E9">
            <v>0</v>
          </cell>
          <cell r="N9" t="str">
            <v>Northern_California_Ex_Geothermal</v>
          </cell>
          <cell r="O9" t="str">
            <v>Northern_California_Ex</v>
          </cell>
        </row>
        <row r="10">
          <cell r="B10" t="str">
            <v>Solano_Geothermal</v>
          </cell>
          <cell r="N10" t="str">
            <v>Pacific_Northwest_Geothermal</v>
          </cell>
          <cell r="O10" t="str">
            <v>N/A</v>
          </cell>
        </row>
        <row r="11">
          <cell r="B11" t="str">
            <v>Southern_Nevada_Geothermal</v>
          </cell>
          <cell r="E11">
            <v>0</v>
          </cell>
          <cell r="N11" t="str">
            <v>Riverside_Palm_Springs_Geothermal</v>
          </cell>
          <cell r="O11" t="str">
            <v>SCADSNV-Riverside_Palm_Springs</v>
          </cell>
        </row>
        <row r="12">
          <cell r="B12" t="str">
            <v>Carrizo_Solar</v>
          </cell>
          <cell r="E12">
            <v>0</v>
          </cell>
          <cell r="N12" t="str">
            <v>Solano_Geothermal</v>
          </cell>
          <cell r="O12" t="str">
            <v>Solano-Sacramento_River</v>
          </cell>
        </row>
        <row r="13">
          <cell r="B13" t="str">
            <v>Carrizo_Wind</v>
          </cell>
          <cell r="E13">
            <v>287</v>
          </cell>
          <cell r="N13" t="str">
            <v>Southern_Nevada_Geothermal</v>
          </cell>
          <cell r="O13" t="str">
            <v>SCADSNV-Mountain_Pass_El_Dorado</v>
          </cell>
        </row>
        <row r="14">
          <cell r="B14" t="str">
            <v>Central_Valley_North_Los_Banos_Solar</v>
          </cell>
          <cell r="E14">
            <v>0</v>
          </cell>
          <cell r="N14" t="str">
            <v>Carrizo_Solar</v>
          </cell>
          <cell r="O14" t="str">
            <v>SPGE-Kern_Greater_Carrizo-Carrizo</v>
          </cell>
        </row>
        <row r="15">
          <cell r="B15" t="str">
            <v>Central_Valley_North_Los_Banos_Wind</v>
          </cell>
          <cell r="E15">
            <v>173</v>
          </cell>
          <cell r="N15" t="str">
            <v>Carrizo_Wind</v>
          </cell>
          <cell r="O15" t="str">
            <v>SPGE-Kern_Greater_Carrizo-Carrizo</v>
          </cell>
        </row>
        <row r="16">
          <cell r="B16" t="str">
            <v>Distributed_Solar</v>
          </cell>
          <cell r="E16">
            <v>0</v>
          </cell>
          <cell r="N16" t="str">
            <v>Central_Valley_North_Los_Banos_Solar</v>
          </cell>
          <cell r="O16" t="str">
            <v>Central_Valley_North_Los_Banos-SPGE</v>
          </cell>
        </row>
        <row r="17">
          <cell r="B17" t="str">
            <v>Distributed_Wind</v>
          </cell>
          <cell r="E17">
            <v>0</v>
          </cell>
          <cell r="N17" t="str">
            <v>Central_Valley_North_Los_Banos_Wind</v>
          </cell>
          <cell r="O17" t="str">
            <v>Central_Valley_North_Los_Banos-SPGE</v>
          </cell>
        </row>
        <row r="18">
          <cell r="B18" t="str">
            <v>Greater_Imperial_Solar</v>
          </cell>
          <cell r="N18" t="str">
            <v>Distributed_Solar</v>
          </cell>
          <cell r="O18" t="str">
            <v>None</v>
          </cell>
        </row>
        <row r="19">
          <cell r="B19" t="str">
            <v>Greater_Imperial_Wind</v>
          </cell>
          <cell r="E19">
            <v>0</v>
          </cell>
          <cell r="N19" t="str">
            <v>Distributed_Wind</v>
          </cell>
          <cell r="O19" t="e">
            <v>#N/A</v>
          </cell>
        </row>
        <row r="20">
          <cell r="B20" t="str">
            <v>Greater_Kramer_Wind</v>
          </cell>
          <cell r="E20">
            <v>0</v>
          </cell>
          <cell r="N20" t="str">
            <v>Greater_Imperial_Solar</v>
          </cell>
          <cell r="O20" t="str">
            <v>Greater_Imperial-SCADSNV</v>
          </cell>
        </row>
        <row r="21">
          <cell r="B21" t="str">
            <v>Humboldt_Wind</v>
          </cell>
          <cell r="E21">
            <v>0</v>
          </cell>
          <cell r="N21" t="str">
            <v>Greater_Imperial_Wind</v>
          </cell>
          <cell r="O21" t="str">
            <v>Greater_Imperial-SCADSNV</v>
          </cell>
        </row>
        <row r="22">
          <cell r="B22" t="str">
            <v>Inyokern_North_Kramer_Solar</v>
          </cell>
          <cell r="E22">
            <v>0</v>
          </cell>
          <cell r="N22" t="str">
            <v>Greater_Kramer_Wind</v>
          </cell>
          <cell r="O22" t="str">
            <v>Greater_Kramer</v>
          </cell>
        </row>
        <row r="23">
          <cell r="B23" t="str">
            <v>Kern_Greater_Carrizo_Solar</v>
          </cell>
          <cell r="E23">
            <v>101.32</v>
          </cell>
          <cell r="N23" t="str">
            <v>Humboldt_Wind</v>
          </cell>
          <cell r="O23" t="str">
            <v>Sacramento_River-Humboldt</v>
          </cell>
        </row>
        <row r="24">
          <cell r="B24" t="str">
            <v>Kern_Greater_Carrizo_Wind</v>
          </cell>
          <cell r="E24">
            <v>20</v>
          </cell>
          <cell r="N24" t="str">
            <v>Inyokern_North_Kramer_Solar</v>
          </cell>
          <cell r="O24" t="str">
            <v>Greater_Kramer-Inyokern_North_Kramer</v>
          </cell>
        </row>
        <row r="25">
          <cell r="B25" t="str">
            <v>Kramer_Inyokern_Ex_Solar</v>
          </cell>
          <cell r="E25">
            <v>0</v>
          </cell>
          <cell r="N25" t="str">
            <v>Kern_Greater_Carrizo_Solar</v>
          </cell>
          <cell r="O25" t="str">
            <v>SPGE-Kern_Greater_Carrizo</v>
          </cell>
        </row>
        <row r="26">
          <cell r="B26" t="str">
            <v>Kramer_Inyokern_Ex_Wind</v>
          </cell>
          <cell r="E26">
            <v>0</v>
          </cell>
          <cell r="N26" t="str">
            <v>Kern_Greater_Carrizo_Wind</v>
          </cell>
          <cell r="O26" t="str">
            <v>SPGE-Kern_Greater_Carrizo</v>
          </cell>
        </row>
        <row r="27">
          <cell r="B27" t="str">
            <v>Mountain_Pass_El_Dorado_Solar</v>
          </cell>
          <cell r="E27">
            <v>248</v>
          </cell>
          <cell r="N27" t="str">
            <v>Kramer_Inyokern_Ex_Solar</v>
          </cell>
          <cell r="O27" t="str">
            <v>Kramer_Inyokern_Ex</v>
          </cell>
        </row>
        <row r="28">
          <cell r="B28" t="str">
            <v>North_Victor_Solar</v>
          </cell>
          <cell r="E28">
            <v>300</v>
          </cell>
          <cell r="N28" t="str">
            <v>Kramer_Inyokern_Ex_Wind</v>
          </cell>
          <cell r="O28" t="str">
            <v>Kramer_Inyokern_Ex</v>
          </cell>
        </row>
        <row r="29">
          <cell r="B29" t="str">
            <v>Northern_California_Ex_Solar</v>
          </cell>
          <cell r="E29">
            <v>396.9</v>
          </cell>
          <cell r="N29" t="str">
            <v>Mountain_Pass_El_Dorado_Solar</v>
          </cell>
          <cell r="O29" t="str">
            <v>Mountain_Pass_El_Dorado</v>
          </cell>
        </row>
        <row r="30">
          <cell r="B30" t="str">
            <v>Northern_California_Ex_Wind</v>
          </cell>
          <cell r="E30">
            <v>766.9</v>
          </cell>
          <cell r="N30" t="str">
            <v>North_Victor_Solar</v>
          </cell>
          <cell r="O30" t="str">
            <v>North_Victor-Greater_Kramer</v>
          </cell>
        </row>
        <row r="31">
          <cell r="B31" t="str">
            <v>NW_Ext_Tx_Wind</v>
          </cell>
          <cell r="N31" t="str">
            <v>Northern_California_Ex_Solar</v>
          </cell>
          <cell r="O31" t="str">
            <v>Northern_California_Ex</v>
          </cell>
        </row>
        <row r="32">
          <cell r="B32" t="str">
            <v>Riverside_Palm_Springs_Solar</v>
          </cell>
          <cell r="E32">
            <v>0</v>
          </cell>
          <cell r="N32" t="str">
            <v>Northern_California_Ex_Wind</v>
          </cell>
          <cell r="O32" t="str">
            <v>Sacramento_River</v>
          </cell>
        </row>
        <row r="33">
          <cell r="B33" t="str">
            <v>Sacramento_River_Solar</v>
          </cell>
          <cell r="E33">
            <v>0</v>
          </cell>
          <cell r="N33" t="str">
            <v>NW_Ext_Tx_Wind</v>
          </cell>
          <cell r="O33" t="str">
            <v>Sacramento_River</v>
          </cell>
        </row>
        <row r="34">
          <cell r="B34" t="str">
            <v>Sacramento_River_Wind</v>
          </cell>
          <cell r="E34">
            <v>0</v>
          </cell>
          <cell r="N34" t="str">
            <v>Riverside_Palm_Springs_Solar</v>
          </cell>
          <cell r="O34" t="str">
            <v>SCADSNV-Riverside_Palm_Springs</v>
          </cell>
        </row>
        <row r="35">
          <cell r="B35" t="str">
            <v>SCADSNV_Solar</v>
          </cell>
          <cell r="N35" t="str">
            <v>Sacramento_River_Solar</v>
          </cell>
          <cell r="O35" t="str">
            <v>Sacramento_River</v>
          </cell>
        </row>
        <row r="36">
          <cell r="B36" t="str">
            <v>SCADSNV_Wind</v>
          </cell>
          <cell r="E36">
            <v>0</v>
          </cell>
          <cell r="N36" t="str">
            <v>Sacramento_River_Wind</v>
          </cell>
          <cell r="O36" t="str">
            <v>N/A</v>
          </cell>
        </row>
        <row r="37">
          <cell r="B37" t="str">
            <v>Solano_Solar</v>
          </cell>
          <cell r="E37">
            <v>0</v>
          </cell>
          <cell r="N37" t="str">
            <v>SCADSNV_Solar</v>
          </cell>
          <cell r="O37" t="str">
            <v>SCADSNV</v>
          </cell>
        </row>
        <row r="38">
          <cell r="B38" t="str">
            <v>Solano_subzone_Solar</v>
          </cell>
          <cell r="E38">
            <v>0</v>
          </cell>
          <cell r="N38" t="str">
            <v>SCADSNV_Wind</v>
          </cell>
          <cell r="O38" t="str">
            <v>SCADSNV</v>
          </cell>
        </row>
        <row r="39">
          <cell r="B39" t="str">
            <v>Solano_subzone_Wind</v>
          </cell>
          <cell r="E39">
            <v>0</v>
          </cell>
          <cell r="N39" t="str">
            <v>Solano_Solar</v>
          </cell>
          <cell r="O39" t="str">
            <v>Solano-Sacramento_River</v>
          </cell>
        </row>
        <row r="40">
          <cell r="B40" t="str">
            <v>Solano_Wind</v>
          </cell>
          <cell r="E40">
            <v>462</v>
          </cell>
          <cell r="N40" t="str">
            <v>Solano_subzone_Solar</v>
          </cell>
          <cell r="O40" t="str">
            <v>Solano-Sacramento_River-Solano_subzone</v>
          </cell>
        </row>
        <row r="41">
          <cell r="B41" t="str">
            <v>Southern_California_Desert_Ex_Solar</v>
          </cell>
          <cell r="N41" t="str">
            <v>Solano_subzone_Wind</v>
          </cell>
          <cell r="O41" t="str">
            <v>Solano-Sacramento_River-Solano_subzone</v>
          </cell>
        </row>
        <row r="42">
          <cell r="B42" t="str">
            <v>Southern_California_Desert_Ex_Wind</v>
          </cell>
          <cell r="E42">
            <v>0</v>
          </cell>
          <cell r="N42" t="str">
            <v>Solano_Wind</v>
          </cell>
          <cell r="O42" t="str">
            <v>Solano-Sacramento_River</v>
          </cell>
        </row>
        <row r="43">
          <cell r="B43" t="str">
            <v>Southern_Nevada_Solar</v>
          </cell>
          <cell r="N43" t="str">
            <v>Southern_California_Desert_Ex_Solar</v>
          </cell>
          <cell r="O43" t="str">
            <v>Southern_California_Desert_Ex</v>
          </cell>
        </row>
        <row r="44">
          <cell r="B44" t="str">
            <v>Southern_Nevada_Wind</v>
          </cell>
          <cell r="E44">
            <v>442.03</v>
          </cell>
          <cell r="N44" t="str">
            <v>Southern_California_Desert_Ex_Wind</v>
          </cell>
          <cell r="O44" t="str">
            <v>Southern_California_Desert_Ex</v>
          </cell>
        </row>
        <row r="45">
          <cell r="B45" t="str">
            <v>SW_Ext_Tx_Wind</v>
          </cell>
          <cell r="E45">
            <v>0</v>
          </cell>
          <cell r="N45" t="str">
            <v>Southern_Nevada_Solar</v>
          </cell>
          <cell r="O45" t="str">
            <v>SCADSNV-GLW_VEA</v>
          </cell>
        </row>
        <row r="46">
          <cell r="B46" t="str">
            <v>Tehachapi_Solar</v>
          </cell>
          <cell r="N46" t="str">
            <v>Southern_Nevada_Wind</v>
          </cell>
          <cell r="O46" t="str">
            <v>SCADSNV-GLW_VEA</v>
          </cell>
        </row>
        <row r="47">
          <cell r="B47" t="str">
            <v>Tehachapi_Ex_Solar</v>
          </cell>
          <cell r="E47">
            <v>0</v>
          </cell>
          <cell r="N47" t="str">
            <v>SW_Ext_Tx_Wind</v>
          </cell>
          <cell r="O47" t="str">
            <v>SCADSNV-Riverside_Palm_Springs</v>
          </cell>
        </row>
        <row r="48">
          <cell r="B48" t="str">
            <v>Tehachapi_Wind</v>
          </cell>
          <cell r="E48">
            <v>275</v>
          </cell>
          <cell r="N48" t="str">
            <v>Tehachapi_Solar</v>
          </cell>
          <cell r="O48" t="str">
            <v>Tehachapi</v>
          </cell>
        </row>
        <row r="49">
          <cell r="B49" t="str">
            <v>Westlands_Ex_Solar</v>
          </cell>
          <cell r="N49" t="str">
            <v>Tehachapi_Ex_Solar</v>
          </cell>
          <cell r="O49" t="str">
            <v>Tehachapi_Ex</v>
          </cell>
        </row>
        <row r="50">
          <cell r="B50" t="str">
            <v>Westlands_Ex_Wind</v>
          </cell>
          <cell r="E50">
            <v>0</v>
          </cell>
          <cell r="N50" t="str">
            <v>Tehachapi_Wind</v>
          </cell>
          <cell r="O50" t="str">
            <v>Tehachapi</v>
          </cell>
        </row>
        <row r="51">
          <cell r="B51" t="str">
            <v>Westlands_Solar</v>
          </cell>
          <cell r="N51" t="str">
            <v>Westlands_Ex_Solar</v>
          </cell>
          <cell r="O51" t="str">
            <v>Westlands_Ex</v>
          </cell>
        </row>
        <row r="52">
          <cell r="B52" t="str">
            <v>Cape_Mendocino_Offshore_Wind</v>
          </cell>
          <cell r="E52">
            <v>0</v>
          </cell>
          <cell r="N52" t="str">
            <v>Westlands_Ex_Wind</v>
          </cell>
          <cell r="O52" t="str">
            <v>N/A</v>
          </cell>
        </row>
        <row r="53">
          <cell r="B53" t="str">
            <v>Del_Norte_Offshore_Wind</v>
          </cell>
          <cell r="E53">
            <v>0</v>
          </cell>
          <cell r="N53" t="str">
            <v>Westlands_Solar</v>
          </cell>
          <cell r="O53" t="str">
            <v>Central_Valley_North_Los_Banos-SPGE</v>
          </cell>
        </row>
        <row r="54">
          <cell r="B54" t="str">
            <v>Diablo_Canyon_Offshore_Wind_Ext_Tx</v>
          </cell>
          <cell r="E54">
            <v>0</v>
          </cell>
          <cell r="N54" t="str">
            <v>Cape_Mendocino_Offshore_Wind</v>
          </cell>
          <cell r="O54" t="str">
            <v>N/A</v>
          </cell>
        </row>
        <row r="55">
          <cell r="B55" t="str">
            <v>Diablo_Canyon_Offshore_Wind</v>
          </cell>
          <cell r="E55">
            <v>0</v>
          </cell>
          <cell r="N55" t="str">
            <v>Del_Norte_Offshore_Wind</v>
          </cell>
          <cell r="O55" t="str">
            <v>N/A</v>
          </cell>
        </row>
        <row r="56">
          <cell r="B56" t="str">
            <v>Humboldt_Bay_Offshore_Wind</v>
          </cell>
          <cell r="E56">
            <v>0</v>
          </cell>
          <cell r="N56" t="str">
            <v>Diablo_Canyon_Offshore_Wind_Ext_Tx</v>
          </cell>
          <cell r="O56" t="str">
            <v>N/A</v>
          </cell>
        </row>
        <row r="57">
          <cell r="B57" t="str">
            <v>Morro_Bay_Offshore_Wind</v>
          </cell>
          <cell r="E57">
            <v>0</v>
          </cell>
          <cell r="N57" t="str">
            <v>Diablo_Canyon_Offshore_Wind</v>
          </cell>
          <cell r="O57" t="str">
            <v>N/A</v>
          </cell>
        </row>
        <row r="58">
          <cell r="B58" t="str">
            <v>Utah_Solar</v>
          </cell>
          <cell r="E58">
            <v>0</v>
          </cell>
          <cell r="N58" t="str">
            <v>Humboldt_Bay_Offshore_Wind</v>
          </cell>
          <cell r="O58" t="str">
            <v>N/A</v>
          </cell>
        </row>
        <row r="59">
          <cell r="B59" t="str">
            <v>Arizona_Solar</v>
          </cell>
          <cell r="N59" t="str">
            <v>Morro_Bay_Offshore_Wind</v>
          </cell>
          <cell r="O59" t="str">
            <v>N/A</v>
          </cell>
        </row>
        <row r="60">
          <cell r="B60" t="str">
            <v>New_Mexico_Solar</v>
          </cell>
          <cell r="E60">
            <v>0</v>
          </cell>
          <cell r="N60" t="str">
            <v>Utah_Solar</v>
          </cell>
          <cell r="O60" t="str">
            <v>N/A</v>
          </cell>
        </row>
        <row r="61">
          <cell r="B61" t="str">
            <v>Baja_California_Solar</v>
          </cell>
          <cell r="E61">
            <v>0</v>
          </cell>
          <cell r="N61" t="str">
            <v>Arizona_Solar</v>
          </cell>
          <cell r="O61" t="str">
            <v>SCADSNV-Riverside_Palm_Springs</v>
          </cell>
        </row>
        <row r="62">
          <cell r="B62" t="str">
            <v>Baja_California_Wind</v>
          </cell>
          <cell r="E62">
            <v>495</v>
          </cell>
          <cell r="N62" t="str">
            <v>New_Mexico_Solar</v>
          </cell>
          <cell r="O62" t="str">
            <v>N/A</v>
          </cell>
        </row>
        <row r="63">
          <cell r="B63" t="str">
            <v>Pacific_Northwest_Wind</v>
          </cell>
          <cell r="E63">
            <v>0</v>
          </cell>
          <cell r="N63" t="str">
            <v>Baja_California_Solar</v>
          </cell>
          <cell r="O63" t="str">
            <v>N/A</v>
          </cell>
        </row>
        <row r="64">
          <cell r="B64" t="str">
            <v>Idaho_Wind</v>
          </cell>
          <cell r="E64">
            <v>0</v>
          </cell>
          <cell r="N64" t="str">
            <v>Baja_California_Wind</v>
          </cell>
          <cell r="O64" t="str">
            <v>Greater_Imperial-SCADSNV</v>
          </cell>
        </row>
        <row r="65">
          <cell r="B65" t="str">
            <v>Utah_Wind</v>
          </cell>
          <cell r="E65">
            <v>0</v>
          </cell>
          <cell r="N65" t="str">
            <v>Pacific_Northwest_Wind</v>
          </cell>
          <cell r="O65" t="str">
            <v>N/A</v>
          </cell>
        </row>
        <row r="66">
          <cell r="B66" t="str">
            <v>Wyoming_Wind</v>
          </cell>
          <cell r="N66" t="str">
            <v>Idaho_Wind</v>
          </cell>
          <cell r="O66" t="str">
            <v>N/A</v>
          </cell>
        </row>
        <row r="67">
          <cell r="B67" t="str">
            <v>Arizona_Wind</v>
          </cell>
          <cell r="E67">
            <v>0</v>
          </cell>
          <cell r="N67" t="str">
            <v>Utah_Wind</v>
          </cell>
          <cell r="O67" t="str">
            <v>N/A</v>
          </cell>
        </row>
        <row r="68">
          <cell r="B68" t="str">
            <v>New_Mexico_Wind</v>
          </cell>
          <cell r="N68" t="str">
            <v>Wyoming_Wind</v>
          </cell>
          <cell r="O68" t="str">
            <v>SCADSNV-Mountain_Pass_El_Dorado</v>
          </cell>
        </row>
        <row r="69">
          <cell r="N69" t="str">
            <v>Arizona_Wind</v>
          </cell>
          <cell r="O69" t="str">
            <v>N/A</v>
          </cell>
        </row>
        <row r="70">
          <cell r="N70" t="str">
            <v>New_Mexico_Wind</v>
          </cell>
          <cell r="O70" t="str">
            <v>SCADSNV-Riverside_Palm_Springs</v>
          </cell>
        </row>
        <row r="71">
          <cell r="N71" t="str">
            <v>In-State</v>
          </cell>
        </row>
        <row r="72">
          <cell r="N72" t="str">
            <v>Out-Of-State</v>
          </cell>
        </row>
        <row r="73">
          <cell r="N73" t="str">
            <v>Note: Resources with #N/A as transmission zone were not made available to the model for this scenario</v>
          </cell>
        </row>
      </sheetData>
      <sheetData sheetId="3" refreshError="1"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547.9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34</v>
          </cell>
        </row>
        <row r="23">
          <cell r="D23">
            <v>0</v>
          </cell>
        </row>
        <row r="24">
          <cell r="D24">
            <v>700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940.46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330</v>
          </cell>
        </row>
        <row r="37">
          <cell r="D37">
            <v>0</v>
          </cell>
        </row>
        <row r="38">
          <cell r="D38">
            <v>622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500</v>
          </cell>
        </row>
        <row r="47">
          <cell r="D47">
            <v>800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1500</v>
          </cell>
        </row>
        <row r="68">
          <cell r="D68">
            <v>0</v>
          </cell>
        </row>
        <row r="69">
          <cell r="D69">
            <v>582.98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MMT_CEC BusBar Assignment"/>
      <sheetName val="portfolioSummary"/>
      <sheetName val="FDNewBaselineSumByRESOLVEReso"/>
      <sheetName val="EOSumByRESOLVEResource"/>
    </sheetNames>
    <sheetDataSet>
      <sheetData sheetId="0" refreshError="1"/>
      <sheetData sheetId="1" refreshError="1"/>
      <sheetData sheetId="2" refreshError="1">
        <row r="2">
          <cell r="N2" t="str">
            <v>Source: 2020-10-29-All_Portfolios_For_Busbar_Mapping.xlsx; tab "Portfolio Analytics_Sens 2"; Row 466 "Selected Renewables by Location (Fully Deliverable)"</v>
          </cell>
        </row>
        <row r="3">
          <cell r="N3" t="str">
            <v>Extract from:</v>
          </cell>
          <cell r="O3" t="str">
            <v>RESOLVE_Results_Viewer_2020-09-10_LLT_tests_2_SK</v>
          </cell>
        </row>
        <row r="4">
          <cell r="B4" t="str">
            <v>InState_Biomass</v>
          </cell>
          <cell r="E4">
            <v>0</v>
          </cell>
          <cell r="N4" t="str">
            <v>FCDS Renewable Resource Summary by Location (MW)</v>
          </cell>
        </row>
        <row r="5">
          <cell r="B5" t="str">
            <v>Greater_Imperial_Geothermal</v>
          </cell>
          <cell r="E5">
            <v>0</v>
          </cell>
          <cell r="N5" t="str">
            <v>RESOLVE Resource</v>
          </cell>
          <cell r="O5" t="str">
            <v>Tx Zone</v>
          </cell>
        </row>
        <row r="6">
          <cell r="B6" t="str">
            <v>Inyokern_North_Kramer_Geothermal</v>
          </cell>
          <cell r="E6">
            <v>0</v>
          </cell>
          <cell r="N6" t="str">
            <v>InState_Biomass</v>
          </cell>
          <cell r="O6" t="str">
            <v>None</v>
          </cell>
        </row>
        <row r="7">
          <cell r="B7" t="str">
            <v>Northern_California_Ex_Geothermal</v>
          </cell>
          <cell r="E7">
            <v>0</v>
          </cell>
          <cell r="N7" t="str">
            <v>Greater_Imperial_Geothermal</v>
          </cell>
          <cell r="O7" t="str">
            <v>Greater_Imperial-SCADSNV</v>
          </cell>
        </row>
        <row r="8">
          <cell r="B8" t="str">
            <v>Pacific_Northwest_Geothermal</v>
          </cell>
          <cell r="E8">
            <v>0</v>
          </cell>
          <cell r="N8" t="str">
            <v>Inyokern_North_Kramer_Geothermal</v>
          </cell>
          <cell r="O8" t="str">
            <v>Greater_Kramer-Inyokern_North_Kramer</v>
          </cell>
        </row>
        <row r="9">
          <cell r="B9" t="str">
            <v>Riverside_Palm_Springs_Geothermal</v>
          </cell>
          <cell r="E9">
            <v>0</v>
          </cell>
          <cell r="N9" t="str">
            <v>Northern_California_Ex_Geothermal</v>
          </cell>
          <cell r="O9" t="str">
            <v>Northern_California_Ex</v>
          </cell>
        </row>
        <row r="10">
          <cell r="B10" t="str">
            <v>Solano_Geothermal</v>
          </cell>
          <cell r="E10">
            <v>0</v>
          </cell>
          <cell r="N10" t="str">
            <v>Pacific_Northwest_Geothermal</v>
          </cell>
          <cell r="O10" t="str">
            <v>N/A</v>
          </cell>
        </row>
        <row r="11">
          <cell r="B11" t="str">
            <v>Southern_Nevada_Geothermal</v>
          </cell>
          <cell r="E11">
            <v>0</v>
          </cell>
          <cell r="N11" t="str">
            <v>Riverside_Palm_Springs_Geothermal</v>
          </cell>
          <cell r="O11" t="str">
            <v>SCADSNV-Riverside_Palm_Springs</v>
          </cell>
        </row>
        <row r="12">
          <cell r="B12" t="str">
            <v>Carrizo_Solar</v>
          </cell>
          <cell r="E12">
            <v>0</v>
          </cell>
          <cell r="N12" t="str">
            <v>Solano_Geothermal</v>
          </cell>
          <cell r="O12" t="str">
            <v>Solano-Sacramento_River</v>
          </cell>
        </row>
        <row r="13">
          <cell r="B13" t="str">
            <v>Carrizo_Wind</v>
          </cell>
          <cell r="E13">
            <v>287</v>
          </cell>
          <cell r="N13" t="str">
            <v>Southern_Nevada_Geothermal</v>
          </cell>
          <cell r="O13" t="str">
            <v>SCADSNV-Mountain_Pass_El_Dorado</v>
          </cell>
        </row>
        <row r="14">
          <cell r="B14" t="str">
            <v>Central_Valley_North_Los_Banos_Solar</v>
          </cell>
          <cell r="E14">
            <v>0</v>
          </cell>
          <cell r="N14" t="str">
            <v>Carrizo_Solar</v>
          </cell>
          <cell r="O14" t="str">
            <v>SPGE-Kern_Greater_Carrizo-Carrizo</v>
          </cell>
        </row>
        <row r="15">
          <cell r="B15" t="str">
            <v>Central_Valley_North_Los_Banos_Wind</v>
          </cell>
          <cell r="E15">
            <v>173</v>
          </cell>
          <cell r="N15" t="str">
            <v>Carrizo_Wind</v>
          </cell>
          <cell r="O15" t="str">
            <v>SPGE-Kern_Greater_Carrizo-Carrizo</v>
          </cell>
        </row>
        <row r="16">
          <cell r="B16" t="str">
            <v>Distributed_Solar</v>
          </cell>
          <cell r="E16">
            <v>0</v>
          </cell>
          <cell r="N16" t="str">
            <v>Central_Valley_North_Los_Banos_Solar</v>
          </cell>
          <cell r="O16" t="str">
            <v>Central_Valley_North_Los_Banos-SPGE</v>
          </cell>
        </row>
        <row r="17">
          <cell r="B17" t="str">
            <v>Distributed_Wind</v>
          </cell>
          <cell r="E17">
            <v>0</v>
          </cell>
          <cell r="N17" t="str">
            <v>Central_Valley_North_Los_Banos_Wind</v>
          </cell>
          <cell r="O17" t="str">
            <v>Central_Valley_North_Los_Banos-SPGE</v>
          </cell>
        </row>
        <row r="18">
          <cell r="B18" t="str">
            <v>Greater_Imperial_Solar</v>
          </cell>
          <cell r="N18" t="str">
            <v>Distributed_Solar</v>
          </cell>
          <cell r="O18" t="str">
            <v>None</v>
          </cell>
        </row>
        <row r="19">
          <cell r="B19" t="str">
            <v>Greater_Imperial_Wind</v>
          </cell>
          <cell r="E19">
            <v>0</v>
          </cell>
          <cell r="N19" t="str">
            <v>Distributed_Wind</v>
          </cell>
          <cell r="O19" t="e">
            <v>#N/A</v>
          </cell>
        </row>
        <row r="20">
          <cell r="B20" t="str">
            <v>Greater_Kramer_Wind</v>
          </cell>
          <cell r="E20">
            <v>0</v>
          </cell>
          <cell r="N20" t="str">
            <v>Greater_Imperial_Solar</v>
          </cell>
          <cell r="O20" t="str">
            <v>Greater_Imperial-SCADSNV</v>
          </cell>
        </row>
        <row r="21">
          <cell r="B21" t="str">
            <v>Humboldt_Wind</v>
          </cell>
          <cell r="E21">
            <v>0</v>
          </cell>
          <cell r="N21" t="str">
            <v>Greater_Imperial_Wind</v>
          </cell>
          <cell r="O21" t="str">
            <v>Greater_Imperial-SCADSNV</v>
          </cell>
        </row>
        <row r="22">
          <cell r="B22" t="str">
            <v>Inyokern_North_Kramer_Solar</v>
          </cell>
          <cell r="E22">
            <v>0</v>
          </cell>
          <cell r="N22" t="str">
            <v>Greater_Kramer_Wind</v>
          </cell>
          <cell r="O22" t="str">
            <v>Greater_Kramer</v>
          </cell>
        </row>
        <row r="23">
          <cell r="B23" t="str">
            <v>Kern_Greater_Carrizo_Solar</v>
          </cell>
          <cell r="E23">
            <v>0</v>
          </cell>
          <cell r="N23" t="str">
            <v>Humboldt_Wind</v>
          </cell>
          <cell r="O23" t="str">
            <v>Sacramento_River-Humboldt</v>
          </cell>
        </row>
        <row r="24">
          <cell r="B24" t="str">
            <v>Kern_Greater_Carrizo_Wind</v>
          </cell>
          <cell r="E24">
            <v>20</v>
          </cell>
          <cell r="N24" t="str">
            <v>Inyokern_North_Kramer_Solar</v>
          </cell>
          <cell r="O24" t="str">
            <v>Greater_Kramer-Inyokern_North_Kramer</v>
          </cell>
        </row>
        <row r="25">
          <cell r="B25" t="str">
            <v>Kramer_Inyokern_Ex_Solar</v>
          </cell>
          <cell r="E25">
            <v>0</v>
          </cell>
          <cell r="N25" t="str">
            <v>Kern_Greater_Carrizo_Solar</v>
          </cell>
          <cell r="O25" t="str">
            <v>SPGE-Kern_Greater_Carrizo</v>
          </cell>
        </row>
        <row r="26">
          <cell r="B26" t="str">
            <v>Kramer_Inyokern_Ex_Wind</v>
          </cell>
          <cell r="E26">
            <v>0</v>
          </cell>
          <cell r="N26" t="str">
            <v>Kern_Greater_Carrizo_Wind</v>
          </cell>
          <cell r="O26" t="str">
            <v>SPGE-Kern_Greater_Carrizo</v>
          </cell>
        </row>
        <row r="27">
          <cell r="B27" t="str">
            <v>Mountain_Pass_El_Dorado_Solar</v>
          </cell>
          <cell r="E27">
            <v>248</v>
          </cell>
          <cell r="N27" t="str">
            <v>Kramer_Inyokern_Ex_Solar</v>
          </cell>
          <cell r="O27" t="str">
            <v>Kramer_Inyokern_Ex</v>
          </cell>
        </row>
        <row r="28">
          <cell r="B28" t="str">
            <v>North_Victor_Solar</v>
          </cell>
          <cell r="E28">
            <v>300</v>
          </cell>
          <cell r="N28" t="str">
            <v>Kramer_Inyokern_Ex_Wind</v>
          </cell>
          <cell r="O28" t="str">
            <v>Kramer_Inyokern_Ex</v>
          </cell>
        </row>
        <row r="29">
          <cell r="B29" t="str">
            <v>Northern_California_Ex_Solar</v>
          </cell>
          <cell r="E29">
            <v>0</v>
          </cell>
          <cell r="N29" t="str">
            <v>Mountain_Pass_El_Dorado_Solar</v>
          </cell>
          <cell r="O29" t="str">
            <v>Mountain_Pass_El_Dorado</v>
          </cell>
        </row>
        <row r="30">
          <cell r="B30" t="str">
            <v>Northern_California_Ex_Wind</v>
          </cell>
          <cell r="E30">
            <v>766.9</v>
          </cell>
          <cell r="N30" t="str">
            <v>North_Victor_Solar</v>
          </cell>
          <cell r="O30" t="str">
            <v>North_Victor-Greater_Kramer</v>
          </cell>
        </row>
        <row r="31">
          <cell r="B31" t="str">
            <v>NW_Ext_Tx_Wind</v>
          </cell>
          <cell r="E31">
            <v>587.12</v>
          </cell>
          <cell r="N31" t="str">
            <v>Northern_California_Ex_Solar</v>
          </cell>
          <cell r="O31" t="str">
            <v>Northern_California_Ex</v>
          </cell>
        </row>
        <row r="32">
          <cell r="B32" t="str">
            <v>Riverside_Palm_Springs_Solar</v>
          </cell>
          <cell r="E32">
            <v>0</v>
          </cell>
          <cell r="N32" t="str">
            <v>Northern_California_Ex_Wind</v>
          </cell>
          <cell r="O32" t="str">
            <v>Sacramento_River</v>
          </cell>
        </row>
        <row r="33">
          <cell r="B33" t="str">
            <v>Sacramento_River_Solar</v>
          </cell>
          <cell r="E33">
            <v>0</v>
          </cell>
          <cell r="N33" t="str">
            <v>NW_Ext_Tx_Wind</v>
          </cell>
          <cell r="O33" t="str">
            <v>Sacramento_River</v>
          </cell>
        </row>
        <row r="34">
          <cell r="B34" t="str">
            <v>Sacramento_River_Wind</v>
          </cell>
          <cell r="E34">
            <v>0</v>
          </cell>
          <cell r="N34" t="str">
            <v>Riverside_Palm_Springs_Solar</v>
          </cell>
          <cell r="O34" t="str">
            <v>SCADSNV-Riverside_Palm_Springs</v>
          </cell>
        </row>
        <row r="35">
          <cell r="B35" t="str">
            <v>SCADSNV_Solar</v>
          </cell>
          <cell r="E35">
            <v>0</v>
          </cell>
          <cell r="N35" t="str">
            <v>Sacramento_River_Solar</v>
          </cell>
          <cell r="O35" t="str">
            <v>Sacramento_River</v>
          </cell>
        </row>
        <row r="36">
          <cell r="B36" t="str">
            <v>SCADSNV_Wind</v>
          </cell>
          <cell r="E36">
            <v>0</v>
          </cell>
          <cell r="N36" t="str">
            <v>Sacramento_River_Wind</v>
          </cell>
          <cell r="O36" t="str">
            <v>N/A</v>
          </cell>
        </row>
        <row r="37">
          <cell r="B37" t="str">
            <v>Solano_Solar</v>
          </cell>
          <cell r="E37">
            <v>0</v>
          </cell>
          <cell r="N37" t="str">
            <v>SCADSNV_Solar</v>
          </cell>
          <cell r="O37" t="str">
            <v>SCADSNV</v>
          </cell>
        </row>
        <row r="38">
          <cell r="B38" t="str">
            <v>Solano_subzone_Solar</v>
          </cell>
          <cell r="E38">
            <v>0</v>
          </cell>
          <cell r="N38" t="str">
            <v>SCADSNV_Wind</v>
          </cell>
          <cell r="O38" t="str">
            <v>SCADSNV</v>
          </cell>
        </row>
        <row r="39">
          <cell r="B39" t="str">
            <v>Solano_subzone_Wind</v>
          </cell>
          <cell r="E39">
            <v>0</v>
          </cell>
          <cell r="N39" t="str">
            <v>Solano_Solar</v>
          </cell>
          <cell r="O39" t="str">
            <v>Solano-Sacramento_River</v>
          </cell>
        </row>
        <row r="40">
          <cell r="B40" t="str">
            <v>Solano_Wind</v>
          </cell>
          <cell r="E40">
            <v>462</v>
          </cell>
          <cell r="N40" t="str">
            <v>Solano_subzone_Solar</v>
          </cell>
          <cell r="O40" t="str">
            <v>Solano-Sacramento_River-Solano_subzone</v>
          </cell>
        </row>
        <row r="41">
          <cell r="B41" t="str">
            <v>Southern_California_Desert_Ex_Solar</v>
          </cell>
          <cell r="N41" t="str">
            <v>Solano_subzone_Wind</v>
          </cell>
          <cell r="O41" t="str">
            <v>Solano-Sacramento_River-Solano_subzone</v>
          </cell>
        </row>
        <row r="42">
          <cell r="B42" t="str">
            <v>Southern_California_Desert_Ex_Wind</v>
          </cell>
          <cell r="E42">
            <v>0</v>
          </cell>
          <cell r="N42" t="str">
            <v>Solano_Wind</v>
          </cell>
          <cell r="O42" t="str">
            <v>Solano-Sacramento_River</v>
          </cell>
        </row>
        <row r="43">
          <cell r="B43" t="str">
            <v>Southern_Nevada_Solar</v>
          </cell>
          <cell r="N43" t="str">
            <v>Southern_California_Desert_Ex_Solar</v>
          </cell>
          <cell r="O43" t="str">
            <v>Southern_California_Desert_Ex</v>
          </cell>
        </row>
        <row r="44">
          <cell r="B44" t="str">
            <v>Southern_Nevada_Wind</v>
          </cell>
          <cell r="E44">
            <v>442.03</v>
          </cell>
          <cell r="N44" t="str">
            <v>Southern_California_Desert_Ex_Wind</v>
          </cell>
          <cell r="O44" t="str">
            <v>Southern_California_Desert_Ex</v>
          </cell>
        </row>
        <row r="45">
          <cell r="B45" t="str">
            <v>SW_Ext_Tx_Wind</v>
          </cell>
          <cell r="E45">
            <v>0</v>
          </cell>
          <cell r="N45" t="str">
            <v>Southern_Nevada_Solar</v>
          </cell>
          <cell r="O45" t="str">
            <v>SCADSNV-GLW_VEA</v>
          </cell>
        </row>
        <row r="46">
          <cell r="B46" t="str">
            <v>Tehachapi_Solar</v>
          </cell>
          <cell r="N46" t="str">
            <v>Southern_Nevada_Wind</v>
          </cell>
          <cell r="O46" t="str">
            <v>SCADSNV-GLW_VEA</v>
          </cell>
        </row>
        <row r="47">
          <cell r="B47" t="str">
            <v>Tehachapi_Ex_Solar</v>
          </cell>
          <cell r="E47">
            <v>0</v>
          </cell>
          <cell r="N47" t="str">
            <v>SW_Ext_Tx_Wind</v>
          </cell>
          <cell r="O47" t="str">
            <v>SCADSNV-Riverside_Palm_Springs</v>
          </cell>
        </row>
        <row r="48">
          <cell r="B48" t="str">
            <v>Tehachapi_Wind</v>
          </cell>
          <cell r="E48">
            <v>275</v>
          </cell>
          <cell r="N48" t="str">
            <v>Tehachapi_Solar</v>
          </cell>
          <cell r="O48" t="str">
            <v>Tehachapi</v>
          </cell>
        </row>
        <row r="49">
          <cell r="B49" t="str">
            <v>Westlands_Ex_Solar</v>
          </cell>
          <cell r="N49" t="str">
            <v>Tehachapi_Ex_Solar</v>
          </cell>
          <cell r="O49" t="str">
            <v>Tehachapi_Ex</v>
          </cell>
        </row>
        <row r="50">
          <cell r="B50" t="str">
            <v>Westlands_Ex_Wind</v>
          </cell>
          <cell r="E50">
            <v>0</v>
          </cell>
          <cell r="N50" t="str">
            <v>Tehachapi_Wind</v>
          </cell>
          <cell r="O50" t="str">
            <v>Tehachapi</v>
          </cell>
        </row>
        <row r="51">
          <cell r="B51" t="str">
            <v>Westlands_Solar</v>
          </cell>
          <cell r="N51" t="str">
            <v>Westlands_Ex_Solar</v>
          </cell>
          <cell r="O51" t="str">
            <v>Westlands_Ex</v>
          </cell>
        </row>
        <row r="52">
          <cell r="B52" t="str">
            <v>Cape_Mendocino_Offshore_Wind</v>
          </cell>
          <cell r="E52">
            <v>0</v>
          </cell>
          <cell r="N52" t="str">
            <v>Westlands_Ex_Wind</v>
          </cell>
          <cell r="O52" t="str">
            <v>N/A</v>
          </cell>
        </row>
        <row r="53">
          <cell r="B53" t="str">
            <v>Del_Norte_Offshore_Wind</v>
          </cell>
          <cell r="E53">
            <v>0</v>
          </cell>
          <cell r="N53" t="str">
            <v>Westlands_Solar</v>
          </cell>
          <cell r="O53" t="str">
            <v>Central_Valley_North_Los_Banos-SPGE</v>
          </cell>
        </row>
        <row r="54">
          <cell r="B54" t="str">
            <v>Diablo_Canyon_Offshore_Wind_Ext_Tx</v>
          </cell>
          <cell r="E54">
            <v>0</v>
          </cell>
          <cell r="N54" t="str">
            <v>Cape_Mendocino_Offshore_Wind</v>
          </cell>
          <cell r="O54" t="str">
            <v>N/A</v>
          </cell>
        </row>
        <row r="55">
          <cell r="B55" t="str">
            <v>Diablo_Canyon_Offshore_Wind</v>
          </cell>
          <cell r="N55" t="str">
            <v>Del_Norte_Offshore_Wind</v>
          </cell>
          <cell r="O55" t="str">
            <v>N/A</v>
          </cell>
        </row>
        <row r="56">
          <cell r="B56" t="str">
            <v>Humboldt_Bay_Offshore_Wind</v>
          </cell>
          <cell r="E56">
            <v>1607.04</v>
          </cell>
          <cell r="N56" t="str">
            <v>Diablo_Canyon_Offshore_Wind_Ext_Tx</v>
          </cell>
          <cell r="O56" t="str">
            <v>N/A</v>
          </cell>
        </row>
        <row r="57">
          <cell r="B57" t="str">
            <v>Morro_Bay_Offshore_Wind</v>
          </cell>
          <cell r="E57">
            <v>4419.2</v>
          </cell>
          <cell r="N57" t="str">
            <v>Diablo_Canyon_Offshore_Wind</v>
          </cell>
          <cell r="O57" t="str">
            <v>N/A</v>
          </cell>
        </row>
        <row r="58">
          <cell r="B58" t="str">
            <v>Utah_Solar</v>
          </cell>
          <cell r="E58">
            <v>0</v>
          </cell>
          <cell r="N58" t="str">
            <v>Humboldt_Bay_Offshore_Wind</v>
          </cell>
          <cell r="O58" t="str">
            <v>N/A</v>
          </cell>
        </row>
        <row r="59">
          <cell r="B59" t="str">
            <v>Arizona_Solar</v>
          </cell>
          <cell r="E59">
            <v>0</v>
          </cell>
          <cell r="N59" t="str">
            <v>Morro_Bay_Offshore_Wind</v>
          </cell>
          <cell r="O59" t="str">
            <v>N/A</v>
          </cell>
        </row>
        <row r="60">
          <cell r="B60" t="str">
            <v>New_Mexico_Solar</v>
          </cell>
          <cell r="E60">
            <v>0</v>
          </cell>
          <cell r="N60" t="str">
            <v>Utah_Solar</v>
          </cell>
          <cell r="O60" t="str">
            <v>N/A</v>
          </cell>
        </row>
        <row r="61">
          <cell r="B61" t="str">
            <v>Baja_California_Solar</v>
          </cell>
          <cell r="E61">
            <v>0</v>
          </cell>
          <cell r="N61" t="str">
            <v>Arizona_Solar</v>
          </cell>
          <cell r="O61" t="str">
            <v>SCADSNV-Riverside_Palm_Springs</v>
          </cell>
        </row>
        <row r="62">
          <cell r="B62" t="str">
            <v>Baja_California_Wind</v>
          </cell>
          <cell r="N62" t="str">
            <v>New_Mexico_Solar</v>
          </cell>
          <cell r="O62" t="str">
            <v>N/A</v>
          </cell>
        </row>
        <row r="63">
          <cell r="B63" t="str">
            <v>Pacific_Northwest_Wind</v>
          </cell>
          <cell r="E63">
            <v>0</v>
          </cell>
          <cell r="N63" t="str">
            <v>Baja_California_Solar</v>
          </cell>
          <cell r="O63" t="str">
            <v>N/A</v>
          </cell>
        </row>
        <row r="64">
          <cell r="B64" t="str">
            <v>Idaho_Wind</v>
          </cell>
          <cell r="E64">
            <v>0</v>
          </cell>
          <cell r="N64" t="str">
            <v>Baja_California_Wind</v>
          </cell>
          <cell r="O64" t="str">
            <v>Greater_Imperial-SCADSNV</v>
          </cell>
        </row>
        <row r="65">
          <cell r="B65" t="str">
            <v>Utah_Wind</v>
          </cell>
          <cell r="E65">
            <v>0</v>
          </cell>
          <cell r="N65" t="str">
            <v>Pacific_Northwest_Wind</v>
          </cell>
          <cell r="O65" t="str">
            <v>N/A</v>
          </cell>
        </row>
        <row r="66">
          <cell r="B66" t="str">
            <v>Wyoming_Wind</v>
          </cell>
          <cell r="E66">
            <v>0</v>
          </cell>
          <cell r="N66" t="str">
            <v>Idaho_Wind</v>
          </cell>
          <cell r="O66" t="str">
            <v>N/A</v>
          </cell>
        </row>
        <row r="67">
          <cell r="B67" t="str">
            <v>Arizona_Wind</v>
          </cell>
          <cell r="E67">
            <v>0</v>
          </cell>
          <cell r="N67" t="str">
            <v>Utah_Wind</v>
          </cell>
          <cell r="O67" t="str">
            <v>N/A</v>
          </cell>
        </row>
        <row r="68">
          <cell r="B68" t="str">
            <v>New_Mexico_Wind</v>
          </cell>
          <cell r="E68">
            <v>1500</v>
          </cell>
          <cell r="N68" t="str">
            <v>Wyoming_Wind</v>
          </cell>
          <cell r="O68" t="str">
            <v>SCADSNV-Mountain_Pass_El_Dorado</v>
          </cell>
        </row>
        <row r="69">
          <cell r="N69" t="str">
            <v>Arizona_Wind</v>
          </cell>
          <cell r="O69" t="str">
            <v>N/A</v>
          </cell>
        </row>
        <row r="70">
          <cell r="N70" t="str">
            <v>New_Mexico_Wind</v>
          </cell>
          <cell r="O70" t="str">
            <v>SCADSNV-Riverside_Palm_Springs</v>
          </cell>
        </row>
        <row r="71">
          <cell r="N71" t="str">
            <v>In-State</v>
          </cell>
        </row>
        <row r="72">
          <cell r="N72" t="str">
            <v>Out-Of-State</v>
          </cell>
        </row>
        <row r="73">
          <cell r="N73" t="str">
            <v>Note: Resources with #N/A as transmission zone were not made available to the model for this scenario</v>
          </cell>
        </row>
      </sheetData>
      <sheetData sheetId="3" refreshError="1"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34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912.88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176.25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218.58</v>
          </cell>
        </row>
        <row r="47">
          <cell r="D47">
            <v>800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107.95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1500</v>
          </cell>
        </row>
        <row r="68">
          <cell r="D68">
            <v>0</v>
          </cell>
        </row>
        <row r="69">
          <cell r="D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59A4-3666-4DC2-BB87-00E66F30EBF7}">
  <sheetPr>
    <pageSetUpPr fitToPage="1"/>
  </sheetPr>
  <dimension ref="A1:AD154"/>
  <sheetViews>
    <sheetView topLeftCell="A130" zoomScaleNormal="100" workbookViewId="0">
      <selection activeCell="I24" sqref="I24"/>
    </sheetView>
  </sheetViews>
  <sheetFormatPr defaultColWidth="8.85546875" defaultRowHeight="14.45"/>
  <cols>
    <col min="1" max="1" width="5.28515625" customWidth="1"/>
    <col min="2" max="2" width="36.85546875" bestFit="1" customWidth="1"/>
    <col min="3" max="3" width="39.85546875" hidden="1" customWidth="1"/>
    <col min="4" max="4" width="14.85546875" style="1" customWidth="1"/>
    <col min="5" max="6" width="13.140625" style="1" customWidth="1"/>
    <col min="7" max="7" width="26.140625" style="1" bestFit="1" customWidth="1"/>
    <col min="8" max="10" width="13.140625" style="1" customWidth="1"/>
    <col min="11" max="11" width="63.7109375" style="1" customWidth="1"/>
    <col min="12" max="30" width="13.140625" style="1" hidden="1" customWidth="1"/>
  </cols>
  <sheetData>
    <row r="1" spans="1:30">
      <c r="A1" t="s">
        <v>0</v>
      </c>
    </row>
    <row r="2" spans="1:30" ht="45" customHeight="1">
      <c r="B2" s="63" t="s">
        <v>1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86.45"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>
      <c r="B4" s="9" t="str">
        <f>[1]FDNewBaselineSumByRESOLVEReso!B4</f>
        <v>InState_Biomass</v>
      </c>
      <c r="C4" s="9" t="str">
        <f>INDEX([1]FDNewBaselineSumByRESOLVEReso!O:O,MATCH(B4,[1]FDNewBaselineSumByRESOLVEReso!N:N,0))</f>
        <v>None</v>
      </c>
      <c r="D4" s="10">
        <f>[1]FDNewBaselineSumByRESOLVEReso!E4</f>
        <v>0</v>
      </c>
      <c r="E4" s="11">
        <f>[1]EOSumByRESOLVEResource!D5</f>
        <v>0</v>
      </c>
      <c r="F4" s="10">
        <f t="shared" ref="F4:F67" si="0">SUM(D4:E4)</f>
        <v>0</v>
      </c>
      <c r="G4" s="12"/>
      <c r="H4" s="10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>
      <c r="B5" s="9" t="str">
        <f>[1]FDNewBaselineSumByRESOLVEReso!B5</f>
        <v>Greater_Imperial_Geothermal</v>
      </c>
      <c r="C5" s="9" t="str">
        <f>INDEX([1]FDNewBaselineSumByRESOLVEReso!O:O,MATCH(B5,[1]FDNewBaselineSumByRESOLVEReso!N:N,0))</f>
        <v>Greater_Imperial-SCADSNV</v>
      </c>
      <c r="D5" s="10">
        <f>[1]FDNewBaselineSumByRESOLVEReso!E5</f>
        <v>0</v>
      </c>
      <c r="E5" s="11">
        <f>[1]EOSumByRESOLVEResource!D6</f>
        <v>0</v>
      </c>
      <c r="F5" s="10">
        <f t="shared" si="0"/>
        <v>0</v>
      </c>
      <c r="G5" s="12"/>
      <c r="H5" s="10"/>
      <c r="I5" s="10"/>
      <c r="J5" s="10"/>
      <c r="K5" s="1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>
      <c r="B6" s="9" t="str">
        <f>[1]FDNewBaselineSumByRESOLVEReso!B6</f>
        <v>Inyokern_North_Kramer_Geothermal</v>
      </c>
      <c r="C6" s="9" t="str">
        <f>INDEX([1]FDNewBaselineSumByRESOLVEReso!O:O,MATCH(B6,[1]FDNewBaselineSumByRESOLVEReso!N:N,0))</f>
        <v>Greater_Kramer-Inyokern_North_Kramer</v>
      </c>
      <c r="D6" s="10">
        <f>[1]FDNewBaselineSumByRESOLVEReso!E6</f>
        <v>0</v>
      </c>
      <c r="E6" s="11">
        <f>[1]EOSumByRESOLVEResource!D7</f>
        <v>0</v>
      </c>
      <c r="F6" s="10">
        <f t="shared" si="0"/>
        <v>0</v>
      </c>
      <c r="G6" s="12"/>
      <c r="H6" s="10"/>
      <c r="I6" s="10"/>
      <c r="J6" s="10"/>
      <c r="K6" s="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>
      <c r="B7" s="9" t="str">
        <f>[1]FDNewBaselineSumByRESOLVEReso!B7</f>
        <v>Northern_California_Ex_Geothermal</v>
      </c>
      <c r="C7" s="9" t="str">
        <f>INDEX([1]FDNewBaselineSumByRESOLVEReso!O:O,MATCH(B7,[1]FDNewBaselineSumByRESOLVEReso!N:N,0))</f>
        <v>Northern_California_Ex</v>
      </c>
      <c r="D7" s="10">
        <f>[1]FDNewBaselineSumByRESOLVEReso!E7</f>
        <v>0</v>
      </c>
      <c r="E7" s="11">
        <f>[1]EOSumByRESOLVEResource!D8</f>
        <v>0</v>
      </c>
      <c r="F7" s="10">
        <f t="shared" si="0"/>
        <v>0</v>
      </c>
      <c r="G7" s="12"/>
      <c r="H7" s="10"/>
      <c r="I7" s="10"/>
      <c r="J7" s="10"/>
      <c r="K7" s="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B8" s="9" t="str">
        <f>[1]FDNewBaselineSumByRESOLVEReso!B8</f>
        <v>Pacific_Northwest_Geothermal</v>
      </c>
      <c r="C8" s="9" t="str">
        <f>INDEX([1]FDNewBaselineSumByRESOLVEReso!O:O,MATCH(B8,[1]FDNewBaselineSumByRESOLVEReso!N:N,0))</f>
        <v>N/A</v>
      </c>
      <c r="D8" s="10">
        <f>[1]FDNewBaselineSumByRESOLVEReso!E8</f>
        <v>0</v>
      </c>
      <c r="E8" s="11">
        <f>[1]EOSumByRESOLVEResource!D9</f>
        <v>0</v>
      </c>
      <c r="F8" s="10">
        <f t="shared" si="0"/>
        <v>0</v>
      </c>
      <c r="G8" s="12"/>
      <c r="H8" s="10"/>
      <c r="I8" s="10"/>
      <c r="J8" s="10"/>
      <c r="K8" s="1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>
      <c r="B9" s="9" t="str">
        <f>[1]FDNewBaselineSumByRESOLVEReso!B9</f>
        <v>Riverside_Palm_Springs_Geothermal</v>
      </c>
      <c r="C9" s="9" t="str">
        <f>INDEX([1]FDNewBaselineSumByRESOLVEReso!O:O,MATCH(B9,[1]FDNewBaselineSumByRESOLVEReso!N:N,0))</f>
        <v>SCADSNV-Riverside_Palm_Springs</v>
      </c>
      <c r="D9" s="10">
        <f>[1]FDNewBaselineSumByRESOLVEReso!E9</f>
        <v>0</v>
      </c>
      <c r="E9" s="11">
        <f>[1]EOSumByRESOLVEResource!D10</f>
        <v>0</v>
      </c>
      <c r="F9" s="10">
        <f t="shared" si="0"/>
        <v>0</v>
      </c>
      <c r="G9" s="12"/>
      <c r="H9" s="10"/>
      <c r="I9" s="10"/>
      <c r="J9" s="10"/>
      <c r="K9" s="1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>
      <c r="B10" s="9" t="str">
        <f>[1]FDNewBaselineSumByRESOLVEReso!B10</f>
        <v>Solano_Geothermal</v>
      </c>
      <c r="C10" s="9" t="str">
        <f>INDEX([1]FDNewBaselineSumByRESOLVEReso!O:O,MATCH(B10,[1]FDNewBaselineSumByRESOLVEReso!N:N,0))</f>
        <v>Solano-Sacramento_River</v>
      </c>
      <c r="D10" s="10">
        <f>[1]FDNewBaselineSumByRESOLVEReso!E10</f>
        <v>0</v>
      </c>
      <c r="E10" s="11">
        <f>[1]EOSumByRESOLVEResource!D11</f>
        <v>0</v>
      </c>
      <c r="F10" s="10">
        <f t="shared" si="0"/>
        <v>0</v>
      </c>
      <c r="G10" s="12"/>
      <c r="H10" s="10"/>
      <c r="I10" s="10"/>
      <c r="J10" s="10"/>
      <c r="K10" s="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>
      <c r="B11" s="9" t="str">
        <f>[1]FDNewBaselineSumByRESOLVEReso!B11</f>
        <v>Southern_Nevada_Geothermal</v>
      </c>
      <c r="C11" s="9" t="str">
        <f>INDEX([1]FDNewBaselineSumByRESOLVEReso!O:O,MATCH(B11,[1]FDNewBaselineSumByRESOLVEReso!N:N,0))</f>
        <v>SCADSNV-Mountain_Pass_El_Dorado</v>
      </c>
      <c r="D11" s="10">
        <f>[1]FDNewBaselineSumByRESOLVEReso!E11</f>
        <v>0</v>
      </c>
      <c r="E11" s="11">
        <f>[1]EOSumByRESOLVEResource!D12</f>
        <v>0</v>
      </c>
      <c r="F11" s="10">
        <f t="shared" si="0"/>
        <v>0</v>
      </c>
      <c r="G11" s="12"/>
      <c r="H11" s="10"/>
      <c r="I11" s="10"/>
      <c r="J11" s="10"/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>
      <c r="B12" s="9" t="str">
        <f>[1]FDNewBaselineSumByRESOLVEReso!B12</f>
        <v>Carrizo_Solar</v>
      </c>
      <c r="C12" s="9" t="str">
        <f>INDEX([1]FDNewBaselineSumByRESOLVEReso!O:O,MATCH(B12,[1]FDNewBaselineSumByRESOLVEReso!N:N,0))</f>
        <v>SPGE-Kern_Greater_Carrizo-Carrizo</v>
      </c>
      <c r="D12" s="10">
        <f>[1]FDNewBaselineSumByRESOLVEReso!E12</f>
        <v>0</v>
      </c>
      <c r="E12" s="11">
        <f>[1]EOSumByRESOLVEResource!D13</f>
        <v>0</v>
      </c>
      <c r="F12" s="10">
        <f t="shared" si="0"/>
        <v>0</v>
      </c>
      <c r="G12" s="12"/>
      <c r="H12" s="10"/>
      <c r="I12" s="10"/>
      <c r="J12" s="10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>
      <c r="B13" s="9" t="str">
        <f>[1]FDNewBaselineSumByRESOLVEReso!B13</f>
        <v>Carrizo_Wind</v>
      </c>
      <c r="C13" s="9" t="str">
        <f>INDEX([1]FDNewBaselineSumByRESOLVEReso!O:O,MATCH(B13,[1]FDNewBaselineSumByRESOLVEReso!N:N,0))</f>
        <v>SPGE-Kern_Greater_Carrizo-Carrizo</v>
      </c>
      <c r="D13" s="10">
        <f>[1]FDNewBaselineSumByRESOLVEReso!E13</f>
        <v>187</v>
      </c>
      <c r="E13" s="11">
        <f>[1]EOSumByRESOLVEResource!D14</f>
        <v>0</v>
      </c>
      <c r="F13" s="10">
        <f t="shared" si="0"/>
        <v>187</v>
      </c>
      <c r="G13" s="12"/>
      <c r="H13" s="10"/>
      <c r="I13" s="10"/>
      <c r="J13" s="10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>
      <c r="B14" s="9"/>
      <c r="C14" s="9"/>
      <c r="D14" s="10"/>
      <c r="E14" s="11"/>
      <c r="F14" s="10"/>
      <c r="G14" s="17" t="s">
        <v>12</v>
      </c>
      <c r="H14" s="10">
        <v>187</v>
      </c>
      <c r="I14" s="10">
        <v>0</v>
      </c>
      <c r="J14" s="10">
        <f>SUM(H14:I14)</f>
        <v>187</v>
      </c>
      <c r="K14" s="1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>
      <c r="B15" s="9"/>
      <c r="C15" s="9"/>
      <c r="D15" s="10"/>
      <c r="E15" s="11"/>
      <c r="F15" s="10"/>
      <c r="G15" s="12"/>
      <c r="H15" s="10"/>
      <c r="I15" s="10"/>
      <c r="J15" s="10"/>
      <c r="K15" s="1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>
      <c r="B16" s="9" t="str">
        <f>[1]FDNewBaselineSumByRESOLVEReso!B14</f>
        <v>Central_Valley_North_Los_Banos_Solar</v>
      </c>
      <c r="C16" s="9" t="str">
        <f>INDEX([1]FDNewBaselineSumByRESOLVEReso!O:O,MATCH(B16,[1]FDNewBaselineSumByRESOLVEReso!N:N,0))</f>
        <v>Central_Valley_North_Los_Banos-SPGE</v>
      </c>
      <c r="D16" s="10">
        <f>[1]FDNewBaselineSumByRESOLVEReso!E14</f>
        <v>0</v>
      </c>
      <c r="E16" s="11">
        <f>[1]EOSumByRESOLVEResource!D15</f>
        <v>0</v>
      </c>
      <c r="F16" s="10">
        <f t="shared" si="0"/>
        <v>0</v>
      </c>
      <c r="G16" s="12"/>
      <c r="H16" s="10"/>
      <c r="I16" s="10"/>
      <c r="J16" s="10"/>
      <c r="K16" s="1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>
      <c r="B17" s="9" t="str">
        <f>[1]FDNewBaselineSumByRESOLVEReso!B15</f>
        <v>Central_Valley_North_Los_Banos_Wind</v>
      </c>
      <c r="C17" s="9" t="str">
        <f>INDEX([1]FDNewBaselineSumByRESOLVEReso!O:O,MATCH(B17,[1]FDNewBaselineSumByRESOLVEReso!N:N,0))</f>
        <v>Central_Valley_North_Los_Banos-SPGE</v>
      </c>
      <c r="D17" s="10">
        <f>[1]FDNewBaselineSumByRESOLVEReso!E15</f>
        <v>173</v>
      </c>
      <c r="E17" s="11">
        <f>[1]EOSumByRESOLVEResource!D16</f>
        <v>0</v>
      </c>
      <c r="F17" s="10">
        <f t="shared" si="0"/>
        <v>173</v>
      </c>
      <c r="G17" s="12"/>
      <c r="H17" s="10"/>
      <c r="I17" s="10"/>
      <c r="J17" s="10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>
      <c r="B18" s="9"/>
      <c r="C18" s="9"/>
      <c r="D18" s="10"/>
      <c r="E18" s="11"/>
      <c r="F18" s="10"/>
      <c r="G18" s="12" t="s">
        <v>13</v>
      </c>
      <c r="H18" s="10">
        <v>173</v>
      </c>
      <c r="I18" s="10">
        <v>0</v>
      </c>
      <c r="J18" s="10">
        <f>SUM(H18:I18)</f>
        <v>173</v>
      </c>
      <c r="K18" s="18" t="s">
        <v>14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>
      <c r="B19" s="9"/>
      <c r="C19" s="9"/>
      <c r="D19" s="10"/>
      <c r="E19" s="11"/>
      <c r="F19" s="10"/>
      <c r="G19" s="12"/>
      <c r="H19" s="10"/>
      <c r="I19" s="10"/>
      <c r="J19" s="10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>
      <c r="B20" s="9" t="str">
        <f>[1]FDNewBaselineSumByRESOLVEReso!B16</f>
        <v>Distributed_Solar</v>
      </c>
      <c r="C20" s="9" t="str">
        <f>INDEX([1]FDNewBaselineSumByRESOLVEReso!O:O,MATCH(B20,[1]FDNewBaselineSumByRESOLVEReso!N:N,0))</f>
        <v>None</v>
      </c>
      <c r="D20" s="10">
        <f>[1]FDNewBaselineSumByRESOLVEReso!E16</f>
        <v>0</v>
      </c>
      <c r="E20" s="11">
        <f>[1]EOSumByRESOLVEResource!D17</f>
        <v>0</v>
      </c>
      <c r="F20" s="10">
        <f t="shared" si="0"/>
        <v>0</v>
      </c>
      <c r="G20" s="12"/>
      <c r="H20" s="10"/>
      <c r="I20" s="10"/>
      <c r="J20" s="10"/>
      <c r="K20" s="10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>
      <c r="B21" s="9" t="str">
        <f>[1]FDNewBaselineSumByRESOLVEReso!B17</f>
        <v>Distributed_Wind</v>
      </c>
      <c r="C21" s="9" t="e">
        <f>INDEX([1]FDNewBaselineSumByRESOLVEReso!O:O,MATCH(B21,[1]FDNewBaselineSumByRESOLVEReso!N:N,0))</f>
        <v>#N/A</v>
      </c>
      <c r="D21" s="10">
        <f>[1]FDNewBaselineSumByRESOLVEReso!E17</f>
        <v>0</v>
      </c>
      <c r="E21" s="11">
        <f>[1]EOSumByRESOLVEResource!D18</f>
        <v>0</v>
      </c>
      <c r="F21" s="10">
        <f t="shared" si="0"/>
        <v>0</v>
      </c>
      <c r="G21" s="12"/>
      <c r="H21" s="10"/>
      <c r="I21" s="10"/>
      <c r="J21" s="10"/>
      <c r="K21" s="1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>
      <c r="A22" s="61"/>
      <c r="B22" s="62" t="str">
        <f>[1]FDNewBaselineSumByRESOLVEReso!B18</f>
        <v>Greater_Imperial_Solar</v>
      </c>
      <c r="C22" s="62" t="str">
        <f>INDEX([1]FDNewBaselineSumByRESOLVEReso!O:O,MATCH(B22,[1]FDNewBaselineSumByRESOLVEReso!N:N,0))</f>
        <v>Greater_Imperial-SCADSNV</v>
      </c>
      <c r="D22" s="16"/>
      <c r="E22" s="11">
        <f>[1]EOSumByRESOLVEResource!D19</f>
        <v>547.9</v>
      </c>
      <c r="F22" s="10">
        <f t="shared" si="0"/>
        <v>547.9</v>
      </c>
      <c r="G22" s="12"/>
      <c r="H22" s="10"/>
      <c r="I22" s="10"/>
      <c r="J22" s="10"/>
      <c r="K22" s="1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>
      <c r="B23" s="9"/>
      <c r="C23" s="9"/>
      <c r="D23" s="10"/>
      <c r="E23" s="11"/>
      <c r="F23" s="10"/>
      <c r="G23" s="17" t="s">
        <v>15</v>
      </c>
      <c r="H23" s="16"/>
      <c r="I23" s="10">
        <v>333</v>
      </c>
      <c r="J23" s="10">
        <f>SUM(H23:I23)</f>
        <v>333</v>
      </c>
      <c r="K23" s="1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>
      <c r="B24" s="9"/>
      <c r="C24" s="9"/>
      <c r="D24" s="10"/>
      <c r="E24" s="11"/>
      <c r="F24" s="10"/>
      <c r="G24" s="17" t="s">
        <v>16</v>
      </c>
      <c r="H24" s="16"/>
      <c r="I24" s="10">
        <v>215</v>
      </c>
      <c r="J24" s="10">
        <f>SUM(H24:I24)</f>
        <v>215</v>
      </c>
      <c r="K24" s="10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>
      <c r="B25" s="9"/>
      <c r="C25" s="9"/>
      <c r="D25" s="10"/>
      <c r="E25" s="11"/>
      <c r="F25" s="10"/>
      <c r="G25" s="12"/>
      <c r="H25" s="10"/>
      <c r="I25" s="10"/>
      <c r="J25" s="10"/>
      <c r="K25" s="1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>
      <c r="B26" s="9" t="str">
        <f>[1]FDNewBaselineSumByRESOLVEReso!B19</f>
        <v>Greater_Imperial_Wind</v>
      </c>
      <c r="C26" s="9" t="str">
        <f>INDEX([1]FDNewBaselineSumByRESOLVEReso!O:O,MATCH(B26,[1]FDNewBaselineSumByRESOLVEReso!N:N,0))</f>
        <v>Greater_Imperial-SCADSNV</v>
      </c>
      <c r="D26" s="10">
        <f>[1]FDNewBaselineSumByRESOLVEReso!E19</f>
        <v>0</v>
      </c>
      <c r="E26" s="11">
        <f>[1]EOSumByRESOLVEResource!D20</f>
        <v>0</v>
      </c>
      <c r="F26" s="10">
        <f t="shared" si="0"/>
        <v>0</v>
      </c>
      <c r="G26" s="12"/>
      <c r="H26" s="10"/>
      <c r="I26" s="10"/>
      <c r="J26" s="10"/>
      <c r="K26" s="1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>
      <c r="B27" s="9" t="str">
        <f>[1]FDNewBaselineSumByRESOLVEReso!B20</f>
        <v>Greater_Kramer_Wind</v>
      </c>
      <c r="C27" s="9" t="str">
        <f>INDEX([1]FDNewBaselineSumByRESOLVEReso!O:O,MATCH(B27,[1]FDNewBaselineSumByRESOLVEReso!N:N,0))</f>
        <v>Greater_Kramer</v>
      </c>
      <c r="D27" s="10">
        <f>[1]FDNewBaselineSumByRESOLVEReso!E20</f>
        <v>0</v>
      </c>
      <c r="E27" s="11">
        <f>[1]EOSumByRESOLVEResource!D21</f>
        <v>0</v>
      </c>
      <c r="F27" s="10">
        <f t="shared" si="0"/>
        <v>0</v>
      </c>
      <c r="G27" s="12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>
      <c r="B28" s="9" t="str">
        <f>[1]FDNewBaselineSumByRESOLVEReso!B21</f>
        <v>Humboldt_Wind</v>
      </c>
      <c r="C28" s="9" t="str">
        <f>INDEX([1]FDNewBaselineSumByRESOLVEReso!O:O,MATCH(B28,[1]FDNewBaselineSumByRESOLVEReso!N:N,0))</f>
        <v>Sacramento_River-Humboldt</v>
      </c>
      <c r="D28" s="10">
        <f>[1]FDNewBaselineSumByRESOLVEReso!E21</f>
        <v>0</v>
      </c>
      <c r="E28" s="11">
        <f>[1]EOSumByRESOLVEResource!D22</f>
        <v>34</v>
      </c>
      <c r="F28" s="10">
        <f t="shared" si="0"/>
        <v>34</v>
      </c>
      <c r="G28" s="12"/>
      <c r="H28" s="10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>
      <c r="B29" s="9"/>
      <c r="C29" s="9"/>
      <c r="D29" s="10"/>
      <c r="E29" s="11"/>
      <c r="F29" s="10"/>
      <c r="G29" s="12" t="s">
        <v>17</v>
      </c>
      <c r="H29" s="22">
        <v>0</v>
      </c>
      <c r="I29" s="22">
        <v>34</v>
      </c>
      <c r="J29" s="10">
        <f>SUM(H29:I29)</f>
        <v>34</v>
      </c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>
      <c r="B30" s="9"/>
      <c r="C30" s="9"/>
      <c r="D30" s="10"/>
      <c r="E30" s="11"/>
      <c r="F30" s="10"/>
      <c r="G30" s="12"/>
      <c r="H30" s="10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>
      <c r="B31" s="9" t="str">
        <f>[1]FDNewBaselineSumByRESOLVEReso!B22</f>
        <v>Inyokern_North_Kramer_Solar</v>
      </c>
      <c r="C31" s="9" t="str">
        <f>INDEX([1]FDNewBaselineSumByRESOLVEReso!O:O,MATCH(B31,[1]FDNewBaselineSumByRESOLVEReso!N:N,0))</f>
        <v>Greater_Kramer-Inyokern_North_Kramer</v>
      </c>
      <c r="D31" s="10">
        <f>[1]FDNewBaselineSumByRESOLVEReso!E22</f>
        <v>0</v>
      </c>
      <c r="E31" s="11">
        <f>[1]EOSumByRESOLVEResource!D23</f>
        <v>0</v>
      </c>
      <c r="F31" s="10">
        <f t="shared" si="0"/>
        <v>0</v>
      </c>
      <c r="G31" s="12"/>
      <c r="H31" s="10"/>
      <c r="I31" s="10"/>
      <c r="J31" s="10"/>
      <c r="K31" s="1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>
      <c r="A32" s="19"/>
      <c r="B32" s="9" t="str">
        <f>[1]FDNewBaselineSumByRESOLVEReso!B23</f>
        <v>Kern_Greater_Carrizo_Solar</v>
      </c>
      <c r="C32" s="9" t="str">
        <f>INDEX([1]FDNewBaselineSumByRESOLVEReso!O:O,MATCH(B32,[1]FDNewBaselineSumByRESOLVEReso!N:N,0))</f>
        <v>SPGE-Kern_Greater_Carrizo</v>
      </c>
      <c r="D32" s="10">
        <f>[1]FDNewBaselineSumByRESOLVEReso!E23</f>
        <v>0</v>
      </c>
      <c r="E32" s="11">
        <f>[1]EOSumByRESOLVEResource!D24</f>
        <v>700</v>
      </c>
      <c r="F32" s="10">
        <f t="shared" si="0"/>
        <v>700</v>
      </c>
      <c r="G32" s="12"/>
      <c r="H32" s="10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>
      <c r="B33" s="9"/>
      <c r="C33" s="9"/>
      <c r="D33" s="10"/>
      <c r="E33" s="11"/>
      <c r="F33" s="10"/>
      <c r="G33" s="17" t="s">
        <v>18</v>
      </c>
      <c r="H33" s="10">
        <v>0</v>
      </c>
      <c r="I33" s="10">
        <v>144</v>
      </c>
      <c r="J33" s="10">
        <f>SUM(H33:I33)</f>
        <v>144</v>
      </c>
      <c r="K33" s="1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>
      <c r="B34" s="9"/>
      <c r="C34" s="9"/>
      <c r="D34" s="10"/>
      <c r="E34" s="11"/>
      <c r="F34" s="10"/>
      <c r="G34" s="17" t="s">
        <v>19</v>
      </c>
      <c r="H34" s="10">
        <v>0</v>
      </c>
      <c r="I34" s="10">
        <v>139.6114755377304</v>
      </c>
      <c r="J34" s="10">
        <f>SUM(H34:I34)</f>
        <v>139.6114755377304</v>
      </c>
      <c r="K34" s="1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>
      <c r="B35" s="9"/>
      <c r="C35" s="9"/>
      <c r="D35" s="10"/>
      <c r="E35" s="11"/>
      <c r="F35" s="10"/>
      <c r="G35" s="17" t="s">
        <v>20</v>
      </c>
      <c r="H35" s="10">
        <v>0</v>
      </c>
      <c r="I35" s="10">
        <v>143.37499704597411</v>
      </c>
      <c r="J35" s="10">
        <f>SUM(H35:I35)</f>
        <v>143.37499704597411</v>
      </c>
      <c r="K35" s="1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>
      <c r="B36" s="9"/>
      <c r="C36" s="9"/>
      <c r="D36" s="10"/>
      <c r="E36" s="11"/>
      <c r="F36" s="10"/>
      <c r="G36" s="17" t="s">
        <v>21</v>
      </c>
      <c r="H36" s="10">
        <v>0</v>
      </c>
      <c r="I36" s="10">
        <v>143.88670740661561</v>
      </c>
      <c r="J36" s="10">
        <f>SUM(H36:I36)</f>
        <v>143.88670740661561</v>
      </c>
      <c r="K36" s="1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>
      <c r="B37" s="9"/>
      <c r="C37" s="9"/>
      <c r="D37" s="10"/>
      <c r="E37" s="11"/>
      <c r="F37" s="10"/>
      <c r="G37" s="17" t="s">
        <v>22</v>
      </c>
      <c r="H37" s="10">
        <v>0</v>
      </c>
      <c r="I37" s="10">
        <v>128.75457880574893</v>
      </c>
      <c r="J37" s="10">
        <f>SUM(H37:I37)</f>
        <v>128.75457880574893</v>
      </c>
      <c r="K37" s="1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>
      <c r="B38" s="9"/>
      <c r="C38" s="9"/>
      <c r="D38" s="10"/>
      <c r="E38" s="11"/>
      <c r="F38" s="10"/>
      <c r="G38" s="12"/>
      <c r="H38" s="10"/>
      <c r="I38" s="10"/>
      <c r="J38" s="10"/>
      <c r="K38" s="10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>
      <c r="B39" s="9" t="str">
        <f>[1]FDNewBaselineSumByRESOLVEReso!B24</f>
        <v>Kern_Greater_Carrizo_Wind</v>
      </c>
      <c r="C39" s="9" t="str">
        <f>INDEX([1]FDNewBaselineSumByRESOLVEReso!O:O,MATCH(B39,[1]FDNewBaselineSumByRESOLVEReso!N:N,0))</f>
        <v>SPGE-Kern_Greater_Carrizo</v>
      </c>
      <c r="D39" s="10">
        <f>[1]FDNewBaselineSumByRESOLVEReso!E24</f>
        <v>20</v>
      </c>
      <c r="E39" s="11">
        <f>[1]EOSumByRESOLVEResource!D25</f>
        <v>0</v>
      </c>
      <c r="F39" s="10">
        <f t="shared" si="0"/>
        <v>20</v>
      </c>
      <c r="G39" s="12"/>
      <c r="H39" s="10"/>
      <c r="I39" s="10"/>
      <c r="J39" s="10"/>
      <c r="K39" s="10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28.9">
      <c r="B40" s="9"/>
      <c r="C40" s="9"/>
      <c r="D40" s="10"/>
      <c r="E40" s="11"/>
      <c r="F40" s="10"/>
      <c r="G40" s="12" t="s">
        <v>23</v>
      </c>
      <c r="H40" s="23">
        <v>20</v>
      </c>
      <c r="I40" s="23">
        <v>0</v>
      </c>
      <c r="J40" s="10">
        <f>SUM(H40:I40)</f>
        <v>20</v>
      </c>
      <c r="K40" s="24" t="s">
        <v>24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>
      <c r="B41" s="9"/>
      <c r="C41" s="9"/>
      <c r="D41" s="10"/>
      <c r="E41" s="11"/>
      <c r="F41" s="10"/>
      <c r="G41" s="12"/>
      <c r="H41" s="10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>
      <c r="B42" s="9" t="str">
        <f>[1]FDNewBaselineSumByRESOLVEReso!B25</f>
        <v>Kramer_Inyokern_Ex_Solar</v>
      </c>
      <c r="C42" s="9" t="str">
        <f>INDEX([1]FDNewBaselineSumByRESOLVEReso!O:O,MATCH(B42,[1]FDNewBaselineSumByRESOLVEReso!N:N,0))</f>
        <v>Kramer_Inyokern_Ex</v>
      </c>
      <c r="D42" s="10">
        <f>[1]FDNewBaselineSumByRESOLVEReso!E25</f>
        <v>0</v>
      </c>
      <c r="E42" s="11">
        <f>[1]EOSumByRESOLVEResource!D26</f>
        <v>0</v>
      </c>
      <c r="F42" s="10">
        <f t="shared" si="0"/>
        <v>0</v>
      </c>
      <c r="G42" s="12"/>
      <c r="H42" s="10"/>
      <c r="I42" s="10"/>
      <c r="J42" s="10"/>
      <c r="K42" s="10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>
      <c r="B43" s="9" t="str">
        <f>[1]FDNewBaselineSumByRESOLVEReso!B26</f>
        <v>Kramer_Inyokern_Ex_Wind</v>
      </c>
      <c r="C43" s="9" t="str">
        <f>INDEX([1]FDNewBaselineSumByRESOLVEReso!O:O,MATCH(B43,[1]FDNewBaselineSumByRESOLVEReso!N:N,0))</f>
        <v>Kramer_Inyokern_Ex</v>
      </c>
      <c r="D43" s="10">
        <f>[1]FDNewBaselineSumByRESOLVEReso!E26</f>
        <v>0</v>
      </c>
      <c r="E43" s="11">
        <f>[1]EOSumByRESOLVEResource!D27</f>
        <v>0</v>
      </c>
      <c r="F43" s="10">
        <f t="shared" si="0"/>
        <v>0</v>
      </c>
      <c r="G43" s="12"/>
      <c r="H43" s="10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>
      <c r="A44" s="19"/>
      <c r="B44" s="9" t="str">
        <f>[1]FDNewBaselineSumByRESOLVEReso!B27</f>
        <v>Mountain_Pass_El_Dorado_Solar</v>
      </c>
      <c r="C44" s="9" t="str">
        <f>INDEX([1]FDNewBaselineSumByRESOLVEReso!O:O,MATCH(B44,[1]FDNewBaselineSumByRESOLVEReso!N:N,0))</f>
        <v>Mountain_Pass_El_Dorado</v>
      </c>
      <c r="D44" s="16">
        <v>248</v>
      </c>
      <c r="E44" s="11">
        <f>[1]EOSumByRESOLVEResource!D28</f>
        <v>0</v>
      </c>
      <c r="F44" s="10">
        <f t="shared" si="0"/>
        <v>248</v>
      </c>
      <c r="G44" s="12"/>
      <c r="H44" s="10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>
      <c r="B45" s="9"/>
      <c r="C45" s="9"/>
      <c r="D45" s="10"/>
      <c r="E45" s="11"/>
      <c r="F45" s="10"/>
      <c r="G45" s="12" t="s">
        <v>25</v>
      </c>
      <c r="H45" s="10">
        <v>83</v>
      </c>
      <c r="I45" s="10">
        <v>0</v>
      </c>
      <c r="J45" s="10">
        <f>SUM(H45:I45)</f>
        <v>83</v>
      </c>
      <c r="K45" s="1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>
      <c r="B46" s="9"/>
      <c r="C46" s="9"/>
      <c r="D46" s="10"/>
      <c r="E46" s="11"/>
      <c r="F46" s="10"/>
      <c r="G46" s="12" t="s">
        <v>26</v>
      </c>
      <c r="H46" s="10">
        <v>165</v>
      </c>
      <c r="I46" s="10">
        <v>0</v>
      </c>
      <c r="J46" s="10">
        <f>SUM(H46:I46)</f>
        <v>165</v>
      </c>
      <c r="K46" s="1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>
      <c r="B47" s="9"/>
      <c r="C47" s="9"/>
      <c r="D47" s="10"/>
      <c r="E47" s="11"/>
      <c r="F47" s="10"/>
      <c r="G47" s="12"/>
      <c r="H47" s="10"/>
      <c r="I47" s="10"/>
      <c r="J47" s="10"/>
      <c r="K47" s="1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>
      <c r="A48" s="19"/>
      <c r="B48" s="9" t="str">
        <f>[1]FDNewBaselineSumByRESOLVEReso!B28</f>
        <v>North_Victor_Solar</v>
      </c>
      <c r="C48" s="9" t="str">
        <f>INDEX([1]FDNewBaselineSumByRESOLVEReso!O:O,MATCH(B48,[1]FDNewBaselineSumByRESOLVEReso!N:N,0))</f>
        <v>North_Victor-Greater_Kramer</v>
      </c>
      <c r="D48" s="10">
        <f>[1]FDNewBaselineSumByRESOLVEReso!E28</f>
        <v>300</v>
      </c>
      <c r="E48" s="11">
        <f>[1]EOSumByRESOLVEResource!D29</f>
        <v>0</v>
      </c>
      <c r="F48" s="10">
        <f t="shared" si="0"/>
        <v>300</v>
      </c>
      <c r="G48" s="12"/>
      <c r="H48" s="10"/>
      <c r="I48" s="10"/>
      <c r="J48" s="10"/>
      <c r="K48" s="1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>
      <c r="B49" s="9"/>
      <c r="C49" s="9"/>
      <c r="D49" s="10"/>
      <c r="E49" s="11"/>
      <c r="F49" s="10"/>
      <c r="G49" s="17" t="s">
        <v>27</v>
      </c>
      <c r="H49" s="10">
        <v>215</v>
      </c>
      <c r="I49" s="10">
        <v>0</v>
      </c>
      <c r="J49" s="10">
        <f>SUM(H49:I49)</f>
        <v>215</v>
      </c>
      <c r="K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>
      <c r="B50" s="9"/>
      <c r="C50" s="9"/>
      <c r="D50" s="10"/>
      <c r="E50" s="11"/>
      <c r="F50" s="10"/>
      <c r="G50" s="17" t="s">
        <v>28</v>
      </c>
      <c r="H50" s="10">
        <v>85</v>
      </c>
      <c r="I50" s="10">
        <v>0</v>
      </c>
      <c r="J50" s="10">
        <f>SUM(H50:I50)</f>
        <v>85</v>
      </c>
      <c r="K50" s="1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>
      <c r="B51" s="9"/>
      <c r="C51" s="9"/>
      <c r="D51" s="10"/>
      <c r="E51" s="11"/>
      <c r="F51" s="10"/>
      <c r="G51" s="12"/>
      <c r="H51" s="10"/>
      <c r="I51" s="10"/>
      <c r="J51" s="10"/>
      <c r="K51" s="1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>
      <c r="B52" s="9" t="str">
        <f>[1]FDNewBaselineSumByRESOLVEReso!B29</f>
        <v>Northern_California_Ex_Solar</v>
      </c>
      <c r="C52" s="9" t="str">
        <f>INDEX([1]FDNewBaselineSumByRESOLVEReso!O:O,MATCH(B52,[1]FDNewBaselineSumByRESOLVEReso!N:N,0))</f>
        <v>Northern_California_Ex</v>
      </c>
      <c r="D52" s="10">
        <f>[1]FDNewBaselineSumByRESOLVEReso!E29</f>
        <v>0</v>
      </c>
      <c r="E52" s="11">
        <f>[1]EOSumByRESOLVEResource!D30</f>
        <v>0</v>
      </c>
      <c r="F52" s="10">
        <f t="shared" si="0"/>
        <v>0</v>
      </c>
      <c r="G52" s="12"/>
      <c r="H52" s="10"/>
      <c r="I52" s="10"/>
      <c r="J52" s="10"/>
      <c r="K52" s="10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>
      <c r="A53" s="26"/>
      <c r="B53" s="9" t="str">
        <f>[1]FDNewBaselineSumByRESOLVEReso!B30</f>
        <v>Northern_California_Ex_Wind</v>
      </c>
      <c r="C53" s="9" t="str">
        <f>INDEX([1]FDNewBaselineSumByRESOLVEReso!O:O,MATCH(B53,[1]FDNewBaselineSumByRESOLVEReso!N:N,0))</f>
        <v>Sacramento_River</v>
      </c>
      <c r="D53" s="10">
        <f>[1]FDNewBaselineSumByRESOLVEReso!E30</f>
        <v>766.9</v>
      </c>
      <c r="E53" s="11">
        <f>[1]EOSumByRESOLVEResource!D31</f>
        <v>0</v>
      </c>
      <c r="F53" s="10">
        <f t="shared" si="0"/>
        <v>766.9</v>
      </c>
      <c r="G53" s="12"/>
      <c r="H53" s="10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>
      <c r="B54" s="9"/>
      <c r="C54" s="9"/>
      <c r="D54" s="10"/>
      <c r="E54" s="11"/>
      <c r="F54" s="10"/>
      <c r="G54" s="17" t="s">
        <v>29</v>
      </c>
      <c r="H54" s="10">
        <v>354</v>
      </c>
      <c r="I54" s="10">
        <v>0</v>
      </c>
      <c r="J54" s="10">
        <f>SUM(H54:I54)</f>
        <v>354</v>
      </c>
      <c r="K54" s="10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>
      <c r="B55" s="9"/>
      <c r="C55" s="9"/>
      <c r="D55" s="10"/>
      <c r="E55" s="11"/>
      <c r="F55" s="10"/>
      <c r="G55" s="17" t="s">
        <v>30</v>
      </c>
      <c r="H55" s="10">
        <v>83</v>
      </c>
      <c r="I55" s="10">
        <v>0</v>
      </c>
      <c r="J55" s="10">
        <f>SUM(H55:I55)</f>
        <v>83</v>
      </c>
      <c r="K55" s="1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>
      <c r="B56" s="9"/>
      <c r="C56" s="9"/>
      <c r="D56" s="10"/>
      <c r="E56" s="11"/>
      <c r="F56" s="10"/>
      <c r="G56" s="17" t="s">
        <v>31</v>
      </c>
      <c r="H56" s="10">
        <v>178</v>
      </c>
      <c r="I56" s="10">
        <v>0</v>
      </c>
      <c r="J56" s="10">
        <f>SUM(H56:I56)</f>
        <v>178</v>
      </c>
      <c r="K56" s="1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>
      <c r="B57" s="9"/>
      <c r="C57" s="9"/>
      <c r="D57" s="10"/>
      <c r="E57" s="11"/>
      <c r="F57" s="10"/>
      <c r="G57" s="17" t="s">
        <v>32</v>
      </c>
      <c r="H57" s="10">
        <v>152</v>
      </c>
      <c r="I57" s="10">
        <v>0</v>
      </c>
      <c r="J57" s="10">
        <f>SUM(H57:I57)</f>
        <v>152</v>
      </c>
      <c r="K57" s="1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>
      <c r="B58" s="9"/>
      <c r="C58" s="9"/>
      <c r="D58" s="10"/>
      <c r="E58" s="11"/>
      <c r="F58" s="10"/>
      <c r="G58" s="12"/>
      <c r="H58" s="10"/>
      <c r="I58" s="10"/>
      <c r="J58" s="10"/>
      <c r="K58" s="1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>
      <c r="A59" s="26"/>
      <c r="B59" s="9" t="str">
        <f>[1]FDNewBaselineSumByRESOLVEReso!B31</f>
        <v>NW_Ext_Tx_Wind</v>
      </c>
      <c r="C59" s="9" t="str">
        <f>INDEX([1]FDNewBaselineSumByRESOLVEReso!O:O,MATCH(B59,[1]FDNewBaselineSumByRESOLVEReso!N:N,0))</f>
        <v>Sacramento_River</v>
      </c>
      <c r="D59" s="16">
        <f>[1]FDNewBaselineSumByRESOLVEReso!E31</f>
        <v>530.12</v>
      </c>
      <c r="E59" s="27">
        <f>[1]EOSumByRESOLVEResource!D32</f>
        <v>0</v>
      </c>
      <c r="F59" s="16">
        <f t="shared" si="0"/>
        <v>530.12</v>
      </c>
      <c r="G59" s="12"/>
      <c r="H59" s="10"/>
      <c r="I59" s="10"/>
      <c r="J59" s="10"/>
      <c r="K59" s="10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>
      <c r="B60" s="9"/>
      <c r="C60" s="9"/>
      <c r="D60" s="16"/>
      <c r="E60" s="27"/>
      <c r="F60" s="16"/>
      <c r="G60" s="17" t="s">
        <v>33</v>
      </c>
      <c r="H60" s="10">
        <v>530</v>
      </c>
      <c r="I60" s="10"/>
      <c r="J60" s="10">
        <f>SUM(H60:I60)</f>
        <v>530</v>
      </c>
      <c r="K60" s="1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>
      <c r="B61" s="9" t="str">
        <f>[1]FDNewBaselineSumByRESOLVEReso!B32</f>
        <v>Riverside_Palm_Springs_Solar</v>
      </c>
      <c r="C61" s="9" t="str">
        <f>INDEX([1]FDNewBaselineSumByRESOLVEReso!O:O,MATCH(B61,[1]FDNewBaselineSumByRESOLVEReso!N:N,0))</f>
        <v>SCADSNV-Riverside_Palm_Springs</v>
      </c>
      <c r="D61" s="16"/>
      <c r="E61" s="27">
        <f>[1]EOSumByRESOLVEResource!D33</f>
        <v>0</v>
      </c>
      <c r="F61" s="16"/>
      <c r="G61" s="12"/>
      <c r="H61" s="16"/>
      <c r="I61" s="16"/>
      <c r="J61" s="16"/>
      <c r="K61" s="1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>
      <c r="B62" s="9"/>
      <c r="C62" s="9"/>
      <c r="D62" s="16"/>
      <c r="E62" s="27"/>
      <c r="F62" s="16"/>
      <c r="G62" s="12" t="s">
        <v>34</v>
      </c>
      <c r="H62" s="16"/>
      <c r="I62" s="16">
        <v>0</v>
      </c>
      <c r="J62" s="16">
        <f>SUM(H62:I62)</f>
        <v>0</v>
      </c>
      <c r="K62" s="10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>
      <c r="B63" s="9"/>
      <c r="C63" s="9"/>
      <c r="D63" s="16"/>
      <c r="E63" s="27"/>
      <c r="F63" s="16"/>
      <c r="G63" s="17" t="s">
        <v>35</v>
      </c>
      <c r="H63" s="16"/>
      <c r="I63" s="16">
        <v>0</v>
      </c>
      <c r="J63" s="16">
        <f>SUM(H63:I63)</f>
        <v>0</v>
      </c>
      <c r="K63" s="10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>
      <c r="B64" s="9"/>
      <c r="C64" s="9"/>
      <c r="D64" s="10"/>
      <c r="E64" s="11"/>
      <c r="F64" s="10"/>
      <c r="G64" s="12"/>
      <c r="H64" s="10"/>
      <c r="I64" s="10"/>
      <c r="J64" s="10"/>
      <c r="K64" s="10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>
      <c r="B65" s="9" t="str">
        <f>[1]FDNewBaselineSumByRESOLVEReso!B33</f>
        <v>Sacramento_River_Solar</v>
      </c>
      <c r="C65" s="9" t="str">
        <f>INDEX([1]FDNewBaselineSumByRESOLVEReso!O:O,MATCH(B65,[1]FDNewBaselineSumByRESOLVEReso!N:N,0))</f>
        <v>Sacramento_River</v>
      </c>
      <c r="D65" s="10">
        <f>[1]FDNewBaselineSumByRESOLVEReso!E33</f>
        <v>0</v>
      </c>
      <c r="E65" s="11">
        <f>[1]EOSumByRESOLVEResource!D34</f>
        <v>0</v>
      </c>
      <c r="F65" s="10">
        <f t="shared" si="0"/>
        <v>0</v>
      </c>
      <c r="G65" s="12"/>
      <c r="H65" s="10"/>
      <c r="I65" s="10"/>
      <c r="J65" s="10"/>
      <c r="K65" s="1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>
      <c r="B66" s="9" t="str">
        <f>[1]FDNewBaselineSumByRESOLVEReso!B34</f>
        <v>Sacramento_River_Wind</v>
      </c>
      <c r="C66" s="9" t="str">
        <f>INDEX([1]FDNewBaselineSumByRESOLVEReso!O:O,MATCH(B66,[1]FDNewBaselineSumByRESOLVEReso!N:N,0))</f>
        <v>N/A</v>
      </c>
      <c r="D66" s="10">
        <f>[1]FDNewBaselineSumByRESOLVEReso!E34</f>
        <v>0</v>
      </c>
      <c r="E66" s="11">
        <f>[1]EOSumByRESOLVEResource!D35</f>
        <v>0</v>
      </c>
      <c r="F66" s="10">
        <f t="shared" si="0"/>
        <v>0</v>
      </c>
      <c r="G66" s="12"/>
      <c r="H66" s="10"/>
      <c r="I66" s="10"/>
      <c r="J66" s="10"/>
      <c r="K66" s="10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>
      <c r="B67" s="9" t="str">
        <f>[1]FDNewBaselineSumByRESOLVEReso!B35</f>
        <v>SCADSNV_Solar</v>
      </c>
      <c r="C67" s="9" t="str">
        <f>INDEX([1]FDNewBaselineSumByRESOLVEReso!O:O,MATCH(B67,[1]FDNewBaselineSumByRESOLVEReso!N:N,0))</f>
        <v>SCADSNV</v>
      </c>
      <c r="D67" s="10">
        <v>276</v>
      </c>
      <c r="E67" s="11">
        <f>[1]EOSumByRESOLVEResource!D36</f>
        <v>330</v>
      </c>
      <c r="F67" s="10">
        <f t="shared" si="0"/>
        <v>606</v>
      </c>
      <c r="G67" s="12"/>
      <c r="H67" s="10"/>
      <c r="I67" s="10"/>
      <c r="J67" s="10"/>
      <c r="K67" s="1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>
      <c r="B68" s="9"/>
      <c r="C68" s="9"/>
      <c r="D68" s="10"/>
      <c r="E68" s="11"/>
      <c r="F68" s="10"/>
      <c r="G68" s="12" t="s">
        <v>36</v>
      </c>
      <c r="H68" s="28">
        <v>238</v>
      </c>
      <c r="I68" s="28">
        <v>330</v>
      </c>
      <c r="J68" s="10">
        <f>SUM(H68:I68)</f>
        <v>568</v>
      </c>
      <c r="K68" s="1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>
      <c r="B69" s="9"/>
      <c r="C69" s="9"/>
      <c r="D69" s="10"/>
      <c r="E69" s="11"/>
      <c r="F69" s="10"/>
      <c r="G69" s="12"/>
      <c r="H69" s="10"/>
      <c r="I69" s="10"/>
      <c r="J69" s="10"/>
      <c r="K69" s="1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>
      <c r="B70" s="9" t="str">
        <f>[1]FDNewBaselineSumByRESOLVEReso!B36</f>
        <v>SCADSNV_Wind</v>
      </c>
      <c r="C70" s="9" t="str">
        <f>INDEX([1]FDNewBaselineSumByRESOLVEReso!O:O,MATCH(B70,[1]FDNewBaselineSumByRESOLVEReso!N:N,0))</f>
        <v>SCADSNV</v>
      </c>
      <c r="D70" s="10">
        <f>[1]FDNewBaselineSumByRESOLVEReso!E36</f>
        <v>0</v>
      </c>
      <c r="E70" s="11">
        <f>[1]EOSumByRESOLVEResource!D37</f>
        <v>0</v>
      </c>
      <c r="F70" s="10">
        <f t="shared" ref="F70:F145" si="1">SUM(D70:E70)</f>
        <v>0</v>
      </c>
      <c r="G70" s="12"/>
      <c r="H70" s="10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>
      <c r="A71" s="19"/>
      <c r="B71" s="9" t="str">
        <f>[1]FDNewBaselineSumByRESOLVEReso!B37</f>
        <v>Solano_Solar</v>
      </c>
      <c r="C71" s="9" t="str">
        <f>INDEX([1]FDNewBaselineSumByRESOLVEReso!O:O,MATCH(B71,[1]FDNewBaselineSumByRESOLVEReso!N:N,0))</f>
        <v>Solano-Sacramento_River</v>
      </c>
      <c r="D71" s="16">
        <f>[1]FDNewBaselineSumByRESOLVEReso!E37</f>
        <v>57</v>
      </c>
      <c r="E71" s="27">
        <f>[1]EOSumByRESOLVEResource!D38</f>
        <v>0</v>
      </c>
      <c r="F71" s="16">
        <f t="shared" si="1"/>
        <v>57</v>
      </c>
      <c r="G71" s="12"/>
      <c r="H71" s="16"/>
      <c r="I71" s="16"/>
      <c r="J71" s="10"/>
      <c r="K71" s="16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>
      <c r="B72" s="9"/>
      <c r="C72" s="9"/>
      <c r="D72" s="16"/>
      <c r="E72" s="27"/>
      <c r="F72" s="16"/>
      <c r="G72" s="17" t="s">
        <v>37</v>
      </c>
      <c r="H72" s="16">
        <v>57</v>
      </c>
      <c r="I72" s="16">
        <v>0</v>
      </c>
      <c r="J72" s="10">
        <f>SUM(H72:I72)</f>
        <v>57</v>
      </c>
      <c r="K72" s="16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>
      <c r="B73" s="9"/>
      <c r="C73" s="9"/>
      <c r="D73" s="16"/>
      <c r="E73" s="27"/>
      <c r="F73" s="16"/>
      <c r="G73" s="12"/>
      <c r="H73" s="16"/>
      <c r="I73" s="16"/>
      <c r="J73" s="10"/>
      <c r="K73" s="16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>
      <c r="B74" s="9" t="str">
        <f>[1]FDNewBaselineSumByRESOLVEReso!B38</f>
        <v>Solano_subzone_Solar</v>
      </c>
      <c r="C74" s="9" t="str">
        <f>INDEX([1]FDNewBaselineSumByRESOLVEReso!O:O,MATCH(B74,[1]FDNewBaselineSumByRESOLVEReso!N:N,0))</f>
        <v>Solano-Sacramento_River-Solano_subzone</v>
      </c>
      <c r="D74" s="10">
        <f>[1]FDNewBaselineSumByRESOLVEReso!E38</f>
        <v>0</v>
      </c>
      <c r="E74" s="11">
        <f>[1]EOSumByRESOLVEResource!D39</f>
        <v>0</v>
      </c>
      <c r="F74" s="10">
        <f t="shared" si="1"/>
        <v>0</v>
      </c>
      <c r="G74" s="12"/>
      <c r="H74" s="10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>
      <c r="B75" s="9" t="str">
        <f>[1]FDNewBaselineSumByRESOLVEReso!B39</f>
        <v>Solano_subzone_Wind</v>
      </c>
      <c r="C75" s="9" t="str">
        <f>INDEX([1]FDNewBaselineSumByRESOLVEReso!O:O,MATCH(B75,[1]FDNewBaselineSumByRESOLVEReso!N:N,0))</f>
        <v>Solano-Sacramento_River-Solano_subzone</v>
      </c>
      <c r="D75" s="10">
        <f>[1]FDNewBaselineSumByRESOLVEReso!E39</f>
        <v>0</v>
      </c>
      <c r="E75" s="11">
        <f>[1]EOSumByRESOLVEResource!D40</f>
        <v>0</v>
      </c>
      <c r="F75" s="10">
        <f t="shared" si="1"/>
        <v>0</v>
      </c>
      <c r="G75" s="12"/>
      <c r="H75" s="10"/>
      <c r="I75" s="10"/>
      <c r="J75" s="10"/>
      <c r="K75" s="1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>
      <c r="B76" s="9" t="str">
        <f>[1]FDNewBaselineSumByRESOLVEReso!B40</f>
        <v>Solano_Wind</v>
      </c>
      <c r="C76" s="9" t="str">
        <f>INDEX([1]FDNewBaselineSumByRESOLVEReso!O:O,MATCH(B76,[1]FDNewBaselineSumByRESOLVEReso!N:N,0))</f>
        <v>Solano-Sacramento_River</v>
      </c>
      <c r="D76" s="10">
        <f>[1]FDNewBaselineSumByRESOLVEReso!E40</f>
        <v>462</v>
      </c>
      <c r="E76" s="11">
        <f>[1]EOSumByRESOLVEResource!D41</f>
        <v>0</v>
      </c>
      <c r="F76" s="10">
        <f t="shared" si="1"/>
        <v>462</v>
      </c>
      <c r="G76" s="12"/>
      <c r="H76" s="10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>
      <c r="B77" s="9"/>
      <c r="C77" s="9"/>
      <c r="D77" s="10"/>
      <c r="E77" s="11"/>
      <c r="F77" s="10"/>
      <c r="G77" s="17" t="s">
        <v>38</v>
      </c>
      <c r="H77" s="10">
        <v>194</v>
      </c>
      <c r="I77" s="10">
        <v>0</v>
      </c>
      <c r="J77" s="10">
        <f>SUM(H77:I77)</f>
        <v>194</v>
      </c>
      <c r="K77" s="1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>
      <c r="B78" s="9"/>
      <c r="C78" s="9"/>
      <c r="D78" s="10"/>
      <c r="E78" s="11"/>
      <c r="F78" s="10"/>
      <c r="G78" s="17" t="s">
        <v>39</v>
      </c>
      <c r="H78" s="10">
        <v>20</v>
      </c>
      <c r="I78" s="10">
        <v>0</v>
      </c>
      <c r="J78" s="10">
        <f>SUM(H78:I78)</f>
        <v>20</v>
      </c>
      <c r="K78" s="10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>
      <c r="B79" s="9"/>
      <c r="C79" s="9"/>
      <c r="D79" s="10"/>
      <c r="E79" s="11"/>
      <c r="F79" s="10"/>
      <c r="G79" s="17" t="s">
        <v>40</v>
      </c>
      <c r="H79" s="10">
        <v>146</v>
      </c>
      <c r="I79" s="10">
        <v>0</v>
      </c>
      <c r="J79" s="10">
        <f>SUM(H79:I79)</f>
        <v>146</v>
      </c>
      <c r="K79" s="10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>
      <c r="B80" s="9"/>
      <c r="C80" s="9"/>
      <c r="D80" s="10"/>
      <c r="E80" s="11"/>
      <c r="F80" s="10"/>
      <c r="G80" s="17" t="s">
        <v>41</v>
      </c>
      <c r="H80" s="10">
        <v>72</v>
      </c>
      <c r="I80" s="10">
        <v>0</v>
      </c>
      <c r="J80" s="10">
        <f>SUM(H80:I80)</f>
        <v>72</v>
      </c>
      <c r="K80" s="10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>
      <c r="B81" s="9"/>
      <c r="C81" s="9"/>
      <c r="D81" s="10"/>
      <c r="E81" s="11"/>
      <c r="F81" s="10"/>
      <c r="G81" s="17" t="s">
        <v>42</v>
      </c>
      <c r="H81" s="10">
        <v>30</v>
      </c>
      <c r="I81" s="10">
        <v>0</v>
      </c>
      <c r="J81" s="10">
        <f>SUM(H81:I81)</f>
        <v>30</v>
      </c>
      <c r="K81" s="1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>
      <c r="B82" s="9"/>
      <c r="C82" s="9"/>
      <c r="D82" s="10"/>
      <c r="E82" s="11"/>
      <c r="F82" s="10"/>
      <c r="G82" s="12"/>
      <c r="H82" s="10"/>
      <c r="I82" s="10"/>
      <c r="J82" s="10"/>
      <c r="K82" s="10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>
      <c r="A83" s="19"/>
      <c r="B83" s="9" t="str">
        <f>[1]FDNewBaselineSumByRESOLVEReso!B41</f>
        <v>Southern_California_Desert_Ex_Solar</v>
      </c>
      <c r="C83" s="9" t="str">
        <f>INDEX([1]FDNewBaselineSumByRESOLVEReso!O:O,MATCH(B83,[1]FDNewBaselineSumByRESOLVEReso!N:N,0))</f>
        <v>Southern_California_Desert_Ex</v>
      </c>
      <c r="D83" s="16"/>
      <c r="E83" s="27">
        <f>[1]EOSumByRESOLVEResource!D42</f>
        <v>0</v>
      </c>
      <c r="F83" s="16">
        <f t="shared" si="1"/>
        <v>0</v>
      </c>
      <c r="G83" s="12"/>
      <c r="H83" s="10"/>
      <c r="I83" s="10"/>
      <c r="J83" s="10"/>
      <c r="K83" s="21">
        <v>-862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>
      <c r="B84" s="9"/>
      <c r="C84" s="9"/>
      <c r="D84" s="10"/>
      <c r="E84" s="11"/>
      <c r="F84" s="10"/>
      <c r="G84" s="17" t="s">
        <v>43</v>
      </c>
      <c r="H84" s="10"/>
      <c r="I84" s="10"/>
      <c r="J84" s="10">
        <f>SUM(H84:I84)</f>
        <v>0</v>
      </c>
      <c r="K84" s="1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>
      <c r="B85" s="9"/>
      <c r="C85" s="9"/>
      <c r="D85" s="10"/>
      <c r="E85" s="11"/>
      <c r="F85" s="10"/>
      <c r="G85" s="17" t="s">
        <v>44</v>
      </c>
      <c r="H85" s="10"/>
      <c r="I85" s="10"/>
      <c r="J85" s="10">
        <f>SUM(H85:I85)</f>
        <v>0</v>
      </c>
      <c r="K85" s="1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>
      <c r="B86" s="9"/>
      <c r="C86" s="9"/>
      <c r="D86" s="10"/>
      <c r="E86" s="11"/>
      <c r="F86" s="10"/>
      <c r="G86" s="17" t="s">
        <v>45</v>
      </c>
      <c r="H86" s="10"/>
      <c r="I86" s="10"/>
      <c r="J86" s="10">
        <f>SUM(H86:I86)</f>
        <v>0</v>
      </c>
      <c r="K86" s="1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>
      <c r="B87" s="9"/>
      <c r="C87" s="9"/>
      <c r="D87" s="10"/>
      <c r="E87" s="11"/>
      <c r="F87" s="10"/>
      <c r="G87" s="12" t="s">
        <v>25</v>
      </c>
      <c r="H87" s="10"/>
      <c r="I87" s="10"/>
      <c r="J87" s="10">
        <f>SUM(H87:I87)</f>
        <v>0</v>
      </c>
      <c r="K87" s="1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>
      <c r="B88" s="9"/>
      <c r="C88" s="9"/>
      <c r="D88" s="10"/>
      <c r="E88" s="11"/>
      <c r="F88" s="10"/>
      <c r="G88" s="12" t="s">
        <v>46</v>
      </c>
      <c r="H88" s="10"/>
      <c r="I88" s="10"/>
      <c r="J88" s="10">
        <f>SUM(H88:I88)</f>
        <v>0</v>
      </c>
      <c r="K88" s="1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>
      <c r="B89" s="9"/>
      <c r="C89" s="9"/>
      <c r="D89" s="10"/>
      <c r="E89" s="11"/>
      <c r="F89" s="10"/>
      <c r="G89" s="12" t="s">
        <v>36</v>
      </c>
      <c r="H89" s="10"/>
      <c r="I89" s="10"/>
      <c r="J89" s="10"/>
      <c r="K89" s="1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>
      <c r="B90" s="9"/>
      <c r="C90" s="9"/>
      <c r="D90" s="10"/>
      <c r="E90" s="11"/>
      <c r="F90" s="10"/>
      <c r="G90" s="12"/>
      <c r="H90" s="10"/>
      <c r="I90" s="10"/>
      <c r="J90" s="10"/>
      <c r="K90" s="1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>
      <c r="B91" s="9" t="str">
        <f>[1]FDNewBaselineSumByRESOLVEReso!B42</f>
        <v>Southern_California_Desert_Ex_Wind</v>
      </c>
      <c r="C91" s="9" t="str">
        <f>INDEX([1]FDNewBaselineSumByRESOLVEReso!O:O,MATCH(B91,[1]FDNewBaselineSumByRESOLVEReso!N:N,0))</f>
        <v>Southern_California_Desert_Ex</v>
      </c>
      <c r="D91" s="10">
        <f>[1]FDNewBaselineSumByRESOLVEReso!E42</f>
        <v>0</v>
      </c>
      <c r="E91" s="11">
        <f>[1]EOSumByRESOLVEResource!D43</f>
        <v>0</v>
      </c>
      <c r="F91" s="10">
        <f t="shared" si="1"/>
        <v>0</v>
      </c>
      <c r="G91" s="12"/>
      <c r="H91" s="10"/>
      <c r="I91" s="10"/>
      <c r="J91" s="10"/>
      <c r="K91" s="1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>
      <c r="B92" s="20" t="str">
        <f>[1]FDNewBaselineSumByRESOLVEReso!B43</f>
        <v>Southern_Nevada_Solar</v>
      </c>
      <c r="C92" s="9" t="str">
        <f>INDEX([1]FDNewBaselineSumByRESOLVEReso!O:O,MATCH(B92,[1]FDNewBaselineSumByRESOLVEReso!N:N,0))</f>
        <v>SCADSNV-GLW_VEA</v>
      </c>
      <c r="D92" s="21">
        <v>624</v>
      </c>
      <c r="E92" s="11">
        <f>[1]EOSumByRESOLVEResource!D44</f>
        <v>0</v>
      </c>
      <c r="F92" s="10">
        <f t="shared" si="1"/>
        <v>624</v>
      </c>
      <c r="G92" s="12"/>
      <c r="H92" s="10"/>
      <c r="I92" s="10"/>
      <c r="J92" s="10"/>
      <c r="K92" s="1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>
      <c r="B93" s="9"/>
      <c r="C93" s="9"/>
      <c r="D93" s="10"/>
      <c r="E93" s="11"/>
      <c r="F93" s="10"/>
      <c r="G93" s="29" t="s">
        <v>43</v>
      </c>
      <c r="H93" s="21">
        <v>137</v>
      </c>
      <c r="I93" s="10"/>
      <c r="J93" s="10"/>
      <c r="K93" s="10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>
      <c r="B94" s="9"/>
      <c r="C94" s="9"/>
      <c r="D94" s="10"/>
      <c r="E94" s="11"/>
      <c r="F94" s="10"/>
      <c r="G94" s="29" t="s">
        <v>44</v>
      </c>
      <c r="H94" s="21">
        <v>106</v>
      </c>
      <c r="I94" s="10"/>
      <c r="J94" s="10"/>
      <c r="K94" s="1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>
      <c r="B95" s="9"/>
      <c r="C95" s="9"/>
      <c r="D95" s="10"/>
      <c r="E95" s="11"/>
      <c r="F95" s="10"/>
      <c r="G95" s="29" t="s">
        <v>45</v>
      </c>
      <c r="H95" s="21">
        <v>381</v>
      </c>
      <c r="I95" s="10"/>
      <c r="J95" s="10"/>
      <c r="K95" s="1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>
      <c r="B96" s="9"/>
      <c r="C96" s="9"/>
      <c r="D96" s="10"/>
      <c r="E96" s="11"/>
      <c r="F96" s="10"/>
      <c r="G96" s="12"/>
      <c r="H96" s="10"/>
      <c r="I96" s="10"/>
      <c r="J96" s="10"/>
      <c r="K96" s="1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>
      <c r="B97" s="9" t="str">
        <f>[1]FDNewBaselineSumByRESOLVEReso!B44</f>
        <v>Southern_Nevada_Wind</v>
      </c>
      <c r="C97" s="9" t="str">
        <f>INDEX([1]FDNewBaselineSumByRESOLVEReso!O:O,MATCH(B97,[1]FDNewBaselineSumByRESOLVEReso!N:N,0))</f>
        <v>SCADSNV-GLW_VEA</v>
      </c>
      <c r="D97" s="10">
        <f>[1]FDNewBaselineSumByRESOLVEReso!E44</f>
        <v>0</v>
      </c>
      <c r="E97" s="11">
        <f>[1]EOSumByRESOLVEResource!D45</f>
        <v>0</v>
      </c>
      <c r="F97" s="10">
        <f t="shared" si="1"/>
        <v>0</v>
      </c>
      <c r="G97" s="12"/>
      <c r="H97" s="10"/>
      <c r="I97" s="10"/>
      <c r="J97" s="10"/>
      <c r="K97" s="1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>
      <c r="B98" s="9" t="str">
        <f>[1]FDNewBaselineSumByRESOLVEReso!B45</f>
        <v>SW_Ext_Tx_Wind</v>
      </c>
      <c r="C98" s="9" t="str">
        <f>INDEX([1]FDNewBaselineSumByRESOLVEReso!O:O,MATCH(B98,[1]FDNewBaselineSumByRESOLVEReso!N:N,0))</f>
        <v>SCADSNV-Riverside_Palm_Springs</v>
      </c>
      <c r="D98" s="10">
        <f>[1]FDNewBaselineSumByRESOLVEReso!E45</f>
        <v>0</v>
      </c>
      <c r="E98" s="11">
        <f>[1]EOSumByRESOLVEResource!D46</f>
        <v>0</v>
      </c>
      <c r="F98" s="10">
        <f t="shared" si="1"/>
        <v>0</v>
      </c>
      <c r="G98" s="12"/>
      <c r="H98" s="10"/>
      <c r="I98" s="10"/>
      <c r="J98" s="10"/>
      <c r="K98" s="1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>
      <c r="A99" s="19"/>
      <c r="B99" s="20" t="str">
        <f>[1]FDNewBaselineSumByRESOLVEReso!B46</f>
        <v>Tehachapi_Solar</v>
      </c>
      <c r="C99" s="9" t="str">
        <f>INDEX([1]FDNewBaselineSumByRESOLVEReso!O:O,MATCH(B99,[1]FDNewBaselineSumByRESOLVEReso!N:N,0))</f>
        <v>Tehachapi</v>
      </c>
      <c r="D99" s="21">
        <f>3257+623</f>
        <v>3880</v>
      </c>
      <c r="E99" s="11">
        <f>[1]EOSumByRESOLVEResource!D47</f>
        <v>800</v>
      </c>
      <c r="F99" s="10">
        <f t="shared" si="1"/>
        <v>4680</v>
      </c>
      <c r="G99" s="12"/>
      <c r="H99" s="10"/>
      <c r="I99" s="10"/>
      <c r="J99" s="10"/>
      <c r="K99" s="30" t="s">
        <v>47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>
      <c r="B100" s="9"/>
      <c r="C100" s="9"/>
      <c r="D100" s="10"/>
      <c r="E100" s="11"/>
      <c r="F100" s="10"/>
      <c r="G100" s="17" t="s">
        <v>48</v>
      </c>
      <c r="H100" s="21">
        <v>956</v>
      </c>
      <c r="I100" s="10">
        <v>197</v>
      </c>
      <c r="J100" s="10">
        <f>SUM(H100:I100)</f>
        <v>1153</v>
      </c>
      <c r="K100" s="1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>
      <c r="B101" s="9"/>
      <c r="C101" s="9"/>
      <c r="D101" s="10"/>
      <c r="E101" s="11"/>
      <c r="F101" s="10"/>
      <c r="G101" s="17" t="s">
        <v>49</v>
      </c>
      <c r="H101" s="21">
        <v>1059</v>
      </c>
      <c r="I101" s="10">
        <v>218</v>
      </c>
      <c r="J101" s="10">
        <f>SUM(H101:I101)</f>
        <v>1277</v>
      </c>
      <c r="K101" s="1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>
      <c r="B102" s="9"/>
      <c r="C102" s="9"/>
      <c r="D102" s="10"/>
      <c r="E102" s="11"/>
      <c r="F102" s="10"/>
      <c r="G102" s="17" t="s">
        <v>50</v>
      </c>
      <c r="H102" s="21">
        <v>1034</v>
      </c>
      <c r="I102" s="10">
        <v>213</v>
      </c>
      <c r="J102" s="10">
        <f>SUM(H102:I102)</f>
        <v>1247</v>
      </c>
      <c r="K102" s="10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>
      <c r="B103" s="9"/>
      <c r="C103" s="9"/>
      <c r="D103" s="10"/>
      <c r="E103" s="11"/>
      <c r="F103" s="10"/>
      <c r="G103" s="31" t="s">
        <v>51</v>
      </c>
      <c r="H103" s="21">
        <v>831</v>
      </c>
      <c r="I103" s="10">
        <v>172</v>
      </c>
      <c r="J103" s="10">
        <f>SUM(H103:I103)</f>
        <v>1003</v>
      </c>
      <c r="K103" s="32" t="s">
        <v>52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>
      <c r="B104" s="9"/>
      <c r="C104" s="9"/>
      <c r="D104" s="10"/>
      <c r="E104" s="11"/>
      <c r="F104" s="10"/>
      <c r="G104" s="12"/>
      <c r="H104" s="10"/>
      <c r="I104" s="10"/>
      <c r="J104" s="10"/>
      <c r="K104" s="1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>
      <c r="B105" s="9" t="str">
        <f>[1]FDNewBaselineSumByRESOLVEReso!B47</f>
        <v>Tehachapi_Ex_Solar</v>
      </c>
      <c r="C105" s="9" t="str">
        <f>INDEX([1]FDNewBaselineSumByRESOLVEReso!O:O,MATCH(B105,[1]FDNewBaselineSumByRESOLVEReso!N:N,0))</f>
        <v>Tehachapi_Ex</v>
      </c>
      <c r="D105" s="10">
        <f>[1]FDNewBaselineSumByRESOLVEReso!E47</f>
        <v>0</v>
      </c>
      <c r="E105" s="11">
        <f>[1]EOSumByRESOLVEResource!D48</f>
        <v>0</v>
      </c>
      <c r="F105" s="10">
        <f t="shared" si="1"/>
        <v>0</v>
      </c>
      <c r="G105" s="12"/>
      <c r="H105" s="10"/>
      <c r="I105" s="10"/>
      <c r="J105" s="10"/>
      <c r="K105" s="10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>
      <c r="B106" s="9" t="str">
        <f>[1]FDNewBaselineSumByRESOLVEReso!B48</f>
        <v>Tehachapi_Wind</v>
      </c>
      <c r="C106" s="9" t="str">
        <f>INDEX([1]FDNewBaselineSumByRESOLVEReso!O:O,MATCH(B106,[1]FDNewBaselineSumByRESOLVEReso!N:N,0))</f>
        <v>Tehachapi</v>
      </c>
      <c r="D106" s="10">
        <f>[1]FDNewBaselineSumByRESOLVEReso!E48</f>
        <v>275</v>
      </c>
      <c r="E106" s="11">
        <f>[1]EOSumByRESOLVEResource!D49</f>
        <v>0</v>
      </c>
      <c r="F106" s="10">
        <f t="shared" si="1"/>
        <v>275</v>
      </c>
      <c r="G106" s="12"/>
      <c r="H106" s="10"/>
      <c r="I106" s="10"/>
      <c r="J106" s="10"/>
      <c r="K106" s="1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>
      <c r="B107" s="9"/>
      <c r="C107" s="9"/>
      <c r="D107" s="10"/>
      <c r="E107" s="11"/>
      <c r="F107" s="10"/>
      <c r="G107" s="17" t="s">
        <v>48</v>
      </c>
      <c r="H107" s="23">
        <v>275</v>
      </c>
      <c r="I107" s="23">
        <v>0</v>
      </c>
      <c r="J107" s="10">
        <f>SUM(H107:I107)</f>
        <v>275</v>
      </c>
      <c r="K107" s="1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>
      <c r="B108" s="9"/>
      <c r="C108" s="9"/>
      <c r="D108" s="10"/>
      <c r="E108" s="11"/>
      <c r="F108" s="10"/>
      <c r="G108" s="12"/>
      <c r="H108" s="10"/>
      <c r="I108" s="10"/>
      <c r="J108" s="10"/>
      <c r="K108" s="1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>
      <c r="A109" s="19"/>
      <c r="B109" s="9" t="str">
        <f>[1]FDNewBaselineSumByRESOLVEReso!B49</f>
        <v>Westlands_Ex_Solar</v>
      </c>
      <c r="C109" s="9" t="str">
        <f>INDEX([1]FDNewBaselineSumByRESOLVEReso!O:O,MATCH(B109,[1]FDNewBaselineSumByRESOLVEReso!N:N,0))</f>
        <v>Westlands_Ex</v>
      </c>
      <c r="D109" s="21"/>
      <c r="E109" s="27">
        <f>[1]EOSumByRESOLVEResource!D50</f>
        <v>0</v>
      </c>
      <c r="F109" s="16">
        <f t="shared" si="1"/>
        <v>0</v>
      </c>
      <c r="G109" s="12"/>
      <c r="H109" s="10"/>
      <c r="I109" s="10"/>
      <c r="J109" s="10"/>
      <c r="K109" s="21">
        <v>-1779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>
      <c r="B110" s="9"/>
      <c r="C110" s="9"/>
      <c r="D110" s="16"/>
      <c r="E110" s="27"/>
      <c r="F110" s="16"/>
      <c r="G110" s="17" t="s">
        <v>53</v>
      </c>
      <c r="H110" s="10"/>
      <c r="I110" s="21">
        <v>0</v>
      </c>
      <c r="J110" s="10">
        <f>SUM(H110:I110)</f>
        <v>0</v>
      </c>
      <c r="K110" s="1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>
      <c r="B111" s="9"/>
      <c r="C111" s="9"/>
      <c r="D111" s="16"/>
      <c r="E111" s="27"/>
      <c r="F111" s="16"/>
      <c r="G111" s="17" t="s">
        <v>54</v>
      </c>
      <c r="H111" s="10"/>
      <c r="I111" s="21">
        <v>0</v>
      </c>
      <c r="J111" s="10">
        <f>SUM(H111:I111)</f>
        <v>0</v>
      </c>
      <c r="K111" s="1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>
      <c r="B112" s="9"/>
      <c r="C112" s="9"/>
      <c r="D112" s="16"/>
      <c r="E112" s="27"/>
      <c r="F112" s="16"/>
      <c r="G112" s="17" t="s">
        <v>55</v>
      </c>
      <c r="H112" s="10"/>
      <c r="I112" s="21">
        <v>0</v>
      </c>
      <c r="J112" s="10">
        <f>SUM(H112:I112)</f>
        <v>0</v>
      </c>
      <c r="K112" s="1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>
      <c r="B113" s="9"/>
      <c r="C113" s="9"/>
      <c r="D113" s="16"/>
      <c r="E113" s="27"/>
      <c r="F113" s="16"/>
      <c r="G113" s="12"/>
      <c r="H113" s="10"/>
      <c r="I113" s="10"/>
      <c r="J113" s="10"/>
      <c r="K113" s="10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>
      <c r="B114" s="9" t="str">
        <f>[1]FDNewBaselineSumByRESOLVEReso!B50</f>
        <v>Westlands_Ex_Wind</v>
      </c>
      <c r="C114" s="9" t="str">
        <f>INDEX([1]FDNewBaselineSumByRESOLVEReso!O:O,MATCH(B114,[1]FDNewBaselineSumByRESOLVEReso!N:N,0))</f>
        <v>N/A</v>
      </c>
      <c r="D114" s="10">
        <f>[1]FDNewBaselineSumByRESOLVEReso!E50</f>
        <v>0</v>
      </c>
      <c r="E114" s="11">
        <f>[1]EOSumByRESOLVEResource!D51</f>
        <v>0</v>
      </c>
      <c r="F114" s="10">
        <f t="shared" si="1"/>
        <v>0</v>
      </c>
      <c r="G114" s="12"/>
      <c r="H114" s="10"/>
      <c r="I114" s="10"/>
      <c r="J114" s="10"/>
      <c r="K114" s="10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>
      <c r="A115" s="19"/>
      <c r="B115" s="20" t="str">
        <f>[1]FDNewBaselineSumByRESOLVEReso!B51</f>
        <v>Westlands_Solar</v>
      </c>
      <c r="C115" s="9" t="str">
        <f>INDEX([1]FDNewBaselineSumByRESOLVEReso!O:O,MATCH(B115,[1]FDNewBaselineSumByRESOLVEReso!N:N,0))</f>
        <v>Central_Valley_North_Los_Banos-SPGE</v>
      </c>
      <c r="D115" s="21">
        <f>468+955</f>
        <v>1423</v>
      </c>
      <c r="E115" s="27">
        <f>[1]EOSumByRESOLVEResource!D52</f>
        <v>0</v>
      </c>
      <c r="F115" s="16">
        <f t="shared" si="1"/>
        <v>1423</v>
      </c>
      <c r="G115" s="12"/>
      <c r="H115" s="10"/>
      <c r="I115" s="10"/>
      <c r="J115" s="10"/>
      <c r="K115" s="21" t="s">
        <v>56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>
      <c r="B116" s="9"/>
      <c r="C116" s="9"/>
      <c r="D116" s="16"/>
      <c r="E116" s="27"/>
      <c r="F116" s="16"/>
      <c r="G116" s="17" t="s">
        <v>57</v>
      </c>
      <c r="H116" s="21">
        <v>151</v>
      </c>
      <c r="I116" s="10">
        <v>0</v>
      </c>
      <c r="J116" s="10">
        <f t="shared" ref="J116:J121" si="2">SUM(H116:I116)</f>
        <v>151</v>
      </c>
      <c r="K116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>
      <c r="B117" s="9"/>
      <c r="C117" s="9"/>
      <c r="D117" s="16"/>
      <c r="E117" s="27"/>
      <c r="F117" s="16"/>
      <c r="G117" s="17" t="s">
        <v>58</v>
      </c>
      <c r="H117" s="21">
        <v>176</v>
      </c>
      <c r="I117" s="10">
        <v>0</v>
      </c>
      <c r="J117" s="10">
        <f t="shared" si="2"/>
        <v>176</v>
      </c>
      <c r="K117" s="10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>
      <c r="B118" s="9"/>
      <c r="C118" s="9"/>
      <c r="D118" s="16"/>
      <c r="E118" s="27"/>
      <c r="F118" s="16"/>
      <c r="G118" s="17" t="s">
        <v>59</v>
      </c>
      <c r="H118" s="21">
        <v>163</v>
      </c>
      <c r="I118" s="10">
        <v>0</v>
      </c>
      <c r="J118" s="10">
        <f t="shared" si="2"/>
        <v>163</v>
      </c>
      <c r="K118" s="1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>
      <c r="B119" s="9"/>
      <c r="C119" s="9"/>
      <c r="D119" s="16"/>
      <c r="E119" s="27"/>
      <c r="F119" s="16"/>
      <c r="G119" s="17" t="s">
        <v>60</v>
      </c>
      <c r="H119" s="21">
        <v>204</v>
      </c>
      <c r="I119" s="10">
        <v>0</v>
      </c>
      <c r="J119" s="10">
        <f t="shared" si="2"/>
        <v>204</v>
      </c>
      <c r="K119" s="10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>
      <c r="B120" s="9"/>
      <c r="C120" s="9"/>
      <c r="D120" s="16"/>
      <c r="E120" s="27"/>
      <c r="F120" s="16"/>
      <c r="G120" s="17" t="s">
        <v>61</v>
      </c>
      <c r="H120" s="21">
        <v>190</v>
      </c>
      <c r="I120" s="10">
        <v>0</v>
      </c>
      <c r="J120" s="10">
        <f t="shared" si="2"/>
        <v>190</v>
      </c>
      <c r="K120" s="10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>
      <c r="B121" s="9"/>
      <c r="C121" s="9"/>
      <c r="D121" s="16"/>
      <c r="E121" s="27"/>
      <c r="F121" s="16"/>
      <c r="G121" s="17" t="s">
        <v>62</v>
      </c>
      <c r="H121" s="21">
        <v>160</v>
      </c>
      <c r="I121" s="10">
        <v>0</v>
      </c>
      <c r="J121" s="10">
        <f t="shared" si="2"/>
        <v>160</v>
      </c>
      <c r="K121" s="10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>
      <c r="B122" s="9"/>
      <c r="C122" s="9"/>
      <c r="D122" s="16"/>
      <c r="E122" s="27"/>
      <c r="F122" s="16"/>
      <c r="G122" s="17" t="s">
        <v>63</v>
      </c>
      <c r="H122" s="21">
        <v>379</v>
      </c>
      <c r="I122" s="10">
        <v>0</v>
      </c>
      <c r="J122" s="10">
        <f t="shared" ref="J122" si="3">SUM(H122:I122)</f>
        <v>379</v>
      </c>
      <c r="K122" s="21" t="s">
        <v>64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>
      <c r="B123" s="9" t="str">
        <f>[1]FDNewBaselineSumByRESOLVEReso!B52</f>
        <v>Cape_Mendocino_Offshore_Wind</v>
      </c>
      <c r="C123" s="9" t="str">
        <f>INDEX([1]FDNewBaselineSumByRESOLVEReso!O:O,MATCH(B123,[1]FDNewBaselineSumByRESOLVEReso!N:N,0))</f>
        <v>N/A</v>
      </c>
      <c r="D123" s="10">
        <f>[1]FDNewBaselineSumByRESOLVEReso!E52</f>
        <v>0</v>
      </c>
      <c r="E123" s="11">
        <f>[1]EOSumByRESOLVEResource!D53</f>
        <v>0</v>
      </c>
      <c r="F123" s="10">
        <f t="shared" si="1"/>
        <v>0</v>
      </c>
      <c r="G123" s="12"/>
      <c r="H123" s="10"/>
      <c r="I123" s="10"/>
      <c r="J123" s="10"/>
      <c r="K123" s="10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>
      <c r="B124" s="9" t="str">
        <f>[1]FDNewBaselineSumByRESOLVEReso!B53</f>
        <v>Del_Norte_Offshore_Wind</v>
      </c>
      <c r="C124" s="9" t="str">
        <f>INDEX([1]FDNewBaselineSumByRESOLVEReso!O:O,MATCH(B124,[1]FDNewBaselineSumByRESOLVEReso!N:N,0))</f>
        <v>N/A</v>
      </c>
      <c r="D124" s="10">
        <f>[1]FDNewBaselineSumByRESOLVEReso!E53</f>
        <v>0</v>
      </c>
      <c r="E124" s="11">
        <f>[1]EOSumByRESOLVEResource!D54</f>
        <v>0</v>
      </c>
      <c r="F124" s="10">
        <f t="shared" si="1"/>
        <v>0</v>
      </c>
      <c r="G124" s="12"/>
      <c r="H124" s="10"/>
      <c r="I124" s="10"/>
      <c r="J124" s="10"/>
      <c r="K124" s="10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>
      <c r="B125" s="9" t="str">
        <f>[1]FDNewBaselineSumByRESOLVEReso!B54</f>
        <v>Diablo_Canyon_Offshore_Wind_Ext_Tx</v>
      </c>
      <c r="C125" s="9" t="str">
        <f>INDEX([1]FDNewBaselineSumByRESOLVEReso!O:O,MATCH(B125,[1]FDNewBaselineSumByRESOLVEReso!N:N,0))</f>
        <v>N/A</v>
      </c>
      <c r="D125" s="10">
        <f>[1]FDNewBaselineSumByRESOLVEReso!E54</f>
        <v>0</v>
      </c>
      <c r="E125" s="11">
        <f>[1]EOSumByRESOLVEResource!D55</f>
        <v>0</v>
      </c>
      <c r="F125" s="10">
        <f t="shared" si="1"/>
        <v>0</v>
      </c>
      <c r="G125" s="12"/>
      <c r="H125" s="10"/>
      <c r="I125" s="10"/>
      <c r="J125" s="10"/>
      <c r="K125" s="10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>
      <c r="B126" s="9" t="str">
        <f>[1]FDNewBaselineSumByRESOLVEReso!B55</f>
        <v>Diablo_Canyon_Offshore_Wind</v>
      </c>
      <c r="C126" s="9" t="str">
        <f>INDEX([1]FDNewBaselineSumByRESOLVEReso!O:O,MATCH(B126,[1]FDNewBaselineSumByRESOLVEReso!N:N,0))</f>
        <v>N/A</v>
      </c>
      <c r="D126" s="10">
        <f>[1]FDNewBaselineSumByRESOLVEReso!E55</f>
        <v>0</v>
      </c>
      <c r="E126" s="11">
        <f>[1]EOSumByRESOLVEResource!D56</f>
        <v>0</v>
      </c>
      <c r="F126" s="10">
        <f t="shared" si="1"/>
        <v>0</v>
      </c>
      <c r="G126" s="12"/>
      <c r="H126" s="10"/>
      <c r="I126" s="10"/>
      <c r="J126" s="10"/>
      <c r="K126" s="10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>
      <c r="B127" s="9" t="str">
        <f>[1]FDNewBaselineSumByRESOLVEReso!B56</f>
        <v>Humboldt_Bay_Offshore_Wind</v>
      </c>
      <c r="C127" s="9" t="str">
        <f>INDEX([1]FDNewBaselineSumByRESOLVEReso!O:O,MATCH(B127,[1]FDNewBaselineSumByRESOLVEReso!N:N,0))</f>
        <v>N/A</v>
      </c>
      <c r="D127" s="10">
        <f>[1]FDNewBaselineSumByRESOLVEReso!E56</f>
        <v>0</v>
      </c>
      <c r="E127" s="11">
        <f>[1]EOSumByRESOLVEResource!D57</f>
        <v>0</v>
      </c>
      <c r="F127" s="10">
        <f t="shared" si="1"/>
        <v>0</v>
      </c>
      <c r="G127" s="12"/>
      <c r="H127" s="10"/>
      <c r="I127" s="10"/>
      <c r="J127" s="10"/>
      <c r="K127" s="10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>
      <c r="B128" s="9" t="str">
        <f>[1]FDNewBaselineSumByRESOLVEReso!B57</f>
        <v>Morro_Bay_Offshore_Wind</v>
      </c>
      <c r="C128" s="9" t="str">
        <f>INDEX([1]FDNewBaselineSumByRESOLVEReso!O:O,MATCH(B128,[1]FDNewBaselineSumByRESOLVEReso!N:N,0))</f>
        <v>N/A</v>
      </c>
      <c r="D128" s="10">
        <f>[1]FDNewBaselineSumByRESOLVEReso!E57</f>
        <v>0</v>
      </c>
      <c r="E128" s="11">
        <f>[1]EOSumByRESOLVEResource!D58</f>
        <v>0</v>
      </c>
      <c r="F128" s="10">
        <f t="shared" si="1"/>
        <v>0</v>
      </c>
      <c r="G128" s="12"/>
      <c r="H128" s="10"/>
      <c r="I128" s="10"/>
      <c r="J128" s="10"/>
      <c r="K128" s="10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>
      <c r="B129" s="9" t="str">
        <f>[1]FDNewBaselineSumByRESOLVEReso!B58</f>
        <v>Utah_Solar</v>
      </c>
      <c r="C129" s="9" t="str">
        <f>INDEX([1]FDNewBaselineSumByRESOLVEReso!O:O,MATCH(B129,[1]FDNewBaselineSumByRESOLVEReso!N:N,0))</f>
        <v>N/A</v>
      </c>
      <c r="D129" s="10">
        <f>[1]FDNewBaselineSumByRESOLVEReso!E58</f>
        <v>0</v>
      </c>
      <c r="E129" s="11">
        <f>[1]EOSumByRESOLVEResource!D59</f>
        <v>0</v>
      </c>
      <c r="F129" s="10">
        <f t="shared" si="1"/>
        <v>0</v>
      </c>
      <c r="G129" s="12"/>
      <c r="H129" s="10"/>
      <c r="I129" s="10"/>
      <c r="J129" s="10"/>
      <c r="K129" s="10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>
      <c r="A130" s="19"/>
      <c r="B130" s="9" t="str">
        <f>[1]FDNewBaselineSumByRESOLVEReso!B59</f>
        <v>Arizona_Solar</v>
      </c>
      <c r="C130" s="9" t="str">
        <f>INDEX([1]FDNewBaselineSumByRESOLVEReso!O:O,MATCH(B130,[1]FDNewBaselineSumByRESOLVEReso!N:N,0))</f>
        <v>SCADSNV-Riverside_Palm_Springs</v>
      </c>
      <c r="D130" s="10">
        <v>772</v>
      </c>
      <c r="E130" s="11">
        <v>1580</v>
      </c>
      <c r="F130" s="10">
        <f t="shared" si="1"/>
        <v>2352</v>
      </c>
      <c r="G130" s="12"/>
      <c r="H130" s="10"/>
      <c r="I130" s="10"/>
      <c r="J130" s="10"/>
      <c r="K130" s="10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>
      <c r="B131" s="9"/>
      <c r="C131" s="9"/>
      <c r="D131" s="10"/>
      <c r="E131" s="11"/>
      <c r="F131" s="10"/>
      <c r="G131" s="17" t="s">
        <v>65</v>
      </c>
      <c r="H131" s="14">
        <v>298.5</v>
      </c>
      <c r="I131" s="14">
        <f>621-50</f>
        <v>571</v>
      </c>
      <c r="J131" s="10">
        <f>SUM(H131:I131)</f>
        <v>869.5</v>
      </c>
      <c r="K131" s="10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>
      <c r="B132" s="9"/>
      <c r="C132" s="9"/>
      <c r="D132" s="10"/>
      <c r="E132" s="11"/>
      <c r="F132" s="10"/>
      <c r="G132" s="17" t="s">
        <v>66</v>
      </c>
      <c r="H132" s="14"/>
      <c r="I132" s="14"/>
      <c r="J132" s="10">
        <f>SUM(H132:I132)</f>
        <v>0</v>
      </c>
      <c r="K132" s="10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>
      <c r="B133" s="9"/>
      <c r="C133" s="9"/>
      <c r="D133" s="10"/>
      <c r="E133" s="11"/>
      <c r="F133" s="10"/>
      <c r="G133" s="12" t="s">
        <v>67</v>
      </c>
      <c r="H133" s="14">
        <v>473.5</v>
      </c>
      <c r="I133" s="14">
        <v>1008</v>
      </c>
      <c r="J133" s="10">
        <f>SUM(H133:I133)</f>
        <v>1481.5</v>
      </c>
      <c r="K133" s="10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>
      <c r="B134" s="9"/>
      <c r="C134" s="9"/>
      <c r="D134" s="10"/>
      <c r="E134" s="11"/>
      <c r="F134" s="10"/>
      <c r="G134" s="12"/>
      <c r="H134" s="10"/>
      <c r="I134" s="10"/>
      <c r="J134" s="10"/>
      <c r="K134" s="10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>
      <c r="B135" s="9" t="str">
        <f>[1]FDNewBaselineSumByRESOLVEReso!B60</f>
        <v>New_Mexico_Solar</v>
      </c>
      <c r="C135" s="9" t="str">
        <f>INDEX([1]FDNewBaselineSumByRESOLVEReso!O:O,MATCH(B135,[1]FDNewBaselineSumByRESOLVEReso!N:N,0))</f>
        <v>N/A</v>
      </c>
      <c r="D135" s="10">
        <f>[1]FDNewBaselineSumByRESOLVEReso!E60</f>
        <v>0</v>
      </c>
      <c r="E135" s="11">
        <f>[1]EOSumByRESOLVEResource!D61</f>
        <v>0</v>
      </c>
      <c r="F135" s="10">
        <f t="shared" si="1"/>
        <v>0</v>
      </c>
      <c r="G135" s="12"/>
      <c r="H135" s="10"/>
      <c r="I135" s="10"/>
      <c r="J135" s="10"/>
      <c r="K135" s="10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>
      <c r="B136" s="9" t="str">
        <f>[1]FDNewBaselineSumByRESOLVEReso!B61</f>
        <v>Baja_California_Solar</v>
      </c>
      <c r="C136" s="9" t="str">
        <f>INDEX([1]FDNewBaselineSumByRESOLVEReso!O:O,MATCH(B136,[1]FDNewBaselineSumByRESOLVEReso!N:N,0))</f>
        <v>N/A</v>
      </c>
      <c r="D136" s="10">
        <f>[1]FDNewBaselineSumByRESOLVEReso!E61</f>
        <v>0</v>
      </c>
      <c r="E136" s="11">
        <f>[1]EOSumByRESOLVEResource!D62</f>
        <v>0</v>
      </c>
      <c r="F136" s="10">
        <f t="shared" si="1"/>
        <v>0</v>
      </c>
      <c r="G136" s="12"/>
      <c r="H136" s="10"/>
      <c r="I136" s="10"/>
      <c r="J136" s="10"/>
      <c r="K136" s="10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>
      <c r="B137" s="9" t="str">
        <f>[1]FDNewBaselineSumByRESOLVEReso!B62</f>
        <v>Baja_California_Wind</v>
      </c>
      <c r="C137" s="9" t="str">
        <f>INDEX([1]FDNewBaselineSumByRESOLVEReso!O:O,MATCH(B137,[1]FDNewBaselineSumByRESOLVEReso!N:N,0))</f>
        <v>Greater_Imperial-SCADSNV</v>
      </c>
      <c r="D137" s="10">
        <f>[1]FDNewBaselineSumByRESOLVEReso!E62</f>
        <v>495</v>
      </c>
      <c r="E137" s="11">
        <f>[1]EOSumByRESOLVEResource!D63</f>
        <v>0</v>
      </c>
      <c r="F137" s="10">
        <f t="shared" si="1"/>
        <v>495</v>
      </c>
      <c r="G137" s="12"/>
      <c r="H137" s="10"/>
      <c r="I137" s="10"/>
      <c r="J137" s="10"/>
      <c r="K137" s="10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>
      <c r="B138" s="9"/>
      <c r="C138" s="9"/>
      <c r="D138" s="10"/>
      <c r="E138" s="11"/>
      <c r="F138" s="10"/>
      <c r="G138" s="17" t="s">
        <v>68</v>
      </c>
      <c r="H138" s="23">
        <v>495</v>
      </c>
      <c r="I138" s="23">
        <v>0</v>
      </c>
      <c r="J138" s="10">
        <f>SUM(H138:I138)</f>
        <v>495</v>
      </c>
      <c r="K138" s="10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>
      <c r="B139" s="9"/>
      <c r="C139" s="9"/>
      <c r="D139" s="10"/>
      <c r="E139" s="11"/>
      <c r="F139" s="10"/>
      <c r="G139" s="12"/>
      <c r="H139" s="10"/>
      <c r="I139" s="10"/>
      <c r="J139" s="10"/>
      <c r="K139" s="10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>
      <c r="B140" s="9" t="str">
        <f>[1]FDNewBaselineSumByRESOLVEReso!B63</f>
        <v>Pacific_Northwest_Wind</v>
      </c>
      <c r="C140" s="9" t="str">
        <f>INDEX([1]FDNewBaselineSumByRESOLVEReso!O:O,MATCH(B140,[1]FDNewBaselineSumByRESOLVEReso!N:N,0))</f>
        <v>N/A</v>
      </c>
      <c r="D140" s="10">
        <f>[1]FDNewBaselineSumByRESOLVEReso!E63</f>
        <v>0</v>
      </c>
      <c r="E140" s="11">
        <f>[1]EOSumByRESOLVEResource!D64</f>
        <v>0</v>
      </c>
      <c r="F140" s="10">
        <f t="shared" si="1"/>
        <v>0</v>
      </c>
      <c r="G140" s="12"/>
      <c r="H140" s="10"/>
      <c r="I140" s="10"/>
      <c r="J140" s="10"/>
      <c r="K140" s="10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>
      <c r="B141" s="9" t="str">
        <f>[1]FDNewBaselineSumByRESOLVEReso!B64</f>
        <v>Idaho_Wind</v>
      </c>
      <c r="C141" s="9" t="str">
        <f>INDEX([1]FDNewBaselineSumByRESOLVEReso!O:O,MATCH(B141,[1]FDNewBaselineSumByRESOLVEReso!N:N,0))</f>
        <v>N/A</v>
      </c>
      <c r="D141" s="10">
        <f>[1]FDNewBaselineSumByRESOLVEReso!E64</f>
        <v>0</v>
      </c>
      <c r="E141" s="11">
        <f>[1]EOSumByRESOLVEResource!D65</f>
        <v>0</v>
      </c>
      <c r="F141" s="10">
        <f>SUM(D141:E141)</f>
        <v>0</v>
      </c>
      <c r="G141" s="12"/>
      <c r="H141" s="10"/>
      <c r="I141" s="10"/>
      <c r="J141" s="10"/>
      <c r="K141" s="10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>
      <c r="B142" s="9" t="str">
        <f>[1]FDNewBaselineSumByRESOLVEReso!B65</f>
        <v>Utah_Wind</v>
      </c>
      <c r="C142" s="9" t="str">
        <f>INDEX([1]FDNewBaselineSumByRESOLVEReso!O:O,MATCH(B142,[1]FDNewBaselineSumByRESOLVEReso!N:N,0))</f>
        <v>N/A</v>
      </c>
      <c r="D142" s="10">
        <f>[1]FDNewBaselineSumByRESOLVEReso!E65</f>
        <v>0</v>
      </c>
      <c r="E142" s="11">
        <f>[1]EOSumByRESOLVEResource!D66</f>
        <v>0</v>
      </c>
      <c r="F142" s="10">
        <f t="shared" si="1"/>
        <v>0</v>
      </c>
      <c r="G142" s="12"/>
      <c r="H142" s="10"/>
      <c r="I142" s="10"/>
      <c r="J142" s="10"/>
      <c r="K142" s="10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>
      <c r="B143" s="9" t="str">
        <f>[1]FDNewBaselineSumByRESOLVEReso!B66</f>
        <v>Wyoming_Wind</v>
      </c>
      <c r="C143" s="9" t="str">
        <f>INDEX([1]FDNewBaselineSumByRESOLVEReso!O:O,MATCH(B143,[1]FDNewBaselineSumByRESOLVEReso!N:N,0))</f>
        <v>SCADSNV-Mountain_Pass_El_Dorado</v>
      </c>
      <c r="D143" s="10">
        <v>1062</v>
      </c>
      <c r="E143" s="11">
        <f>[1]EOSumByRESOLVEResource!D67</f>
        <v>0</v>
      </c>
      <c r="F143" s="10">
        <f t="shared" si="1"/>
        <v>1062</v>
      </c>
      <c r="G143" s="12"/>
      <c r="H143" s="10"/>
      <c r="I143" s="10"/>
      <c r="J143" s="10"/>
      <c r="K143" s="10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>
      <c r="B144" s="9"/>
      <c r="C144" s="9"/>
      <c r="D144" s="10"/>
      <c r="E144" s="11"/>
      <c r="F144" s="10"/>
      <c r="G144" s="33" t="s">
        <v>46</v>
      </c>
      <c r="H144" s="34">
        <v>1062</v>
      </c>
      <c r="I144" s="34"/>
      <c r="J144" s="34">
        <f>SUM(H144:I144)</f>
        <v>1062</v>
      </c>
      <c r="K144" s="10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2:30">
      <c r="B145" s="9" t="str">
        <f>[1]FDNewBaselineSumByRESOLVEReso!B67</f>
        <v>Arizona_Wind</v>
      </c>
      <c r="C145" s="9" t="str">
        <f>INDEX([1]FDNewBaselineSumByRESOLVEReso!O:O,MATCH(B145,[1]FDNewBaselineSumByRESOLVEReso!N:N,0))</f>
        <v>N/A</v>
      </c>
      <c r="D145" s="10">
        <f>[1]FDNewBaselineSumByRESOLVEReso!E67</f>
        <v>0</v>
      </c>
      <c r="E145" s="11">
        <f>[1]EOSumByRESOLVEResource!D68</f>
        <v>0</v>
      </c>
      <c r="F145" s="10">
        <f t="shared" si="1"/>
        <v>0</v>
      </c>
      <c r="G145" s="12"/>
      <c r="H145" s="10"/>
      <c r="I145" s="10"/>
      <c r="J145" s="10"/>
      <c r="K145" s="10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2:30">
      <c r="B146" s="9" t="str">
        <f>[1]FDNewBaselineSumByRESOLVEReso!B68</f>
        <v>New_Mexico_Wind</v>
      </c>
      <c r="C146" s="9" t="str">
        <f>INDEX([1]FDNewBaselineSumByRESOLVEReso!O:O,MATCH(B146,[1]FDNewBaselineSumByRESOLVEReso!N:N,0))</f>
        <v>SCADSNV-Riverside_Palm_Springs</v>
      </c>
      <c r="D146" s="10">
        <v>0</v>
      </c>
      <c r="E146" s="10"/>
      <c r="F146" s="10"/>
      <c r="G146" s="12"/>
      <c r="H146" s="10"/>
      <c r="I146" s="10"/>
      <c r="J146" s="10"/>
      <c r="K146" s="10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2:30">
      <c r="B147" s="9"/>
      <c r="C147" s="9"/>
      <c r="D147" s="10"/>
      <c r="E147" s="10"/>
      <c r="F147" s="10"/>
      <c r="G147" s="17" t="s">
        <v>69</v>
      </c>
      <c r="H147" s="35">
        <v>0</v>
      </c>
      <c r="I147" s="28">
        <v>0</v>
      </c>
      <c r="J147" s="10">
        <f>SUM(H147:I147)</f>
        <v>0</v>
      </c>
      <c r="K147" s="36" t="s">
        <v>70</v>
      </c>
    </row>
    <row r="148" spans="2:30">
      <c r="B148" s="20" t="s">
        <v>71</v>
      </c>
      <c r="C148" s="9"/>
      <c r="D148" s="21">
        <v>201</v>
      </c>
      <c r="E148" s="11">
        <v>0</v>
      </c>
      <c r="F148" s="14">
        <f>SUM(D148:E148)</f>
        <v>201</v>
      </c>
      <c r="G148" s="9"/>
      <c r="H148" s="9"/>
      <c r="I148" s="10"/>
      <c r="J148" s="10"/>
      <c r="K148" s="10"/>
    </row>
    <row r="149" spans="2:30">
      <c r="B149" s="9"/>
      <c r="C149" s="9"/>
      <c r="D149" s="9"/>
      <c r="E149" s="9"/>
      <c r="F149" s="9"/>
      <c r="G149" s="29" t="s">
        <v>72</v>
      </c>
      <c r="H149" s="20">
        <v>140</v>
      </c>
      <c r="I149" s="37">
        <v>0</v>
      </c>
      <c r="J149" s="21">
        <f>SUM(H149:I149)</f>
        <v>140</v>
      </c>
      <c r="K149" s="10"/>
    </row>
    <row r="150" spans="2:30">
      <c r="B150" s="9"/>
      <c r="C150" s="9"/>
      <c r="D150" s="9"/>
      <c r="E150" s="9"/>
      <c r="F150" s="9"/>
      <c r="G150" s="29" t="s">
        <v>73</v>
      </c>
      <c r="H150" s="20">
        <v>47</v>
      </c>
      <c r="I150" s="37">
        <v>0</v>
      </c>
      <c r="J150" s="21">
        <f>SUM(H150:I150)</f>
        <v>47</v>
      </c>
      <c r="K150" s="10"/>
    </row>
    <row r="151" spans="2:30">
      <c r="B151" s="9"/>
      <c r="C151" s="9"/>
      <c r="D151" s="9"/>
      <c r="E151" s="9"/>
      <c r="F151" s="9"/>
      <c r="G151" s="29" t="s">
        <v>74</v>
      </c>
      <c r="H151" s="38">
        <v>14</v>
      </c>
      <c r="I151" s="37">
        <v>0</v>
      </c>
      <c r="J151" s="21">
        <f>SUM(H151:I151)</f>
        <v>14</v>
      </c>
      <c r="K151" s="36"/>
    </row>
    <row r="152" spans="2:30">
      <c r="B152" s="9"/>
      <c r="C152" s="9"/>
      <c r="D152" s="9"/>
      <c r="E152" s="9"/>
      <c r="F152" s="9"/>
      <c r="G152" s="17"/>
      <c r="H152" s="35"/>
      <c r="I152" s="10"/>
      <c r="J152" s="10"/>
      <c r="K152" s="10"/>
    </row>
    <row r="153" spans="2:30">
      <c r="B153" s="20" t="s">
        <v>75</v>
      </c>
      <c r="C153" s="9"/>
      <c r="D153" s="9">
        <v>627</v>
      </c>
      <c r="E153" s="11">
        <v>0</v>
      </c>
      <c r="F153" s="9">
        <f>SUM(D153:E153)</f>
        <v>627</v>
      </c>
      <c r="G153" s="17"/>
      <c r="H153" s="35"/>
      <c r="I153" s="10" t="s">
        <v>76</v>
      </c>
      <c r="J153" s="10"/>
      <c r="K153" s="10"/>
    </row>
    <row r="154" spans="2:30">
      <c r="B154" s="9"/>
      <c r="C154" s="9"/>
      <c r="D154" s="9"/>
      <c r="E154" s="9"/>
      <c r="F154" s="9"/>
      <c r="G154" s="17" t="s">
        <v>77</v>
      </c>
      <c r="H154" s="35">
        <v>627</v>
      </c>
      <c r="I154" s="28">
        <v>0</v>
      </c>
      <c r="J154" s="10">
        <f>SUM(H154:I154)</f>
        <v>627</v>
      </c>
      <c r="K154" s="10"/>
    </row>
  </sheetData>
  <mergeCells count="1">
    <mergeCell ref="B2:E2"/>
  </mergeCells>
  <pageMargins left="0.7" right="0.7" top="0.75" bottom="0.75" header="0.3" footer="0.3"/>
  <pageSetup paperSize="0" scale="4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6E70-5CD0-4FE8-A50F-CFD5904EDFEE}">
  <sheetPr>
    <pageSetUpPr fitToPage="1"/>
  </sheetPr>
  <dimension ref="A1:AD173"/>
  <sheetViews>
    <sheetView topLeftCell="A154" zoomScaleNormal="100" workbookViewId="0">
      <selection activeCell="E160" sqref="E160"/>
    </sheetView>
  </sheetViews>
  <sheetFormatPr defaultColWidth="8.85546875" defaultRowHeight="14.45"/>
  <cols>
    <col min="1" max="1" width="5.28515625" customWidth="1"/>
    <col min="2" max="2" width="36.85546875" bestFit="1" customWidth="1"/>
    <col min="3" max="3" width="39.85546875" bestFit="1" customWidth="1"/>
    <col min="4" max="4" width="14.85546875" style="1" customWidth="1"/>
    <col min="5" max="6" width="13.140625" style="1" customWidth="1"/>
    <col min="7" max="7" width="26.140625" style="1" bestFit="1" customWidth="1"/>
    <col min="8" max="10" width="13.140625" style="1" customWidth="1"/>
    <col min="11" max="11" width="54" style="1" bestFit="1" customWidth="1"/>
    <col min="12" max="12" width="13.140625" style="1" hidden="1" customWidth="1"/>
    <col min="13" max="13" width="52.42578125" style="1" hidden="1" customWidth="1"/>
    <col min="14" max="29" width="13.140625" style="1" hidden="1" customWidth="1"/>
    <col min="30" max="30" width="13.140625" style="1" customWidth="1"/>
  </cols>
  <sheetData>
    <row r="1" spans="1:30">
      <c r="A1" t="s">
        <v>78</v>
      </c>
    </row>
    <row r="2" spans="1:30" ht="45" customHeight="1">
      <c r="B2" s="63" t="s">
        <v>79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86.45"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>
      <c r="B4" s="9" t="str">
        <f>[2]FDNewBaselineSumByRESOLVEReso!B4</f>
        <v>InState_Biomass</v>
      </c>
      <c r="C4" s="9" t="str">
        <f>INDEX([2]FDNewBaselineSumByRESOLVEReso!O:O,MATCH(B4,[2]FDNewBaselineSumByRESOLVEReso!N:N,0))</f>
        <v>None</v>
      </c>
      <c r="D4" s="10">
        <f>[2]FDNewBaselineSumByRESOLVEReso!E4</f>
        <v>0</v>
      </c>
      <c r="E4" s="11">
        <f>[2]EOSumByRESOLVEResource!D5</f>
        <v>0</v>
      </c>
      <c r="F4" s="10">
        <f t="shared" ref="F4:F74" si="0">SUM(D4:E4)</f>
        <v>0</v>
      </c>
      <c r="G4" s="12"/>
      <c r="H4" s="10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>
      <c r="B5" s="9" t="str">
        <f>[2]FDNewBaselineSumByRESOLVEReso!B5</f>
        <v>Greater_Imperial_Geothermal</v>
      </c>
      <c r="C5" s="9" t="str">
        <f>INDEX([2]FDNewBaselineSumByRESOLVEReso!O:O,MATCH(B5,[2]FDNewBaselineSumByRESOLVEReso!N:N,0))</f>
        <v>Greater_Imperial-SCADSNV</v>
      </c>
      <c r="D5" s="10">
        <f>[2]FDNewBaselineSumByRESOLVEReso!E5</f>
        <v>0</v>
      </c>
      <c r="E5" s="11">
        <f>[2]EOSumByRESOLVEResource!D6</f>
        <v>0</v>
      </c>
      <c r="F5" s="10">
        <f t="shared" si="0"/>
        <v>0</v>
      </c>
      <c r="G5" s="12"/>
      <c r="H5" s="10"/>
      <c r="I5" s="10"/>
      <c r="J5" s="10"/>
      <c r="K5" s="1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>
      <c r="B6" s="9" t="str">
        <f>[2]FDNewBaselineSumByRESOLVEReso!B6</f>
        <v>Inyokern_North_Kramer_Geothermal</v>
      </c>
      <c r="C6" s="9" t="str">
        <f>INDEX([2]FDNewBaselineSumByRESOLVEReso!O:O,MATCH(B6,[2]FDNewBaselineSumByRESOLVEReso!N:N,0))</f>
        <v>Greater_Kramer-Inyokern_North_Kramer</v>
      </c>
      <c r="D6" s="10">
        <f>[2]FDNewBaselineSumByRESOLVEReso!E6</f>
        <v>0</v>
      </c>
      <c r="E6" s="11">
        <f>[2]EOSumByRESOLVEResource!D7</f>
        <v>0</v>
      </c>
      <c r="F6" s="10">
        <f t="shared" si="0"/>
        <v>0</v>
      </c>
      <c r="G6" s="12"/>
      <c r="H6" s="10"/>
      <c r="I6" s="10"/>
      <c r="J6" s="10"/>
      <c r="K6" s="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>
      <c r="B7" s="9" t="str">
        <f>[2]FDNewBaselineSumByRESOLVEReso!B7</f>
        <v>Northern_California_Ex_Geothermal</v>
      </c>
      <c r="C7" s="9" t="str">
        <f>INDEX([2]FDNewBaselineSumByRESOLVEReso!O:O,MATCH(B7,[2]FDNewBaselineSumByRESOLVEReso!N:N,0))</f>
        <v>Northern_California_Ex</v>
      </c>
      <c r="D7" s="10">
        <f>[2]FDNewBaselineSumByRESOLVEReso!E7</f>
        <v>0</v>
      </c>
      <c r="E7" s="11">
        <f>[2]EOSumByRESOLVEResource!D8</f>
        <v>0</v>
      </c>
      <c r="F7" s="10">
        <f t="shared" si="0"/>
        <v>0</v>
      </c>
      <c r="G7" s="12"/>
      <c r="H7" s="10"/>
      <c r="I7" s="10"/>
      <c r="J7" s="10"/>
      <c r="K7" s="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>
      <c r="B8" s="9" t="str">
        <f>[2]FDNewBaselineSumByRESOLVEReso!B8</f>
        <v>Pacific_Northwest_Geothermal</v>
      </c>
      <c r="C8" s="9" t="str">
        <f>INDEX([2]FDNewBaselineSumByRESOLVEReso!O:O,MATCH(B8,[2]FDNewBaselineSumByRESOLVEReso!N:N,0))</f>
        <v>N/A</v>
      </c>
      <c r="D8" s="10">
        <f>[2]FDNewBaselineSumByRESOLVEReso!E8</f>
        <v>0</v>
      </c>
      <c r="E8" s="11">
        <f>[2]EOSumByRESOLVEResource!D9</f>
        <v>0</v>
      </c>
      <c r="F8" s="10">
        <f t="shared" si="0"/>
        <v>0</v>
      </c>
      <c r="G8" s="12"/>
      <c r="H8" s="10"/>
      <c r="I8" s="10"/>
      <c r="J8" s="10"/>
      <c r="K8" s="1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>
      <c r="B9" s="9" t="str">
        <f>[2]FDNewBaselineSumByRESOLVEReso!B9</f>
        <v>Riverside_Palm_Springs_Geothermal</v>
      </c>
      <c r="C9" s="9" t="str">
        <f>INDEX([2]FDNewBaselineSumByRESOLVEReso!O:O,MATCH(B9,[2]FDNewBaselineSumByRESOLVEReso!N:N,0))</f>
        <v>SCADSNV-Riverside_Palm_Springs</v>
      </c>
      <c r="D9" s="10">
        <f>[2]FDNewBaselineSumByRESOLVEReso!E9</f>
        <v>0</v>
      </c>
      <c r="E9" s="11">
        <f>[2]EOSumByRESOLVEResource!D10</f>
        <v>0</v>
      </c>
      <c r="F9" s="10">
        <f t="shared" si="0"/>
        <v>0</v>
      </c>
      <c r="G9" s="12"/>
      <c r="H9" s="10"/>
      <c r="I9" s="10"/>
      <c r="J9" s="10"/>
      <c r="K9" s="1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>
      <c r="A10" s="39"/>
      <c r="B10" s="9" t="str">
        <f>[2]FDNewBaselineSumByRESOLVEReso!B10</f>
        <v>Solano_Geothermal</v>
      </c>
      <c r="C10" s="9" t="str">
        <f>INDEX([2]FDNewBaselineSumByRESOLVEReso!O:O,MATCH(B10,[2]FDNewBaselineSumByRESOLVEReso!N:N,0))</f>
        <v>Solano-Sacramento_River</v>
      </c>
      <c r="D10" s="16">
        <v>57</v>
      </c>
      <c r="E10" s="27">
        <f>[2]EOSumByRESOLVEResource!D11</f>
        <v>0</v>
      </c>
      <c r="F10" s="16">
        <f t="shared" si="0"/>
        <v>57</v>
      </c>
      <c r="G10" s="12"/>
      <c r="H10" s="10"/>
      <c r="I10" s="10"/>
      <c r="J10" s="10"/>
      <c r="K10" s="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>
      <c r="B11" s="9"/>
      <c r="C11" s="9"/>
      <c r="D11" s="10"/>
      <c r="E11" s="11"/>
      <c r="F11" s="10"/>
      <c r="G11" s="17" t="s">
        <v>80</v>
      </c>
      <c r="H11" s="10">
        <v>57</v>
      </c>
      <c r="I11" s="10">
        <v>0</v>
      </c>
      <c r="J11" s="10">
        <f>SUM(H11:I11)</f>
        <v>57</v>
      </c>
      <c r="K11" s="10" t="s">
        <v>81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>
      <c r="B12" s="9"/>
      <c r="C12" s="9"/>
      <c r="D12" s="10"/>
      <c r="E12" s="11"/>
      <c r="F12" s="10"/>
      <c r="G12" s="12"/>
      <c r="H12" s="10"/>
      <c r="I12" s="10"/>
      <c r="J12" s="10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>
      <c r="B13" s="9" t="str">
        <f>[2]FDNewBaselineSumByRESOLVEReso!B11</f>
        <v>Southern_Nevada_Geothermal</v>
      </c>
      <c r="C13" s="9" t="str">
        <f>INDEX([2]FDNewBaselineSumByRESOLVEReso!O:O,MATCH(B13,[2]FDNewBaselineSumByRESOLVEReso!N:N,0))</f>
        <v>SCADSNV-Mountain_Pass_El_Dorado</v>
      </c>
      <c r="D13" s="10">
        <f>[2]FDNewBaselineSumByRESOLVEReso!E11</f>
        <v>0</v>
      </c>
      <c r="E13" s="11">
        <f>[2]EOSumByRESOLVEResource!D12</f>
        <v>0</v>
      </c>
      <c r="F13" s="10">
        <f t="shared" si="0"/>
        <v>0</v>
      </c>
      <c r="G13" s="12"/>
      <c r="H13" s="10"/>
      <c r="I13" s="10"/>
      <c r="J13" s="10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>
      <c r="B14" s="9" t="str">
        <f>[2]FDNewBaselineSumByRESOLVEReso!B12</f>
        <v>Carrizo_Solar</v>
      </c>
      <c r="C14" s="9" t="str">
        <f>INDEX([2]FDNewBaselineSumByRESOLVEReso!O:O,MATCH(B14,[2]FDNewBaselineSumByRESOLVEReso!N:N,0))</f>
        <v>SPGE-Kern_Greater_Carrizo-Carrizo</v>
      </c>
      <c r="D14" s="10">
        <f>[2]FDNewBaselineSumByRESOLVEReso!E12</f>
        <v>0</v>
      </c>
      <c r="E14" s="11">
        <f>[2]EOSumByRESOLVEResource!D13</f>
        <v>0</v>
      </c>
      <c r="F14" s="10">
        <f t="shared" si="0"/>
        <v>0</v>
      </c>
      <c r="G14" s="12"/>
      <c r="H14" s="10"/>
      <c r="I14" s="10">
        <v>0</v>
      </c>
      <c r="J14" s="10">
        <f>SUM(H14:I14)</f>
        <v>0</v>
      </c>
      <c r="K14" s="1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>
      <c r="A15" s="26"/>
      <c r="B15" s="9" t="str">
        <f>[2]FDNewBaselineSumByRESOLVEReso!B13</f>
        <v>Carrizo_Wind</v>
      </c>
      <c r="C15" s="9" t="str">
        <f>INDEX([2]FDNewBaselineSumByRESOLVEReso!O:O,MATCH(B15,[2]FDNewBaselineSumByRESOLVEReso!N:N,0))</f>
        <v>SPGE-Kern_Greater_Carrizo-Carrizo</v>
      </c>
      <c r="D15" s="10">
        <f>[2]FDNewBaselineSumByRESOLVEReso!E13</f>
        <v>287</v>
      </c>
      <c r="E15" s="11">
        <f>[2]EOSumByRESOLVEResource!D14</f>
        <v>0</v>
      </c>
      <c r="F15" s="10">
        <f t="shared" si="0"/>
        <v>287</v>
      </c>
      <c r="G15" s="12"/>
      <c r="H15" s="10"/>
      <c r="I15" s="10"/>
      <c r="J15" s="10"/>
      <c r="K15" s="1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>
      <c r="B16" s="9"/>
      <c r="C16" s="9"/>
      <c r="D16" s="10"/>
      <c r="E16" s="11"/>
      <c r="F16" s="10"/>
      <c r="G16" s="17" t="s">
        <v>12</v>
      </c>
      <c r="H16" s="10">
        <v>287</v>
      </c>
      <c r="I16" s="10">
        <v>0</v>
      </c>
      <c r="J16" s="10">
        <f>SUM(H16:I16)</f>
        <v>287</v>
      </c>
      <c r="K16" s="1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>
      <c r="B17" s="9"/>
      <c r="C17" s="9"/>
      <c r="D17" s="10"/>
      <c r="E17" s="11"/>
      <c r="F17" s="10"/>
      <c r="G17" s="12"/>
      <c r="H17" s="10"/>
      <c r="I17" s="10"/>
      <c r="J17" s="10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>
      <c r="B18" s="9" t="str">
        <f>[2]FDNewBaselineSumByRESOLVEReso!B14</f>
        <v>Central_Valley_North_Los_Banos_Solar</v>
      </c>
      <c r="C18" s="9" t="str">
        <f>INDEX([2]FDNewBaselineSumByRESOLVEReso!O:O,MATCH(B18,[2]FDNewBaselineSumByRESOLVEReso!N:N,0))</f>
        <v>Central_Valley_North_Los_Banos-SPGE</v>
      </c>
      <c r="D18" s="10">
        <f>[2]FDNewBaselineSumByRESOLVEReso!E14</f>
        <v>0</v>
      </c>
      <c r="E18" s="11">
        <f>[2]EOSumByRESOLVEResource!D15</f>
        <v>0</v>
      </c>
      <c r="F18" s="10">
        <f t="shared" si="0"/>
        <v>0</v>
      </c>
      <c r="G18" s="12"/>
      <c r="H18" s="10"/>
      <c r="I18" s="10">
        <v>0</v>
      </c>
      <c r="J18" s="10">
        <f>SUM(H18:I18)</f>
        <v>0</v>
      </c>
      <c r="K18" s="1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>
      <c r="A19" s="26"/>
      <c r="B19" s="9" t="str">
        <f>[2]FDNewBaselineSumByRESOLVEReso!B15</f>
        <v>Central_Valley_North_Los_Banos_Wind</v>
      </c>
      <c r="C19" s="9" t="str">
        <f>INDEX([2]FDNewBaselineSumByRESOLVEReso!O:O,MATCH(B19,[2]FDNewBaselineSumByRESOLVEReso!N:N,0))</f>
        <v>Central_Valley_North_Los_Banos-SPGE</v>
      </c>
      <c r="D19" s="10">
        <f>[2]FDNewBaselineSumByRESOLVEReso!E15</f>
        <v>173</v>
      </c>
      <c r="E19" s="11">
        <f>[2]EOSumByRESOLVEResource!D16</f>
        <v>0</v>
      </c>
      <c r="F19" s="10">
        <f t="shared" si="0"/>
        <v>173</v>
      </c>
      <c r="G19" s="12"/>
      <c r="H19" s="10"/>
      <c r="I19" s="10"/>
      <c r="J19" s="10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>
      <c r="B20" s="9"/>
      <c r="C20" s="9"/>
      <c r="D20" s="10"/>
      <c r="E20" s="11"/>
      <c r="F20" s="10"/>
      <c r="G20" s="12" t="s">
        <v>13</v>
      </c>
      <c r="H20" s="10">
        <v>173</v>
      </c>
      <c r="I20" s="10">
        <v>0</v>
      </c>
      <c r="J20" s="10">
        <f>SUM(H20:I20)</f>
        <v>173</v>
      </c>
      <c r="K20" s="18" t="s">
        <v>14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>
      <c r="B21" s="9"/>
      <c r="C21" s="9"/>
      <c r="D21" s="10"/>
      <c r="E21" s="11"/>
      <c r="F21" s="10"/>
      <c r="G21" s="12"/>
      <c r="H21" s="10"/>
      <c r="I21" s="10"/>
      <c r="J21" s="10"/>
      <c r="K21" s="1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>
      <c r="B22" s="9" t="str">
        <f>[2]FDNewBaselineSumByRESOLVEReso!B16</f>
        <v>Distributed_Solar</v>
      </c>
      <c r="C22" s="9" t="str">
        <f>INDEX([2]FDNewBaselineSumByRESOLVEReso!O:O,MATCH(B22,[2]FDNewBaselineSumByRESOLVEReso!N:N,0))</f>
        <v>None</v>
      </c>
      <c r="D22" s="10">
        <f>[2]FDNewBaselineSumByRESOLVEReso!E16</f>
        <v>0</v>
      </c>
      <c r="E22" s="11">
        <f>[2]EOSumByRESOLVEResource!D17</f>
        <v>0</v>
      </c>
      <c r="F22" s="10">
        <f t="shared" si="0"/>
        <v>0</v>
      </c>
      <c r="G22" s="12"/>
      <c r="H22" s="10"/>
      <c r="I22" s="10"/>
      <c r="J22" s="10"/>
      <c r="K22" s="1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>
      <c r="B23" s="9" t="str">
        <f>[2]FDNewBaselineSumByRESOLVEReso!B17</f>
        <v>Distributed_Wind</v>
      </c>
      <c r="C23" s="9" t="e">
        <f>INDEX([2]FDNewBaselineSumByRESOLVEReso!O:O,MATCH(B23,[2]FDNewBaselineSumByRESOLVEReso!N:N,0))</f>
        <v>#N/A</v>
      </c>
      <c r="D23" s="10">
        <f>[2]FDNewBaselineSumByRESOLVEReso!E17</f>
        <v>0</v>
      </c>
      <c r="E23" s="11">
        <f>[2]EOSumByRESOLVEResource!D18</f>
        <v>0</v>
      </c>
      <c r="F23" s="10">
        <f t="shared" si="0"/>
        <v>0</v>
      </c>
      <c r="G23" s="12"/>
      <c r="H23" s="10"/>
      <c r="I23" s="10"/>
      <c r="J23" s="10"/>
      <c r="K23" s="1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>
      <c r="A24" s="19"/>
      <c r="B24" s="20" t="str">
        <f>[2]FDNewBaselineSumByRESOLVEReso!B18</f>
        <v>Greater_Imperial_Solar</v>
      </c>
      <c r="C24" s="9" t="str">
        <f>INDEX([2]FDNewBaselineSumByRESOLVEReso!O:O,MATCH(B24,[2]FDNewBaselineSumByRESOLVEReso!N:N,0))</f>
        <v>Greater_Imperial-SCADSNV</v>
      </c>
      <c r="D24" s="21">
        <v>600</v>
      </c>
      <c r="E24" s="11">
        <f>[2]EOSumByRESOLVEResource!D19</f>
        <v>547.9</v>
      </c>
      <c r="F24" s="10">
        <f t="shared" si="0"/>
        <v>1147.9000000000001</v>
      </c>
      <c r="G24" s="12"/>
      <c r="H24" s="10"/>
      <c r="I24" s="10"/>
      <c r="J24" s="10"/>
      <c r="K24" s="30" t="s">
        <v>82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>
      <c r="B25" s="9"/>
      <c r="C25" s="9"/>
      <c r="D25" s="10"/>
      <c r="E25" s="11"/>
      <c r="F25" s="10"/>
      <c r="G25" s="17" t="s">
        <v>15</v>
      </c>
      <c r="H25" s="21">
        <v>365</v>
      </c>
      <c r="I25" s="10">
        <v>332</v>
      </c>
      <c r="J25" s="10">
        <f>SUM(H25:I25)</f>
        <v>697</v>
      </c>
      <c r="K25" s="4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>
      <c r="B26" s="9"/>
      <c r="C26" s="9"/>
      <c r="D26" s="10"/>
      <c r="E26" s="11"/>
      <c r="F26" s="10"/>
      <c r="G26" s="17" t="s">
        <v>16</v>
      </c>
      <c r="H26" s="21">
        <v>235</v>
      </c>
      <c r="I26" s="10">
        <v>216</v>
      </c>
      <c r="J26" s="10">
        <f>SUM(H26:I26)</f>
        <v>451</v>
      </c>
      <c r="K26" s="1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>
      <c r="B27" s="9"/>
      <c r="C27" s="9"/>
      <c r="D27" s="10"/>
      <c r="E27" s="11"/>
      <c r="F27" s="10"/>
      <c r="G27" s="12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>
      <c r="B28" s="9" t="str">
        <f>[2]FDNewBaselineSumByRESOLVEReso!B19</f>
        <v>Greater_Imperial_Wind</v>
      </c>
      <c r="C28" s="9" t="str">
        <f>INDEX([2]FDNewBaselineSumByRESOLVEReso!O:O,MATCH(B28,[2]FDNewBaselineSumByRESOLVEReso!N:N,0))</f>
        <v>Greater_Imperial-SCADSNV</v>
      </c>
      <c r="D28" s="10">
        <f>[2]FDNewBaselineSumByRESOLVEReso!E19</f>
        <v>0</v>
      </c>
      <c r="E28" s="11">
        <f>[2]EOSumByRESOLVEResource!D20</f>
        <v>0</v>
      </c>
      <c r="F28" s="10">
        <f t="shared" si="0"/>
        <v>0</v>
      </c>
      <c r="G28" s="12"/>
      <c r="H28" s="10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>
      <c r="B29" s="9" t="str">
        <f>[2]FDNewBaselineSumByRESOLVEReso!B20</f>
        <v>Greater_Kramer_Wind</v>
      </c>
      <c r="C29" s="9" t="str">
        <f>INDEX([2]FDNewBaselineSumByRESOLVEReso!O:O,MATCH(B29,[2]FDNewBaselineSumByRESOLVEReso!N:N,0))</f>
        <v>Greater_Kramer</v>
      </c>
      <c r="D29" s="10">
        <f>[2]FDNewBaselineSumByRESOLVEReso!E20</f>
        <v>0</v>
      </c>
      <c r="E29" s="11">
        <f>[2]EOSumByRESOLVEResource!D21</f>
        <v>0</v>
      </c>
      <c r="F29" s="10">
        <f t="shared" si="0"/>
        <v>0</v>
      </c>
      <c r="G29" s="12"/>
      <c r="H29" s="10"/>
      <c r="I29" s="22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>
      <c r="A30" s="26"/>
      <c r="B30" s="9" t="str">
        <f>[2]FDNewBaselineSumByRESOLVEReso!B21</f>
        <v>Humboldt_Wind</v>
      </c>
      <c r="C30" s="9" t="str">
        <f>INDEX([2]FDNewBaselineSumByRESOLVEReso!O:O,MATCH(B30,[2]FDNewBaselineSumByRESOLVEReso!N:N,0))</f>
        <v>Sacramento_River-Humboldt</v>
      </c>
      <c r="D30" s="10">
        <f>[2]FDNewBaselineSumByRESOLVEReso!E21</f>
        <v>0</v>
      </c>
      <c r="E30" s="11">
        <f>[2]EOSumByRESOLVEResource!D22</f>
        <v>34</v>
      </c>
      <c r="F30" s="10">
        <f t="shared" si="0"/>
        <v>34</v>
      </c>
      <c r="G30" s="12"/>
      <c r="H30" s="10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>
      <c r="B31" s="9"/>
      <c r="C31" s="9"/>
      <c r="D31" s="10"/>
      <c r="E31" s="11"/>
      <c r="F31" s="10"/>
      <c r="G31" s="12" t="s">
        <v>17</v>
      </c>
      <c r="H31" s="10">
        <v>0</v>
      </c>
      <c r="I31" s="10">
        <v>34</v>
      </c>
      <c r="J31" s="10">
        <f>SUM(H31:I31)</f>
        <v>34</v>
      </c>
      <c r="K31" s="1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>
      <c r="B32" s="9"/>
      <c r="C32" s="9"/>
      <c r="D32" s="10"/>
      <c r="E32" s="11"/>
      <c r="F32" s="10"/>
      <c r="G32" s="12"/>
      <c r="H32" s="10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>
      <c r="B33" s="9" t="str">
        <f>[2]FDNewBaselineSumByRESOLVEReso!B22</f>
        <v>Inyokern_North_Kramer_Solar</v>
      </c>
      <c r="C33" s="9" t="str">
        <f>INDEX([2]FDNewBaselineSumByRESOLVEReso!O:O,MATCH(B33,[2]FDNewBaselineSumByRESOLVEReso!N:N,0))</f>
        <v>Greater_Kramer-Inyokern_North_Kramer</v>
      </c>
      <c r="D33" s="10">
        <f>[2]FDNewBaselineSumByRESOLVEReso!E22</f>
        <v>0</v>
      </c>
      <c r="E33" s="11">
        <f>[2]EOSumByRESOLVEResource!D23</f>
        <v>0</v>
      </c>
      <c r="F33" s="10">
        <f t="shared" si="0"/>
        <v>0</v>
      </c>
      <c r="G33" s="12"/>
      <c r="H33" s="10"/>
      <c r="I33" s="10"/>
      <c r="J33" s="10"/>
      <c r="K33" s="1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>
      <c r="A34" s="19"/>
      <c r="B34" s="9" t="str">
        <f>[2]FDNewBaselineSumByRESOLVEReso!B23</f>
        <v>Kern_Greater_Carrizo_Solar</v>
      </c>
      <c r="C34" s="9" t="str">
        <f>INDEX([2]FDNewBaselineSumByRESOLVEReso!O:O,MATCH(B34,[2]FDNewBaselineSumByRESOLVEReso!N:N,0))</f>
        <v>SPGE-Kern_Greater_Carrizo</v>
      </c>
      <c r="D34" s="10">
        <f>[2]FDNewBaselineSumByRESOLVEReso!E23</f>
        <v>101.32</v>
      </c>
      <c r="E34" s="11">
        <f>[2]EOSumByRESOLVEResource!D24</f>
        <v>700</v>
      </c>
      <c r="F34" s="10">
        <f t="shared" si="0"/>
        <v>801.31999999999994</v>
      </c>
      <c r="G34" s="12"/>
      <c r="H34" s="10"/>
      <c r="I34" s="10"/>
      <c r="J34" s="10"/>
      <c r="K34" s="1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>
      <c r="B35" s="9"/>
      <c r="C35" s="9"/>
      <c r="D35" s="10"/>
      <c r="E35" s="11"/>
      <c r="F35" s="10"/>
      <c r="G35" s="17" t="s">
        <v>18</v>
      </c>
      <c r="H35" s="10">
        <v>21</v>
      </c>
      <c r="I35" s="10">
        <v>144</v>
      </c>
      <c r="J35" s="10">
        <f>SUM(H35:I35)</f>
        <v>165</v>
      </c>
      <c r="K35" s="1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>
      <c r="B36" s="9"/>
      <c r="C36" s="9"/>
      <c r="D36" s="10"/>
      <c r="E36" s="11"/>
      <c r="F36" s="10"/>
      <c r="G36" s="17" t="s">
        <v>19</v>
      </c>
      <c r="H36" s="10">
        <v>20</v>
      </c>
      <c r="I36" s="10">
        <v>140</v>
      </c>
      <c r="J36" s="10">
        <f>SUM(H36:I36)</f>
        <v>160</v>
      </c>
      <c r="K36" s="1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>
      <c r="B37" s="9"/>
      <c r="C37" s="9"/>
      <c r="D37" s="10"/>
      <c r="E37" s="11"/>
      <c r="F37" s="10"/>
      <c r="G37" s="17" t="s">
        <v>20</v>
      </c>
      <c r="H37" s="10">
        <v>21</v>
      </c>
      <c r="I37" s="10">
        <v>143</v>
      </c>
      <c r="J37" s="10">
        <f>SUM(H37:I37)</f>
        <v>164</v>
      </c>
      <c r="K37" s="1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>
      <c r="B38" s="9"/>
      <c r="C38" s="9"/>
      <c r="D38" s="10"/>
      <c r="E38" s="11"/>
      <c r="F38" s="10"/>
      <c r="G38" s="17" t="s">
        <v>21</v>
      </c>
      <c r="H38" s="10">
        <v>21</v>
      </c>
      <c r="I38" s="10">
        <v>144</v>
      </c>
      <c r="J38" s="10">
        <f>SUM(H38:I38)</f>
        <v>165</v>
      </c>
      <c r="K38" s="10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>
      <c r="B39" s="9"/>
      <c r="C39" s="9"/>
      <c r="D39" s="10"/>
      <c r="E39" s="11"/>
      <c r="F39" s="10"/>
      <c r="G39" s="17" t="s">
        <v>22</v>
      </c>
      <c r="H39" s="10">
        <v>18</v>
      </c>
      <c r="I39" s="10">
        <v>129</v>
      </c>
      <c r="J39" s="10">
        <f>SUM(H39:I39)</f>
        <v>147</v>
      </c>
      <c r="K39" s="10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>
      <c r="B40" s="9"/>
      <c r="C40" s="9"/>
      <c r="D40" s="10"/>
      <c r="E40" s="11"/>
      <c r="F40" s="10"/>
      <c r="G40" s="12"/>
      <c r="H40" s="10"/>
      <c r="I40" s="23"/>
      <c r="J40" s="10"/>
      <c r="K40" s="1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>
      <c r="A41" s="26"/>
      <c r="B41" s="9" t="str">
        <f>[2]FDNewBaselineSumByRESOLVEReso!B24</f>
        <v>Kern_Greater_Carrizo_Wind</v>
      </c>
      <c r="C41" s="9" t="str">
        <f>INDEX([2]FDNewBaselineSumByRESOLVEReso!O:O,MATCH(B41,[2]FDNewBaselineSumByRESOLVEReso!N:N,0))</f>
        <v>SPGE-Kern_Greater_Carrizo</v>
      </c>
      <c r="D41" s="10">
        <f>[2]FDNewBaselineSumByRESOLVEReso!E24</f>
        <v>20</v>
      </c>
      <c r="E41" s="11">
        <f>[2]EOSumByRESOLVEResource!D25</f>
        <v>0</v>
      </c>
      <c r="F41" s="10">
        <f t="shared" si="0"/>
        <v>20</v>
      </c>
      <c r="G41" s="41"/>
      <c r="H41" s="10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ht="28.9">
      <c r="B42" s="9"/>
      <c r="C42" s="9"/>
      <c r="D42" s="10"/>
      <c r="E42" s="11"/>
      <c r="F42" s="10"/>
      <c r="G42" s="12" t="s">
        <v>23</v>
      </c>
      <c r="H42" s="10">
        <v>20</v>
      </c>
      <c r="I42" s="10">
        <v>0</v>
      </c>
      <c r="J42" s="10">
        <f>SUM(H42:I42)</f>
        <v>20</v>
      </c>
      <c r="K42" s="24" t="s">
        <v>24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26.25" customHeight="1">
      <c r="B43" s="9"/>
      <c r="C43" s="9"/>
      <c r="D43" s="10"/>
      <c r="E43" s="11"/>
      <c r="F43" s="10"/>
      <c r="G43" s="41"/>
      <c r="H43" s="10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>
      <c r="B44" s="9" t="str">
        <f>[2]FDNewBaselineSumByRESOLVEReso!B25</f>
        <v>Kramer_Inyokern_Ex_Solar</v>
      </c>
      <c r="C44" s="9" t="str">
        <f>INDEX([2]FDNewBaselineSumByRESOLVEReso!O:O,MATCH(B44,[2]FDNewBaselineSumByRESOLVEReso!N:N,0))</f>
        <v>Kramer_Inyokern_Ex</v>
      </c>
      <c r="D44" s="10">
        <f>[2]FDNewBaselineSumByRESOLVEReso!E25</f>
        <v>0</v>
      </c>
      <c r="E44" s="11">
        <f>[2]EOSumByRESOLVEResource!D26</f>
        <v>0</v>
      </c>
      <c r="F44" s="10">
        <f t="shared" si="0"/>
        <v>0</v>
      </c>
      <c r="G44" s="41"/>
      <c r="H44" s="10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>
      <c r="B45" s="9" t="str">
        <f>[2]FDNewBaselineSumByRESOLVEReso!B26</f>
        <v>Kramer_Inyokern_Ex_Wind</v>
      </c>
      <c r="C45" s="9" t="str">
        <f>INDEX([2]FDNewBaselineSumByRESOLVEReso!O:O,MATCH(B45,[2]FDNewBaselineSumByRESOLVEReso!N:N,0))</f>
        <v>Kramer_Inyokern_Ex</v>
      </c>
      <c r="D45" s="10">
        <f>[2]FDNewBaselineSumByRESOLVEReso!E26</f>
        <v>0</v>
      </c>
      <c r="E45" s="11">
        <f>[2]EOSumByRESOLVEResource!D27</f>
        <v>0</v>
      </c>
      <c r="F45" s="10">
        <f t="shared" si="0"/>
        <v>0</v>
      </c>
      <c r="G45" s="41"/>
      <c r="H45" s="10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>
      <c r="A46" s="19"/>
      <c r="B46" s="9" t="str">
        <f>[2]FDNewBaselineSumByRESOLVEReso!B27</f>
        <v>Mountain_Pass_El_Dorado_Solar</v>
      </c>
      <c r="C46" s="9" t="str">
        <f>INDEX([2]FDNewBaselineSumByRESOLVEReso!O:O,MATCH(B46,[2]FDNewBaselineSumByRESOLVEReso!N:N,0))</f>
        <v>Mountain_Pass_El_Dorado</v>
      </c>
      <c r="D46" s="10">
        <f>[2]FDNewBaselineSumByRESOLVEReso!E27</f>
        <v>248</v>
      </c>
      <c r="E46" s="11">
        <f>[2]EOSumByRESOLVEResource!D28</f>
        <v>0</v>
      </c>
      <c r="F46" s="10">
        <f t="shared" si="0"/>
        <v>248</v>
      </c>
      <c r="G46" s="41"/>
      <c r="H46" s="10"/>
      <c r="I46" s="10"/>
      <c r="J46" s="10"/>
      <c r="K46" s="1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>
      <c r="B47" s="9"/>
      <c r="C47" s="9"/>
      <c r="D47" s="10"/>
      <c r="E47" s="11"/>
      <c r="F47" s="10"/>
      <c r="G47" s="42" t="s">
        <v>25</v>
      </c>
      <c r="H47" s="10">
        <v>83</v>
      </c>
      <c r="I47" s="10">
        <v>0</v>
      </c>
      <c r="J47" s="10">
        <f>SUM(H47:I47)</f>
        <v>83</v>
      </c>
      <c r="K47" s="1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>
      <c r="B48" s="9"/>
      <c r="C48" s="9"/>
      <c r="D48" s="10"/>
      <c r="E48" s="11"/>
      <c r="F48" s="10"/>
      <c r="G48" s="42" t="s">
        <v>26</v>
      </c>
      <c r="H48" s="10">
        <v>165</v>
      </c>
      <c r="I48" s="10">
        <v>0</v>
      </c>
      <c r="J48" s="10">
        <f>SUM(H48:I48)</f>
        <v>165</v>
      </c>
      <c r="K48" s="1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>
      <c r="B49" s="9"/>
      <c r="C49" s="9"/>
      <c r="D49" s="10"/>
      <c r="E49" s="11"/>
      <c r="F49" s="10"/>
      <c r="G49" s="42"/>
      <c r="H49" s="10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>
      <c r="A50" s="19"/>
      <c r="B50" s="9" t="str">
        <f>[2]FDNewBaselineSumByRESOLVEReso!B28</f>
        <v>North_Victor_Solar</v>
      </c>
      <c r="C50" s="9" t="str">
        <f>INDEX([2]FDNewBaselineSumByRESOLVEReso!O:O,MATCH(B50,[2]FDNewBaselineSumByRESOLVEReso!N:N,0))</f>
        <v>North_Victor-Greater_Kramer</v>
      </c>
      <c r="D50" s="10">
        <f>[2]FDNewBaselineSumByRESOLVEReso!E28</f>
        <v>300</v>
      </c>
      <c r="E50" s="11">
        <f>[2]EOSumByRESOLVEResource!D29</f>
        <v>0</v>
      </c>
      <c r="F50" s="10">
        <f t="shared" si="0"/>
        <v>300</v>
      </c>
      <c r="G50" s="42"/>
      <c r="H50" s="10"/>
      <c r="I50" s="10"/>
      <c r="J50" s="10"/>
      <c r="K50" s="1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>
      <c r="B51" s="9"/>
      <c r="C51" s="9"/>
      <c r="D51" s="10"/>
      <c r="E51" s="11"/>
      <c r="F51" s="10"/>
      <c r="G51" s="17" t="s">
        <v>27</v>
      </c>
      <c r="H51" s="10">
        <v>215</v>
      </c>
      <c r="I51" s="10">
        <v>0</v>
      </c>
      <c r="J51" s="10">
        <f>SUM(H51:I51)</f>
        <v>215</v>
      </c>
      <c r="K51" s="1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>
      <c r="B52" s="9"/>
      <c r="C52" s="9"/>
      <c r="D52" s="10"/>
      <c r="E52" s="11"/>
      <c r="F52" s="10"/>
      <c r="G52" s="17" t="s">
        <v>28</v>
      </c>
      <c r="H52" s="10">
        <v>85</v>
      </c>
      <c r="I52" s="10">
        <v>0</v>
      </c>
      <c r="J52" s="10">
        <f>SUM(H52:I52)</f>
        <v>85</v>
      </c>
      <c r="K52" s="10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>
      <c r="B53" s="9"/>
      <c r="C53" s="9"/>
      <c r="D53" s="10"/>
      <c r="E53" s="11"/>
      <c r="F53" s="10"/>
      <c r="G53" s="41"/>
      <c r="H53" s="10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5" customHeight="1">
      <c r="A54" s="19"/>
      <c r="B54" s="9" t="str">
        <f>[2]FDNewBaselineSumByRESOLVEReso!B29</f>
        <v>Northern_California_Ex_Solar</v>
      </c>
      <c r="C54" s="9" t="str">
        <f>INDEX([2]FDNewBaselineSumByRESOLVEReso!O:O,MATCH(B54,[2]FDNewBaselineSumByRESOLVEReso!N:N,0))</f>
        <v>Northern_California_Ex</v>
      </c>
      <c r="D54" s="16">
        <f>[2]FDNewBaselineSumByRESOLVEReso!E29</f>
        <v>396.9</v>
      </c>
      <c r="E54" s="27">
        <f>[2]EOSumByRESOLVEResource!D30</f>
        <v>0</v>
      </c>
      <c r="F54" s="16">
        <f t="shared" si="0"/>
        <v>396.9</v>
      </c>
      <c r="G54" s="41"/>
      <c r="H54" s="10"/>
      <c r="I54" s="10"/>
      <c r="J54" s="10"/>
      <c r="K54" s="10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>
      <c r="B55" s="9"/>
      <c r="C55" s="9"/>
      <c r="D55" s="16"/>
      <c r="E55" s="27"/>
      <c r="F55" s="16"/>
      <c r="G55" s="17" t="s">
        <v>83</v>
      </c>
      <c r="H55" s="16">
        <v>156</v>
      </c>
      <c r="I55" s="10">
        <v>0</v>
      </c>
      <c r="J55" s="10">
        <f>SUM(H55:I55)</f>
        <v>156</v>
      </c>
      <c r="K55" s="1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>
      <c r="B56" s="9"/>
      <c r="C56" s="9"/>
      <c r="D56" s="16"/>
      <c r="E56" s="27"/>
      <c r="F56" s="16"/>
      <c r="G56" s="17" t="s">
        <v>84</v>
      </c>
      <c r="H56" s="16">
        <v>241</v>
      </c>
      <c r="I56" s="10">
        <v>0</v>
      </c>
      <c r="J56" s="10">
        <f>SUM(H56:I56)</f>
        <v>241</v>
      </c>
      <c r="K56" s="1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>
      <c r="B57" s="9"/>
      <c r="C57" s="9"/>
      <c r="D57" s="16"/>
      <c r="E57" s="27"/>
      <c r="F57" s="16"/>
      <c r="G57" s="41"/>
      <c r="H57" s="10"/>
      <c r="I57" s="10"/>
      <c r="J57" s="10"/>
      <c r="K57" s="1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>
      <c r="A58" s="26"/>
      <c r="B58" s="9" t="str">
        <f>[2]FDNewBaselineSumByRESOLVEReso!B30</f>
        <v>Northern_California_Ex_Wind</v>
      </c>
      <c r="C58" s="9" t="str">
        <f>INDEX([2]FDNewBaselineSumByRESOLVEReso!O:O,MATCH(B58,[2]FDNewBaselineSumByRESOLVEReso!N:N,0))</f>
        <v>Sacramento_River</v>
      </c>
      <c r="D58" s="16">
        <f>[2]FDNewBaselineSumByRESOLVEReso!E30</f>
        <v>766.9</v>
      </c>
      <c r="E58" s="27">
        <f>[2]EOSumByRESOLVEResource!D31</f>
        <v>0</v>
      </c>
      <c r="F58" s="16">
        <f t="shared" si="0"/>
        <v>766.9</v>
      </c>
      <c r="G58" s="41"/>
      <c r="H58" s="10"/>
      <c r="I58" s="10"/>
      <c r="J58" s="10"/>
      <c r="K58" s="1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>
      <c r="B59" s="9"/>
      <c r="C59" s="9"/>
      <c r="D59" s="10"/>
      <c r="E59" s="11"/>
      <c r="F59" s="10"/>
      <c r="G59" s="17" t="s">
        <v>29</v>
      </c>
      <c r="H59" s="16">
        <v>354</v>
      </c>
      <c r="I59" s="10">
        <v>0</v>
      </c>
      <c r="J59" s="10">
        <f>SUM(H59:I59)</f>
        <v>354</v>
      </c>
      <c r="K59" s="10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>
      <c r="B60" s="9"/>
      <c r="C60" s="9"/>
      <c r="D60" s="10"/>
      <c r="E60" s="11"/>
      <c r="F60" s="10"/>
      <c r="G60" s="17" t="s">
        <v>30</v>
      </c>
      <c r="H60" s="16">
        <v>83</v>
      </c>
      <c r="I60" s="10">
        <v>0</v>
      </c>
      <c r="J60" s="10">
        <f>SUM(H60:I60)</f>
        <v>83</v>
      </c>
      <c r="K60" s="1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>
      <c r="B61" s="9"/>
      <c r="C61" s="9"/>
      <c r="D61" s="10"/>
      <c r="E61" s="11"/>
      <c r="F61" s="10"/>
      <c r="G61" s="17" t="s">
        <v>31</v>
      </c>
      <c r="H61" s="16">
        <v>178</v>
      </c>
      <c r="I61" s="10">
        <v>0</v>
      </c>
      <c r="J61" s="10">
        <f>SUM(H61:I61)</f>
        <v>178</v>
      </c>
      <c r="K61" s="1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>
      <c r="B62" s="9"/>
      <c r="C62" s="9"/>
      <c r="D62" s="10"/>
      <c r="E62" s="11"/>
      <c r="F62" s="10"/>
      <c r="G62" s="17" t="s">
        <v>32</v>
      </c>
      <c r="H62" s="16">
        <v>152</v>
      </c>
      <c r="I62" s="10">
        <v>0</v>
      </c>
      <c r="J62" s="10">
        <f>SUM(H62:I62)</f>
        <v>152</v>
      </c>
      <c r="K62" s="10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>
      <c r="B63" s="9"/>
      <c r="C63" s="9"/>
      <c r="D63" s="10"/>
      <c r="E63" s="11"/>
      <c r="F63" s="10"/>
      <c r="G63" s="41"/>
      <c r="H63" s="10"/>
      <c r="I63" s="10"/>
      <c r="J63" s="10"/>
      <c r="K63" s="10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>
      <c r="A64" s="26"/>
      <c r="B64" s="9" t="str">
        <f>[2]FDNewBaselineSumByRESOLVEReso!B31</f>
        <v>NW_Ext_Tx_Wind</v>
      </c>
      <c r="C64" s="9" t="str">
        <f>INDEX([2]FDNewBaselineSumByRESOLVEReso!O:O,MATCH(B64,[2]FDNewBaselineSumByRESOLVEReso!N:N,0))</f>
        <v>Sacramento_River</v>
      </c>
      <c r="D64" s="16">
        <v>530.12</v>
      </c>
      <c r="E64" s="27">
        <f>[2]EOSumByRESOLVEResource!D32</f>
        <v>940.46</v>
      </c>
      <c r="F64" s="16">
        <f t="shared" si="0"/>
        <v>1470.58</v>
      </c>
      <c r="G64" s="17" t="s">
        <v>33</v>
      </c>
      <c r="H64" s="10">
        <v>530.12</v>
      </c>
      <c r="I64" s="10">
        <v>940</v>
      </c>
      <c r="J64" s="10">
        <f>SUM(H64:I64)</f>
        <v>1470.12</v>
      </c>
      <c r="K64" s="10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>
      <c r="B65" s="9" t="str">
        <f>[2]FDNewBaselineSumByRESOLVEReso!B32</f>
        <v>Riverside_Palm_Springs_Solar</v>
      </c>
      <c r="C65" s="9" t="str">
        <f>INDEX([2]FDNewBaselineSumByRESOLVEReso!O:O,MATCH(B65,[2]FDNewBaselineSumByRESOLVEReso!N:N,0))</f>
        <v>SCADSNV-Riverside_Palm_Springs</v>
      </c>
      <c r="D65" s="10">
        <f>[2]FDNewBaselineSumByRESOLVEReso!E32</f>
        <v>0</v>
      </c>
      <c r="E65" s="11">
        <f>[2]EOSumByRESOLVEResource!D33</f>
        <v>0</v>
      </c>
      <c r="F65" s="10">
        <f t="shared" si="0"/>
        <v>0</v>
      </c>
      <c r="G65" s="41"/>
      <c r="H65" s="10"/>
      <c r="I65" s="28"/>
      <c r="J65" s="10"/>
      <c r="K65" s="1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>
      <c r="A66" s="19"/>
      <c r="B66" s="20" t="str">
        <f>[2]FDNewBaselineSumByRESOLVEReso!B33</f>
        <v>Sacramento_River_Solar</v>
      </c>
      <c r="C66" s="9" t="str">
        <f>INDEX([2]FDNewBaselineSumByRESOLVEReso!O:O,MATCH(B66,[2]FDNewBaselineSumByRESOLVEReso!N:N,0))</f>
        <v>Sacramento_River</v>
      </c>
      <c r="D66" s="16">
        <f>[2]FDNewBaselineSumByRESOLVEReso!E33</f>
        <v>0</v>
      </c>
      <c r="E66" s="43">
        <f>926-665</f>
        <v>261</v>
      </c>
      <c r="F66" s="16">
        <f>SUM(D66:E66)</f>
        <v>261</v>
      </c>
      <c r="G66" s="41"/>
      <c r="H66" s="10"/>
      <c r="I66" s="10"/>
      <c r="J66" s="10"/>
      <c r="K66" s="30" t="s">
        <v>85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>
      <c r="B67" s="9"/>
      <c r="C67" s="9"/>
      <c r="D67" s="16"/>
      <c r="E67" s="27"/>
      <c r="F67" s="16"/>
      <c r="G67" s="17" t="s">
        <v>30</v>
      </c>
      <c r="H67" s="16">
        <v>0</v>
      </c>
      <c r="I67" s="44">
        <v>39</v>
      </c>
      <c r="J67" s="10">
        <f>SUM(H67:I67)</f>
        <v>39</v>
      </c>
      <c r="K67" s="1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1:30">
      <c r="B68" s="9"/>
      <c r="C68" s="9"/>
      <c r="D68" s="16"/>
      <c r="E68" s="27"/>
      <c r="F68" s="16"/>
      <c r="G68" s="17" t="s">
        <v>29</v>
      </c>
      <c r="H68" s="16">
        <v>0</v>
      </c>
      <c r="I68" s="44">
        <v>54</v>
      </c>
      <c r="J68" s="10">
        <f>SUM(H68:I68)</f>
        <v>54</v>
      </c>
      <c r="K68" s="1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>
      <c r="B69" s="9"/>
      <c r="C69" s="9"/>
      <c r="D69" s="16"/>
      <c r="E69" s="27"/>
      <c r="F69" s="16"/>
      <c r="G69" s="17" t="s">
        <v>86</v>
      </c>
      <c r="H69" s="16">
        <v>0</v>
      </c>
      <c r="I69" s="44">
        <v>51</v>
      </c>
      <c r="J69" s="10">
        <f>SUM(H69:I69)</f>
        <v>51</v>
      </c>
      <c r="K69" s="1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>
      <c r="B70" s="9"/>
      <c r="C70" s="9"/>
      <c r="D70" s="16"/>
      <c r="E70" s="27"/>
      <c r="F70" s="16"/>
      <c r="G70" s="17" t="s">
        <v>32</v>
      </c>
      <c r="H70" s="16">
        <v>0</v>
      </c>
      <c r="I70" s="44">
        <v>64</v>
      </c>
      <c r="J70" s="10">
        <f>SUM(H70:I70)</f>
        <v>64</v>
      </c>
      <c r="K70" s="1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>
      <c r="B71" s="9"/>
      <c r="C71" s="9"/>
      <c r="D71" s="16"/>
      <c r="E71" s="27"/>
      <c r="F71" s="16"/>
      <c r="G71" s="17" t="s">
        <v>31</v>
      </c>
      <c r="H71" s="16">
        <v>0</v>
      </c>
      <c r="I71" s="44">
        <v>53</v>
      </c>
      <c r="J71" s="10">
        <f>SUM(H71:I71)</f>
        <v>53</v>
      </c>
      <c r="K71" s="10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>
      <c r="B72" s="9"/>
      <c r="C72" s="9"/>
      <c r="D72" s="16"/>
      <c r="E72" s="27"/>
      <c r="F72" s="16"/>
      <c r="G72" s="12"/>
      <c r="H72" s="10"/>
      <c r="I72" s="10"/>
      <c r="J72" s="10"/>
      <c r="K72" s="10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>
      <c r="B73" s="9" t="str">
        <f>[2]FDNewBaselineSumByRESOLVEReso!B34</f>
        <v>Sacramento_River_Wind</v>
      </c>
      <c r="C73" s="9" t="str">
        <f>INDEX([2]FDNewBaselineSumByRESOLVEReso!O:O,MATCH(B73,[2]FDNewBaselineSumByRESOLVEReso!N:N,0))</f>
        <v>N/A</v>
      </c>
      <c r="D73" s="10">
        <f>[2]FDNewBaselineSumByRESOLVEReso!E34</f>
        <v>0</v>
      </c>
      <c r="E73" s="11">
        <f>[2]EOSumByRESOLVEResource!D35</f>
        <v>0</v>
      </c>
      <c r="F73" s="10">
        <f t="shared" si="0"/>
        <v>0</v>
      </c>
      <c r="G73" s="41"/>
      <c r="H73" s="10"/>
      <c r="I73" s="10"/>
      <c r="J73" s="10"/>
      <c r="K73" s="10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>
      <c r="A74" s="19"/>
      <c r="B74" s="20" t="str">
        <f>[2]FDNewBaselineSumByRESOLVEReso!B35</f>
        <v>SCADSNV_Solar</v>
      </c>
      <c r="C74" s="9" t="str">
        <f>INDEX([2]FDNewBaselineSumByRESOLVEReso!O:O,MATCH(B74,[2]FDNewBaselineSumByRESOLVEReso!N:N,0))</f>
        <v>SCADSNV</v>
      </c>
      <c r="D74" s="21">
        <v>410</v>
      </c>
      <c r="E74" s="11">
        <f>[2]EOSumByRESOLVEResource!D36</f>
        <v>330</v>
      </c>
      <c r="F74" s="10">
        <f t="shared" si="0"/>
        <v>740</v>
      </c>
      <c r="G74" s="41"/>
      <c r="H74" s="10"/>
      <c r="I74" s="10"/>
      <c r="J74" s="10"/>
      <c r="K74" s="30" t="s">
        <v>87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>
      <c r="B75" s="9"/>
      <c r="C75" s="9"/>
      <c r="D75" s="10"/>
      <c r="E75" s="11"/>
      <c r="F75" s="10"/>
      <c r="G75" s="12" t="s">
        <v>36</v>
      </c>
      <c r="H75" s="37">
        <v>410</v>
      </c>
      <c r="I75" s="10">
        <v>330</v>
      </c>
      <c r="J75" s="10">
        <f>SUM(H75:I75)</f>
        <v>740</v>
      </c>
      <c r="K75" s="1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>
      <c r="B76" s="9"/>
      <c r="C76" s="9"/>
      <c r="D76" s="10"/>
      <c r="E76" s="11"/>
      <c r="F76" s="10"/>
      <c r="G76" s="41"/>
      <c r="H76" s="10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>
      <c r="B77" s="9" t="str">
        <f>[2]FDNewBaselineSumByRESOLVEReso!B36</f>
        <v>SCADSNV_Wind</v>
      </c>
      <c r="C77" s="9" t="str">
        <f>INDEX([2]FDNewBaselineSumByRESOLVEReso!O:O,MATCH(B77,[2]FDNewBaselineSumByRESOLVEReso!N:N,0))</f>
        <v>SCADSNV</v>
      </c>
      <c r="D77" s="10">
        <f>[2]FDNewBaselineSumByRESOLVEReso!E36</f>
        <v>0</v>
      </c>
      <c r="E77" s="11">
        <f>[2]EOSumByRESOLVEResource!D37</f>
        <v>0</v>
      </c>
      <c r="F77" s="10">
        <f t="shared" ref="F77:F162" si="1">SUM(D77:E77)</f>
        <v>0</v>
      </c>
      <c r="G77" s="41"/>
      <c r="H77" s="10"/>
      <c r="I77" s="10"/>
      <c r="J77" s="10"/>
      <c r="K77" s="1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>
      <c r="A78" s="19"/>
      <c r="B78" s="9" t="str">
        <f>[2]FDNewBaselineSumByRESOLVEReso!B37</f>
        <v>Solano_Solar</v>
      </c>
      <c r="C78" s="9" t="str">
        <f>INDEX([2]FDNewBaselineSumByRESOLVEReso!O:O,MATCH(B78,[2]FDNewBaselineSumByRESOLVEReso!N:N,0))</f>
        <v>Solano-Sacramento_River</v>
      </c>
      <c r="D78" s="16">
        <f>[2]FDNewBaselineSumByRESOLVEReso!E37</f>
        <v>0</v>
      </c>
      <c r="E78" s="27">
        <f>[2]EOSumByRESOLVEResource!D38</f>
        <v>622</v>
      </c>
      <c r="F78" s="16">
        <f t="shared" si="1"/>
        <v>622</v>
      </c>
      <c r="G78" s="45"/>
      <c r="H78" s="16"/>
      <c r="I78" s="10"/>
      <c r="J78" s="10"/>
      <c r="K78" s="16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>
      <c r="B79" s="9"/>
      <c r="C79" s="9"/>
      <c r="D79" s="10"/>
      <c r="E79" s="11"/>
      <c r="F79" s="10"/>
      <c r="G79" s="17" t="s">
        <v>88</v>
      </c>
      <c r="H79" s="16">
        <v>0</v>
      </c>
      <c r="I79" s="16">
        <v>159</v>
      </c>
      <c r="J79" s="10">
        <f>SUM(H79:I79)</f>
        <v>159</v>
      </c>
      <c r="K79" s="16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>
      <c r="B80" s="9"/>
      <c r="C80" s="9"/>
      <c r="D80" s="10"/>
      <c r="E80" s="11"/>
      <c r="F80" s="10"/>
      <c r="G80" s="17" t="s">
        <v>89</v>
      </c>
      <c r="H80" s="16">
        <v>0</v>
      </c>
      <c r="I80" s="16">
        <v>156</v>
      </c>
      <c r="J80" s="10">
        <f>SUM(H80:I80)</f>
        <v>156</v>
      </c>
      <c r="K80" s="16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>
      <c r="B81" s="9"/>
      <c r="C81" s="9"/>
      <c r="D81" s="10"/>
      <c r="E81" s="11"/>
      <c r="F81" s="10"/>
      <c r="G81" s="17" t="s">
        <v>39</v>
      </c>
      <c r="H81" s="16">
        <v>0</v>
      </c>
      <c r="I81" s="16">
        <v>137</v>
      </c>
      <c r="J81" s="10">
        <f>SUM(H81:I81)</f>
        <v>137</v>
      </c>
      <c r="K81" s="16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>
      <c r="B82" s="9"/>
      <c r="C82" s="9"/>
      <c r="D82" s="10"/>
      <c r="E82" s="11"/>
      <c r="F82" s="10"/>
      <c r="G82" s="17" t="s">
        <v>90</v>
      </c>
      <c r="H82" s="16">
        <v>0</v>
      </c>
      <c r="I82" s="16">
        <v>170</v>
      </c>
      <c r="J82" s="10">
        <f>SUM(H82:I82)</f>
        <v>170</v>
      </c>
      <c r="K82" s="16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>
      <c r="B83" s="9"/>
      <c r="C83" s="9"/>
      <c r="D83" s="10"/>
      <c r="E83" s="11"/>
      <c r="F83" s="10"/>
      <c r="G83"/>
      <c r="H83" s="16"/>
      <c r="I83" s="10"/>
      <c r="J83" s="10"/>
      <c r="K83" s="16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>
      <c r="B84" s="9" t="str">
        <f>[2]FDNewBaselineSumByRESOLVEReso!B38</f>
        <v>Solano_subzone_Solar</v>
      </c>
      <c r="C84" s="9" t="str">
        <f>INDEX([2]FDNewBaselineSumByRESOLVEReso!O:O,MATCH(B84,[2]FDNewBaselineSumByRESOLVEReso!N:N,0))</f>
        <v>Solano-Sacramento_River-Solano_subzone</v>
      </c>
      <c r="D84" s="10">
        <f>[2]FDNewBaselineSumByRESOLVEReso!E38</f>
        <v>0</v>
      </c>
      <c r="E84" s="11">
        <f>[2]EOSumByRESOLVEResource!D39</f>
        <v>0</v>
      </c>
      <c r="F84" s="10">
        <f t="shared" si="1"/>
        <v>0</v>
      </c>
      <c r="G84" s="12"/>
      <c r="H84" s="10"/>
      <c r="I84" s="10"/>
      <c r="J84" s="10"/>
      <c r="K84" s="1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>
      <c r="B85" s="9" t="str">
        <f>[2]FDNewBaselineSumByRESOLVEReso!B39</f>
        <v>Solano_subzone_Wind</v>
      </c>
      <c r="C85" s="9" t="str">
        <f>INDEX([2]FDNewBaselineSumByRESOLVEReso!O:O,MATCH(B85,[2]FDNewBaselineSumByRESOLVEReso!N:N,0))</f>
        <v>Solano-Sacramento_River-Solano_subzone</v>
      </c>
      <c r="D85" s="10">
        <f>[2]FDNewBaselineSumByRESOLVEReso!E39</f>
        <v>0</v>
      </c>
      <c r="E85" s="11">
        <f>[2]EOSumByRESOLVEResource!D40</f>
        <v>0</v>
      </c>
      <c r="F85" s="10">
        <f t="shared" si="1"/>
        <v>0</v>
      </c>
      <c r="G85" s="12"/>
      <c r="H85" s="10"/>
      <c r="I85" s="10"/>
      <c r="J85" s="10"/>
      <c r="K85" s="1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>
      <c r="B86" s="9" t="str">
        <f>[2]FDNewBaselineSumByRESOLVEReso!B40</f>
        <v>Solano_Wind</v>
      </c>
      <c r="C86" s="9" t="str">
        <f>INDEX([2]FDNewBaselineSumByRESOLVEReso!O:O,MATCH(B86,[2]FDNewBaselineSumByRESOLVEReso!N:N,0))</f>
        <v>Solano-Sacramento_River</v>
      </c>
      <c r="D86" s="10">
        <f>[2]FDNewBaselineSumByRESOLVEReso!E40</f>
        <v>462</v>
      </c>
      <c r="E86" s="11">
        <f>[2]EOSumByRESOLVEResource!D41</f>
        <v>0</v>
      </c>
      <c r="F86" s="10">
        <f t="shared" si="1"/>
        <v>462</v>
      </c>
      <c r="G86" s="41"/>
      <c r="H86" s="10"/>
      <c r="I86" s="10"/>
      <c r="J86" s="10"/>
      <c r="K86" s="1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>
      <c r="B87" s="9"/>
      <c r="C87" s="9"/>
      <c r="D87" s="10"/>
      <c r="E87" s="11"/>
      <c r="F87" s="10"/>
      <c r="G87" s="17" t="s">
        <v>38</v>
      </c>
      <c r="H87" s="10">
        <v>194</v>
      </c>
      <c r="I87" s="10">
        <v>0</v>
      </c>
      <c r="J87" s="10">
        <f>SUM(H87:I87)</f>
        <v>194</v>
      </c>
      <c r="K87" s="1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1:30">
      <c r="B88" s="9"/>
      <c r="C88" s="9"/>
      <c r="D88" s="10"/>
      <c r="E88" s="11"/>
      <c r="F88" s="10"/>
      <c r="G88" s="17" t="s">
        <v>39</v>
      </c>
      <c r="H88" s="10">
        <v>20</v>
      </c>
      <c r="I88" s="10">
        <v>0</v>
      </c>
      <c r="J88" s="10">
        <f>SUM(H88:I88)</f>
        <v>20</v>
      </c>
      <c r="K88" s="1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0">
      <c r="B89" s="9"/>
      <c r="C89" s="9"/>
      <c r="D89" s="10"/>
      <c r="E89" s="11"/>
      <c r="F89" s="10"/>
      <c r="G89" s="17" t="s">
        <v>40</v>
      </c>
      <c r="H89" s="10">
        <v>146</v>
      </c>
      <c r="I89" s="10">
        <v>0</v>
      </c>
      <c r="J89" s="10">
        <f>SUM(H89:I89)</f>
        <v>146</v>
      </c>
      <c r="K89" s="1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>
      <c r="B90" s="9"/>
      <c r="C90" s="9"/>
      <c r="D90" s="10"/>
      <c r="E90" s="11"/>
      <c r="F90" s="10"/>
      <c r="G90" s="17" t="s">
        <v>41</v>
      </c>
      <c r="H90" s="10">
        <v>72</v>
      </c>
      <c r="I90" s="10">
        <v>0</v>
      </c>
      <c r="J90" s="10">
        <f>SUM(H90:I90)</f>
        <v>72</v>
      </c>
      <c r="K90" s="1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>
      <c r="B91" s="9"/>
      <c r="C91" s="9"/>
      <c r="D91" s="10"/>
      <c r="E91" s="11"/>
      <c r="F91" s="10"/>
      <c r="G91" s="17" t="s">
        <v>42</v>
      </c>
      <c r="H91" s="10">
        <v>30</v>
      </c>
      <c r="I91" s="10">
        <v>0</v>
      </c>
      <c r="J91" s="10">
        <f>SUM(H91:I91)</f>
        <v>30</v>
      </c>
      <c r="K91" s="1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>
      <c r="B92" s="9"/>
      <c r="C92" s="9"/>
      <c r="D92" s="10"/>
      <c r="E92" s="11"/>
      <c r="F92" s="10"/>
      <c r="G92" s="41"/>
      <c r="H92" s="10"/>
      <c r="I92" s="10"/>
      <c r="J92" s="10"/>
      <c r="K92" s="1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>
      <c r="A93" s="19"/>
      <c r="B93" s="20" t="str">
        <f>[2]FDNewBaselineSumByRESOLVEReso!B41</f>
        <v>Southern_California_Desert_Ex_Solar</v>
      </c>
      <c r="C93" s="9" t="str">
        <f>INDEX([2]FDNewBaselineSumByRESOLVEReso!O:O,MATCH(B93,[2]FDNewBaselineSumByRESOLVEReso!N:N,0))</f>
        <v>Southern_California_Desert_Ex</v>
      </c>
      <c r="D93" s="21"/>
      <c r="E93" s="11">
        <f>[2]EOSumByRESOLVEResource!D42</f>
        <v>0</v>
      </c>
      <c r="F93" s="10">
        <f t="shared" si="1"/>
        <v>0</v>
      </c>
      <c r="G93" s="41"/>
      <c r="H93" s="10"/>
      <c r="I93" s="10"/>
      <c r="J93" s="10"/>
      <c r="K93" s="21">
        <v>-862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>
      <c r="B94" s="9"/>
      <c r="C94" s="9"/>
      <c r="D94" s="10"/>
      <c r="E94" s="11"/>
      <c r="F94" s="10"/>
      <c r="G94" s="17" t="s">
        <v>43</v>
      </c>
      <c r="H94" s="10"/>
      <c r="I94" s="10">
        <v>0</v>
      </c>
      <c r="J94" s="10">
        <f>SUM(H94:I94)</f>
        <v>0</v>
      </c>
      <c r="K94" s="1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>
      <c r="B95" s="9"/>
      <c r="C95" s="9"/>
      <c r="D95" s="10"/>
      <c r="E95" s="11"/>
      <c r="F95" s="10"/>
      <c r="G95" s="17" t="s">
        <v>44</v>
      </c>
      <c r="H95" s="10"/>
      <c r="I95" s="10">
        <v>0</v>
      </c>
      <c r="J95" s="10">
        <f>SUM(H95:I95)</f>
        <v>0</v>
      </c>
      <c r="K95" s="1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>
      <c r="B96" s="9"/>
      <c r="C96" s="9"/>
      <c r="D96" s="10"/>
      <c r="E96" s="11"/>
      <c r="F96" s="10"/>
      <c r="G96" s="17" t="s">
        <v>45</v>
      </c>
      <c r="H96" s="10"/>
      <c r="I96" s="10">
        <v>0</v>
      </c>
      <c r="J96" s="10">
        <f>SUM(H96:I96)</f>
        <v>0</v>
      </c>
      <c r="K96" s="1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>
      <c r="B97" s="9"/>
      <c r="C97" s="9"/>
      <c r="D97" s="10"/>
      <c r="E97" s="11"/>
      <c r="F97" s="10"/>
      <c r="G97" s="12" t="s">
        <v>25</v>
      </c>
      <c r="H97" s="10"/>
      <c r="I97" s="10">
        <v>0</v>
      </c>
      <c r="J97" s="10">
        <f>SUM(H97:I97)</f>
        <v>0</v>
      </c>
      <c r="K97" s="1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>
      <c r="B98" s="9"/>
      <c r="C98" s="9"/>
      <c r="D98" s="10"/>
      <c r="E98" s="11"/>
      <c r="F98" s="10"/>
      <c r="G98" s="12" t="s">
        <v>46</v>
      </c>
      <c r="H98" s="10"/>
      <c r="I98" s="10">
        <v>0</v>
      </c>
      <c r="J98" s="10">
        <f>SUM(H98:I98)</f>
        <v>0</v>
      </c>
      <c r="K98" s="1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>
      <c r="B99" s="9"/>
      <c r="C99" s="9"/>
      <c r="D99" s="10"/>
      <c r="E99" s="11"/>
      <c r="F99" s="10"/>
      <c r="G99" s="12" t="s">
        <v>36</v>
      </c>
      <c r="H99" s="10"/>
      <c r="I99" s="10"/>
      <c r="J99" s="10"/>
      <c r="K99" s="10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>
      <c r="B100" s="9"/>
      <c r="C100" s="9"/>
      <c r="D100" s="10"/>
      <c r="E100" s="11"/>
      <c r="F100" s="10"/>
      <c r="G100" s="41"/>
      <c r="H100" s="10"/>
      <c r="I100" s="23"/>
      <c r="J100" s="10"/>
      <c r="K100" s="1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>
      <c r="B101" s="9" t="str">
        <f>[2]FDNewBaselineSumByRESOLVEReso!B42</f>
        <v>Southern_California_Desert_Ex_Wind</v>
      </c>
      <c r="C101" s="9" t="str">
        <f>INDEX([2]FDNewBaselineSumByRESOLVEReso!O:O,MATCH(B101,[2]FDNewBaselineSumByRESOLVEReso!N:N,0))</f>
        <v>Southern_California_Desert_Ex</v>
      </c>
      <c r="D101" s="10">
        <f>[2]FDNewBaselineSumByRESOLVEReso!E42</f>
        <v>0</v>
      </c>
      <c r="E101" s="11">
        <f>[2]EOSumByRESOLVEResource!D43</f>
        <v>0</v>
      </c>
      <c r="F101" s="10">
        <f t="shared" si="1"/>
        <v>0</v>
      </c>
      <c r="G101" s="41"/>
      <c r="H101" s="10"/>
      <c r="I101" s="10"/>
      <c r="J101" s="10"/>
      <c r="K101" s="1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>
      <c r="B102" s="20" t="str">
        <f>[2]FDNewBaselineSumByRESOLVEReso!B43</f>
        <v>Southern_Nevada_Solar</v>
      </c>
      <c r="C102" s="9" t="str">
        <f>INDEX([2]FDNewBaselineSumByRESOLVEReso!O:O,MATCH(B102,[2]FDNewBaselineSumByRESOLVEReso!N:N,0))</f>
        <v>SCADSNV-GLW_VEA</v>
      </c>
      <c r="D102" s="21">
        <v>182</v>
      </c>
      <c r="E102" s="11">
        <f>[2]EOSumByRESOLVEResource!D44</f>
        <v>0</v>
      </c>
      <c r="F102" s="10">
        <f t="shared" si="1"/>
        <v>182</v>
      </c>
      <c r="G102" s="41"/>
      <c r="H102" s="10"/>
      <c r="I102" s="10"/>
      <c r="J102" s="10"/>
      <c r="K102" s="30" t="s">
        <v>91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>
      <c r="B103" s="9"/>
      <c r="C103" s="9"/>
      <c r="D103" s="10"/>
      <c r="E103" s="11"/>
      <c r="F103" s="10"/>
      <c r="G103" s="29" t="s">
        <v>43</v>
      </c>
      <c r="H103" s="21">
        <v>40</v>
      </c>
      <c r="I103" s="10"/>
      <c r="J103" s="10"/>
      <c r="K103" s="10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>
      <c r="B104" s="9"/>
      <c r="C104" s="9"/>
      <c r="D104" s="10"/>
      <c r="E104" s="11"/>
      <c r="F104" s="10"/>
      <c r="G104" s="29" t="s">
        <v>44</v>
      </c>
      <c r="H104" s="21">
        <v>31</v>
      </c>
      <c r="I104" s="10"/>
      <c r="J104" s="10"/>
      <c r="K104" s="1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>
      <c r="B105" s="9"/>
      <c r="C105" s="9"/>
      <c r="D105" s="10"/>
      <c r="E105" s="11"/>
      <c r="F105" s="10"/>
      <c r="G105" s="29" t="s">
        <v>45</v>
      </c>
      <c r="H105" s="21">
        <v>111</v>
      </c>
      <c r="I105" s="10"/>
      <c r="J105" s="10"/>
      <c r="K105" s="10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>
      <c r="B106" s="9"/>
      <c r="C106" s="9"/>
      <c r="D106" s="10"/>
      <c r="E106" s="11"/>
      <c r="F106" s="10"/>
      <c r="G106" s="41"/>
      <c r="H106" s="10"/>
      <c r="I106" s="10"/>
      <c r="J106" s="10"/>
      <c r="K106" s="1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>
      <c r="A107" s="46"/>
      <c r="B107" s="9" t="str">
        <f>[2]FDNewBaselineSumByRESOLVEReso!B44</f>
        <v>Southern_Nevada_Wind</v>
      </c>
      <c r="C107" s="9" t="str">
        <f>INDEX([2]FDNewBaselineSumByRESOLVEReso!O:O,MATCH(B107,[2]FDNewBaselineSumByRESOLVEReso!N:N,0))</f>
        <v>SCADSNV-GLW_VEA</v>
      </c>
      <c r="D107" s="16">
        <f>[2]FDNewBaselineSumByRESOLVEReso!E44</f>
        <v>442.03</v>
      </c>
      <c r="E107" s="27">
        <f>[2]EOSumByRESOLVEResource!D45</f>
        <v>0</v>
      </c>
      <c r="F107" s="16">
        <f t="shared" si="1"/>
        <v>442.03</v>
      </c>
      <c r="G107" s="45"/>
      <c r="H107" s="16"/>
      <c r="I107" s="10"/>
      <c r="J107" s="10"/>
      <c r="K107" s="1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>
      <c r="B108" s="9"/>
      <c r="C108" s="9"/>
      <c r="D108" s="16"/>
      <c r="E108" s="27"/>
      <c r="F108" s="16"/>
      <c r="G108" s="17" t="s">
        <v>43</v>
      </c>
      <c r="H108" s="16">
        <v>97</v>
      </c>
      <c r="I108" s="16">
        <v>0</v>
      </c>
      <c r="J108" s="10">
        <f>SUM(H108:I108)</f>
        <v>97</v>
      </c>
      <c r="K108" s="1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>
      <c r="B109" s="9"/>
      <c r="C109" s="9"/>
      <c r="D109" s="16"/>
      <c r="E109" s="27"/>
      <c r="F109" s="16"/>
      <c r="G109" s="17" t="s">
        <v>44</v>
      </c>
      <c r="H109" s="16">
        <v>75</v>
      </c>
      <c r="I109" s="16">
        <v>0</v>
      </c>
      <c r="J109" s="10">
        <f>SUM(H109:I109)</f>
        <v>75</v>
      </c>
      <c r="K109" s="10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>
      <c r="B110" s="9"/>
      <c r="C110" s="9"/>
      <c r="D110" s="16"/>
      <c r="E110" s="27"/>
      <c r="F110" s="16"/>
      <c r="G110" s="17" t="s">
        <v>45</v>
      </c>
      <c r="H110" s="16">
        <v>270</v>
      </c>
      <c r="I110" s="16">
        <v>0</v>
      </c>
      <c r="J110" s="10">
        <f>SUM(H110:I110)</f>
        <v>270</v>
      </c>
      <c r="K110" s="1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>
      <c r="B111" s="9"/>
      <c r="C111" s="9"/>
      <c r="D111" s="10"/>
      <c r="E111" s="11"/>
      <c r="F111" s="10"/>
      <c r="G111" s="41"/>
      <c r="H111" s="10"/>
      <c r="I111" s="10"/>
      <c r="J111" s="10"/>
      <c r="K111" s="1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>
      <c r="A112" s="26"/>
      <c r="B112" s="9" t="str">
        <f>[2]FDNewBaselineSumByRESOLVEReso!B45</f>
        <v>SW_Ext_Tx_Wind</v>
      </c>
      <c r="C112" s="9" t="str">
        <f>INDEX([2]FDNewBaselineSumByRESOLVEReso!O:O,MATCH(B112,[2]FDNewBaselineSumByRESOLVEReso!N:N,0))</f>
        <v>SCADSNV-Riverside_Palm_Springs</v>
      </c>
      <c r="D112" s="10">
        <f>[2]FDNewBaselineSumByRESOLVEReso!E45</f>
        <v>0</v>
      </c>
      <c r="E112" s="11">
        <f>[2]EOSumByRESOLVEResource!D46</f>
        <v>500</v>
      </c>
      <c r="F112" s="10">
        <f t="shared" si="1"/>
        <v>500</v>
      </c>
      <c r="G112" s="41"/>
      <c r="H112" s="10"/>
      <c r="I112" s="10"/>
      <c r="J112" s="10"/>
      <c r="K112" s="1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>
      <c r="B113" s="9"/>
      <c r="C113" s="9"/>
      <c r="D113" s="10"/>
      <c r="E113" s="11"/>
      <c r="F113" s="10"/>
      <c r="G113" s="47" t="s">
        <v>69</v>
      </c>
      <c r="H113" s="10"/>
      <c r="I113" s="10">
        <v>500</v>
      </c>
      <c r="J113" s="10">
        <f t="shared" ref="J113:J119" si="2">SUM(H113:I113)</f>
        <v>500</v>
      </c>
      <c r="K113" s="18" t="s">
        <v>70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>
      <c r="B114" s="9"/>
      <c r="C114" s="9"/>
      <c r="D114" s="10"/>
      <c r="E114" s="11"/>
      <c r="F114" s="10"/>
      <c r="G114" s="42"/>
      <c r="H114" s="10"/>
      <c r="I114" s="10">
        <v>0</v>
      </c>
      <c r="J114" s="10">
        <f t="shared" si="2"/>
        <v>0</v>
      </c>
      <c r="K114" s="18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>
      <c r="A115" s="19"/>
      <c r="B115" s="20" t="str">
        <f>[2]FDNewBaselineSumByRESOLVEReso!B46</f>
        <v>Tehachapi_Solar</v>
      </c>
      <c r="C115" s="9" t="str">
        <f>INDEX([2]FDNewBaselineSumByRESOLVEReso!O:O,MATCH(B115,[2]FDNewBaselineSumByRESOLVEReso!N:N,0))</f>
        <v>Tehachapi</v>
      </c>
      <c r="D115" s="10">
        <v>3856</v>
      </c>
      <c r="E115" s="11">
        <f>[2]EOSumByRESOLVEResource!D47</f>
        <v>800</v>
      </c>
      <c r="F115" s="10">
        <f t="shared" si="1"/>
        <v>4656</v>
      </c>
      <c r="G115" s="41"/>
      <c r="H115" s="10"/>
      <c r="I115" s="10">
        <v>0</v>
      </c>
      <c r="J115" s="10">
        <f t="shared" si="2"/>
        <v>0</v>
      </c>
      <c r="K115" s="48" t="s">
        <v>47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>
      <c r="B116" s="9"/>
      <c r="C116" s="9"/>
      <c r="D116" s="10"/>
      <c r="E116" s="11"/>
      <c r="F116" s="10"/>
      <c r="G116" s="17" t="s">
        <v>48</v>
      </c>
      <c r="H116" s="10">
        <v>950</v>
      </c>
      <c r="I116" s="10">
        <v>197</v>
      </c>
      <c r="J116" s="10">
        <f t="shared" si="2"/>
        <v>1147</v>
      </c>
      <c r="K116" s="18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>
      <c r="B117" s="9"/>
      <c r="C117" s="9"/>
      <c r="D117" s="10"/>
      <c r="E117" s="11"/>
      <c r="F117" s="10"/>
      <c r="G117" s="17" t="s">
        <v>49</v>
      </c>
      <c r="H117" s="10">
        <v>1053</v>
      </c>
      <c r="I117" s="10">
        <v>218</v>
      </c>
      <c r="J117" s="10">
        <f t="shared" si="2"/>
        <v>1271</v>
      </c>
      <c r="K117" s="18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>
      <c r="B118" s="9"/>
      <c r="C118" s="9"/>
      <c r="D118" s="10"/>
      <c r="E118" s="11"/>
      <c r="F118" s="10"/>
      <c r="G118" s="17" t="s">
        <v>50</v>
      </c>
      <c r="H118" s="10">
        <v>1027</v>
      </c>
      <c r="I118" s="10">
        <v>213</v>
      </c>
      <c r="J118" s="10">
        <f t="shared" si="2"/>
        <v>1240</v>
      </c>
      <c r="K118" s="18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>
      <c r="B119" s="9"/>
      <c r="C119" s="9"/>
      <c r="D119" s="10"/>
      <c r="E119" s="11"/>
      <c r="F119" s="10"/>
      <c r="G119" s="31" t="s">
        <v>51</v>
      </c>
      <c r="H119" s="10">
        <v>826</v>
      </c>
      <c r="I119" s="10">
        <v>172</v>
      </c>
      <c r="J119" s="10">
        <f t="shared" si="2"/>
        <v>998</v>
      </c>
      <c r="K119" s="49" t="s">
        <v>52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>
      <c r="B120" s="9"/>
      <c r="C120" s="9"/>
      <c r="D120" s="10"/>
      <c r="E120" s="11"/>
      <c r="F120" s="10"/>
      <c r="G120" s="41"/>
      <c r="H120" s="10"/>
      <c r="I120" s="10"/>
      <c r="J120" s="10"/>
      <c r="K120" s="18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>
      <c r="B121" s="9" t="str">
        <f>[2]FDNewBaselineSumByRESOLVEReso!B47</f>
        <v>Tehachapi_Ex_Solar</v>
      </c>
      <c r="C121" s="9" t="str">
        <f>INDEX([2]FDNewBaselineSumByRESOLVEReso!O:O,MATCH(B121,[2]FDNewBaselineSumByRESOLVEReso!N:N,0))</f>
        <v>Tehachapi_Ex</v>
      </c>
      <c r="D121" s="10">
        <f>[2]FDNewBaselineSumByRESOLVEReso!E47</f>
        <v>0</v>
      </c>
      <c r="E121" s="11">
        <f>[2]EOSumByRESOLVEResource!D48</f>
        <v>0</v>
      </c>
      <c r="F121" s="10">
        <f t="shared" si="1"/>
        <v>0</v>
      </c>
      <c r="G121" s="41"/>
      <c r="H121" s="10"/>
      <c r="I121" s="10"/>
      <c r="J121" s="10"/>
      <c r="K121" s="18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>
      <c r="A122" s="26"/>
      <c r="B122" s="9" t="str">
        <f>[2]FDNewBaselineSumByRESOLVEReso!B48</f>
        <v>Tehachapi_Wind</v>
      </c>
      <c r="C122" s="9" t="str">
        <f>INDEX([2]FDNewBaselineSumByRESOLVEReso!O:O,MATCH(B122,[2]FDNewBaselineSumByRESOLVEReso!N:N,0))</f>
        <v>Tehachapi</v>
      </c>
      <c r="D122" s="10">
        <f>[2]FDNewBaselineSumByRESOLVEReso!E48</f>
        <v>275</v>
      </c>
      <c r="E122" s="11">
        <f>[2]EOSumByRESOLVEResource!D49</f>
        <v>0</v>
      </c>
      <c r="F122" s="10">
        <f t="shared" si="1"/>
        <v>275</v>
      </c>
      <c r="G122" s="41"/>
      <c r="H122" s="10"/>
      <c r="I122" s="10"/>
      <c r="J122" s="10"/>
      <c r="K122" s="18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>
      <c r="B123" s="9"/>
      <c r="C123" s="9"/>
      <c r="D123" s="10"/>
      <c r="E123" s="11"/>
      <c r="F123" s="10"/>
      <c r="G123" s="17" t="s">
        <v>48</v>
      </c>
      <c r="H123" s="10">
        <v>275</v>
      </c>
      <c r="I123" s="10">
        <v>0</v>
      </c>
      <c r="J123" s="10">
        <f>SUM(H123:I123)</f>
        <v>275</v>
      </c>
      <c r="K123" s="18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>
      <c r="B124" s="9"/>
      <c r="C124" s="9"/>
      <c r="D124" s="10"/>
      <c r="E124" s="11"/>
      <c r="F124" s="10"/>
      <c r="G124" s="41"/>
      <c r="H124" s="10"/>
      <c r="I124" s="10"/>
      <c r="J124" s="10"/>
      <c r="K124" s="18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>
      <c r="A125" s="19"/>
      <c r="B125" s="20" t="str">
        <f>[2]FDNewBaselineSumByRESOLVEReso!B49</f>
        <v>Westlands_Ex_Solar</v>
      </c>
      <c r="C125" s="9" t="str">
        <f>INDEX([2]FDNewBaselineSumByRESOLVEReso!O:O,MATCH(B125,[2]FDNewBaselineSumByRESOLVEReso!N:N,0))</f>
        <v>Westlands_Ex</v>
      </c>
      <c r="D125" s="10"/>
      <c r="E125" s="11">
        <f>[2]EOSumByRESOLVEResource!D50</f>
        <v>0</v>
      </c>
      <c r="F125" s="10">
        <f t="shared" si="1"/>
        <v>0</v>
      </c>
      <c r="G125" s="41"/>
      <c r="H125" s="10"/>
      <c r="I125" s="10"/>
      <c r="J125" s="10"/>
      <c r="K125" s="18">
        <v>-1779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>
      <c r="B126" s="9"/>
      <c r="C126" s="9"/>
      <c r="D126" s="10"/>
      <c r="E126" s="11"/>
      <c r="F126" s="10"/>
      <c r="G126" s="17" t="s">
        <v>53</v>
      </c>
      <c r="H126" s="10"/>
      <c r="I126" s="10">
        <v>0</v>
      </c>
      <c r="J126" s="10">
        <f>SUM(H126:I126)</f>
        <v>0</v>
      </c>
      <c r="K126" s="18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>
      <c r="B127" s="9"/>
      <c r="C127" s="9"/>
      <c r="D127" s="10"/>
      <c r="E127" s="11"/>
      <c r="F127" s="10"/>
      <c r="G127" s="17" t="s">
        <v>54</v>
      </c>
      <c r="H127" s="10"/>
      <c r="I127" s="10">
        <v>0</v>
      </c>
      <c r="J127" s="10">
        <f>SUM(H127:I127)</f>
        <v>0</v>
      </c>
      <c r="K127" s="18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>
      <c r="B128" s="9"/>
      <c r="C128" s="9"/>
      <c r="D128" s="10"/>
      <c r="E128" s="11"/>
      <c r="F128" s="10"/>
      <c r="G128" s="17" t="s">
        <v>55</v>
      </c>
      <c r="H128" s="10"/>
      <c r="I128" s="14">
        <v>0</v>
      </c>
      <c r="J128" s="10">
        <f>SUM(H128:I128)</f>
        <v>0</v>
      </c>
      <c r="K128" s="18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>
      <c r="B129" s="9"/>
      <c r="C129" s="9"/>
      <c r="D129" s="10"/>
      <c r="E129" s="11"/>
      <c r="F129" s="10"/>
      <c r="G129" s="41"/>
      <c r="H129" s="10"/>
      <c r="I129" s="14"/>
      <c r="J129" s="10"/>
      <c r="K129" s="18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>
      <c r="B130" s="9" t="str">
        <f>[2]FDNewBaselineSumByRESOLVEReso!B50</f>
        <v>Westlands_Ex_Wind</v>
      </c>
      <c r="C130" s="9" t="str">
        <f>INDEX([2]FDNewBaselineSumByRESOLVEReso!O:O,MATCH(B130,[2]FDNewBaselineSumByRESOLVEReso!N:N,0))</f>
        <v>N/A</v>
      </c>
      <c r="D130" s="10">
        <f>[2]FDNewBaselineSumByRESOLVEReso!E50</f>
        <v>0</v>
      </c>
      <c r="E130" s="11">
        <f>[2]EOSumByRESOLVEResource!D51</f>
        <v>0</v>
      </c>
      <c r="F130" s="10">
        <f t="shared" si="1"/>
        <v>0</v>
      </c>
      <c r="G130" s="41"/>
      <c r="H130" s="10"/>
      <c r="I130" s="14"/>
      <c r="J130" s="10"/>
      <c r="K130" s="18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>
      <c r="A131" s="19"/>
      <c r="B131" s="20" t="str">
        <f>[2]FDNewBaselineSumByRESOLVEReso!B51</f>
        <v>Westlands_Solar</v>
      </c>
      <c r="C131" s="9" t="str">
        <f>INDEX([2]FDNewBaselineSumByRESOLVEReso!O:O,MATCH(B131,[2]FDNewBaselineSumByRESOLVEReso!N:N,0))</f>
        <v>Central_Valley_North_Los_Banos-SPGE</v>
      </c>
      <c r="D131" s="21">
        <f>468+955</f>
        <v>1423</v>
      </c>
      <c r="E131" s="43">
        <v>665</v>
      </c>
      <c r="F131" s="21">
        <f t="shared" si="1"/>
        <v>2088</v>
      </c>
      <c r="G131" s="41"/>
      <c r="H131" s="10"/>
      <c r="I131" s="10"/>
      <c r="J131" s="10"/>
      <c r="K131" s="50" t="s">
        <v>92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>
      <c r="B132" s="9"/>
      <c r="C132" s="9"/>
      <c r="D132" s="10"/>
      <c r="E132" s="11"/>
      <c r="F132" s="10"/>
      <c r="G132" s="17" t="s">
        <v>57</v>
      </c>
      <c r="H132" s="21">
        <v>57</v>
      </c>
      <c r="I132" s="21">
        <v>100</v>
      </c>
      <c r="J132" s="10">
        <f t="shared" ref="J132:J138" si="3">SUM(H132:I132)</f>
        <v>157</v>
      </c>
      <c r="K132" s="18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>
      <c r="B133" s="9"/>
      <c r="C133" s="9"/>
      <c r="D133" s="10"/>
      <c r="E133" s="11"/>
      <c r="F133" s="10"/>
      <c r="G133" s="17" t="s">
        <v>58</v>
      </c>
      <c r="H133" s="21">
        <v>57</v>
      </c>
      <c r="I133" s="21">
        <v>112</v>
      </c>
      <c r="J133" s="10">
        <f t="shared" si="3"/>
        <v>169</v>
      </c>
      <c r="K133" s="18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>
      <c r="B134" s="9"/>
      <c r="C134" s="9"/>
      <c r="D134" s="10"/>
      <c r="E134" s="11"/>
      <c r="F134" s="10"/>
      <c r="G134" s="17" t="s">
        <v>59</v>
      </c>
      <c r="H134" s="21">
        <v>57</v>
      </c>
      <c r="I134" s="21">
        <v>106</v>
      </c>
      <c r="J134" s="10">
        <f t="shared" si="3"/>
        <v>163</v>
      </c>
      <c r="K134" s="18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>
      <c r="B135" s="9"/>
      <c r="C135" s="9"/>
      <c r="D135" s="10"/>
      <c r="E135" s="11"/>
      <c r="F135" s="10"/>
      <c r="G135" s="17" t="s">
        <v>60</v>
      </c>
      <c r="H135" s="21">
        <v>526</v>
      </c>
      <c r="I135" s="38">
        <v>124</v>
      </c>
      <c r="J135" s="10">
        <f t="shared" si="3"/>
        <v>650</v>
      </c>
      <c r="K135" s="18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>
      <c r="B136" s="9"/>
      <c r="C136" s="9"/>
      <c r="D136" s="10"/>
      <c r="E136" s="11"/>
      <c r="F136" s="10"/>
      <c r="G136" s="17" t="s">
        <v>61</v>
      </c>
      <c r="H136" s="21">
        <v>58</v>
      </c>
      <c r="I136" s="21">
        <v>118</v>
      </c>
      <c r="J136" s="10">
        <f t="shared" si="3"/>
        <v>176</v>
      </c>
      <c r="K136" s="18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>
      <c r="B137" s="9"/>
      <c r="C137" s="9"/>
      <c r="D137" s="10"/>
      <c r="E137" s="11"/>
      <c r="F137" s="10"/>
      <c r="G137" s="17" t="s">
        <v>62</v>
      </c>
      <c r="H137" s="21">
        <v>58</v>
      </c>
      <c r="I137" s="21">
        <v>105</v>
      </c>
      <c r="J137" s="10">
        <f t="shared" si="3"/>
        <v>163</v>
      </c>
      <c r="K137" s="18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>
      <c r="B138" s="9"/>
      <c r="C138" s="9"/>
      <c r="D138" s="10"/>
      <c r="E138" s="11"/>
      <c r="F138" s="10"/>
      <c r="G138" s="42" t="s">
        <v>63</v>
      </c>
      <c r="H138" s="21">
        <v>610</v>
      </c>
      <c r="I138" s="10"/>
      <c r="J138" s="10">
        <f t="shared" si="3"/>
        <v>610</v>
      </c>
      <c r="K138" s="18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>
      <c r="B139" s="9" t="str">
        <f>[2]FDNewBaselineSumByRESOLVEReso!B52</f>
        <v>Cape_Mendocino_Offshore_Wind</v>
      </c>
      <c r="C139" s="9" t="str">
        <f>INDEX([2]FDNewBaselineSumByRESOLVEReso!O:O,MATCH(B139,[2]FDNewBaselineSumByRESOLVEReso!N:N,0))</f>
        <v>N/A</v>
      </c>
      <c r="D139" s="10">
        <f>[2]FDNewBaselineSumByRESOLVEReso!E52</f>
        <v>0</v>
      </c>
      <c r="E139" s="11">
        <f>[2]EOSumByRESOLVEResource!D53</f>
        <v>0</v>
      </c>
      <c r="F139" s="10">
        <f t="shared" si="1"/>
        <v>0</v>
      </c>
      <c r="G139" s="41"/>
      <c r="H139" s="10"/>
      <c r="I139" s="10"/>
      <c r="J139" s="10"/>
      <c r="K139" s="18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>
      <c r="B140" s="9" t="str">
        <f>[2]FDNewBaselineSumByRESOLVEReso!B53</f>
        <v>Del_Norte_Offshore_Wind</v>
      </c>
      <c r="C140" s="9" t="str">
        <f>INDEX([2]FDNewBaselineSumByRESOLVEReso!O:O,MATCH(B140,[2]FDNewBaselineSumByRESOLVEReso!N:N,0))</f>
        <v>N/A</v>
      </c>
      <c r="D140" s="10">
        <f>[2]FDNewBaselineSumByRESOLVEReso!E53</f>
        <v>0</v>
      </c>
      <c r="E140" s="11">
        <f>[2]EOSumByRESOLVEResource!D54</f>
        <v>0</v>
      </c>
      <c r="F140" s="10">
        <f t="shared" si="1"/>
        <v>0</v>
      </c>
      <c r="G140" s="41"/>
      <c r="H140" s="10"/>
      <c r="I140" s="10"/>
      <c r="J140" s="10"/>
      <c r="K140" s="18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>
      <c r="B141" s="9" t="str">
        <f>[2]FDNewBaselineSumByRESOLVEReso!B54</f>
        <v>Diablo_Canyon_Offshore_Wind_Ext_Tx</v>
      </c>
      <c r="C141" s="9" t="str">
        <f>INDEX([2]FDNewBaselineSumByRESOLVEReso!O:O,MATCH(B141,[2]FDNewBaselineSumByRESOLVEReso!N:N,0))</f>
        <v>N/A</v>
      </c>
      <c r="D141" s="10">
        <f>[2]FDNewBaselineSumByRESOLVEReso!E54</f>
        <v>0</v>
      </c>
      <c r="E141" s="11">
        <f>[2]EOSumByRESOLVEResource!D55</f>
        <v>0</v>
      </c>
      <c r="F141" s="10">
        <f t="shared" si="1"/>
        <v>0</v>
      </c>
      <c r="G141" s="41"/>
      <c r="H141" s="10"/>
      <c r="I141" s="10"/>
      <c r="J141" s="10"/>
      <c r="K141" s="18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>
      <c r="B142" s="9" t="str">
        <f>[2]FDNewBaselineSumByRESOLVEReso!B55</f>
        <v>Diablo_Canyon_Offshore_Wind</v>
      </c>
      <c r="C142" s="9" t="str">
        <f>INDEX([2]FDNewBaselineSumByRESOLVEReso!O:O,MATCH(B142,[2]FDNewBaselineSumByRESOLVEReso!N:N,0))</f>
        <v>N/A</v>
      </c>
      <c r="D142" s="10">
        <f>[2]FDNewBaselineSumByRESOLVEReso!E55</f>
        <v>0</v>
      </c>
      <c r="E142" s="11">
        <f>[2]EOSumByRESOLVEResource!D56</f>
        <v>0</v>
      </c>
      <c r="F142" s="10">
        <f t="shared" si="1"/>
        <v>0</v>
      </c>
      <c r="G142" s="41"/>
      <c r="H142" s="10"/>
      <c r="I142" s="10"/>
      <c r="J142" s="10"/>
      <c r="K142" s="18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>
      <c r="B143" s="9" t="str">
        <f>[2]FDNewBaselineSumByRESOLVEReso!B56</f>
        <v>Humboldt_Bay_Offshore_Wind</v>
      </c>
      <c r="C143" s="9" t="str">
        <f>INDEX([2]FDNewBaselineSumByRESOLVEReso!O:O,MATCH(B143,[2]FDNewBaselineSumByRESOLVEReso!N:N,0))</f>
        <v>N/A</v>
      </c>
      <c r="D143" s="10">
        <f>[2]FDNewBaselineSumByRESOLVEReso!E56</f>
        <v>0</v>
      </c>
      <c r="E143" s="11">
        <f>[2]EOSumByRESOLVEResource!D57</f>
        <v>0</v>
      </c>
      <c r="F143" s="10">
        <f t="shared" si="1"/>
        <v>0</v>
      </c>
      <c r="G143" s="41"/>
      <c r="H143" s="10"/>
      <c r="I143" s="10"/>
      <c r="J143" s="10"/>
      <c r="K143" s="18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>
      <c r="B144" s="9" t="str">
        <f>[2]FDNewBaselineSumByRESOLVEReso!B57</f>
        <v>Morro_Bay_Offshore_Wind</v>
      </c>
      <c r="C144" s="9" t="str">
        <f>INDEX([2]FDNewBaselineSumByRESOLVEReso!O:O,MATCH(B144,[2]FDNewBaselineSumByRESOLVEReso!N:N,0))</f>
        <v>N/A</v>
      </c>
      <c r="D144" s="10">
        <f>[2]FDNewBaselineSumByRESOLVEReso!E57</f>
        <v>0</v>
      </c>
      <c r="E144" s="11">
        <f>[2]EOSumByRESOLVEResource!D58</f>
        <v>0</v>
      </c>
      <c r="F144" s="10">
        <f t="shared" si="1"/>
        <v>0</v>
      </c>
      <c r="G144" s="41"/>
      <c r="H144" s="10"/>
      <c r="I144" s="10"/>
      <c r="J144" s="10"/>
      <c r="K144" s="18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>
      <c r="B145" s="9" t="str">
        <f>[2]FDNewBaselineSumByRESOLVEReso!B58</f>
        <v>Utah_Solar</v>
      </c>
      <c r="C145" s="9" t="str">
        <f>INDEX([2]FDNewBaselineSumByRESOLVEReso!O:O,MATCH(B145,[2]FDNewBaselineSumByRESOLVEReso!N:N,0))</f>
        <v>N/A</v>
      </c>
      <c r="D145" s="10">
        <f>[2]FDNewBaselineSumByRESOLVEReso!E58</f>
        <v>0</v>
      </c>
      <c r="E145" s="11">
        <f>[2]EOSumByRESOLVEResource!D59</f>
        <v>0</v>
      </c>
      <c r="F145" s="10">
        <f t="shared" si="1"/>
        <v>0</v>
      </c>
      <c r="G145" s="41"/>
      <c r="H145" s="10"/>
      <c r="I145" s="10"/>
      <c r="J145" s="10"/>
      <c r="K145" s="18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>
      <c r="A146" s="19"/>
      <c r="B146" s="20" t="str">
        <f>[2]FDNewBaselineSumByRESOLVEReso!B59</f>
        <v>Arizona_Solar</v>
      </c>
      <c r="C146" s="9" t="str">
        <f>INDEX([2]FDNewBaselineSumByRESOLVEReso!O:O,MATCH(B146,[2]FDNewBaselineSumByRESOLVEReso!N:N,0))</f>
        <v>SCADSNV-Riverside_Palm_Springs</v>
      </c>
      <c r="D146" s="21">
        <v>446.89</v>
      </c>
      <c r="E146" s="43">
        <v>1463</v>
      </c>
      <c r="F146" s="21">
        <f>SUM(D146:E146)</f>
        <v>1909.8899999999999</v>
      </c>
      <c r="G146" s="41"/>
      <c r="H146" s="10"/>
      <c r="I146" s="10"/>
      <c r="J146" s="10"/>
      <c r="K146" s="50" t="s">
        <v>93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>
      <c r="B147" s="9"/>
      <c r="C147" s="9"/>
      <c r="D147" s="10"/>
      <c r="E147" s="11"/>
      <c r="F147" s="10"/>
      <c r="G147" s="17" t="s">
        <v>65</v>
      </c>
      <c r="H147" s="15">
        <v>58.5</v>
      </c>
      <c r="I147" s="21">
        <v>463</v>
      </c>
      <c r="J147" s="21">
        <f>SUM(H147:I147)</f>
        <v>521.5</v>
      </c>
      <c r="K147" s="18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>
      <c r="B148" s="9"/>
      <c r="C148" s="9"/>
      <c r="D148" s="10"/>
      <c r="E148" s="11"/>
      <c r="F148" s="10"/>
      <c r="G148" s="17" t="s">
        <v>66</v>
      </c>
      <c r="H148" s="15"/>
      <c r="I148" s="21"/>
      <c r="J148" s="21"/>
      <c r="K148" s="18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>
      <c r="B149" s="9"/>
      <c r="C149" s="9"/>
      <c r="D149" s="10"/>
      <c r="E149" s="11"/>
      <c r="F149" s="10"/>
      <c r="G149" s="12" t="s">
        <v>67</v>
      </c>
      <c r="H149" s="15">
        <v>58.5</v>
      </c>
      <c r="I149" s="21">
        <v>1000</v>
      </c>
      <c r="J149" s="21">
        <f>SUM(H149:I149)</f>
        <v>1058.5</v>
      </c>
      <c r="K149" s="18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>
      <c r="B150" s="9"/>
      <c r="C150" s="9"/>
      <c r="D150" s="10"/>
      <c r="E150" s="11"/>
      <c r="F150" s="10"/>
      <c r="G150" s="12"/>
      <c r="H150" s="10"/>
      <c r="I150" s="10"/>
      <c r="J150" s="10"/>
      <c r="K150" s="18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>
      <c r="B151" s="9" t="str">
        <f>[2]FDNewBaselineSumByRESOLVEReso!B60</f>
        <v>New_Mexico_Solar</v>
      </c>
      <c r="C151" s="9" t="str">
        <f>INDEX([2]FDNewBaselineSumByRESOLVEReso!O:O,MATCH(B151,[2]FDNewBaselineSumByRESOLVEReso!N:N,0))</f>
        <v>N/A</v>
      </c>
      <c r="D151" s="10">
        <f>[2]FDNewBaselineSumByRESOLVEReso!E60</f>
        <v>0</v>
      </c>
      <c r="E151" s="11">
        <f>[2]EOSumByRESOLVEResource!D61</f>
        <v>0</v>
      </c>
      <c r="F151" s="10">
        <f t="shared" si="1"/>
        <v>0</v>
      </c>
      <c r="G151" s="12"/>
      <c r="H151" s="10"/>
      <c r="I151" s="10"/>
      <c r="J151" s="10"/>
      <c r="K151" s="18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>
      <c r="B152" s="9" t="str">
        <f>[2]FDNewBaselineSumByRESOLVEReso!B61</f>
        <v>Baja_California_Solar</v>
      </c>
      <c r="C152" s="9" t="str">
        <f>INDEX([2]FDNewBaselineSumByRESOLVEReso!O:O,MATCH(B152,[2]FDNewBaselineSumByRESOLVEReso!N:N,0))</f>
        <v>N/A</v>
      </c>
      <c r="D152" s="10">
        <f>[2]FDNewBaselineSumByRESOLVEReso!E61</f>
        <v>0</v>
      </c>
      <c r="E152" s="11">
        <f>[2]EOSumByRESOLVEResource!D62</f>
        <v>0</v>
      </c>
      <c r="F152" s="10">
        <f t="shared" si="1"/>
        <v>0</v>
      </c>
      <c r="G152" s="12"/>
      <c r="H152" s="10"/>
      <c r="I152" s="10"/>
      <c r="J152" s="10"/>
      <c r="K152" s="18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>
      <c r="A153" s="19"/>
      <c r="B153" s="9" t="str">
        <f>[2]FDNewBaselineSumByRESOLVEReso!B62</f>
        <v>Baja_California_Wind</v>
      </c>
      <c r="C153" s="9" t="str">
        <f>INDEX([2]FDNewBaselineSumByRESOLVEReso!O:O,MATCH(B153,[2]FDNewBaselineSumByRESOLVEReso!N:N,0))</f>
        <v>Greater_Imperial-SCADSNV</v>
      </c>
      <c r="D153" s="10">
        <f>[2]FDNewBaselineSumByRESOLVEReso!E62</f>
        <v>495</v>
      </c>
      <c r="E153" s="11">
        <f>[2]EOSumByRESOLVEResource!D63</f>
        <v>0</v>
      </c>
      <c r="F153" s="10">
        <f t="shared" si="1"/>
        <v>495</v>
      </c>
      <c r="G153" s="12"/>
      <c r="H153" s="10"/>
      <c r="I153" s="10"/>
      <c r="J153" s="10"/>
      <c r="K153" s="18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>
      <c r="B154" s="9"/>
      <c r="C154" s="9"/>
      <c r="D154" s="10"/>
      <c r="E154" s="11"/>
      <c r="F154" s="10"/>
      <c r="G154" s="17" t="s">
        <v>68</v>
      </c>
      <c r="H154" s="14">
        <v>495</v>
      </c>
      <c r="I154" s="10">
        <v>0</v>
      </c>
      <c r="J154" s="10">
        <f>SUM(H154:I154)</f>
        <v>495</v>
      </c>
      <c r="K154" s="18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>
      <c r="B155" s="9"/>
      <c r="C155" s="9"/>
      <c r="D155" s="10"/>
      <c r="E155" s="11"/>
      <c r="F155" s="10"/>
      <c r="G155" s="41"/>
      <c r="H155" s="10"/>
      <c r="I155" s="10"/>
      <c r="J155" s="10"/>
      <c r="K155" s="18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>
      <c r="B156" s="9" t="str">
        <f>[2]FDNewBaselineSumByRESOLVEReso!B63</f>
        <v>Pacific_Northwest_Wind</v>
      </c>
      <c r="C156" s="9" t="str">
        <f>INDEX([2]FDNewBaselineSumByRESOLVEReso!O:O,MATCH(B156,[2]FDNewBaselineSumByRESOLVEReso!N:N,0))</f>
        <v>N/A</v>
      </c>
      <c r="D156" s="10">
        <f>[2]FDNewBaselineSumByRESOLVEReso!E63</f>
        <v>0</v>
      </c>
      <c r="E156" s="11">
        <f>[2]EOSumByRESOLVEResource!D64</f>
        <v>0</v>
      </c>
      <c r="F156" s="10">
        <f t="shared" si="1"/>
        <v>0</v>
      </c>
      <c r="G156" s="41"/>
      <c r="H156" s="10"/>
      <c r="I156" s="10"/>
      <c r="J156" s="10"/>
      <c r="K156" s="18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>
      <c r="B157" s="9" t="str">
        <f>[2]FDNewBaselineSumByRESOLVEReso!B64</f>
        <v>Idaho_Wind</v>
      </c>
      <c r="C157" s="9" t="str">
        <f>INDEX([2]FDNewBaselineSumByRESOLVEReso!O:O,MATCH(B157,[2]FDNewBaselineSumByRESOLVEReso!N:N,0))</f>
        <v>N/A</v>
      </c>
      <c r="D157" s="10">
        <f>[2]FDNewBaselineSumByRESOLVEReso!E64</f>
        <v>0</v>
      </c>
      <c r="E157" s="11">
        <f>[2]EOSumByRESOLVEResource!D65</f>
        <v>0</v>
      </c>
      <c r="F157" s="10">
        <f t="shared" si="1"/>
        <v>0</v>
      </c>
      <c r="G157" s="41"/>
      <c r="H157" s="10"/>
      <c r="I157" s="10"/>
      <c r="J157" s="10"/>
      <c r="K157" s="18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>
      <c r="B158" s="9" t="str">
        <f>[2]FDNewBaselineSumByRESOLVEReso!B65</f>
        <v>Utah_Wind</v>
      </c>
      <c r="C158" s="9" t="str">
        <f>INDEX([2]FDNewBaselineSumByRESOLVEReso!O:O,MATCH(B158,[2]FDNewBaselineSumByRESOLVEReso!N:N,0))</f>
        <v>N/A</v>
      </c>
      <c r="D158" s="10">
        <f>[2]FDNewBaselineSumByRESOLVEReso!E65</f>
        <v>0</v>
      </c>
      <c r="E158" s="11">
        <f>[2]EOSumByRESOLVEResource!D66</f>
        <v>0</v>
      </c>
      <c r="F158" s="10">
        <f t="shared" si="1"/>
        <v>0</v>
      </c>
      <c r="G158" s="41"/>
      <c r="H158" s="10"/>
      <c r="I158" s="10"/>
      <c r="J158" s="10"/>
      <c r="K158" s="18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>
      <c r="A159" s="46"/>
      <c r="B159" s="9" t="str">
        <f>[2]FDNewBaselineSumByRESOLVEReso!B66</f>
        <v>Wyoming_Wind</v>
      </c>
      <c r="C159" s="9" t="str">
        <f>INDEX([2]FDNewBaselineSumByRESOLVEReso!O:O,MATCH(B159,[2]FDNewBaselineSumByRESOLVEReso!N:N,0))</f>
        <v>SCADSNV-Mountain_Pass_El_Dorado</v>
      </c>
      <c r="D159" s="43">
        <f>[2]EOSumByRESOLVEResource!D67</f>
        <v>1500</v>
      </c>
      <c r="F159" s="10">
        <f>SUM(D159:D159)</f>
        <v>1500</v>
      </c>
      <c r="G159" s="41"/>
      <c r="H159" s="10"/>
      <c r="I159" s="10"/>
      <c r="J159" s="10"/>
      <c r="K159" s="18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>
      <c r="B160" s="9"/>
      <c r="C160" s="9"/>
      <c r="D160" s="10"/>
      <c r="E160" s="11"/>
      <c r="F160" s="10"/>
      <c r="G160" s="17" t="s">
        <v>46</v>
      </c>
      <c r="H160" s="21">
        <v>1500</v>
      </c>
      <c r="J160" s="10">
        <f>SUM(H160:H160)</f>
        <v>1500</v>
      </c>
      <c r="K160" s="50" t="s">
        <v>94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>
      <c r="B161" s="9"/>
      <c r="C161" s="9"/>
      <c r="D161" s="10"/>
      <c r="E161" s="11"/>
      <c r="F161" s="10"/>
      <c r="G161" s="41"/>
      <c r="H161" s="10"/>
      <c r="I161" s="10"/>
      <c r="J161" s="10"/>
      <c r="K161" s="18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>
      <c r="B162" s="9" t="str">
        <f>[2]FDNewBaselineSumByRESOLVEReso!B67</f>
        <v>Arizona_Wind</v>
      </c>
      <c r="C162" s="9" t="str">
        <f>INDEX([2]FDNewBaselineSumByRESOLVEReso!O:O,MATCH(B162,[2]FDNewBaselineSumByRESOLVEReso!N:N,0))</f>
        <v>N/A</v>
      </c>
      <c r="D162" s="10">
        <f>[2]FDNewBaselineSumByRESOLVEReso!E67</f>
        <v>0</v>
      </c>
      <c r="E162" s="11">
        <f>[2]EOSumByRESOLVEResource!D68</f>
        <v>0</v>
      </c>
      <c r="F162" s="10">
        <f t="shared" si="1"/>
        <v>0</v>
      </c>
      <c r="G162" s="41"/>
      <c r="H162" s="10"/>
      <c r="I162" s="10"/>
      <c r="J162" s="10"/>
      <c r="K162" s="18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>
      <c r="A163" s="26"/>
      <c r="B163" s="9" t="str">
        <f>[2]FDNewBaselineSumByRESOLVEReso!B68</f>
        <v>New_Mexico_Wind</v>
      </c>
      <c r="C163" s="9" t="str">
        <f>INDEX([2]FDNewBaselineSumByRESOLVEReso!O:O,MATCH(B163,[2]FDNewBaselineSumByRESOLVEReso!N:N,0))</f>
        <v>SCADSNV-Riverside_Palm_Springs</v>
      </c>
      <c r="D163" s="10">
        <v>945</v>
      </c>
      <c r="E163" s="11">
        <f>[2]EOSumByRESOLVEResource!D69</f>
        <v>582.98</v>
      </c>
      <c r="F163" s="10">
        <f t="shared" ref="F163" si="4">SUM(D163:E163)</f>
        <v>1527.98</v>
      </c>
      <c r="G163" s="41"/>
      <c r="H163" s="10"/>
      <c r="I163" s="10"/>
      <c r="J163" s="10"/>
      <c r="K163" s="18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>
      <c r="B164" s="9"/>
      <c r="C164" s="9"/>
      <c r="D164" s="10"/>
      <c r="E164" s="10"/>
      <c r="F164" s="10"/>
      <c r="G164" s="17" t="s">
        <v>69</v>
      </c>
      <c r="H164" s="10">
        <v>945</v>
      </c>
      <c r="I164" s="10">
        <v>583</v>
      </c>
      <c r="J164" s="10">
        <f>SUM(H164:I164)</f>
        <v>1528</v>
      </c>
      <c r="K164" s="18" t="s">
        <v>70</v>
      </c>
    </row>
    <row r="165" spans="1:30">
      <c r="B165" s="20" t="s">
        <v>71</v>
      </c>
      <c r="C165" s="9"/>
      <c r="D165" s="21">
        <v>201</v>
      </c>
      <c r="E165" s="43">
        <v>0</v>
      </c>
      <c r="F165" s="15">
        <f>SUM(D165:E165)</f>
        <v>201</v>
      </c>
      <c r="G165" s="9"/>
      <c r="H165" s="9"/>
      <c r="I165" s="10"/>
      <c r="J165" s="10"/>
      <c r="K165" s="18"/>
    </row>
    <row r="166" spans="1:30">
      <c r="B166" s="9"/>
      <c r="C166" s="9"/>
      <c r="D166" s="9"/>
      <c r="E166" s="9"/>
      <c r="F166" s="9"/>
      <c r="G166" s="29" t="s">
        <v>72</v>
      </c>
      <c r="H166" s="20">
        <v>140</v>
      </c>
      <c r="I166" s="37">
        <v>0</v>
      </c>
      <c r="J166" s="21">
        <f>SUM(H166:I166)</f>
        <v>140</v>
      </c>
      <c r="K166" s="18"/>
    </row>
    <row r="167" spans="1:30">
      <c r="B167" s="9"/>
      <c r="C167" s="9"/>
      <c r="D167" s="9"/>
      <c r="E167" s="9"/>
      <c r="F167" s="9"/>
      <c r="G167" s="29" t="s">
        <v>73</v>
      </c>
      <c r="H167" s="20">
        <v>47</v>
      </c>
      <c r="I167" s="37">
        <v>0</v>
      </c>
      <c r="J167" s="21">
        <f>SUM(H167:I167)</f>
        <v>47</v>
      </c>
      <c r="K167" s="18"/>
    </row>
    <row r="168" spans="1:30">
      <c r="B168" s="9"/>
      <c r="C168" s="9"/>
      <c r="D168" s="9"/>
      <c r="E168" s="9"/>
      <c r="F168" s="9"/>
      <c r="G168" s="29" t="s">
        <v>74</v>
      </c>
      <c r="H168" s="38">
        <v>14</v>
      </c>
      <c r="I168" s="37">
        <v>0</v>
      </c>
      <c r="J168" s="21">
        <f>SUM(H168:I168)</f>
        <v>14</v>
      </c>
      <c r="K168" s="18"/>
    </row>
    <row r="169" spans="1:30"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30">
      <c r="B170" s="20" t="s">
        <v>95</v>
      </c>
      <c r="C170" s="20" t="s">
        <v>75</v>
      </c>
      <c r="D170" s="15">
        <v>1843</v>
      </c>
      <c r="F170" s="15">
        <f>SUM(D170:D170)</f>
        <v>1843</v>
      </c>
      <c r="G170" s="9"/>
      <c r="H170" s="9"/>
      <c r="I170" s="9"/>
      <c r="J170" s="9"/>
      <c r="K170" s="9"/>
    </row>
    <row r="171" spans="1:30">
      <c r="B171" s="9"/>
      <c r="C171" s="9"/>
      <c r="D171" s="9"/>
      <c r="E171" s="9"/>
      <c r="F171" s="9"/>
      <c r="G171" s="29" t="s">
        <v>77</v>
      </c>
      <c r="H171" s="20">
        <v>500</v>
      </c>
      <c r="J171" s="15">
        <f>SUM(H171:H171)</f>
        <v>500</v>
      </c>
      <c r="K171" s="9"/>
    </row>
    <row r="172" spans="1:30">
      <c r="B172" s="9"/>
      <c r="C172" s="9"/>
      <c r="D172" s="9"/>
      <c r="E172" s="9"/>
      <c r="F172" s="9"/>
      <c r="G172" s="29" t="s">
        <v>96</v>
      </c>
      <c r="H172" s="20">
        <v>1343</v>
      </c>
      <c r="J172" s="15">
        <f>SUM(H172:H172)</f>
        <v>1343</v>
      </c>
      <c r="K172" s="9"/>
    </row>
    <row r="173" spans="1:30">
      <c r="G173" s="51"/>
      <c r="H173" s="51"/>
      <c r="I173" s="51"/>
      <c r="J173" s="51"/>
    </row>
  </sheetData>
  <mergeCells count="1">
    <mergeCell ref="B2:E2"/>
  </mergeCells>
  <conditionalFormatting sqref="M78:N87 H64:J64">
    <cfRule type="containsText" dxfId="3" priority="3" operator="containsText" text="_Ex">
      <formula>NOT(ISERROR(SEARCH("_Ex",H64)))</formula>
    </cfRule>
  </conditionalFormatting>
  <conditionalFormatting sqref="L107:M115">
    <cfRule type="containsText" dxfId="2" priority="2" operator="containsText" text="_Ex">
      <formula>NOT(ISERROR(SEARCH("_Ex",L107)))</formula>
    </cfRule>
  </conditionalFormatting>
  <conditionalFormatting sqref="L120:M120">
    <cfRule type="containsText" dxfId="1" priority="1" operator="containsText" text="_Ex">
      <formula>NOT(ISERROR(SEARCH("_Ex",L120)))</formula>
    </cfRule>
  </conditionalFormatting>
  <pageMargins left="0.7" right="0.7" top="0.75" bottom="0.75" header="0.3" footer="0.3"/>
  <pageSetup scale="47" fitToHeight="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866AA-4024-428C-A788-D8457568F9A3}">
  <sheetPr>
    <pageSetUpPr fitToPage="1"/>
  </sheetPr>
  <dimension ref="A1:AE169"/>
  <sheetViews>
    <sheetView tabSelected="1" topLeftCell="A141" zoomScale="90" zoomScaleNormal="90" workbookViewId="0">
      <selection activeCell="I151" sqref="I151"/>
    </sheetView>
  </sheetViews>
  <sheetFormatPr defaultColWidth="8.7109375" defaultRowHeight="14.45"/>
  <cols>
    <col min="1" max="1" width="8.42578125" bestFit="1" customWidth="1"/>
    <col min="2" max="2" width="42.42578125" bestFit="1" customWidth="1"/>
    <col min="3" max="3" width="39.7109375" bestFit="1" customWidth="1"/>
    <col min="4" max="4" width="14.7109375" style="1" customWidth="1"/>
    <col min="5" max="6" width="13.140625" style="1" customWidth="1"/>
    <col min="7" max="7" width="26.140625" style="1" bestFit="1" customWidth="1"/>
    <col min="8" max="10" width="13.140625" style="1" customWidth="1"/>
    <col min="11" max="11" width="54" style="1" bestFit="1" customWidth="1"/>
    <col min="12" max="30" width="13.140625" style="1" hidden="1" customWidth="1"/>
    <col min="31" max="31" width="3.7109375" style="1" customWidth="1"/>
  </cols>
  <sheetData>
    <row r="1" spans="1:31">
      <c r="A1" t="s">
        <v>97</v>
      </c>
      <c r="B1" t="s">
        <v>98</v>
      </c>
    </row>
    <row r="2" spans="1:31" ht="45" customHeight="1">
      <c r="B2" s="63" t="s">
        <v>99</v>
      </c>
      <c r="C2" s="63"/>
      <c r="D2" s="63"/>
      <c r="E2" s="6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86.45">
      <c r="B3" s="4" t="s">
        <v>2</v>
      </c>
      <c r="C3" s="4" t="s">
        <v>3</v>
      </c>
      <c r="D3" s="5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100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>
      <c r="B4" s="9" t="str">
        <f>[3]FDNewBaselineSumByRESOLVEReso!B4</f>
        <v>InState_Biomass</v>
      </c>
      <c r="C4" s="9" t="str">
        <f>INDEX([3]FDNewBaselineSumByRESOLVEReso!O:O,MATCH(B4,[3]FDNewBaselineSumByRESOLVEReso!N:N,0))</f>
        <v>None</v>
      </c>
      <c r="D4" s="10">
        <f>[3]FDNewBaselineSumByRESOLVEReso!E4</f>
        <v>0</v>
      </c>
      <c r="E4" s="10">
        <f>[3]EOSumByRESOLVEResource!D5</f>
        <v>0</v>
      </c>
      <c r="F4" s="10">
        <f t="shared" ref="F4:F67" si="0">SUM(D4:E4)</f>
        <v>0</v>
      </c>
      <c r="G4" s="12"/>
      <c r="H4" s="41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>
      <c r="B5" s="9" t="str">
        <f>[3]FDNewBaselineSumByRESOLVEReso!B5</f>
        <v>Greater_Imperial_Geothermal</v>
      </c>
      <c r="C5" s="9" t="str">
        <f>INDEX([3]FDNewBaselineSumByRESOLVEReso!O:O,MATCH(B5,[3]FDNewBaselineSumByRESOLVEReso!N:N,0))</f>
        <v>Greater_Imperial-SCADSNV</v>
      </c>
      <c r="D5" s="10">
        <f>[3]FDNewBaselineSumByRESOLVEReso!E5</f>
        <v>0</v>
      </c>
      <c r="E5" s="10">
        <f>[3]EOSumByRESOLVEResource!D6</f>
        <v>0</v>
      </c>
      <c r="F5" s="10">
        <f t="shared" si="0"/>
        <v>0</v>
      </c>
      <c r="G5" s="12"/>
      <c r="H5" s="41"/>
      <c r="I5" s="10"/>
      <c r="J5" s="10"/>
      <c r="K5" s="10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>
      <c r="B6" s="9" t="str">
        <f>[3]FDNewBaselineSumByRESOLVEReso!B6</f>
        <v>Inyokern_North_Kramer_Geothermal</v>
      </c>
      <c r="C6" s="9" t="str">
        <f>INDEX([3]FDNewBaselineSumByRESOLVEReso!O:O,MATCH(B6,[3]FDNewBaselineSumByRESOLVEReso!N:N,0))</f>
        <v>Greater_Kramer-Inyokern_North_Kramer</v>
      </c>
      <c r="D6" s="10">
        <f>[3]FDNewBaselineSumByRESOLVEReso!E6</f>
        <v>0</v>
      </c>
      <c r="E6" s="10">
        <f>[3]EOSumByRESOLVEResource!D7</f>
        <v>0</v>
      </c>
      <c r="F6" s="10">
        <f t="shared" si="0"/>
        <v>0</v>
      </c>
      <c r="G6" s="12"/>
      <c r="H6" s="41"/>
      <c r="I6" s="10"/>
      <c r="J6" s="10"/>
      <c r="K6" s="1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>
      <c r="B7" s="9" t="str">
        <f>[3]FDNewBaselineSumByRESOLVEReso!B7</f>
        <v>Northern_California_Ex_Geothermal</v>
      </c>
      <c r="C7" s="9" t="str">
        <f>INDEX([3]FDNewBaselineSumByRESOLVEReso!O:O,MATCH(B7,[3]FDNewBaselineSumByRESOLVEReso!N:N,0))</f>
        <v>Northern_California_Ex</v>
      </c>
      <c r="D7" s="10">
        <f>[3]FDNewBaselineSumByRESOLVEReso!E7</f>
        <v>0</v>
      </c>
      <c r="E7" s="10">
        <f>[3]EOSumByRESOLVEResource!D8</f>
        <v>0</v>
      </c>
      <c r="F7" s="10">
        <f t="shared" si="0"/>
        <v>0</v>
      </c>
      <c r="G7" s="12"/>
      <c r="H7" s="41"/>
      <c r="I7" s="10"/>
      <c r="J7" s="10"/>
      <c r="K7" s="1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>
      <c r="B8" s="9" t="str">
        <f>[3]FDNewBaselineSumByRESOLVEReso!B8</f>
        <v>Pacific_Northwest_Geothermal</v>
      </c>
      <c r="C8" s="9" t="str">
        <f>INDEX([3]FDNewBaselineSumByRESOLVEReso!O:O,MATCH(B8,[3]FDNewBaselineSumByRESOLVEReso!N:N,0))</f>
        <v>N/A</v>
      </c>
      <c r="D8" s="10">
        <f>[3]FDNewBaselineSumByRESOLVEReso!E8</f>
        <v>0</v>
      </c>
      <c r="E8" s="10">
        <f>[3]EOSumByRESOLVEResource!D9</f>
        <v>0</v>
      </c>
      <c r="F8" s="10">
        <f t="shared" si="0"/>
        <v>0</v>
      </c>
      <c r="G8" s="12"/>
      <c r="H8" s="41"/>
      <c r="I8" s="10"/>
      <c r="J8" s="10"/>
      <c r="K8" s="1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>
      <c r="B9" s="9" t="str">
        <f>[3]FDNewBaselineSumByRESOLVEReso!B9</f>
        <v>Riverside_Palm_Springs_Geothermal</v>
      </c>
      <c r="C9" s="9" t="str">
        <f>INDEX([3]FDNewBaselineSumByRESOLVEReso!O:O,MATCH(B9,[3]FDNewBaselineSumByRESOLVEReso!N:N,0))</f>
        <v>SCADSNV-Riverside_Palm_Springs</v>
      </c>
      <c r="D9" s="10">
        <f>[3]FDNewBaselineSumByRESOLVEReso!E9</f>
        <v>0</v>
      </c>
      <c r="E9" s="10">
        <f>[3]EOSumByRESOLVEResource!D10</f>
        <v>0</v>
      </c>
      <c r="F9" s="10">
        <f t="shared" si="0"/>
        <v>0</v>
      </c>
      <c r="G9" s="12"/>
      <c r="H9" s="41"/>
      <c r="I9" s="10"/>
      <c r="J9" s="10"/>
      <c r="K9" s="10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>
      <c r="B10" s="9" t="str">
        <f>[3]FDNewBaselineSumByRESOLVEReso!B10</f>
        <v>Solano_Geothermal</v>
      </c>
      <c r="C10" s="9" t="str">
        <f>INDEX([3]FDNewBaselineSumByRESOLVEReso!O:O,MATCH(B10,[3]FDNewBaselineSumByRESOLVEReso!N:N,0))</f>
        <v>Solano-Sacramento_River</v>
      </c>
      <c r="D10" s="10">
        <f>[3]FDNewBaselineSumByRESOLVEReso!E10</f>
        <v>0</v>
      </c>
      <c r="E10" s="10">
        <f>[3]EOSumByRESOLVEResource!D11</f>
        <v>0</v>
      </c>
      <c r="F10" s="10">
        <f t="shared" si="0"/>
        <v>0</v>
      </c>
      <c r="G10" s="12"/>
      <c r="H10" s="41"/>
      <c r="I10" s="10"/>
      <c r="J10" s="10"/>
      <c r="K10" s="10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>
      <c r="B11" s="9"/>
      <c r="C11" s="9"/>
      <c r="D11" s="10"/>
      <c r="E11" s="10"/>
      <c r="F11" s="10"/>
      <c r="G11" s="12"/>
      <c r="H11" s="41"/>
      <c r="I11" s="10"/>
      <c r="J11" s="10"/>
      <c r="K11" s="10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>
      <c r="B12" s="9"/>
      <c r="C12" s="9"/>
      <c r="D12" s="10"/>
      <c r="E12" s="10"/>
      <c r="F12" s="10"/>
      <c r="G12" s="12"/>
      <c r="H12" s="41"/>
      <c r="I12" s="10"/>
      <c r="J12" s="10"/>
      <c r="K12" s="10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>
      <c r="B13" s="9" t="str">
        <f>[3]FDNewBaselineSumByRESOLVEReso!B11</f>
        <v>Southern_Nevada_Geothermal</v>
      </c>
      <c r="C13" s="9" t="str">
        <f>INDEX([3]FDNewBaselineSumByRESOLVEReso!O:O,MATCH(B13,[3]FDNewBaselineSumByRESOLVEReso!N:N,0))</f>
        <v>SCADSNV-Mountain_Pass_El_Dorado</v>
      </c>
      <c r="D13" s="10">
        <f>[3]FDNewBaselineSumByRESOLVEReso!E11</f>
        <v>0</v>
      </c>
      <c r="E13" s="10">
        <f>[3]EOSumByRESOLVEResource!D12</f>
        <v>0</v>
      </c>
      <c r="F13" s="10">
        <f t="shared" si="0"/>
        <v>0</v>
      </c>
      <c r="G13" s="12"/>
      <c r="H13" s="41"/>
      <c r="I13" s="10"/>
      <c r="J13" s="10"/>
      <c r="K13" s="10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>
      <c r="B14" s="9" t="str">
        <f>[3]FDNewBaselineSumByRESOLVEReso!B12</f>
        <v>Carrizo_Solar</v>
      </c>
      <c r="C14" s="9" t="str">
        <f>INDEX([3]FDNewBaselineSumByRESOLVEReso!O:O,MATCH(B14,[3]FDNewBaselineSumByRESOLVEReso!N:N,0))</f>
        <v>SPGE-Kern_Greater_Carrizo-Carrizo</v>
      </c>
      <c r="D14" s="10">
        <f>[3]FDNewBaselineSumByRESOLVEReso!E12</f>
        <v>0</v>
      </c>
      <c r="E14" s="10">
        <f>[3]EOSumByRESOLVEResource!D13</f>
        <v>0</v>
      </c>
      <c r="F14" s="10">
        <f t="shared" si="0"/>
        <v>0</v>
      </c>
      <c r="G14" s="12"/>
      <c r="H14" s="41"/>
      <c r="I14" s="10"/>
      <c r="J14" s="10"/>
      <c r="K14" s="1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>
      <c r="A15" s="26"/>
      <c r="B15" s="9" t="str">
        <f>[3]FDNewBaselineSumByRESOLVEReso!B13</f>
        <v>Carrizo_Wind</v>
      </c>
      <c r="C15" s="9" t="str">
        <f>INDEX([3]FDNewBaselineSumByRESOLVEReso!O:O,MATCH(B15,[3]FDNewBaselineSumByRESOLVEReso!N:N,0))</f>
        <v>SPGE-Kern_Greater_Carrizo-Carrizo</v>
      </c>
      <c r="D15" s="10">
        <f>[3]FDNewBaselineSumByRESOLVEReso!E13</f>
        <v>287</v>
      </c>
      <c r="E15" s="10">
        <f>[3]EOSumByRESOLVEResource!D14</f>
        <v>0</v>
      </c>
      <c r="F15" s="10">
        <f t="shared" si="0"/>
        <v>287</v>
      </c>
      <c r="G15" s="12"/>
      <c r="H15" s="41"/>
      <c r="I15" s="10"/>
      <c r="J15" s="10"/>
      <c r="K15" s="1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>
      <c r="B16" s="9"/>
      <c r="C16" s="9"/>
      <c r="D16" s="10"/>
      <c r="E16" s="10"/>
      <c r="F16" s="10"/>
      <c r="G16" s="17" t="s">
        <v>12</v>
      </c>
      <c r="H16" s="41">
        <v>287</v>
      </c>
      <c r="I16" s="10">
        <v>0</v>
      </c>
      <c r="J16" s="10">
        <f>SUM(H16:I16)</f>
        <v>287</v>
      </c>
      <c r="K16" s="10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>
      <c r="B17" s="9"/>
      <c r="C17" s="9"/>
      <c r="D17" s="10"/>
      <c r="E17" s="10"/>
      <c r="F17" s="10"/>
      <c r="G17" s="12"/>
      <c r="H17" s="41"/>
      <c r="I17" s="10"/>
      <c r="J17" s="10"/>
      <c r="K17" s="1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>
      <c r="B18" s="9" t="str">
        <f>[3]FDNewBaselineSumByRESOLVEReso!B14</f>
        <v>Central_Valley_North_Los_Banos_Solar</v>
      </c>
      <c r="C18" s="9" t="str">
        <f>INDEX([3]FDNewBaselineSumByRESOLVEReso!O:O,MATCH(B18,[3]FDNewBaselineSumByRESOLVEReso!N:N,0))</f>
        <v>Central_Valley_North_Los_Banos-SPGE</v>
      </c>
      <c r="D18" s="10">
        <f>[3]FDNewBaselineSumByRESOLVEReso!E14</f>
        <v>0</v>
      </c>
      <c r="E18" s="10">
        <f>[3]EOSumByRESOLVEResource!D15</f>
        <v>0</v>
      </c>
      <c r="F18" s="10">
        <f t="shared" si="0"/>
        <v>0</v>
      </c>
      <c r="G18" s="12"/>
      <c r="H18" s="41"/>
      <c r="I18" s="10"/>
      <c r="J18" s="10"/>
      <c r="K18" s="10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>
      <c r="A19" s="26"/>
      <c r="B19" s="9" t="str">
        <f>[3]FDNewBaselineSumByRESOLVEReso!B15</f>
        <v>Central_Valley_North_Los_Banos_Wind</v>
      </c>
      <c r="C19" s="9" t="str">
        <f>INDEX([3]FDNewBaselineSumByRESOLVEReso!O:O,MATCH(B19,[3]FDNewBaselineSumByRESOLVEReso!N:N,0))</f>
        <v>Central_Valley_North_Los_Banos-SPGE</v>
      </c>
      <c r="D19" s="10">
        <f>[3]FDNewBaselineSumByRESOLVEReso!E15</f>
        <v>173</v>
      </c>
      <c r="E19" s="10">
        <f>[3]EOSumByRESOLVEResource!D16</f>
        <v>0</v>
      </c>
      <c r="F19" s="10">
        <f t="shared" si="0"/>
        <v>173</v>
      </c>
      <c r="G19" s="12"/>
      <c r="H19" s="41"/>
      <c r="I19" s="10"/>
      <c r="J19" s="10"/>
      <c r="K19" s="10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>
      <c r="B20" s="9"/>
      <c r="C20" s="9"/>
      <c r="D20" s="10"/>
      <c r="E20" s="10"/>
      <c r="F20" s="10"/>
      <c r="G20" s="12" t="s">
        <v>13</v>
      </c>
      <c r="H20" s="41">
        <v>173</v>
      </c>
      <c r="I20" s="10">
        <v>0</v>
      </c>
      <c r="J20" s="10">
        <f>SUM(H20:I20)</f>
        <v>173</v>
      </c>
      <c r="K20" s="10" t="s">
        <v>14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>
      <c r="B21" s="9"/>
      <c r="C21" s="9"/>
      <c r="D21" s="10"/>
      <c r="E21" s="10"/>
      <c r="F21" s="10"/>
      <c r="G21" s="12"/>
      <c r="H21" s="41"/>
      <c r="I21" s="10"/>
      <c r="J21" s="10"/>
      <c r="K21" s="10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>
      <c r="B22" s="9" t="str">
        <f>[3]FDNewBaselineSumByRESOLVEReso!B16</f>
        <v>Distributed_Solar</v>
      </c>
      <c r="C22" s="9" t="str">
        <f>INDEX([3]FDNewBaselineSumByRESOLVEReso!O:O,MATCH(B22,[3]FDNewBaselineSumByRESOLVEReso!N:N,0))</f>
        <v>None</v>
      </c>
      <c r="D22" s="10">
        <f>[3]FDNewBaselineSumByRESOLVEReso!E16</f>
        <v>0</v>
      </c>
      <c r="E22" s="10">
        <f>[3]EOSumByRESOLVEResource!D17</f>
        <v>0</v>
      </c>
      <c r="F22" s="10">
        <f t="shared" si="0"/>
        <v>0</v>
      </c>
      <c r="G22" s="12"/>
      <c r="H22" s="41"/>
      <c r="I22" s="10"/>
      <c r="J22" s="10"/>
      <c r="K22" s="10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>
      <c r="B23" s="9" t="str">
        <f>[3]FDNewBaselineSumByRESOLVEReso!B17</f>
        <v>Distributed_Wind</v>
      </c>
      <c r="C23" s="9" t="e">
        <f>INDEX([3]FDNewBaselineSumByRESOLVEReso!O:O,MATCH(B23,[3]FDNewBaselineSumByRESOLVEReso!N:N,0))</f>
        <v>#N/A</v>
      </c>
      <c r="D23" s="10">
        <f>[3]FDNewBaselineSumByRESOLVEReso!E17</f>
        <v>0</v>
      </c>
      <c r="E23" s="10">
        <f>[3]EOSumByRESOLVEResource!D18</f>
        <v>0</v>
      </c>
      <c r="F23" s="10">
        <f t="shared" si="0"/>
        <v>0</v>
      </c>
      <c r="G23" s="12"/>
      <c r="H23" s="41"/>
      <c r="I23" s="10"/>
      <c r="J23" s="10"/>
      <c r="K23" s="10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>
      <c r="A24" s="19"/>
      <c r="B24" s="20" t="str">
        <f>[3]FDNewBaselineSumByRESOLVEReso!B18</f>
        <v>Greater_Imperial_Solar</v>
      </c>
      <c r="C24" s="9" t="str">
        <f>INDEX([3]FDNewBaselineSumByRESOLVEReso!O:O,MATCH(B24,[3]FDNewBaselineSumByRESOLVEReso!N:N,0))</f>
        <v>Greater_Imperial-SCADSNV</v>
      </c>
      <c r="D24" s="21">
        <v>600</v>
      </c>
      <c r="E24" s="16">
        <v>548</v>
      </c>
      <c r="F24" s="21">
        <f t="shared" si="0"/>
        <v>1148</v>
      </c>
      <c r="G24" s="12"/>
      <c r="H24" s="45"/>
      <c r="I24" s="10"/>
      <c r="J24" s="10"/>
      <c r="K24" s="30" t="s">
        <v>101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>
      <c r="B25" s="9"/>
      <c r="C25" s="9"/>
      <c r="D25" s="10"/>
      <c r="E25" s="10"/>
      <c r="F25" s="10"/>
      <c r="G25" s="17" t="s">
        <v>15</v>
      </c>
      <c r="H25" s="52">
        <v>300</v>
      </c>
      <c r="I25" s="16">
        <f>267+66</f>
        <v>333</v>
      </c>
      <c r="J25" s="10">
        <f>SUM(H25:I25)</f>
        <v>633</v>
      </c>
      <c r="K25" s="10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>
      <c r="B26" s="9"/>
      <c r="C26" s="9"/>
      <c r="D26" s="10"/>
      <c r="E26" s="10"/>
      <c r="F26" s="10"/>
      <c r="G26" s="17" t="s">
        <v>16</v>
      </c>
      <c r="H26" s="52">
        <v>300</v>
      </c>
      <c r="I26" s="16">
        <f>173+42</f>
        <v>215</v>
      </c>
      <c r="J26" s="10">
        <f>SUM(H26:I26)</f>
        <v>515</v>
      </c>
      <c r="K26" s="10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>
      <c r="B27" s="9"/>
      <c r="C27" s="9"/>
      <c r="D27" s="10"/>
      <c r="E27" s="10"/>
      <c r="F27" s="10"/>
      <c r="G27" s="12"/>
      <c r="H27" s="41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>
      <c r="B28" s="9" t="str">
        <f>[3]FDNewBaselineSumByRESOLVEReso!B19</f>
        <v>Greater_Imperial_Wind</v>
      </c>
      <c r="C28" s="9" t="str">
        <f>INDEX([3]FDNewBaselineSumByRESOLVEReso!O:O,MATCH(B28,[3]FDNewBaselineSumByRESOLVEReso!N:N,0))</f>
        <v>Greater_Imperial-SCADSNV</v>
      </c>
      <c r="D28" s="10">
        <f>[3]FDNewBaselineSumByRESOLVEReso!E19</f>
        <v>0</v>
      </c>
      <c r="E28" s="10">
        <f>[3]EOSumByRESOLVEResource!D20</f>
        <v>0</v>
      </c>
      <c r="F28" s="10">
        <f t="shared" si="0"/>
        <v>0</v>
      </c>
      <c r="G28" s="12"/>
      <c r="H28" s="41"/>
      <c r="I28" s="10"/>
      <c r="J28" s="10"/>
      <c r="K28" s="1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>
      <c r="B29" s="9" t="str">
        <f>[3]FDNewBaselineSumByRESOLVEReso!B20</f>
        <v>Greater_Kramer_Wind</v>
      </c>
      <c r="C29" s="9" t="str">
        <f>INDEX([3]FDNewBaselineSumByRESOLVEReso!O:O,MATCH(B29,[3]FDNewBaselineSumByRESOLVEReso!N:N,0))</f>
        <v>Greater_Kramer</v>
      </c>
      <c r="D29" s="10">
        <f>[3]FDNewBaselineSumByRESOLVEReso!E20</f>
        <v>0</v>
      </c>
      <c r="E29" s="10">
        <f>[3]EOSumByRESOLVEResource!D21</f>
        <v>0</v>
      </c>
      <c r="F29" s="10">
        <f t="shared" si="0"/>
        <v>0</v>
      </c>
      <c r="G29" s="12"/>
      <c r="H29" s="41"/>
      <c r="I29" s="22"/>
      <c r="J29" s="10"/>
      <c r="K29" s="6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>
      <c r="A30" s="26"/>
      <c r="B30" s="9" t="str">
        <f>[3]FDNewBaselineSumByRESOLVEReso!B21</f>
        <v>Humboldt_Wind</v>
      </c>
      <c r="C30" s="9" t="str">
        <f>INDEX([3]FDNewBaselineSumByRESOLVEReso!O:O,MATCH(B30,[3]FDNewBaselineSumByRESOLVEReso!N:N,0))</f>
        <v>Sacramento_River-Humboldt</v>
      </c>
      <c r="D30" s="10">
        <f>[3]FDNewBaselineSumByRESOLVEReso!E21</f>
        <v>0</v>
      </c>
      <c r="E30" s="10">
        <f>[3]EOSumByRESOLVEResource!D22</f>
        <v>34</v>
      </c>
      <c r="F30" s="10">
        <f t="shared" si="0"/>
        <v>34</v>
      </c>
      <c r="G30" s="12"/>
      <c r="H30" s="41"/>
      <c r="I30" s="10"/>
      <c r="J30" s="10"/>
      <c r="K30" s="10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>
      <c r="B31" s="9"/>
      <c r="C31" s="9"/>
      <c r="D31" s="10"/>
      <c r="E31" s="10"/>
      <c r="F31" s="10"/>
      <c r="G31" s="12" t="s">
        <v>17</v>
      </c>
      <c r="H31" s="41">
        <v>0</v>
      </c>
      <c r="I31" s="10">
        <v>34</v>
      </c>
      <c r="J31" s="10">
        <f>SUM(H31:I31)</f>
        <v>34</v>
      </c>
      <c r="K31" s="1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>
      <c r="B32" s="9"/>
      <c r="C32" s="9"/>
      <c r="D32" s="10"/>
      <c r="E32" s="10"/>
      <c r="F32" s="10"/>
      <c r="G32" s="12"/>
      <c r="H32" s="41"/>
      <c r="I32" s="10"/>
      <c r="J32" s="10"/>
      <c r="K32" s="1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>
      <c r="B33" s="9" t="str">
        <f>[3]FDNewBaselineSumByRESOLVEReso!B22</f>
        <v>Inyokern_North_Kramer_Solar</v>
      </c>
      <c r="C33" s="9" t="str">
        <f>INDEX([3]FDNewBaselineSumByRESOLVEReso!O:O,MATCH(B33,[3]FDNewBaselineSumByRESOLVEReso!N:N,0))</f>
        <v>Greater_Kramer-Inyokern_North_Kramer</v>
      </c>
      <c r="D33" s="10">
        <f>[3]FDNewBaselineSumByRESOLVEReso!E22</f>
        <v>0</v>
      </c>
      <c r="E33" s="10">
        <f>[3]EOSumByRESOLVEResource!D23</f>
        <v>0</v>
      </c>
      <c r="F33" s="10">
        <f t="shared" si="0"/>
        <v>0</v>
      </c>
      <c r="G33" s="12"/>
      <c r="H33" s="41"/>
      <c r="I33" s="10"/>
      <c r="J33" s="10"/>
      <c r="K33" s="1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>
      <c r="B34" s="9" t="str">
        <f>[3]FDNewBaselineSumByRESOLVEReso!B23</f>
        <v>Kern_Greater_Carrizo_Solar</v>
      </c>
      <c r="C34" s="9" t="str">
        <f>INDEX([3]FDNewBaselineSumByRESOLVEReso!O:O,MATCH(B34,[3]FDNewBaselineSumByRESOLVEReso!N:N,0))</f>
        <v>SPGE-Kern_Greater_Carrizo</v>
      </c>
      <c r="D34" s="10">
        <f>[3]FDNewBaselineSumByRESOLVEReso!E23</f>
        <v>0</v>
      </c>
      <c r="E34" s="10">
        <f>[3]EOSumByRESOLVEResource!D24</f>
        <v>0</v>
      </c>
      <c r="F34" s="10">
        <f t="shared" si="0"/>
        <v>0</v>
      </c>
      <c r="G34" s="12"/>
      <c r="H34" s="41"/>
      <c r="I34" s="10"/>
      <c r="J34" s="10"/>
      <c r="K34" s="1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>
      <c r="B35" s="9"/>
      <c r="C35" s="9"/>
      <c r="D35" s="10"/>
      <c r="E35" s="10"/>
      <c r="F35" s="10"/>
      <c r="G35" s="12"/>
      <c r="H35" s="41"/>
      <c r="I35" s="10"/>
      <c r="J35" s="10"/>
      <c r="K35" s="1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>
      <c r="B36" s="9"/>
      <c r="C36" s="9"/>
      <c r="D36" s="10"/>
      <c r="E36" s="10"/>
      <c r="F36" s="10"/>
      <c r="G36" s="12"/>
      <c r="H36" s="41"/>
      <c r="I36" s="10"/>
      <c r="J36" s="10"/>
      <c r="K36" s="1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>
      <c r="B37" s="9"/>
      <c r="C37" s="9"/>
      <c r="D37" s="10"/>
      <c r="E37" s="10"/>
      <c r="F37" s="10"/>
      <c r="G37" s="12"/>
      <c r="H37" s="41"/>
      <c r="I37" s="10"/>
      <c r="J37" s="10"/>
      <c r="K37" s="1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>
      <c r="B38" s="9"/>
      <c r="C38" s="9"/>
      <c r="D38" s="10"/>
      <c r="E38" s="10"/>
      <c r="F38" s="10"/>
      <c r="G38" s="12"/>
      <c r="H38" s="41"/>
      <c r="I38" s="10"/>
      <c r="J38" s="10"/>
      <c r="K38" s="10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>
      <c r="B39" s="9"/>
      <c r="C39" s="9"/>
      <c r="D39" s="10"/>
      <c r="E39" s="10"/>
      <c r="F39" s="10"/>
      <c r="G39" s="12"/>
      <c r="H39" s="41"/>
      <c r="I39" s="10"/>
      <c r="J39" s="10"/>
      <c r="K39" s="10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>
      <c r="B40" s="9"/>
      <c r="C40" s="9"/>
      <c r="D40" s="10"/>
      <c r="E40" s="10"/>
      <c r="F40" s="10"/>
      <c r="G40" s="12"/>
      <c r="H40" s="41"/>
      <c r="I40" s="23"/>
      <c r="J40" s="10"/>
      <c r="K40" s="1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>
      <c r="A41" s="26"/>
      <c r="B41" s="9" t="str">
        <f>[3]FDNewBaselineSumByRESOLVEReso!B24</f>
        <v>Kern_Greater_Carrizo_Wind</v>
      </c>
      <c r="C41" s="9" t="str">
        <f>INDEX([3]FDNewBaselineSumByRESOLVEReso!O:O,MATCH(B41,[3]FDNewBaselineSumByRESOLVEReso!N:N,0))</f>
        <v>SPGE-Kern_Greater_Carrizo</v>
      </c>
      <c r="D41" s="10">
        <f>[3]FDNewBaselineSumByRESOLVEReso!E24</f>
        <v>20</v>
      </c>
      <c r="E41" s="10">
        <f>[3]EOSumByRESOLVEResource!D25</f>
        <v>0</v>
      </c>
      <c r="F41" s="10">
        <f t="shared" si="0"/>
        <v>20</v>
      </c>
      <c r="G41" s="12"/>
      <c r="H41" s="41"/>
      <c r="I41" s="10"/>
      <c r="J41" s="10"/>
      <c r="K41" s="1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8.9">
      <c r="B42" s="9"/>
      <c r="C42" s="9"/>
      <c r="D42" s="10"/>
      <c r="E42" s="10"/>
      <c r="F42" s="10"/>
      <c r="G42" s="12" t="s">
        <v>23</v>
      </c>
      <c r="H42" s="53">
        <v>20</v>
      </c>
      <c r="I42" s="10">
        <v>0</v>
      </c>
      <c r="J42" s="10">
        <f>SUM(H42:I42)</f>
        <v>20</v>
      </c>
      <c r="K42" s="24" t="s">
        <v>24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6.25" customHeight="1">
      <c r="B43" s="9"/>
      <c r="C43" s="9"/>
      <c r="D43" s="10"/>
      <c r="E43" s="10"/>
      <c r="F43" s="10"/>
      <c r="G43" s="12"/>
      <c r="H43" s="41"/>
      <c r="I43" s="10"/>
      <c r="J43" s="10"/>
      <c r="K43" s="1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>
      <c r="B44" s="9" t="str">
        <f>[3]FDNewBaselineSumByRESOLVEReso!B25</f>
        <v>Kramer_Inyokern_Ex_Solar</v>
      </c>
      <c r="C44" s="9" t="str">
        <f>INDEX([3]FDNewBaselineSumByRESOLVEReso!O:O,MATCH(B44,[3]FDNewBaselineSumByRESOLVEReso!N:N,0))</f>
        <v>Kramer_Inyokern_Ex</v>
      </c>
      <c r="D44" s="10">
        <f>[3]FDNewBaselineSumByRESOLVEReso!E25</f>
        <v>0</v>
      </c>
      <c r="E44" s="10">
        <f>[3]EOSumByRESOLVEResource!D26</f>
        <v>0</v>
      </c>
      <c r="F44" s="10">
        <f t="shared" si="0"/>
        <v>0</v>
      </c>
      <c r="G44" s="12"/>
      <c r="H44" s="41"/>
      <c r="I44" s="10"/>
      <c r="J44" s="10"/>
      <c r="K44" s="1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>
      <c r="B45" s="9" t="str">
        <f>[3]FDNewBaselineSumByRESOLVEReso!B26</f>
        <v>Kramer_Inyokern_Ex_Wind</v>
      </c>
      <c r="C45" s="9" t="str">
        <f>INDEX([3]FDNewBaselineSumByRESOLVEReso!O:O,MATCH(B45,[3]FDNewBaselineSumByRESOLVEReso!N:N,0))</f>
        <v>Kramer_Inyokern_Ex</v>
      </c>
      <c r="D45" s="10">
        <f>[3]FDNewBaselineSumByRESOLVEReso!E26</f>
        <v>0</v>
      </c>
      <c r="E45" s="10">
        <f>[3]EOSumByRESOLVEResource!D27</f>
        <v>0</v>
      </c>
      <c r="F45" s="10">
        <f t="shared" si="0"/>
        <v>0</v>
      </c>
      <c r="G45" s="12"/>
      <c r="H45" s="41"/>
      <c r="I45" s="10"/>
      <c r="J45" s="10"/>
      <c r="K45" s="1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>
      <c r="A46" s="19"/>
      <c r="B46" s="9" t="str">
        <f>[3]FDNewBaselineSumByRESOLVEReso!B27</f>
        <v>Mountain_Pass_El_Dorado_Solar</v>
      </c>
      <c r="C46" s="9" t="str">
        <f>INDEX([3]FDNewBaselineSumByRESOLVEReso!O:O,MATCH(B46,[3]FDNewBaselineSumByRESOLVEReso!N:N,0))</f>
        <v>Mountain_Pass_El_Dorado</v>
      </c>
      <c r="D46" s="10">
        <f>[3]FDNewBaselineSumByRESOLVEReso!E27</f>
        <v>248</v>
      </c>
      <c r="E46" s="10">
        <f>[3]EOSumByRESOLVEResource!D28</f>
        <v>0</v>
      </c>
      <c r="F46" s="10">
        <f t="shared" si="0"/>
        <v>248</v>
      </c>
      <c r="G46" s="12"/>
      <c r="H46" s="41"/>
      <c r="I46" s="10"/>
      <c r="J46" s="10"/>
      <c r="K46" s="10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>
      <c r="B47" s="9"/>
      <c r="C47" s="9"/>
      <c r="D47" s="10"/>
      <c r="E47" s="10"/>
      <c r="F47" s="10"/>
      <c r="G47" s="12" t="s">
        <v>25</v>
      </c>
      <c r="H47" s="41">
        <v>83</v>
      </c>
      <c r="I47" s="10">
        <v>0</v>
      </c>
      <c r="J47" s="10">
        <f>SUM(H47:I47)</f>
        <v>83</v>
      </c>
      <c r="K47" s="10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>
      <c r="B48" s="9"/>
      <c r="C48" s="9"/>
      <c r="D48" s="10"/>
      <c r="E48" s="10"/>
      <c r="F48" s="10"/>
      <c r="G48" s="12" t="s">
        <v>26</v>
      </c>
      <c r="H48" s="41">
        <v>165</v>
      </c>
      <c r="I48" s="10">
        <v>0</v>
      </c>
      <c r="J48" s="10">
        <f>SUM(H48:I48)</f>
        <v>165</v>
      </c>
      <c r="K48" s="10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>
      <c r="B49" s="9"/>
      <c r="C49" s="9"/>
      <c r="D49" s="10"/>
      <c r="E49" s="10"/>
      <c r="F49" s="10"/>
      <c r="G49" s="12"/>
      <c r="H49" s="41"/>
      <c r="I49" s="10"/>
      <c r="J49" s="10"/>
      <c r="K49" s="10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>
      <c r="A50" s="19"/>
      <c r="B50" s="9" t="str">
        <f>[3]FDNewBaselineSumByRESOLVEReso!B28</f>
        <v>North_Victor_Solar</v>
      </c>
      <c r="C50" s="9" t="str">
        <f>INDEX([3]FDNewBaselineSumByRESOLVEReso!O:O,MATCH(B50,[3]FDNewBaselineSumByRESOLVEReso!N:N,0))</f>
        <v>North_Victor-Greater_Kramer</v>
      </c>
      <c r="D50" s="10">
        <f>[3]FDNewBaselineSumByRESOLVEReso!E28</f>
        <v>300</v>
      </c>
      <c r="E50" s="10">
        <f>[3]EOSumByRESOLVEResource!D29</f>
        <v>0</v>
      </c>
      <c r="F50" s="10">
        <f t="shared" si="0"/>
        <v>300</v>
      </c>
      <c r="G50" s="12"/>
      <c r="H50" s="41"/>
      <c r="I50" s="10"/>
      <c r="J50" s="10"/>
      <c r="K50" s="10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>
      <c r="B51" s="9"/>
      <c r="C51" s="9"/>
      <c r="D51" s="10"/>
      <c r="E51" s="10"/>
      <c r="F51" s="10"/>
      <c r="G51" s="17" t="s">
        <v>27</v>
      </c>
      <c r="H51" s="41">
        <v>215</v>
      </c>
      <c r="I51" s="10">
        <v>0</v>
      </c>
      <c r="J51" s="10">
        <f>SUM(H51:I51)</f>
        <v>215</v>
      </c>
      <c r="K51" s="10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>
      <c r="B52" s="9"/>
      <c r="C52" s="9"/>
      <c r="D52" s="10"/>
      <c r="E52" s="10"/>
      <c r="F52" s="10"/>
      <c r="G52" s="17" t="s">
        <v>28</v>
      </c>
      <c r="H52" s="41">
        <v>85</v>
      </c>
      <c r="I52" s="10">
        <v>0</v>
      </c>
      <c r="J52" s="10">
        <f>SUM(H52:I52)</f>
        <v>85</v>
      </c>
      <c r="K52" s="10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>
      <c r="B53" s="9"/>
      <c r="C53" s="9"/>
      <c r="D53" s="10"/>
      <c r="E53" s="10"/>
      <c r="F53" s="10"/>
      <c r="G53" s="12"/>
      <c r="H53" s="41"/>
      <c r="I53" s="10"/>
      <c r="J53" s="10"/>
      <c r="K53" s="10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>
      <c r="B54" s="9" t="str">
        <f>[3]FDNewBaselineSumByRESOLVEReso!B29</f>
        <v>Northern_California_Ex_Solar</v>
      </c>
      <c r="C54" s="9" t="str">
        <f>INDEX([3]FDNewBaselineSumByRESOLVEReso!O:O,MATCH(B54,[3]FDNewBaselineSumByRESOLVEReso!N:N,0))</f>
        <v>Northern_California_Ex</v>
      </c>
      <c r="D54" s="10">
        <f>[3]FDNewBaselineSumByRESOLVEReso!E29</f>
        <v>0</v>
      </c>
      <c r="E54" s="10">
        <f>[3]EOSumByRESOLVEResource!D30</f>
        <v>0</v>
      </c>
      <c r="F54" s="10">
        <f t="shared" si="0"/>
        <v>0</v>
      </c>
      <c r="G54" s="12"/>
      <c r="H54" s="41"/>
      <c r="I54" s="10"/>
      <c r="J54" s="10"/>
      <c r="K54" s="10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15" customHeight="1">
      <c r="A55" s="26"/>
      <c r="B55" s="9" t="str">
        <f>[3]FDNewBaselineSumByRESOLVEReso!B30</f>
        <v>Northern_California_Ex_Wind</v>
      </c>
      <c r="C55" s="9" t="str">
        <f>INDEX([3]FDNewBaselineSumByRESOLVEReso!O:O,MATCH(B55,[3]FDNewBaselineSumByRESOLVEReso!N:N,0))</f>
        <v>Sacramento_River</v>
      </c>
      <c r="D55" s="16">
        <f>[3]FDNewBaselineSumByRESOLVEReso!E30</f>
        <v>766.9</v>
      </c>
      <c r="E55" s="16">
        <f>[3]EOSumByRESOLVEResource!D31</f>
        <v>0</v>
      </c>
      <c r="F55" s="16">
        <f t="shared" si="0"/>
        <v>766.9</v>
      </c>
      <c r="G55" s="12"/>
      <c r="H55" s="45"/>
      <c r="I55" s="10"/>
      <c r="J55" s="10"/>
      <c r="K55" s="10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>
      <c r="B56" s="9"/>
      <c r="C56" s="9"/>
      <c r="D56" s="16"/>
      <c r="E56" s="16"/>
      <c r="F56" s="16"/>
      <c r="G56" s="17" t="s">
        <v>29</v>
      </c>
      <c r="H56" s="45">
        <v>354</v>
      </c>
      <c r="I56" s="10">
        <v>0</v>
      </c>
      <c r="J56" s="10">
        <f>SUM(H56:I56)</f>
        <v>354</v>
      </c>
      <c r="K56" s="10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>
      <c r="B57" s="9"/>
      <c r="C57" s="9"/>
      <c r="D57" s="16"/>
      <c r="E57" s="16"/>
      <c r="F57" s="16"/>
      <c r="G57" s="17" t="s">
        <v>30</v>
      </c>
      <c r="H57" s="45">
        <v>83</v>
      </c>
      <c r="I57" s="10">
        <v>0</v>
      </c>
      <c r="J57" s="3">
        <f>SUM(H57:I57)</f>
        <v>83</v>
      </c>
      <c r="K57" s="10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>
      <c r="B58" s="9"/>
      <c r="C58" s="9"/>
      <c r="D58" s="16"/>
      <c r="E58" s="16"/>
      <c r="F58" s="16"/>
      <c r="G58" s="17" t="s">
        <v>31</v>
      </c>
      <c r="H58" s="45">
        <v>178</v>
      </c>
      <c r="I58" s="10">
        <v>0</v>
      </c>
      <c r="J58" s="10">
        <f>SUM(H58:I58)</f>
        <v>178</v>
      </c>
      <c r="K58" s="10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>
      <c r="B59" s="9"/>
      <c r="C59" s="9"/>
      <c r="D59" s="16"/>
      <c r="E59" s="16"/>
      <c r="F59" s="16"/>
      <c r="G59" s="17" t="s">
        <v>32</v>
      </c>
      <c r="H59" s="45">
        <v>152</v>
      </c>
      <c r="I59" s="10">
        <v>0</v>
      </c>
      <c r="J59" s="10">
        <f>SUM(H59:I59)</f>
        <v>152</v>
      </c>
      <c r="K59" s="10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>
      <c r="B60" s="9"/>
      <c r="C60" s="9"/>
      <c r="D60" s="10"/>
      <c r="E60" s="10"/>
      <c r="F60" s="10"/>
      <c r="G60" s="12"/>
      <c r="H60" s="41"/>
      <c r="I60" s="10"/>
      <c r="J60" s="10"/>
      <c r="K60" s="10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>
      <c r="A61" s="26"/>
      <c r="B61" s="9" t="str">
        <f>[3]FDNewBaselineSumByRESOLVEReso!B31</f>
        <v>NW_Ext_Tx_Wind</v>
      </c>
      <c r="C61" s="9" t="str">
        <f>INDEX([3]FDNewBaselineSumByRESOLVEReso!O:O,MATCH(B61,[3]FDNewBaselineSumByRESOLVEReso!N:N,0))</f>
        <v>Sacramento_River</v>
      </c>
      <c r="D61" s="16">
        <f>[3]FDNewBaselineSumByRESOLVEReso!E31</f>
        <v>587.12</v>
      </c>
      <c r="E61" s="16">
        <f>[3]EOSumByRESOLVEResource!D32</f>
        <v>912.88</v>
      </c>
      <c r="F61" s="16">
        <f t="shared" si="0"/>
        <v>1500</v>
      </c>
      <c r="G61" s="12"/>
      <c r="H61" s="41"/>
      <c r="I61" s="10"/>
      <c r="J61" s="10"/>
      <c r="K61" s="10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>
      <c r="B62" s="9"/>
      <c r="C62" s="9"/>
      <c r="D62" s="16"/>
      <c r="E62" s="16"/>
      <c r="F62" s="16"/>
      <c r="G62" s="17" t="s">
        <v>33</v>
      </c>
      <c r="H62" s="41">
        <v>587</v>
      </c>
      <c r="I62" s="10">
        <v>913</v>
      </c>
      <c r="J62" s="10">
        <f>SUM(H62:I62)</f>
        <v>1500</v>
      </c>
      <c r="K62" s="10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>
      <c r="B63" s="9"/>
      <c r="C63" s="9"/>
      <c r="D63" s="16"/>
      <c r="E63" s="16"/>
      <c r="F63" s="16"/>
      <c r="G63" s="12"/>
      <c r="H63" s="41"/>
      <c r="I63" s="10"/>
      <c r="J63" s="10"/>
      <c r="K63" s="10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>
      <c r="B64" s="9" t="str">
        <f>[3]FDNewBaselineSumByRESOLVEReso!B32</f>
        <v>Riverside_Palm_Springs_Solar</v>
      </c>
      <c r="C64" s="9" t="str">
        <f>INDEX([3]FDNewBaselineSumByRESOLVEReso!O:O,MATCH(B64,[3]FDNewBaselineSumByRESOLVEReso!N:N,0))</f>
        <v>SCADSNV-Riverside_Palm_Springs</v>
      </c>
      <c r="D64" s="10">
        <f>[3]FDNewBaselineSumByRESOLVEReso!E32</f>
        <v>0</v>
      </c>
      <c r="E64" s="10">
        <f>[3]EOSumByRESOLVEResource!D33</f>
        <v>0</v>
      </c>
      <c r="F64" s="10">
        <f t="shared" si="0"/>
        <v>0</v>
      </c>
      <c r="G64" s="12"/>
      <c r="H64" s="41"/>
      <c r="I64" s="10"/>
      <c r="J64" s="10"/>
      <c r="K64" s="10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>
      <c r="B65" s="9" t="str">
        <f>[3]FDNewBaselineSumByRESOLVEReso!B33</f>
        <v>Sacramento_River_Solar</v>
      </c>
      <c r="C65" s="9" t="str">
        <f>INDEX([3]FDNewBaselineSumByRESOLVEReso!O:O,MATCH(B65,[3]FDNewBaselineSumByRESOLVEReso!N:N,0))</f>
        <v>Sacramento_River</v>
      </c>
      <c r="D65" s="10">
        <f>[3]FDNewBaselineSumByRESOLVEReso!E33</f>
        <v>0</v>
      </c>
      <c r="E65" s="10">
        <f>[3]EOSumByRESOLVEResource!D34</f>
        <v>0</v>
      </c>
      <c r="F65" s="10">
        <f t="shared" si="0"/>
        <v>0</v>
      </c>
      <c r="G65" s="12"/>
      <c r="H65" s="41"/>
      <c r="I65" s="28"/>
      <c r="J65" s="10"/>
      <c r="K65" s="10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>
      <c r="B66" s="9" t="str">
        <f>[3]FDNewBaselineSumByRESOLVEReso!B34</f>
        <v>Sacramento_River_Wind</v>
      </c>
      <c r="C66" s="9" t="str">
        <f>INDEX([3]FDNewBaselineSumByRESOLVEReso!O:O,MATCH(B66,[3]FDNewBaselineSumByRESOLVEReso!N:N,0))</f>
        <v>N/A</v>
      </c>
      <c r="D66" s="10">
        <f>[3]FDNewBaselineSumByRESOLVEReso!E34</f>
        <v>0</v>
      </c>
      <c r="E66" s="10">
        <f>[3]EOSumByRESOLVEResource!D35</f>
        <v>0</v>
      </c>
      <c r="F66" s="10">
        <f t="shared" si="0"/>
        <v>0</v>
      </c>
      <c r="G66" s="12"/>
      <c r="H66" s="41"/>
      <c r="I66" s="10"/>
      <c r="J66" s="10"/>
      <c r="K66" s="10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>
      <c r="A67" s="19"/>
      <c r="B67" s="9" t="str">
        <f>[3]FDNewBaselineSumByRESOLVEReso!B35</f>
        <v>SCADSNV_Solar</v>
      </c>
      <c r="C67" s="9" t="str">
        <f>INDEX([3]FDNewBaselineSumByRESOLVEReso!O:O,MATCH(B67,[3]FDNewBaselineSumByRESOLVEReso!N:N,0))</f>
        <v>SCADSNV</v>
      </c>
      <c r="D67" s="10">
        <v>80</v>
      </c>
      <c r="E67" s="10">
        <v>330</v>
      </c>
      <c r="F67" s="10">
        <f t="shared" si="0"/>
        <v>410</v>
      </c>
      <c r="G67" s="12"/>
      <c r="H67" s="41"/>
      <c r="I67" s="16"/>
      <c r="J67" s="10"/>
      <c r="K67" s="10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>
      <c r="B68" s="9"/>
      <c r="C68" s="9"/>
      <c r="D68" s="10"/>
      <c r="E68" s="10"/>
      <c r="F68" s="10"/>
      <c r="G68" s="12" t="s">
        <v>36</v>
      </c>
      <c r="H68" s="35">
        <v>80</v>
      </c>
      <c r="I68" s="16">
        <v>330</v>
      </c>
      <c r="J68" s="10">
        <f>SUM(H68:I68)</f>
        <v>410</v>
      </c>
      <c r="K68" s="10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>
      <c r="B69" s="9"/>
      <c r="C69" s="9"/>
      <c r="D69" s="10"/>
      <c r="E69" s="10"/>
      <c r="F69" s="10"/>
      <c r="G69" s="12"/>
      <c r="H69" s="41"/>
      <c r="I69" s="16"/>
      <c r="J69" s="10"/>
      <c r="K69" s="10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>
      <c r="B70" s="9" t="str">
        <f>[3]FDNewBaselineSumByRESOLVEReso!B36</f>
        <v>SCADSNV_Wind</v>
      </c>
      <c r="C70" s="9" t="str">
        <f>INDEX([3]FDNewBaselineSumByRESOLVEReso!O:O,MATCH(B70,[3]FDNewBaselineSumByRESOLVEReso!N:N,0))</f>
        <v>SCADSNV</v>
      </c>
      <c r="D70" s="10">
        <f>[3]FDNewBaselineSumByRESOLVEReso!E36</f>
        <v>0</v>
      </c>
      <c r="E70" s="10">
        <f>[3]EOSumByRESOLVEResource!D37</f>
        <v>0</v>
      </c>
      <c r="F70" s="10">
        <f t="shared" ref="F70:F159" si="1">SUM(D70:E70)</f>
        <v>0</v>
      </c>
      <c r="G70" s="12"/>
      <c r="H70" s="41"/>
      <c r="I70" s="16"/>
      <c r="J70" s="10"/>
      <c r="K70" s="10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>
      <c r="B71" s="9" t="str">
        <f>[3]FDNewBaselineSumByRESOLVEReso!B37</f>
        <v>Solano_Solar</v>
      </c>
      <c r="C71" s="9" t="str">
        <f>INDEX([3]FDNewBaselineSumByRESOLVEReso!O:O,MATCH(B71,[3]FDNewBaselineSumByRESOLVEReso!N:N,0))</f>
        <v>Solano-Sacramento_River</v>
      </c>
      <c r="D71" s="10">
        <f>[3]FDNewBaselineSumByRESOLVEReso!E37</f>
        <v>0</v>
      </c>
      <c r="E71" s="10">
        <f>[3]EOSumByRESOLVEResource!D38</f>
        <v>0</v>
      </c>
      <c r="F71" s="10">
        <f t="shared" si="1"/>
        <v>0</v>
      </c>
      <c r="G71" s="12"/>
      <c r="H71" s="45"/>
      <c r="I71" s="16"/>
      <c r="J71" s="10"/>
      <c r="K71" s="16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>
      <c r="B72" s="9"/>
      <c r="C72" s="9"/>
      <c r="D72" s="10"/>
      <c r="E72" s="10"/>
      <c r="F72" s="10"/>
      <c r="G72" s="12"/>
      <c r="H72" s="45"/>
      <c r="I72" s="10"/>
      <c r="J72" s="10"/>
      <c r="K72" s="16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>
      <c r="B73" s="9"/>
      <c r="C73" s="9"/>
      <c r="D73" s="10"/>
      <c r="E73" s="10"/>
      <c r="F73" s="10"/>
      <c r="G73" s="12"/>
      <c r="H73" s="45"/>
      <c r="I73" s="10"/>
      <c r="J73" s="10"/>
      <c r="K73" s="16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>
      <c r="B74" s="9" t="str">
        <f>[3]FDNewBaselineSumByRESOLVEReso!B38</f>
        <v>Solano_subzone_Solar</v>
      </c>
      <c r="C74" s="9" t="str">
        <f>INDEX([3]FDNewBaselineSumByRESOLVEReso!O:O,MATCH(B74,[3]FDNewBaselineSumByRESOLVEReso!N:N,0))</f>
        <v>Solano-Sacramento_River-Solano_subzone</v>
      </c>
      <c r="D74" s="10">
        <f>[3]FDNewBaselineSumByRESOLVEReso!E38</f>
        <v>0</v>
      </c>
      <c r="E74" s="10">
        <f>[3]EOSumByRESOLVEResource!D39</f>
        <v>0</v>
      </c>
      <c r="F74" s="10">
        <f t="shared" si="1"/>
        <v>0</v>
      </c>
      <c r="G74" s="12"/>
      <c r="H74" s="41"/>
      <c r="I74" s="10"/>
      <c r="J74" s="10"/>
      <c r="K74" s="10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>
      <c r="B75" s="9" t="str">
        <f>[3]FDNewBaselineSumByRESOLVEReso!B39</f>
        <v>Solano_subzone_Wind</v>
      </c>
      <c r="C75" s="9" t="str">
        <f>INDEX([3]FDNewBaselineSumByRESOLVEReso!O:O,MATCH(B75,[3]FDNewBaselineSumByRESOLVEReso!N:N,0))</f>
        <v>Solano-Sacramento_River-Solano_subzone</v>
      </c>
      <c r="D75" s="10">
        <f>[3]FDNewBaselineSumByRESOLVEReso!E39</f>
        <v>0</v>
      </c>
      <c r="E75" s="10">
        <f>[3]EOSumByRESOLVEResource!D40</f>
        <v>0</v>
      </c>
      <c r="F75" s="10">
        <f t="shared" si="1"/>
        <v>0</v>
      </c>
      <c r="G75" s="12"/>
      <c r="H75" s="41"/>
      <c r="I75" s="10"/>
      <c r="J75" s="10"/>
      <c r="K75" s="10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>
      <c r="A76" s="26"/>
      <c r="B76" s="9" t="str">
        <f>[3]FDNewBaselineSumByRESOLVEReso!B40</f>
        <v>Solano_Wind</v>
      </c>
      <c r="C76" s="9" t="str">
        <f>INDEX([3]FDNewBaselineSumByRESOLVEReso!O:O,MATCH(B76,[3]FDNewBaselineSumByRESOLVEReso!N:N,0))</f>
        <v>Solano-Sacramento_River</v>
      </c>
      <c r="D76" s="10">
        <f>[3]FDNewBaselineSumByRESOLVEReso!E40</f>
        <v>462</v>
      </c>
      <c r="E76" s="10">
        <f>[3]EOSumByRESOLVEResource!D41</f>
        <v>0</v>
      </c>
      <c r="F76" s="10">
        <f t="shared" si="1"/>
        <v>462</v>
      </c>
      <c r="G76" s="12"/>
      <c r="H76" s="41"/>
      <c r="I76" s="10"/>
      <c r="J76" s="10"/>
      <c r="K76" s="10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>
      <c r="B77" s="9"/>
      <c r="C77" s="9"/>
      <c r="D77" s="10"/>
      <c r="E77" s="10"/>
      <c r="F77" s="10"/>
      <c r="G77" s="17" t="s">
        <v>38</v>
      </c>
      <c r="H77" s="41">
        <v>194</v>
      </c>
      <c r="I77" s="10"/>
      <c r="J77" s="10"/>
      <c r="K77" s="10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>
      <c r="B78" s="9"/>
      <c r="C78" s="9"/>
      <c r="D78" s="10"/>
      <c r="E78" s="10"/>
      <c r="F78" s="10"/>
      <c r="G78" s="17" t="s">
        <v>39</v>
      </c>
      <c r="H78" s="41">
        <v>20</v>
      </c>
      <c r="I78" s="10"/>
      <c r="J78" s="10"/>
      <c r="K78" s="10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>
      <c r="B79" s="9"/>
      <c r="C79" s="9"/>
      <c r="D79" s="10"/>
      <c r="E79" s="10"/>
      <c r="F79" s="10"/>
      <c r="G79" s="17" t="s">
        <v>90</v>
      </c>
      <c r="H79" s="41">
        <v>146</v>
      </c>
      <c r="I79" s="16"/>
      <c r="J79" s="10"/>
      <c r="K79" s="10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>
      <c r="B80" s="9"/>
      <c r="C80" s="9"/>
      <c r="D80" s="10"/>
      <c r="E80" s="10"/>
      <c r="F80" s="10"/>
      <c r="G80" s="17" t="s">
        <v>41</v>
      </c>
      <c r="H80" s="41">
        <v>72</v>
      </c>
      <c r="I80" s="16"/>
      <c r="J80" s="10"/>
      <c r="K80" s="10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>
      <c r="B81" s="9"/>
      <c r="C81" s="9"/>
      <c r="D81" s="10"/>
      <c r="E81" s="10"/>
      <c r="F81" s="10"/>
      <c r="G81" s="17" t="s">
        <v>42</v>
      </c>
      <c r="H81" s="41">
        <v>30</v>
      </c>
      <c r="I81" s="16"/>
      <c r="J81" s="10"/>
      <c r="K81" s="1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>
      <c r="B82" s="9"/>
      <c r="C82" s="9"/>
      <c r="D82" s="10"/>
      <c r="E82" s="10"/>
      <c r="F82" s="10"/>
      <c r="G82" s="12"/>
      <c r="H82" s="41"/>
      <c r="I82" s="16"/>
      <c r="J82" s="10"/>
      <c r="K82" s="10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>
      <c r="A83" s="19"/>
      <c r="B83" s="20" t="str">
        <f>[3]FDNewBaselineSumByRESOLVEReso!B41</f>
        <v>Southern_California_Desert_Ex_Solar</v>
      </c>
      <c r="C83" s="9" t="str">
        <f>INDEX([3]FDNewBaselineSumByRESOLVEReso!O:O,MATCH(B83,[3]FDNewBaselineSumByRESOLVEReso!N:N,0))</f>
        <v>Southern_California_Desert_Ex</v>
      </c>
      <c r="D83" s="10"/>
      <c r="E83" s="10">
        <f>[3]EOSumByRESOLVEResource!D42</f>
        <v>0</v>
      </c>
      <c r="F83" s="10">
        <f t="shared" si="1"/>
        <v>0</v>
      </c>
      <c r="G83" s="12"/>
      <c r="H83" s="41"/>
      <c r="I83" s="10"/>
      <c r="J83" s="10"/>
      <c r="K83" s="21">
        <v>-862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>
      <c r="B84" s="9"/>
      <c r="C84" s="9"/>
      <c r="D84" s="10"/>
      <c r="E84" s="10"/>
      <c r="F84" s="10"/>
      <c r="G84" s="17" t="s">
        <v>43</v>
      </c>
      <c r="H84" s="52"/>
      <c r="I84" s="10"/>
      <c r="J84" s="10"/>
      <c r="K84" s="10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>
      <c r="B85" s="9"/>
      <c r="C85" s="9"/>
      <c r="D85" s="10"/>
      <c r="E85" s="10"/>
      <c r="F85" s="10"/>
      <c r="G85" s="17" t="s">
        <v>44</v>
      </c>
      <c r="H85" s="52"/>
      <c r="I85" s="10"/>
      <c r="J85" s="10"/>
      <c r="K85" s="10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>
      <c r="B86" s="9"/>
      <c r="C86" s="9"/>
      <c r="D86" s="10"/>
      <c r="E86" s="10"/>
      <c r="F86" s="10"/>
      <c r="G86" s="17" t="s">
        <v>45</v>
      </c>
      <c r="H86" s="52"/>
      <c r="I86" s="10"/>
      <c r="J86" s="10"/>
      <c r="K86" s="10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>
      <c r="B87" s="9"/>
      <c r="C87" s="9"/>
      <c r="D87" s="10"/>
      <c r="E87" s="10"/>
      <c r="F87" s="10"/>
      <c r="G87" s="12" t="s">
        <v>25</v>
      </c>
      <c r="H87" s="52"/>
      <c r="I87" s="10"/>
      <c r="J87" s="10"/>
      <c r="K87" s="10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>
      <c r="B88" s="9"/>
      <c r="C88" s="9"/>
      <c r="D88" s="10"/>
      <c r="E88" s="10"/>
      <c r="F88" s="10"/>
      <c r="G88" s="12" t="s">
        <v>46</v>
      </c>
      <c r="H88" s="52"/>
      <c r="I88" s="10"/>
      <c r="J88" s="10"/>
      <c r="K88" s="10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>
      <c r="B89" s="9"/>
      <c r="C89" s="9"/>
      <c r="D89" s="10"/>
      <c r="E89" s="10"/>
      <c r="F89" s="10"/>
      <c r="G89" s="12" t="s">
        <v>36</v>
      </c>
      <c r="H89" s="52"/>
      <c r="I89" s="10"/>
      <c r="J89" s="10"/>
      <c r="K89" s="10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>
      <c r="B90" s="9"/>
      <c r="C90" s="9"/>
      <c r="D90" s="10"/>
      <c r="E90" s="10"/>
      <c r="F90" s="10"/>
      <c r="G90" s="12"/>
      <c r="H90" s="41"/>
      <c r="I90" s="10"/>
      <c r="J90" s="10"/>
      <c r="K90" s="1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>
      <c r="B91" s="9" t="str">
        <f>[3]FDNewBaselineSumByRESOLVEReso!B42</f>
        <v>Southern_California_Desert_Ex_Wind</v>
      </c>
      <c r="C91" s="9" t="str">
        <f>INDEX([3]FDNewBaselineSumByRESOLVEReso!O:O,MATCH(B91,[3]FDNewBaselineSumByRESOLVEReso!N:N,0))</f>
        <v>Southern_California_Desert_Ex</v>
      </c>
      <c r="D91" s="10">
        <f>[3]FDNewBaselineSumByRESOLVEReso!E42</f>
        <v>0</v>
      </c>
      <c r="E91" s="10">
        <f>[3]EOSumByRESOLVEResource!D43</f>
        <v>0</v>
      </c>
      <c r="F91" s="10">
        <f t="shared" si="1"/>
        <v>0</v>
      </c>
      <c r="G91" s="12"/>
      <c r="H91" s="41"/>
      <c r="I91" s="10"/>
      <c r="J91" s="10"/>
      <c r="K91" s="10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>
      <c r="B92" s="20" t="str">
        <f>[3]FDNewBaselineSumByRESOLVEReso!B43</f>
        <v>Southern_Nevada_Solar</v>
      </c>
      <c r="C92" s="9" t="str">
        <f>INDEX([3]FDNewBaselineSumByRESOLVEReso!O:O,MATCH(B92,[3]FDNewBaselineSumByRESOLVEReso!N:N,0))</f>
        <v>SCADSNV-GLW_VEA</v>
      </c>
      <c r="D92" s="21">
        <v>182</v>
      </c>
      <c r="E92" s="21">
        <f>[3]EOSumByRESOLVEResource!D44</f>
        <v>0</v>
      </c>
      <c r="F92" s="21">
        <f t="shared" si="1"/>
        <v>182</v>
      </c>
      <c r="I92" s="10"/>
      <c r="J92" s="10"/>
      <c r="K92" s="40" t="s">
        <v>91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>
      <c r="B93" s="9"/>
      <c r="C93" s="9"/>
      <c r="D93" s="10"/>
      <c r="E93" s="10"/>
      <c r="F93" s="10"/>
      <c r="G93" s="29" t="s">
        <v>43</v>
      </c>
      <c r="H93" s="52">
        <v>40</v>
      </c>
      <c r="I93" s="10"/>
      <c r="J93" s="10"/>
      <c r="K93" s="10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>
      <c r="B94" s="9"/>
      <c r="C94" s="9"/>
      <c r="D94" s="10"/>
      <c r="E94" s="10"/>
      <c r="F94" s="10"/>
      <c r="G94" s="29" t="s">
        <v>44</v>
      </c>
      <c r="H94" s="52">
        <v>31</v>
      </c>
      <c r="I94" s="10"/>
      <c r="J94" s="10"/>
      <c r="K94" s="10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>
      <c r="B95" s="9"/>
      <c r="C95" s="9"/>
      <c r="D95" s="10"/>
      <c r="E95" s="10"/>
      <c r="F95" s="10"/>
      <c r="G95" s="29" t="s">
        <v>45</v>
      </c>
      <c r="H95" s="52">
        <v>111</v>
      </c>
      <c r="I95" s="10"/>
      <c r="J95" s="10"/>
      <c r="K95" s="10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>
      <c r="B96" s="9"/>
      <c r="C96" s="9"/>
      <c r="D96" s="10"/>
      <c r="E96" s="10"/>
      <c r="F96" s="10"/>
      <c r="G96" s="12"/>
      <c r="H96" s="41"/>
      <c r="I96" s="10"/>
      <c r="J96" s="10"/>
      <c r="K96" s="10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>
      <c r="A97" s="26"/>
      <c r="B97" s="9" t="str">
        <f>[3]FDNewBaselineSumByRESOLVEReso!B44</f>
        <v>Southern_Nevada_Wind</v>
      </c>
      <c r="C97" s="9" t="str">
        <f>INDEX([3]FDNewBaselineSumByRESOLVEReso!O:O,MATCH(B97,[3]FDNewBaselineSumByRESOLVEReso!N:N,0))</f>
        <v>SCADSNV-GLW_VEA</v>
      </c>
      <c r="D97" s="16">
        <f>[3]FDNewBaselineSumByRESOLVEReso!E44</f>
        <v>442.03</v>
      </c>
      <c r="E97" s="16">
        <f>[3]EOSumByRESOLVEResource!D45</f>
        <v>0</v>
      </c>
      <c r="F97" s="16">
        <f t="shared" si="1"/>
        <v>442.03</v>
      </c>
      <c r="G97" s="12"/>
      <c r="H97" s="45"/>
      <c r="I97" s="10"/>
      <c r="J97" s="10"/>
      <c r="K97" s="10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>
      <c r="B98" s="9"/>
      <c r="C98" s="9"/>
      <c r="D98" s="16"/>
      <c r="E98" s="16"/>
      <c r="F98" s="16"/>
      <c r="G98" s="17" t="s">
        <v>43</v>
      </c>
      <c r="H98" s="16">
        <v>97</v>
      </c>
      <c r="I98" s="10"/>
      <c r="J98" s="10"/>
      <c r="K98" s="10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>
      <c r="B99" s="9"/>
      <c r="C99" s="9"/>
      <c r="D99" s="16"/>
      <c r="E99" s="16"/>
      <c r="F99" s="16"/>
      <c r="G99" s="17" t="s">
        <v>44</v>
      </c>
      <c r="H99" s="16">
        <v>75</v>
      </c>
      <c r="I99" s="10"/>
      <c r="J99" s="10"/>
      <c r="K99" s="10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>
      <c r="B100" s="9"/>
      <c r="C100" s="9"/>
      <c r="D100" s="16"/>
      <c r="E100" s="16"/>
      <c r="F100" s="16"/>
      <c r="G100" s="17" t="s">
        <v>45</v>
      </c>
      <c r="H100" s="16">
        <v>270</v>
      </c>
      <c r="I100" s="10"/>
      <c r="J100" s="10"/>
      <c r="K100" s="10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>
      <c r="B101" s="9"/>
      <c r="C101" s="9"/>
      <c r="D101" s="16"/>
      <c r="E101" s="16"/>
      <c r="F101" s="16"/>
      <c r="G101" s="12"/>
      <c r="H101" s="41"/>
      <c r="I101" s="10"/>
      <c r="J101" s="10"/>
      <c r="K101" s="10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>
      <c r="A102" s="26"/>
      <c r="B102" s="9" t="str">
        <f>[3]FDNewBaselineSumByRESOLVEReso!B45</f>
        <v>SW_Ext_Tx_Wind</v>
      </c>
      <c r="C102" s="9" t="str">
        <f>INDEX([3]FDNewBaselineSumByRESOLVEReso!O:O,MATCH(B102,[3]FDNewBaselineSumByRESOLVEReso!N:N,0))</f>
        <v>SCADSNV-Riverside_Palm_Springs</v>
      </c>
      <c r="D102" s="16">
        <f>[3]FDNewBaselineSumByRESOLVEReso!E45</f>
        <v>0</v>
      </c>
      <c r="E102" s="16">
        <v>234</v>
      </c>
      <c r="F102" s="16">
        <f t="shared" si="1"/>
        <v>234</v>
      </c>
      <c r="G102" s="12"/>
      <c r="H102" s="41"/>
      <c r="I102" s="10"/>
      <c r="J102" s="10"/>
      <c r="K102" s="10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>
      <c r="B103" s="9"/>
      <c r="C103" s="9"/>
      <c r="D103" s="16"/>
      <c r="E103" s="16"/>
      <c r="F103" s="16"/>
      <c r="G103" s="17" t="s">
        <v>69</v>
      </c>
      <c r="H103" s="35">
        <v>234</v>
      </c>
      <c r="I103" s="10"/>
      <c r="J103" s="10"/>
      <c r="K103" s="54" t="s">
        <v>70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>
      <c r="B104" s="9"/>
      <c r="C104" s="9"/>
      <c r="D104" s="16"/>
      <c r="E104" s="16"/>
      <c r="F104" s="16"/>
      <c r="G104" s="12"/>
      <c r="H104" s="41"/>
      <c r="I104" s="23"/>
      <c r="J104" s="10"/>
      <c r="K104" s="10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>
      <c r="A105" s="19"/>
      <c r="B105" s="20" t="str">
        <f>[3]FDNewBaselineSumByRESOLVEReso!B46</f>
        <v>Tehachapi_Solar</v>
      </c>
      <c r="C105" s="9" t="str">
        <f>INDEX([3]FDNewBaselineSumByRESOLVEReso!O:O,MATCH(B105,[3]FDNewBaselineSumByRESOLVEReso!N:N,0))</f>
        <v>Tehachapi</v>
      </c>
      <c r="D105" s="21">
        <f>3257+623</f>
        <v>3880</v>
      </c>
      <c r="E105" s="10">
        <f>[3]EOSumByRESOLVEResource!D47</f>
        <v>800</v>
      </c>
      <c r="F105" s="10">
        <f t="shared" si="1"/>
        <v>4680</v>
      </c>
      <c r="G105" s="12"/>
      <c r="H105" s="41"/>
      <c r="I105" s="10"/>
      <c r="J105" s="10"/>
      <c r="K105" s="30" t="s">
        <v>47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>
      <c r="B106" s="9"/>
      <c r="C106" s="9"/>
      <c r="D106" s="10"/>
      <c r="E106" s="10"/>
      <c r="F106" s="10"/>
      <c r="G106" s="17" t="s">
        <v>48</v>
      </c>
      <c r="H106" s="55">
        <v>959</v>
      </c>
      <c r="I106" s="10">
        <v>197</v>
      </c>
      <c r="J106" s="10">
        <f>SUM(H106:I106)</f>
        <v>1156</v>
      </c>
      <c r="K106" s="10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>
      <c r="B107" s="9"/>
      <c r="C107" s="9"/>
      <c r="D107" s="10"/>
      <c r="E107" s="10"/>
      <c r="F107" s="10"/>
      <c r="G107" s="17" t="s">
        <v>49</v>
      </c>
      <c r="H107" s="56">
        <v>1045</v>
      </c>
      <c r="I107" s="10">
        <v>218</v>
      </c>
      <c r="J107" s="10">
        <f>SUM(H107:I107)</f>
        <v>1263</v>
      </c>
      <c r="K107" s="10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>
      <c r="B108" s="9"/>
      <c r="C108" s="9"/>
      <c r="D108" s="10"/>
      <c r="E108" s="10"/>
      <c r="F108" s="10"/>
      <c r="G108" s="17" t="s">
        <v>50</v>
      </c>
      <c r="H108" s="56">
        <v>1024</v>
      </c>
      <c r="I108" s="10">
        <v>213</v>
      </c>
      <c r="J108" s="10">
        <f>SUM(H108:I108)</f>
        <v>1237</v>
      </c>
      <c r="K108" s="10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>
      <c r="B109" s="9"/>
      <c r="C109" s="9"/>
      <c r="D109" s="10"/>
      <c r="E109" s="10"/>
      <c r="F109" s="10"/>
      <c r="G109" s="31" t="s">
        <v>51</v>
      </c>
      <c r="H109" s="55">
        <v>852</v>
      </c>
      <c r="I109" s="10">
        <v>172</v>
      </c>
      <c r="J109" s="10">
        <f>SUM(H109:I109)</f>
        <v>1024</v>
      </c>
      <c r="K109" s="49" t="s">
        <v>52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>
      <c r="B110" s="9"/>
      <c r="C110" s="9"/>
      <c r="D110" s="10"/>
      <c r="E110" s="10"/>
      <c r="F110" s="10"/>
      <c r="G110" s="12"/>
      <c r="H110" s="41"/>
      <c r="I110" s="16"/>
      <c r="J110" s="10"/>
      <c r="K110" s="10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>
      <c r="B111" s="9" t="str">
        <f>[3]FDNewBaselineSumByRESOLVEReso!B47</f>
        <v>Tehachapi_Ex_Solar</v>
      </c>
      <c r="C111" s="9" t="str">
        <f>INDEX([3]FDNewBaselineSumByRESOLVEReso!O:O,MATCH(B111,[3]FDNewBaselineSumByRESOLVEReso!N:N,0))</f>
        <v>Tehachapi_Ex</v>
      </c>
      <c r="D111" s="10">
        <f>[3]FDNewBaselineSumByRESOLVEReso!E47</f>
        <v>0</v>
      </c>
      <c r="E111" s="10">
        <f>[3]EOSumByRESOLVEResource!D48</f>
        <v>0</v>
      </c>
      <c r="F111" s="10">
        <f t="shared" si="1"/>
        <v>0</v>
      </c>
      <c r="G111" s="12"/>
      <c r="H111" s="41"/>
      <c r="I111" s="10"/>
      <c r="J111" s="10"/>
      <c r="K111" s="10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>
      <c r="A112" s="26"/>
      <c r="B112" s="9" t="str">
        <f>[3]FDNewBaselineSumByRESOLVEReso!B48</f>
        <v>Tehachapi_Wind</v>
      </c>
      <c r="C112" s="9" t="str">
        <f>INDEX([3]FDNewBaselineSumByRESOLVEReso!O:O,MATCH(B112,[3]FDNewBaselineSumByRESOLVEReso!N:N,0))</f>
        <v>Tehachapi</v>
      </c>
      <c r="D112" s="10">
        <f>[3]FDNewBaselineSumByRESOLVEReso!E48</f>
        <v>275</v>
      </c>
      <c r="E112" s="10">
        <f>[3]EOSumByRESOLVEResource!D49</f>
        <v>0</v>
      </c>
      <c r="F112" s="10">
        <f t="shared" si="1"/>
        <v>275</v>
      </c>
      <c r="G112" s="12"/>
      <c r="H112" s="41"/>
      <c r="I112" s="10"/>
      <c r="J112" s="10"/>
      <c r="K112" s="10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>
      <c r="B113" s="9"/>
      <c r="C113" s="9"/>
      <c r="D113" s="10"/>
      <c r="E113" s="10"/>
      <c r="F113" s="10"/>
      <c r="G113" s="17" t="s">
        <v>48</v>
      </c>
      <c r="H113" s="53">
        <v>275</v>
      </c>
      <c r="I113" s="10">
        <v>0</v>
      </c>
      <c r="J113" s="10">
        <f>SUM(H113:I113)</f>
        <v>275</v>
      </c>
      <c r="K113" s="10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>
      <c r="B114" s="9"/>
      <c r="C114" s="9"/>
      <c r="D114" s="10"/>
      <c r="E114" s="10"/>
      <c r="F114" s="10"/>
      <c r="G114" s="12"/>
      <c r="H114" s="41"/>
      <c r="I114" s="10"/>
      <c r="J114" s="10"/>
      <c r="K114" s="10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>
      <c r="A115" s="19"/>
      <c r="B115" s="20" t="str">
        <f>[3]FDNewBaselineSumByRESOLVEReso!B49</f>
        <v>Westlands_Ex_Solar</v>
      </c>
      <c r="C115" s="9" t="str">
        <f>INDEX([3]FDNewBaselineSumByRESOLVEReso!O:O,MATCH(B115,[3]FDNewBaselineSumByRESOLVEReso!N:N,0))</f>
        <v>Westlands_Ex</v>
      </c>
      <c r="D115" s="10"/>
      <c r="E115" s="10">
        <f>[3]EOSumByRESOLVEResource!D50</f>
        <v>0</v>
      </c>
      <c r="F115" s="10">
        <f t="shared" si="1"/>
        <v>0</v>
      </c>
      <c r="G115" s="12"/>
      <c r="H115" s="41"/>
      <c r="I115" s="10"/>
      <c r="J115" s="10"/>
      <c r="K115" s="10">
        <v>-1696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>
      <c r="B116" s="9"/>
      <c r="C116" s="9"/>
      <c r="D116" s="10"/>
      <c r="E116" s="10"/>
      <c r="F116" s="10"/>
      <c r="G116" s="17" t="s">
        <v>53</v>
      </c>
      <c r="H116" s="52"/>
      <c r="I116" s="10"/>
      <c r="J116" s="10"/>
      <c r="K116" s="10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>
      <c r="B117" s="9"/>
      <c r="C117" s="9"/>
      <c r="D117" s="10"/>
      <c r="E117" s="10"/>
      <c r="F117" s="10"/>
      <c r="G117" s="17" t="s">
        <v>54</v>
      </c>
      <c r="H117" s="52"/>
      <c r="I117" s="10"/>
      <c r="J117" s="10"/>
      <c r="K117" s="10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>
      <c r="B118" s="9"/>
      <c r="C118" s="9"/>
      <c r="D118" s="10"/>
      <c r="E118" s="10"/>
      <c r="F118" s="10"/>
      <c r="G118" s="17" t="s">
        <v>55</v>
      </c>
      <c r="H118" s="52"/>
      <c r="I118" s="10"/>
      <c r="J118" s="10"/>
      <c r="K118" s="10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>
      <c r="B119" s="9"/>
      <c r="C119" s="9"/>
      <c r="D119" s="10"/>
      <c r="E119" s="10"/>
      <c r="F119" s="10"/>
      <c r="G119" s="12"/>
      <c r="H119" s="41"/>
      <c r="I119" s="10"/>
      <c r="J119" s="10"/>
      <c r="K119" s="10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>
      <c r="B120" s="9" t="str">
        <f>[3]FDNewBaselineSumByRESOLVEReso!B50</f>
        <v>Westlands_Ex_Wind</v>
      </c>
      <c r="C120" s="9" t="str">
        <f>INDEX([3]FDNewBaselineSumByRESOLVEReso!O:O,MATCH(B120,[3]FDNewBaselineSumByRESOLVEReso!N:N,0))</f>
        <v>N/A</v>
      </c>
      <c r="D120" s="10">
        <f>[3]FDNewBaselineSumByRESOLVEReso!E50</f>
        <v>0</v>
      </c>
      <c r="E120" s="10">
        <f>[3]EOSumByRESOLVEResource!D51</f>
        <v>0</v>
      </c>
      <c r="F120" s="10">
        <f t="shared" si="1"/>
        <v>0</v>
      </c>
      <c r="G120" s="12"/>
      <c r="H120" s="41"/>
      <c r="I120" s="10"/>
      <c r="J120" s="10"/>
      <c r="K120" s="10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>
      <c r="B121" s="20" t="str">
        <f>[3]FDNewBaselineSumByRESOLVEReso!B51</f>
        <v>Westlands_Solar</v>
      </c>
      <c r="C121" s="9" t="str">
        <f>INDEX([3]FDNewBaselineSumByRESOLVEReso!O:O,MATCH(B121,[3]FDNewBaselineSumByRESOLVEReso!N:N,0))</f>
        <v>Central_Valley_North_Los_Banos-SPGE</v>
      </c>
      <c r="D121" s="21">
        <v>728</v>
      </c>
      <c r="E121" s="21">
        <f>[3]EOSumByRESOLVEResource!D52</f>
        <v>0</v>
      </c>
      <c r="F121" s="21">
        <f t="shared" si="1"/>
        <v>728</v>
      </c>
      <c r="G121" s="12"/>
      <c r="H121" s="41"/>
      <c r="I121" s="10"/>
      <c r="J121" s="10"/>
      <c r="K121" s="30" t="s">
        <v>102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>
      <c r="B122" s="9"/>
      <c r="C122" s="9"/>
      <c r="D122" s="10"/>
      <c r="E122" s="10"/>
      <c r="F122" s="10"/>
      <c r="G122" s="17" t="s">
        <v>57</v>
      </c>
      <c r="H122" s="52"/>
      <c r="I122" s="10"/>
      <c r="J122" s="10"/>
      <c r="K122" s="10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>
      <c r="B123" s="9"/>
      <c r="C123" s="9"/>
      <c r="D123" s="10"/>
      <c r="E123" s="10"/>
      <c r="F123" s="10"/>
      <c r="G123" s="17" t="s">
        <v>58</v>
      </c>
      <c r="H123" s="52"/>
      <c r="I123" s="10"/>
      <c r="J123" s="10"/>
      <c r="K123" s="10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>
      <c r="B124" s="9"/>
      <c r="C124" s="9"/>
      <c r="D124" s="10"/>
      <c r="E124" s="10"/>
      <c r="F124" s="10"/>
      <c r="G124" s="17" t="s">
        <v>59</v>
      </c>
      <c r="H124" s="52"/>
      <c r="I124" s="10"/>
      <c r="J124" s="10"/>
      <c r="K124" s="10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>
      <c r="B125" s="9"/>
      <c r="C125" s="9"/>
      <c r="D125" s="10"/>
      <c r="E125" s="10"/>
      <c r="F125" s="10"/>
      <c r="G125" s="17" t="s">
        <v>60</v>
      </c>
      <c r="H125" s="52"/>
      <c r="I125" s="10"/>
      <c r="J125" s="10"/>
      <c r="K125" s="10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>
      <c r="B126" s="9"/>
      <c r="C126" s="9"/>
      <c r="D126" s="10"/>
      <c r="E126" s="10"/>
      <c r="F126" s="10"/>
      <c r="G126" s="17" t="s">
        <v>61</v>
      </c>
      <c r="H126" s="52"/>
      <c r="I126" s="10"/>
      <c r="J126" s="10"/>
      <c r="K126" s="10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>
      <c r="B127" s="9"/>
      <c r="C127" s="9"/>
      <c r="D127" s="10"/>
      <c r="E127" s="10"/>
      <c r="F127" s="10"/>
      <c r="G127" s="57" t="s">
        <v>62</v>
      </c>
      <c r="H127" s="52"/>
      <c r="I127" s="10"/>
      <c r="J127" s="10"/>
      <c r="K127" s="10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>
      <c r="B128" s="9"/>
      <c r="C128" s="9"/>
      <c r="D128" s="10"/>
      <c r="E128" s="10"/>
      <c r="F128" s="10"/>
      <c r="G128" s="57"/>
      <c r="H128" s="41"/>
      <c r="I128" s="10"/>
      <c r="J128" s="10"/>
      <c r="K128" s="10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>
      <c r="B129" s="9"/>
      <c r="C129" s="9"/>
      <c r="D129" s="10"/>
      <c r="E129" s="10"/>
      <c r="F129" s="10"/>
      <c r="G129" s="57" t="s">
        <v>63</v>
      </c>
      <c r="H129" s="52">
        <v>728</v>
      </c>
      <c r="I129" s="10"/>
      <c r="J129" s="10"/>
      <c r="K129" s="10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>
      <c r="B130" s="9" t="str">
        <f>[3]FDNewBaselineSumByRESOLVEReso!B52</f>
        <v>Cape_Mendocino_Offshore_Wind</v>
      </c>
      <c r="C130" s="9" t="str">
        <f>INDEX([3]FDNewBaselineSumByRESOLVEReso!O:O,MATCH(B130,[3]FDNewBaselineSumByRESOLVEReso!N:N,0))</f>
        <v>N/A</v>
      </c>
      <c r="D130" s="10">
        <f>[3]FDNewBaselineSumByRESOLVEReso!E52</f>
        <v>0</v>
      </c>
      <c r="E130" s="10">
        <f>[3]EOSumByRESOLVEResource!D53</f>
        <v>0</v>
      </c>
      <c r="F130" s="10">
        <f t="shared" si="1"/>
        <v>0</v>
      </c>
      <c r="G130" s="12"/>
      <c r="H130" s="41"/>
      <c r="I130" s="10"/>
      <c r="J130" s="10"/>
      <c r="K130" s="10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>
      <c r="B131" s="9" t="str">
        <f>[3]FDNewBaselineSumByRESOLVEReso!B53</f>
        <v>Del_Norte_Offshore_Wind</v>
      </c>
      <c r="C131" s="9" t="str">
        <f>INDEX([3]FDNewBaselineSumByRESOLVEReso!O:O,MATCH(B131,[3]FDNewBaselineSumByRESOLVEReso!N:N,0))</f>
        <v>N/A</v>
      </c>
      <c r="D131" s="10">
        <f>[3]FDNewBaselineSumByRESOLVEReso!E53</f>
        <v>0</v>
      </c>
      <c r="E131" s="10">
        <f>[3]EOSumByRESOLVEResource!D54</f>
        <v>0</v>
      </c>
      <c r="F131" s="10">
        <f t="shared" si="1"/>
        <v>0</v>
      </c>
      <c r="G131" s="12"/>
      <c r="H131" s="41"/>
      <c r="I131" s="10"/>
      <c r="J131" s="10"/>
      <c r="K131" s="10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>
      <c r="B132" s="9" t="str">
        <f>[3]FDNewBaselineSumByRESOLVEReso!B54</f>
        <v>Diablo_Canyon_Offshore_Wind_Ext_Tx</v>
      </c>
      <c r="C132" s="9" t="str">
        <f>INDEX([3]FDNewBaselineSumByRESOLVEReso!O:O,MATCH(B132,[3]FDNewBaselineSumByRESOLVEReso!N:N,0))</f>
        <v>N/A</v>
      </c>
      <c r="D132" s="10">
        <f>[3]FDNewBaselineSumByRESOLVEReso!E54</f>
        <v>0</v>
      </c>
      <c r="E132" s="10">
        <f>[3]EOSumByRESOLVEResource!D55</f>
        <v>0</v>
      </c>
      <c r="F132" s="10">
        <f t="shared" si="1"/>
        <v>0</v>
      </c>
      <c r="G132" s="12"/>
      <c r="H132" s="41"/>
      <c r="I132" s="14"/>
      <c r="J132" s="10"/>
      <c r="K132" s="10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>
      <c r="B133" s="9" t="str">
        <f>[3]FDNewBaselineSumByRESOLVEReso!B55</f>
        <v>Diablo_Canyon_Offshore_Wind</v>
      </c>
      <c r="C133" s="9" t="str">
        <f>INDEX([3]FDNewBaselineSumByRESOLVEReso!O:O,MATCH(B133,[3]FDNewBaselineSumByRESOLVEReso!N:N,0))</f>
        <v>N/A</v>
      </c>
      <c r="D133" s="10">
        <f>[3]FDNewBaselineSumByRESOLVEReso!E57</f>
        <v>4419.2</v>
      </c>
      <c r="E133" s="10">
        <f>[3]EOSumByRESOLVEResource!D56</f>
        <v>0</v>
      </c>
      <c r="F133" s="10">
        <f>SUM(D133:E133)</f>
        <v>4419.2</v>
      </c>
      <c r="G133" s="12"/>
      <c r="H133" s="41"/>
      <c r="I133" s="14"/>
      <c r="J133" s="10"/>
      <c r="K133" s="10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>
      <c r="B134" s="9"/>
      <c r="C134" s="9"/>
      <c r="D134" s="10"/>
      <c r="E134" s="10"/>
      <c r="F134" s="10"/>
      <c r="G134" s="17" t="s">
        <v>54</v>
      </c>
      <c r="H134" s="41">
        <v>4419</v>
      </c>
      <c r="I134" s="14">
        <v>0</v>
      </c>
      <c r="J134" s="10">
        <f>SUM(H134:I134)</f>
        <v>4419</v>
      </c>
      <c r="K134" s="10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>
      <c r="B135" s="9"/>
      <c r="C135" s="9"/>
      <c r="D135" s="10"/>
      <c r="E135" s="10"/>
      <c r="F135" s="10"/>
      <c r="G135" s="12"/>
      <c r="H135" s="41"/>
      <c r="I135" s="10"/>
      <c r="J135" s="10"/>
      <c r="K135" s="10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>
      <c r="B136" s="9" t="str">
        <f>[3]FDNewBaselineSumByRESOLVEReso!B56</f>
        <v>Humboldt_Bay_Offshore_Wind</v>
      </c>
      <c r="C136" s="9" t="str">
        <f>INDEX([3]FDNewBaselineSumByRESOLVEReso!O:O,MATCH(B136,[3]FDNewBaselineSumByRESOLVEReso!N:N,0))</f>
        <v>N/A</v>
      </c>
      <c r="D136" s="10">
        <f>[3]FDNewBaselineSumByRESOLVEReso!E56</f>
        <v>1607.04</v>
      </c>
      <c r="E136" s="10">
        <f>[3]EOSumByRESOLVEResource!D57</f>
        <v>0</v>
      </c>
      <c r="F136" s="10">
        <f t="shared" si="1"/>
        <v>1607.04</v>
      </c>
      <c r="G136" s="12"/>
      <c r="H136" s="41"/>
      <c r="I136" s="10"/>
      <c r="J136" s="10"/>
      <c r="K136" s="10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>
      <c r="B137" s="9"/>
      <c r="C137" s="9"/>
      <c r="D137" s="10"/>
      <c r="E137" s="10"/>
      <c r="F137" s="10"/>
      <c r="G137" s="17" t="s">
        <v>103</v>
      </c>
      <c r="H137" s="41">
        <v>1607</v>
      </c>
      <c r="I137" s="10">
        <v>0</v>
      </c>
      <c r="J137" s="10">
        <f>SUM(H137:I137)</f>
        <v>1607</v>
      </c>
      <c r="K137" s="10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>
      <c r="B138" s="9"/>
      <c r="C138" s="9"/>
      <c r="D138" s="10"/>
      <c r="E138" s="10"/>
      <c r="F138" s="10"/>
      <c r="G138" s="12"/>
      <c r="H138" s="41"/>
      <c r="I138" s="10"/>
      <c r="J138" s="10"/>
      <c r="K138" s="10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>
      <c r="B139" s="9" t="str">
        <f>[3]FDNewBaselineSumByRESOLVEReso!B57</f>
        <v>Morro_Bay_Offshore_Wind</v>
      </c>
      <c r="C139" s="9" t="str">
        <f>INDEX([3]FDNewBaselineSumByRESOLVEReso!O:O,MATCH(B139,[3]FDNewBaselineSumByRESOLVEReso!N:N,0))</f>
        <v>N/A</v>
      </c>
      <c r="E139" s="10">
        <f>[3]EOSumByRESOLVEResource!D58</f>
        <v>0</v>
      </c>
      <c r="F139" s="10">
        <f t="shared" si="1"/>
        <v>0</v>
      </c>
      <c r="G139" s="12"/>
      <c r="H139" s="41"/>
      <c r="I139" s="23"/>
      <c r="J139" s="10"/>
      <c r="K139" s="10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>
      <c r="B140" s="9"/>
      <c r="C140" s="9"/>
      <c r="D140" s="41">
        <v>2324</v>
      </c>
      <c r="E140" s="10"/>
      <c r="F140" s="10"/>
      <c r="G140" s="17" t="s">
        <v>104</v>
      </c>
      <c r="H140" s="41">
        <v>2324</v>
      </c>
      <c r="I140" s="10">
        <v>0</v>
      </c>
      <c r="J140" s="10">
        <f>SUM(H140:I140)</f>
        <v>2324</v>
      </c>
      <c r="K140" s="10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>
      <c r="B141" s="9"/>
      <c r="C141" s="9"/>
      <c r="D141" s="10"/>
      <c r="E141" s="10"/>
      <c r="F141" s="10"/>
      <c r="G141" s="12"/>
      <c r="H141" s="41"/>
      <c r="I141" s="10"/>
      <c r="J141" s="10"/>
      <c r="K141" s="10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>
      <c r="B142" s="9" t="str">
        <f>[3]FDNewBaselineSumByRESOLVEReso!B58</f>
        <v>Utah_Solar</v>
      </c>
      <c r="C142" s="9" t="str">
        <f>INDEX([3]FDNewBaselineSumByRESOLVEReso!O:O,MATCH(B142,[3]FDNewBaselineSumByRESOLVEReso!N:N,0))</f>
        <v>N/A</v>
      </c>
      <c r="D142" s="10">
        <f>[3]FDNewBaselineSumByRESOLVEReso!E58</f>
        <v>0</v>
      </c>
      <c r="E142" s="10">
        <f>[3]EOSumByRESOLVEResource!D59</f>
        <v>0</v>
      </c>
      <c r="F142" s="10">
        <f t="shared" si="1"/>
        <v>0</v>
      </c>
      <c r="G142" s="12"/>
      <c r="H142" s="41"/>
      <c r="I142" s="10"/>
      <c r="J142" s="10"/>
      <c r="K142" s="10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>
      <c r="A143" s="19"/>
      <c r="B143" s="9" t="str">
        <f>[3]FDNewBaselineSumByRESOLVEReso!B59</f>
        <v>Arizona_Solar</v>
      </c>
      <c r="C143" s="9" t="str">
        <f>INDEX([3]FDNewBaselineSumByRESOLVEReso!O:O,MATCH(B143,[3]FDNewBaselineSumByRESOLVEReso!N:N,0))</f>
        <v>SCADSNV-Riverside_Palm_Springs</v>
      </c>
      <c r="D143" s="10">
        <f>[3]FDNewBaselineSumByRESOLVEReso!E59</f>
        <v>0</v>
      </c>
      <c r="E143" s="10">
        <v>1910</v>
      </c>
      <c r="F143" s="10">
        <f t="shared" si="1"/>
        <v>1910</v>
      </c>
      <c r="G143" s="12"/>
      <c r="H143" s="41"/>
      <c r="I143" s="10"/>
      <c r="J143" s="10"/>
      <c r="K143" s="10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>
      <c r="B144" s="9"/>
      <c r="C144" s="9"/>
      <c r="D144" s="10"/>
      <c r="E144" s="10"/>
      <c r="F144" s="10"/>
      <c r="G144" s="17" t="s">
        <v>65</v>
      </c>
      <c r="H144" s="58">
        <v>0</v>
      </c>
      <c r="I144" s="58">
        <v>537</v>
      </c>
      <c r="J144" s="10">
        <f>SUM(H144:I144)</f>
        <v>537</v>
      </c>
      <c r="K144" s="10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>
      <c r="B145" s="9"/>
      <c r="C145" s="9"/>
      <c r="D145" s="10"/>
      <c r="E145" s="10"/>
      <c r="F145" s="10"/>
      <c r="G145" s="17" t="s">
        <v>66</v>
      </c>
      <c r="H145" s="58">
        <v>0</v>
      </c>
      <c r="I145" s="58"/>
      <c r="J145" s="10">
        <f>SUM(H145:I145)</f>
        <v>0</v>
      </c>
      <c r="K145" s="10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>
      <c r="B146" s="9"/>
      <c r="C146" s="9"/>
      <c r="D146" s="10"/>
      <c r="E146" s="10"/>
      <c r="F146" s="10"/>
      <c r="G146" s="12" t="s">
        <v>67</v>
      </c>
      <c r="H146" s="58">
        <v>0</v>
      </c>
      <c r="I146" s="58">
        <v>1373</v>
      </c>
      <c r="J146" s="10">
        <f>SUM(H146:I146)</f>
        <v>1373</v>
      </c>
      <c r="K146" s="10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>
      <c r="B147" s="9"/>
      <c r="C147" s="9"/>
      <c r="D147" s="10"/>
      <c r="E147" s="10"/>
      <c r="F147" s="10"/>
      <c r="G147" s="12"/>
      <c r="H147" s="41"/>
      <c r="I147" s="10"/>
      <c r="J147" s="10"/>
      <c r="K147" s="10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>
      <c r="B148" s="9" t="str">
        <f>[3]FDNewBaselineSumByRESOLVEReso!B60</f>
        <v>New_Mexico_Solar</v>
      </c>
      <c r="C148" s="9" t="str">
        <f>INDEX([3]FDNewBaselineSumByRESOLVEReso!O:O,MATCH(B148,[3]FDNewBaselineSumByRESOLVEReso!N:N,0))</f>
        <v>N/A</v>
      </c>
      <c r="D148" s="10">
        <f>[3]FDNewBaselineSumByRESOLVEReso!E60</f>
        <v>0</v>
      </c>
      <c r="E148" s="10">
        <f>[3]EOSumByRESOLVEResource!D61</f>
        <v>0</v>
      </c>
      <c r="F148" s="10">
        <f t="shared" si="1"/>
        <v>0</v>
      </c>
      <c r="G148" s="12"/>
      <c r="H148" s="41"/>
      <c r="I148" s="10"/>
      <c r="J148" s="10"/>
      <c r="K148" s="10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>
      <c r="B149" s="9" t="str">
        <f>[3]FDNewBaselineSumByRESOLVEReso!B61</f>
        <v>Baja_California_Solar</v>
      </c>
      <c r="C149" s="9" t="str">
        <f>INDEX([3]FDNewBaselineSumByRESOLVEReso!O:O,MATCH(B149,[3]FDNewBaselineSumByRESOLVEReso!N:N,0))</f>
        <v>N/A</v>
      </c>
      <c r="D149" s="10">
        <f>[3]FDNewBaselineSumByRESOLVEReso!E61</f>
        <v>0</v>
      </c>
      <c r="E149" s="10">
        <f>[3]EOSumByRESOLVEResource!D62</f>
        <v>0</v>
      </c>
      <c r="F149" s="10">
        <f t="shared" si="1"/>
        <v>0</v>
      </c>
      <c r="G149" s="12"/>
      <c r="H149" s="41"/>
      <c r="I149" s="10"/>
      <c r="J149" s="10"/>
      <c r="K149" s="10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>
      <c r="A150" s="26"/>
      <c r="B150" s="9" t="str">
        <f>[3]FDNewBaselineSumByRESOLVEReso!B62</f>
        <v>Baja_California_Wind</v>
      </c>
      <c r="C150" s="9" t="str">
        <f>INDEX([3]FDNewBaselineSumByRESOLVEReso!O:O,MATCH(B150,[3]FDNewBaselineSumByRESOLVEReso!N:N,0))</f>
        <v>Greater_Imperial-SCADSNV</v>
      </c>
      <c r="D150" s="10">
        <v>495</v>
      </c>
      <c r="E150" s="10"/>
      <c r="F150" s="10">
        <f t="shared" si="1"/>
        <v>495</v>
      </c>
      <c r="G150" s="12"/>
      <c r="H150" s="41"/>
      <c r="I150" s="10"/>
      <c r="J150" s="10"/>
      <c r="K150" s="10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>
      <c r="B151" s="9"/>
      <c r="C151" s="9"/>
      <c r="D151" s="10"/>
      <c r="E151" s="10"/>
      <c r="F151" s="10"/>
      <c r="G151" s="17" t="s">
        <v>68</v>
      </c>
      <c r="H151" s="53">
        <v>495</v>
      </c>
      <c r="I151" s="10"/>
      <c r="J151" s="10">
        <f>SUM(H151:I151)</f>
        <v>495</v>
      </c>
      <c r="K151" s="10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>
      <c r="B152" s="9"/>
      <c r="C152" s="9"/>
      <c r="D152" s="10"/>
      <c r="E152" s="10"/>
      <c r="F152" s="10"/>
      <c r="G152" s="41"/>
      <c r="H152" s="41"/>
      <c r="I152" s="10"/>
      <c r="J152" s="10"/>
      <c r="K152" s="10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>
      <c r="B153" s="9" t="str">
        <f>[3]FDNewBaselineSumByRESOLVEReso!B63</f>
        <v>Pacific_Northwest_Wind</v>
      </c>
      <c r="C153" s="9" t="str">
        <f>INDEX([3]FDNewBaselineSumByRESOLVEReso!O:O,MATCH(B153,[3]FDNewBaselineSumByRESOLVEReso!N:N,0))</f>
        <v>N/A</v>
      </c>
      <c r="D153" s="10">
        <f>[3]FDNewBaselineSumByRESOLVEReso!E63</f>
        <v>0</v>
      </c>
      <c r="E153" s="10">
        <f>[3]EOSumByRESOLVEResource!D64</f>
        <v>0</v>
      </c>
      <c r="F153" s="10">
        <f t="shared" si="1"/>
        <v>0</v>
      </c>
      <c r="G153" s="41"/>
      <c r="H153" s="41"/>
      <c r="I153" s="10"/>
      <c r="J153" s="10"/>
      <c r="K153" s="10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>
      <c r="B154" s="9" t="str">
        <f>[3]FDNewBaselineSumByRESOLVEReso!B64</f>
        <v>Idaho_Wind</v>
      </c>
      <c r="C154" s="9" t="str">
        <f>INDEX([3]FDNewBaselineSumByRESOLVEReso!O:O,MATCH(B154,[3]FDNewBaselineSumByRESOLVEReso!N:N,0))</f>
        <v>N/A</v>
      </c>
      <c r="D154" s="10">
        <f>[3]FDNewBaselineSumByRESOLVEReso!E64</f>
        <v>0</v>
      </c>
      <c r="E154" s="10">
        <f>[3]EOSumByRESOLVEResource!D65</f>
        <v>0</v>
      </c>
      <c r="F154" s="10">
        <f t="shared" si="1"/>
        <v>0</v>
      </c>
      <c r="G154" s="41"/>
      <c r="H154" s="41"/>
      <c r="I154" s="10"/>
      <c r="J154" s="10"/>
      <c r="K154" s="10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>
      <c r="B155" s="9" t="str">
        <f>[3]FDNewBaselineSumByRESOLVEReso!B65</f>
        <v>Utah_Wind</v>
      </c>
      <c r="C155" s="9" t="str">
        <f>INDEX([3]FDNewBaselineSumByRESOLVEReso!O:O,MATCH(B155,[3]FDNewBaselineSumByRESOLVEReso!N:N,0))</f>
        <v>N/A</v>
      </c>
      <c r="D155" s="10">
        <f>[3]FDNewBaselineSumByRESOLVEReso!E65</f>
        <v>0</v>
      </c>
      <c r="E155" s="10">
        <f>[3]EOSumByRESOLVEResource!D66</f>
        <v>0</v>
      </c>
      <c r="F155" s="10">
        <f t="shared" si="1"/>
        <v>0</v>
      </c>
      <c r="G155" s="41"/>
      <c r="H155" s="41"/>
      <c r="I155" s="10"/>
      <c r="J155" s="10"/>
      <c r="K155" s="10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>
      <c r="A156" s="26"/>
      <c r="B156" s="9" t="str">
        <f>[3]FDNewBaselineSumByRESOLVEReso!B66</f>
        <v>Wyoming_Wind</v>
      </c>
      <c r="C156" s="9" t="str">
        <f>INDEX([3]FDNewBaselineSumByRESOLVEReso!O:O,MATCH(B156,[3]FDNewBaselineSumByRESOLVEReso!N:N,0))</f>
        <v>SCADSNV-Mountain_Pass_El_Dorado</v>
      </c>
      <c r="D156" s="10">
        <f>[3]FDNewBaselineSumByRESOLVEReso!E66</f>
        <v>0</v>
      </c>
      <c r="E156" s="10">
        <f>[3]EOSumByRESOLVEResource!D67</f>
        <v>1500</v>
      </c>
      <c r="F156" s="10">
        <f t="shared" si="1"/>
        <v>1500</v>
      </c>
      <c r="G156" s="41"/>
      <c r="H156" s="41"/>
      <c r="I156" s="10"/>
      <c r="J156" s="10"/>
      <c r="K156" s="10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>
      <c r="B157" s="9"/>
      <c r="C157" s="9"/>
      <c r="D157" s="10"/>
      <c r="E157" s="10"/>
      <c r="F157" s="10"/>
      <c r="G157" s="17" t="s">
        <v>46</v>
      </c>
      <c r="H157" s="41">
        <v>0</v>
      </c>
      <c r="I157" s="10">
        <v>1500</v>
      </c>
      <c r="J157" s="10">
        <f>SUM(H157:I157)</f>
        <v>1500</v>
      </c>
      <c r="K157" s="10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>
      <c r="B158" s="9"/>
      <c r="C158" s="9"/>
      <c r="D158" s="10"/>
      <c r="E158" s="10"/>
      <c r="F158" s="10"/>
      <c r="G158" s="41"/>
      <c r="H158" s="41"/>
      <c r="I158" s="10">
        <v>0</v>
      </c>
      <c r="J158" s="10">
        <f>SUM(H158:I158)</f>
        <v>0</v>
      </c>
      <c r="K158" s="10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>
      <c r="A159" s="26"/>
      <c r="B159" s="9" t="str">
        <f>[3]FDNewBaselineSumByRESOLVEReso!B67</f>
        <v>Arizona_Wind</v>
      </c>
      <c r="C159" s="9" t="str">
        <f>INDEX([3]FDNewBaselineSumByRESOLVEReso!O:O,MATCH(B159,[3]FDNewBaselineSumByRESOLVEReso!N:N,0))</f>
        <v>N/A</v>
      </c>
      <c r="D159" s="10">
        <f>[3]FDNewBaselineSumByRESOLVEReso!E67</f>
        <v>0</v>
      </c>
      <c r="E159" s="10">
        <f>[3]EOSumByRESOLVEResource!D68</f>
        <v>0</v>
      </c>
      <c r="F159" s="10">
        <f t="shared" si="1"/>
        <v>0</v>
      </c>
      <c r="G159" s="41"/>
      <c r="H159" s="41"/>
      <c r="I159" s="10"/>
      <c r="J159" s="10"/>
      <c r="K159" s="10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>
      <c r="B160" s="59" t="str">
        <f>[3]FDNewBaselineSumByRESOLVEReso!B68</f>
        <v>New_Mexico_Wind</v>
      </c>
      <c r="C160" s="59" t="str">
        <f>INDEX([3]FDNewBaselineSumByRESOLVEReso!O:O,MATCH(B160,[3]FDNewBaselineSumByRESOLVEReso!N:N,0))</f>
        <v>SCADSNV-Riverside_Palm_Springs</v>
      </c>
      <c r="D160" s="60">
        <v>1392</v>
      </c>
      <c r="E160" s="60">
        <v>108</v>
      </c>
      <c r="F160" s="10">
        <f t="shared" ref="F160" si="2">SUM(D160:E160)</f>
        <v>1500</v>
      </c>
      <c r="G160" s="41"/>
      <c r="H160" s="41"/>
      <c r="I160" s="10"/>
      <c r="J160" s="10"/>
      <c r="K160" s="10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11">
      <c r="B161" s="9"/>
      <c r="C161" s="9"/>
      <c r="D161" s="10"/>
      <c r="E161" s="10"/>
      <c r="F161" s="10"/>
      <c r="G161" s="17" t="s">
        <v>69</v>
      </c>
      <c r="H161" s="35">
        <v>1392</v>
      </c>
      <c r="I161" s="10">
        <v>108</v>
      </c>
      <c r="J161" s="10">
        <f>SUM(H161:I161)</f>
        <v>1500</v>
      </c>
      <c r="K161" s="54" t="s">
        <v>70</v>
      </c>
    </row>
    <row r="162" spans="2:11">
      <c r="B162" s="20" t="s">
        <v>71</v>
      </c>
      <c r="C162" s="9"/>
      <c r="D162" s="21">
        <v>201</v>
      </c>
      <c r="E162" s="43">
        <v>0</v>
      </c>
      <c r="F162" s="15">
        <f>SUM(D162:E162)</f>
        <v>201</v>
      </c>
      <c r="G162" s="9"/>
      <c r="H162" s="9"/>
      <c r="I162" s="10"/>
      <c r="J162" s="10"/>
      <c r="K162" s="18"/>
    </row>
    <row r="163" spans="2:11">
      <c r="B163" s="9"/>
      <c r="C163" s="9"/>
      <c r="D163" s="9"/>
      <c r="E163" s="9"/>
      <c r="F163" s="9"/>
      <c r="G163" s="29" t="s">
        <v>72</v>
      </c>
      <c r="H163" s="20">
        <v>140</v>
      </c>
      <c r="I163" s="37">
        <v>0</v>
      </c>
      <c r="J163" s="21">
        <f>SUM(H163:I163)</f>
        <v>140</v>
      </c>
      <c r="K163" s="18"/>
    </row>
    <row r="164" spans="2:11">
      <c r="B164" s="9"/>
      <c r="C164" s="9"/>
      <c r="D164" s="9"/>
      <c r="E164" s="9"/>
      <c r="F164" s="9"/>
      <c r="G164" s="29" t="s">
        <v>73</v>
      </c>
      <c r="H164" s="20">
        <v>47</v>
      </c>
      <c r="I164" s="37">
        <v>0</v>
      </c>
      <c r="J164" s="21">
        <f>SUM(H164:I164)</f>
        <v>47</v>
      </c>
      <c r="K164" s="18"/>
    </row>
    <row r="165" spans="2:11">
      <c r="B165" s="9"/>
      <c r="C165" s="9"/>
      <c r="D165" s="9"/>
      <c r="E165" s="9"/>
      <c r="F165" s="9"/>
      <c r="G165" s="29" t="s">
        <v>74</v>
      </c>
      <c r="H165" s="38">
        <v>14</v>
      </c>
      <c r="I165" s="37">
        <v>0</v>
      </c>
      <c r="J165" s="21">
        <f>SUM(H165:I165)</f>
        <v>14</v>
      </c>
      <c r="K165" s="18"/>
    </row>
    <row r="166" spans="2:11"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2:11">
      <c r="B167" s="20" t="s">
        <v>95</v>
      </c>
      <c r="C167" s="20" t="s">
        <v>75</v>
      </c>
      <c r="D167" s="21">
        <v>1495</v>
      </c>
      <c r="E167" s="15"/>
      <c r="F167" s="15">
        <f>SUM(D167:E167)</f>
        <v>1495</v>
      </c>
      <c r="G167" s="9"/>
      <c r="H167" s="9"/>
      <c r="I167" s="9"/>
      <c r="J167" s="9"/>
      <c r="K167" s="9"/>
    </row>
    <row r="168" spans="2:11">
      <c r="B168" s="9"/>
      <c r="C168" s="9"/>
      <c r="D168" s="9"/>
      <c r="E168" s="9"/>
      <c r="F168" s="9"/>
      <c r="G168" s="29" t="s">
        <v>77</v>
      </c>
      <c r="H168" s="21">
        <v>0</v>
      </c>
      <c r="I168" s="20">
        <v>590</v>
      </c>
      <c r="J168" s="15">
        <f>SUM(H168:I168)</f>
        <v>590</v>
      </c>
      <c r="K168" s="9"/>
    </row>
    <row r="169" spans="2:11">
      <c r="B169" s="9"/>
      <c r="C169" s="9"/>
      <c r="D169" s="9"/>
      <c r="E169" s="9"/>
      <c r="F169" s="9"/>
      <c r="G169" s="29" t="s">
        <v>96</v>
      </c>
      <c r="H169" s="21">
        <v>0</v>
      </c>
      <c r="I169" s="20">
        <v>905</v>
      </c>
      <c r="J169" s="15">
        <f>SUM(H169:I169)</f>
        <v>905</v>
      </c>
      <c r="K169" s="9"/>
    </row>
  </sheetData>
  <mergeCells count="1">
    <mergeCell ref="B2:E2"/>
  </mergeCells>
  <conditionalFormatting sqref="I64:J64">
    <cfRule type="containsText" dxfId="0" priority="1" operator="containsText" text="_Ex">
      <formula>NOT(ISERROR(SEARCH("_Ex",I64)))</formula>
    </cfRule>
  </conditionalFormatting>
  <pageMargins left="0.7" right="0.7" top="0.75" bottom="0.75" header="0.3" footer="0.3"/>
  <pageSetup scale="45" fitToHeight="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joferg</dc:creator>
  <cp:keywords/>
  <dc:description/>
  <cp:lastModifiedBy>Ferguson, Jared</cp:lastModifiedBy>
  <cp:revision/>
  <dcterms:created xsi:type="dcterms:W3CDTF">2021-01-15T22:11:45Z</dcterms:created>
  <dcterms:modified xsi:type="dcterms:W3CDTF">2021-01-15T23:55:01Z</dcterms:modified>
  <cp:category/>
  <cp:contentStatus/>
</cp:coreProperties>
</file>