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2120" windowHeight="4380" tabRatio="881" activeTab="0"/>
  </bookViews>
  <sheets>
    <sheet name="CSU SUMMARY" sheetId="1" r:id="rId1"/>
    <sheet name="CSU BAKERSFIELD" sheetId="2" r:id="rId2"/>
    <sheet name="CSU CHICO" sheetId="3" r:id="rId3"/>
    <sheet name="CSU DOMINGUEZ HILLS" sheetId="4" r:id="rId4"/>
    <sheet name="CSU HAYWARD" sheetId="5" r:id="rId5"/>
    <sheet name="CSU LONG BEACH" sheetId="6" r:id="rId6"/>
    <sheet name="CSU POMONA" sheetId="7" r:id="rId7"/>
    <sheet name="SAN DIEGO STATE" sheetId="8" r:id="rId8"/>
    <sheet name="San Francisco" sheetId="9" r:id="rId9"/>
    <sheet name="San Jose State" sheetId="10" r:id="rId10"/>
    <sheet name="CSU SAN LUIS OBISPO" sheetId="11" r:id="rId11"/>
    <sheet name="CSU SAN MARCOS" sheetId="12" r:id="rId12"/>
  </sheets>
  <definedNames>
    <definedName name="_xlnm.Print_Area" localSheetId="1">'CSU BAKERSFIELD'!$A$1:$F$13</definedName>
    <definedName name="_xlnm.Print_Area" localSheetId="2">'CSU CHICO'!$A$1:$F$14</definedName>
    <definedName name="_xlnm.Print_Area" localSheetId="3">'CSU DOMINGUEZ HILLS'!$A$1:$F$13</definedName>
    <definedName name="_xlnm.Print_Area" localSheetId="4">'CSU HAYWARD'!$A$1:$E$17</definedName>
    <definedName name="_xlnm.Print_Area" localSheetId="10">'CSU SAN LUIS OBISPO'!$A$1:$G$16</definedName>
    <definedName name="_xlnm.Print_Area" localSheetId="11">'CSU SAN MARCOS'!$A$1:$E$15</definedName>
    <definedName name="_xlnm.Print_Area" localSheetId="0">'CSU SUMMARY'!$A$1:$G$22</definedName>
    <definedName name="_xlnm.Print_Area" localSheetId="7">'SAN DIEGO STATE'!$A$1:$F$14</definedName>
    <definedName name="_xlnm.Print_Area" localSheetId="8">'San Francisco'!$A$1:$F$14</definedName>
    <definedName name="_xlnm.Print_Area" localSheetId="9">'San Jose State'!$A$1:$E$14</definedName>
  </definedNames>
  <calcPr fullCalcOnLoad="1"/>
</workbook>
</file>

<file path=xl/sharedStrings.xml><?xml version="1.0" encoding="utf-8"?>
<sst xmlns="http://schemas.openxmlformats.org/spreadsheetml/2006/main" count="298" uniqueCount="118">
  <si>
    <t>Building #</t>
  </si>
  <si>
    <t>Building Name</t>
  </si>
  <si>
    <t>Project Type</t>
  </si>
  <si>
    <t>Project Description</t>
  </si>
  <si>
    <t>Brotman Hall</t>
  </si>
  <si>
    <t>HVAC</t>
  </si>
  <si>
    <t>VFD Conversion, Installation of Premium Efficiency Motors, Dual Duct CV to VAV Conversion and Elimination of HW Pumps</t>
  </si>
  <si>
    <t>Student Health</t>
  </si>
  <si>
    <t>VFD Conversion, Installation of Premium Efficiency Motors, Dual Duct CV to VAV Conversion.</t>
  </si>
  <si>
    <t>Psychology</t>
  </si>
  <si>
    <t>Liberal Arts 3</t>
  </si>
  <si>
    <t>ED-1</t>
  </si>
  <si>
    <t>VFD Conversion, Installation of Premium Efficiency Motors, Dual Duct CV to VAV Conversion and Elimination of HW &amp; CHW Pumps</t>
  </si>
  <si>
    <t>MHB</t>
  </si>
  <si>
    <t>Lighting</t>
  </si>
  <si>
    <t>Lighting Retrofit</t>
  </si>
  <si>
    <t>Liberal Arts 5</t>
  </si>
  <si>
    <t>Liberal Arts 4</t>
  </si>
  <si>
    <t>Liberal Arts 2</t>
  </si>
  <si>
    <t>Liberal Arts 1</t>
  </si>
  <si>
    <t>Faculty Office 3</t>
  </si>
  <si>
    <t>Faculty Office 2</t>
  </si>
  <si>
    <t>Library West</t>
  </si>
  <si>
    <t>Library East</t>
  </si>
  <si>
    <t>MMC</t>
  </si>
  <si>
    <t>Education 1</t>
  </si>
  <si>
    <t>Education 2</t>
  </si>
  <si>
    <t>LAB</t>
  </si>
  <si>
    <t>Studio Theater</t>
  </si>
  <si>
    <t>University Theater</t>
  </si>
  <si>
    <t>UTC</t>
  </si>
  <si>
    <t>Faculty Office 4</t>
  </si>
  <si>
    <t>Peterson Hall 1</t>
  </si>
  <si>
    <t>Peterson Hall 2</t>
  </si>
  <si>
    <t>Peterson Hall 3</t>
  </si>
  <si>
    <t>Microbiology</t>
  </si>
  <si>
    <t>Animal House</t>
  </si>
  <si>
    <t>Faculty Office 5</t>
  </si>
  <si>
    <t>SSPA</t>
  </si>
  <si>
    <t>VEC</t>
  </si>
  <si>
    <t>Engineering 2</t>
  </si>
  <si>
    <t>Engineering 3</t>
  </si>
  <si>
    <t>Engineering 4</t>
  </si>
  <si>
    <t>TE-2</t>
  </si>
  <si>
    <t>Engineering Technology</t>
  </si>
  <si>
    <t>Plant Ops</t>
  </si>
  <si>
    <t>Performing Arts</t>
  </si>
  <si>
    <t xml:space="preserve">Engineering Computer </t>
  </si>
  <si>
    <t>North Campus Center</t>
  </si>
  <si>
    <t>Totals</t>
  </si>
  <si>
    <t>CALIFORNIA STATE UNIVERSITY LONG BEACH</t>
  </si>
  <si>
    <t>CALIFORNIA STATE UNIVERSITY CHICO</t>
  </si>
  <si>
    <t>Chiller Replacement</t>
  </si>
  <si>
    <t>Replace a 1972 vintage 1250 ton, .9 kW/ton, chiller with a new energy effificient chiller</t>
  </si>
  <si>
    <t>Holt Hall</t>
  </si>
  <si>
    <t>Variable air volume (VAV) conversion and coil replacement</t>
  </si>
  <si>
    <t>Replace 1972 vintage single duct reheat system and 10 degree chilled water coils with a VAV system and 20 degree chilled water coils</t>
  </si>
  <si>
    <t>Merriam Library</t>
  </si>
  <si>
    <t>Replace 1958 vintage multiple fan, sigle duct, system with a VAV system and 20 degree chilled water coils.</t>
  </si>
  <si>
    <t>CALIFORNIA STATE UNIVERSITY DOMINGUEZ HILLS</t>
  </si>
  <si>
    <t>Campus Swimming Pool</t>
  </si>
  <si>
    <t xml:space="preserve"> </t>
  </si>
  <si>
    <t>Variable speed drive (VSD) installation on a constant speed motor</t>
  </si>
  <si>
    <t>Install VSD on 30 HP motor which can be turned down 16 hours out of the day</t>
  </si>
  <si>
    <t>Campus Gym</t>
  </si>
  <si>
    <t>Energy Management System</t>
  </si>
  <si>
    <t>Install system to Control HVAC and lighting systems for periods of low or non occupancy</t>
  </si>
  <si>
    <t>CALIFORNIA POLYTECHNIC STATE UNIVERISTY SAN LUIS OBISPO</t>
  </si>
  <si>
    <t>Lighting controls</t>
  </si>
  <si>
    <t>Replace current building HVAC system with connection to new cooling central plant that will be completed later this year</t>
  </si>
  <si>
    <t>Connect buildig to the central plant chilled water loop</t>
  </si>
  <si>
    <t>CLA BUILDING - Building 98</t>
  </si>
  <si>
    <t>Central Chilled Water Plant</t>
  </si>
  <si>
    <t>This $13.8 million Thermal energy storage and chiller enhancment project is scheduled for completion by the end of this year.  There are needs for additional equipment and infrastructure that will allow tie in into additional buildings</t>
  </si>
  <si>
    <t>CALIFORNIA STATE UNIVERSITY SAN MARCOS</t>
  </si>
  <si>
    <t>Install Variable Speed Drives (VSD)</t>
  </si>
  <si>
    <t>Install VSD and control valves on Chill water and Hot water building distribution systems for three buildings.</t>
  </si>
  <si>
    <t>Thermal Energy Storage</t>
  </si>
  <si>
    <t>Install a 16,000 ton hour thermal energy storage tank by summer of 2001</t>
  </si>
  <si>
    <t xml:space="preserve">SAN JOSE STATE UNIVERSITY </t>
  </si>
  <si>
    <t>Central plant Load Side Improvements</t>
  </si>
  <si>
    <t>CALIFORNIA STATE UNIVERSITY HAYWARD</t>
  </si>
  <si>
    <t>Lighting Project</t>
  </si>
  <si>
    <t>HVAC Fan Motor replacement</t>
  </si>
  <si>
    <t>Replacement of 102 HVAC fan motors that are over 10 years old and inefficient</t>
  </si>
  <si>
    <t>SAN DIEGO STATE UNIVERSITY</t>
  </si>
  <si>
    <t xml:space="preserve">Campus </t>
  </si>
  <si>
    <t>Long Beach</t>
  </si>
  <si>
    <t>Chico</t>
  </si>
  <si>
    <t>Dominguez Hills</t>
  </si>
  <si>
    <t>San Luis Obispo</t>
  </si>
  <si>
    <t>Pomona</t>
  </si>
  <si>
    <t>San Marcos</t>
  </si>
  <si>
    <t>San Jose</t>
  </si>
  <si>
    <t>Hayward</t>
  </si>
  <si>
    <t>San Diego</t>
  </si>
  <si>
    <t>Bakersfield</t>
  </si>
  <si>
    <t>Savings</t>
  </si>
  <si>
    <t>kW</t>
  </si>
  <si>
    <t>Savings/YR</t>
  </si>
  <si>
    <t>kWh</t>
  </si>
  <si>
    <t>Cost Estimate</t>
  </si>
  <si>
    <t>Project</t>
  </si>
  <si>
    <t>CALIFORNIA STATE POLYTECHNIC UNIVERSITY, POMONA</t>
  </si>
  <si>
    <t>TOTALS</t>
  </si>
  <si>
    <t>CALIFORNIA STATE UNIVERSITY BAKERSFIELD</t>
  </si>
  <si>
    <t>San Francisco</t>
  </si>
  <si>
    <t>SAN FRANCISCO STATE UNIVERSITY</t>
  </si>
  <si>
    <t>Variable Frequency Drive  (VFD) installation for air handlers</t>
  </si>
  <si>
    <t>62 VFD's will be installed to reduce demand during peak periods and in concert with building occupancy</t>
  </si>
  <si>
    <t>Energy Management System (EMS) Upgrade</t>
  </si>
  <si>
    <t>Replace 1970's vintage EMS which has not been connected to all of the facilitites.</t>
  </si>
  <si>
    <t>Class Room Office Buiding</t>
  </si>
  <si>
    <t>Ground Source Heat Pump for Building</t>
  </si>
  <si>
    <t>Install ground source heat pump in lieu of conventional HVAC system</t>
  </si>
  <si>
    <t>Cogeneration System</t>
  </si>
  <si>
    <t>Campus is will issue notice to construct a 10 to 14 mW cogeneration system by August of 2000.</t>
  </si>
  <si>
    <t>Savings (max generation)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</si>
</sst>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Red]#,##0"/>
    <numFmt numFmtId="167" formatCode="&quot;$&quot;#,##0.0"/>
  </numFmts>
  <fonts count="4">
    <font>
      <sz val="10"/>
      <name val="Arial"/>
      <family val="0"/>
    </font>
    <font>
      <b/>
      <sz val="10"/>
      <name val="Arial"/>
      <family val="2"/>
    </font>
    <font>
      <b/>
      <sz val="16"/>
      <name val="Arial"/>
      <family val="2"/>
    </font>
    <font>
      <sz val="16"/>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3" fontId="0" fillId="0" borderId="0" xfId="0" applyNumberForma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wrapText="1"/>
    </xf>
    <xf numFmtId="165" fontId="0" fillId="0" borderId="0" xfId="0" applyNumberFormat="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3" fontId="0" fillId="0" borderId="0" xfId="0" applyNumberFormat="1" applyFont="1" applyBorder="1" applyAlignment="1">
      <alignment/>
    </xf>
    <xf numFmtId="3" fontId="0" fillId="0" borderId="0" xfId="0" applyNumberFormat="1" applyBorder="1" applyAlignment="1">
      <alignment/>
    </xf>
    <xf numFmtId="165" fontId="0" fillId="0" borderId="6" xfId="0" applyNumberFormat="1" applyBorder="1" applyAlignment="1">
      <alignment/>
    </xf>
    <xf numFmtId="3" fontId="1" fillId="0" borderId="1" xfId="0" applyNumberFormat="1" applyFont="1" applyBorder="1" applyAlignment="1">
      <alignment/>
    </xf>
    <xf numFmtId="3" fontId="0" fillId="0" borderId="7" xfId="0" applyNumberFormat="1" applyBorder="1" applyAlignment="1">
      <alignment/>
    </xf>
    <xf numFmtId="165" fontId="0" fillId="0" borderId="8" xfId="0" applyNumberFormat="1" applyBorder="1" applyAlignment="1">
      <alignment/>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9" xfId="0" applyFont="1" applyBorder="1" applyAlignment="1" quotePrefix="1">
      <alignment horizontal="center"/>
    </xf>
    <xf numFmtId="0" fontId="1" fillId="0" borderId="10" xfId="0" applyFont="1" applyBorder="1" applyAlignment="1">
      <alignment horizontal="center"/>
    </xf>
    <xf numFmtId="0" fontId="0" fillId="0" borderId="5" xfId="0" applyBorder="1" applyAlignment="1">
      <alignment horizontal="center"/>
    </xf>
    <xf numFmtId="0" fontId="1" fillId="0" borderId="9" xfId="0" applyFont="1" applyBorder="1" applyAlignment="1">
      <alignment horizontal="center"/>
    </xf>
    <xf numFmtId="37" fontId="0" fillId="0" borderId="0" xfId="0" applyNumberFormat="1" applyBorder="1" applyAlignment="1">
      <alignment/>
    </xf>
    <xf numFmtId="37" fontId="0" fillId="0" borderId="7" xfId="0" applyNumberFormat="1" applyBorder="1" applyAlignment="1">
      <alignment/>
    </xf>
    <xf numFmtId="0" fontId="0" fillId="0" borderId="0" xfId="0" applyBorder="1" applyAlignment="1">
      <alignment wrapText="1"/>
    </xf>
    <xf numFmtId="0" fontId="0" fillId="0" borderId="5" xfId="0"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0" xfId="0" applyBorder="1" applyAlignment="1">
      <alignment horizontal="center" wrapText="1"/>
    </xf>
    <xf numFmtId="0" fontId="1" fillId="0" borderId="1" xfId="0" applyFont="1" applyBorder="1" applyAlignment="1" quotePrefix="1">
      <alignment horizontal="center" wrapText="1"/>
    </xf>
    <xf numFmtId="0" fontId="1" fillId="0" borderId="1" xfId="0" applyFont="1" applyBorder="1" applyAlignment="1">
      <alignment horizontal="center" wrapText="1"/>
    </xf>
    <xf numFmtId="165" fontId="0" fillId="0" borderId="0" xfId="0" applyNumberFormat="1" applyBorder="1" applyAlignment="1">
      <alignment/>
    </xf>
    <xf numFmtId="0" fontId="0" fillId="0" borderId="5" xfId="0" applyBorder="1" applyAlignment="1">
      <alignment horizontal="center" wrapText="1"/>
    </xf>
    <xf numFmtId="0" fontId="0" fillId="0" borderId="0" xfId="0" applyFont="1" applyBorder="1" applyAlignment="1">
      <alignment/>
    </xf>
    <xf numFmtId="5" fontId="0" fillId="0" borderId="6" xfId="0" applyNumberFormat="1" applyBorder="1" applyAlignment="1">
      <alignment/>
    </xf>
    <xf numFmtId="5" fontId="0" fillId="0" borderId="8" xfId="0" applyNumberFormat="1" applyBorder="1" applyAlignment="1">
      <alignment/>
    </xf>
    <xf numFmtId="42" fontId="0" fillId="0" borderId="6" xfId="0" applyNumberFormat="1" applyBorder="1" applyAlignment="1">
      <alignment/>
    </xf>
    <xf numFmtId="42" fontId="0" fillId="0" borderId="8" xfId="0" applyNumberFormat="1" applyBorder="1" applyAlignment="1">
      <alignment/>
    </xf>
    <xf numFmtId="42" fontId="1" fillId="0" borderId="10" xfId="0" applyNumberFormat="1" applyFont="1" applyBorder="1" applyAlignment="1">
      <alignment/>
    </xf>
    <xf numFmtId="0" fontId="1" fillId="0" borderId="9" xfId="0" applyFont="1" applyBorder="1" applyAlignment="1" quotePrefix="1">
      <alignment horizontal="center" wrapText="1"/>
    </xf>
    <xf numFmtId="0" fontId="0" fillId="0" borderId="1" xfId="0" applyBorder="1" applyAlignment="1">
      <alignment/>
    </xf>
    <xf numFmtId="0" fontId="1" fillId="0" borderId="5" xfId="0" applyFont="1" applyBorder="1" applyAlignment="1">
      <alignment horizontal="right"/>
    </xf>
    <xf numFmtId="0" fontId="1" fillId="0" borderId="0" xfId="0" applyFont="1" applyBorder="1" applyAlignment="1">
      <alignment wrapText="1"/>
    </xf>
    <xf numFmtId="37" fontId="1" fillId="0" borderId="0" xfId="0" applyNumberFormat="1" applyFont="1" applyBorder="1" applyAlignment="1">
      <alignment/>
    </xf>
    <xf numFmtId="0" fontId="0" fillId="0" borderId="9" xfId="0" applyBorder="1" applyAlignment="1">
      <alignment wrapText="1"/>
    </xf>
    <xf numFmtId="165" fontId="0" fillId="0" borderId="1" xfId="0" applyNumberFormat="1" applyBorder="1" applyAlignment="1">
      <alignment/>
    </xf>
    <xf numFmtId="0" fontId="0" fillId="0" borderId="10" xfId="0" applyBorder="1" applyAlignment="1">
      <alignment/>
    </xf>
    <xf numFmtId="0" fontId="0" fillId="0" borderId="9" xfId="0" applyBorder="1" applyAlignment="1">
      <alignment/>
    </xf>
    <xf numFmtId="166" fontId="0" fillId="0" borderId="7" xfId="0" applyNumberFormat="1" applyBorder="1" applyAlignment="1">
      <alignment/>
    </xf>
    <xf numFmtId="166" fontId="0" fillId="0" borderId="0" xfId="0" applyNumberFormat="1" applyBorder="1" applyAlignment="1">
      <alignment/>
    </xf>
    <xf numFmtId="0" fontId="2"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42" fontId="0" fillId="0" borderId="6" xfId="0" applyNumberFormat="1" applyFont="1" applyBorder="1" applyAlignment="1">
      <alignment/>
    </xf>
    <xf numFmtId="0" fontId="1" fillId="0" borderId="9" xfId="0" applyFont="1" applyBorder="1" applyAlignment="1">
      <alignment horizontal="right"/>
    </xf>
    <xf numFmtId="5" fontId="0" fillId="0" borderId="0" xfId="0" applyNumberForma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1" fillId="0" borderId="5" xfId="0" applyFont="1" applyBorder="1" applyAlignment="1">
      <alignment/>
    </xf>
    <xf numFmtId="0" fontId="0" fillId="0" borderId="3" xfId="0" applyBorder="1" applyAlignment="1">
      <alignment wrapText="1"/>
    </xf>
    <xf numFmtId="165" fontId="0" fillId="0" borderId="4" xfId="0" applyNumberFormat="1" applyBorder="1" applyAlignment="1">
      <alignment/>
    </xf>
    <xf numFmtId="0" fontId="1" fillId="0" borderId="0" xfId="0" applyFont="1" applyBorder="1" applyAlignment="1" quotePrefix="1">
      <alignment horizontal="center" wrapText="1"/>
    </xf>
    <xf numFmtId="0" fontId="1" fillId="0" borderId="0" xfId="0" applyFont="1" applyBorder="1" applyAlignment="1">
      <alignment horizontal="center" wrapText="1"/>
    </xf>
    <xf numFmtId="0" fontId="0" fillId="0" borderId="1" xfId="0" applyBorder="1" applyAlignment="1">
      <alignment wrapText="1"/>
    </xf>
    <xf numFmtId="165" fontId="0" fillId="0" borderId="10" xfId="0" applyNumberFormat="1" applyBorder="1" applyAlignment="1">
      <alignment/>
    </xf>
    <xf numFmtId="0" fontId="1" fillId="0" borderId="6" xfId="0" applyFont="1" applyBorder="1" applyAlignment="1">
      <alignment/>
    </xf>
    <xf numFmtId="37" fontId="0" fillId="0" borderId="1" xfId="0" applyNumberFormat="1" applyBorder="1" applyAlignment="1">
      <alignment/>
    </xf>
    <xf numFmtId="0" fontId="1" fillId="0" borderId="5" xfId="0" applyFont="1" applyBorder="1" applyAlignment="1">
      <alignment wrapText="1"/>
    </xf>
    <xf numFmtId="166" fontId="1" fillId="0" borderId="0" xfId="0" applyNumberFormat="1" applyFont="1" applyBorder="1" applyAlignment="1">
      <alignment/>
    </xf>
    <xf numFmtId="0" fontId="2" fillId="0" borderId="1" xfId="0" applyFont="1" applyBorder="1" applyAlignment="1">
      <alignment horizontal="center"/>
    </xf>
    <xf numFmtId="5" fontId="1" fillId="0" borderId="6" xfId="0" applyNumberFormat="1" applyFont="1" applyBorder="1" applyAlignment="1">
      <alignment/>
    </xf>
    <xf numFmtId="165" fontId="1" fillId="0" borderId="6" xfId="0" applyNumberFormat="1" applyFont="1" applyBorder="1" applyAlignment="1">
      <alignment/>
    </xf>
    <xf numFmtId="5" fontId="0" fillId="0" borderId="7" xfId="0" applyNumberFormat="1" applyBorder="1" applyAlignment="1">
      <alignment/>
    </xf>
    <xf numFmtId="5" fontId="1" fillId="0" borderId="0" xfId="0" applyNumberFormat="1" applyFont="1" applyBorder="1" applyAlignment="1">
      <alignment/>
    </xf>
    <xf numFmtId="5" fontId="0" fillId="0" borderId="1" xfId="0" applyNumberFormat="1" applyBorder="1" applyAlignment="1">
      <alignment/>
    </xf>
    <xf numFmtId="0" fontId="0" fillId="0" borderId="0" xfId="0" applyBorder="1" applyAlignment="1">
      <alignment vertical="top" wrapText="1"/>
    </xf>
    <xf numFmtId="0" fontId="0" fillId="0" borderId="5" xfId="0" applyBorder="1" applyAlignment="1">
      <alignment horizontal="center" vertical="top"/>
    </xf>
    <xf numFmtId="0" fontId="0" fillId="0" borderId="0" xfId="0" applyBorder="1" applyAlignment="1">
      <alignment vertical="top"/>
    </xf>
    <xf numFmtId="0" fontId="0" fillId="0" borderId="0" xfId="0" applyBorder="1" applyAlignment="1" quotePrefix="1">
      <alignment horizontal="left" vertical="top" wrapText="1"/>
    </xf>
    <xf numFmtId="37" fontId="0" fillId="0" borderId="0" xfId="0" applyNumberFormat="1" applyBorder="1" applyAlignment="1">
      <alignment vertical="top"/>
    </xf>
    <xf numFmtId="5" fontId="0" fillId="0" borderId="6" xfId="0" applyNumberFormat="1" applyBorder="1" applyAlignment="1">
      <alignment vertical="top"/>
    </xf>
    <xf numFmtId="0" fontId="0" fillId="0" borderId="0" xfId="0" applyBorder="1" applyAlignment="1" quotePrefix="1">
      <alignment horizontal="left" vertical="top"/>
    </xf>
    <xf numFmtId="0" fontId="0" fillId="0" borderId="5" xfId="0" applyBorder="1" applyAlignment="1">
      <alignment vertical="top"/>
    </xf>
    <xf numFmtId="0" fontId="0" fillId="0" borderId="5" xfId="0" applyBorder="1" applyAlignment="1">
      <alignment vertical="top" wrapText="1"/>
    </xf>
    <xf numFmtId="5" fontId="0" fillId="0" borderId="6" xfId="0" applyNumberFormat="1" applyBorder="1" applyAlignment="1">
      <alignment vertical="top" wrapText="1"/>
    </xf>
    <xf numFmtId="0" fontId="1" fillId="0" borderId="5" xfId="0" applyFont="1" applyBorder="1" applyAlignment="1">
      <alignment horizontal="center"/>
    </xf>
    <xf numFmtId="165" fontId="0" fillId="0" borderId="6" xfId="0" applyNumberFormat="1" applyBorder="1" applyAlignment="1">
      <alignment vertical="top"/>
    </xf>
    <xf numFmtId="0" fontId="1" fillId="0" borderId="5" xfId="0" applyFont="1" applyBorder="1" applyAlignment="1" quotePrefix="1">
      <alignment horizontal="center" wrapText="1"/>
    </xf>
    <xf numFmtId="166" fontId="0" fillId="0" borderId="0" xfId="0" applyNumberFormat="1" applyBorder="1" applyAlignment="1">
      <alignment vertical="top"/>
    </xf>
    <xf numFmtId="37" fontId="0" fillId="0" borderId="0" xfId="0" applyNumberFormat="1" applyFont="1" applyBorder="1" applyAlignment="1">
      <alignment/>
    </xf>
    <xf numFmtId="37" fontId="1" fillId="0" borderId="1" xfId="0" applyNumberFormat="1" applyFont="1" applyBorder="1" applyAlignment="1">
      <alignment/>
    </xf>
    <xf numFmtId="3" fontId="1" fillId="0" borderId="6" xfId="0" applyNumberFormat="1"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wrapText="1"/>
    </xf>
    <xf numFmtId="0" fontId="1" fillId="0" borderId="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G19"/>
  <sheetViews>
    <sheetView showGridLines="0" tabSelected="1" workbookViewId="0" topLeftCell="A1">
      <selection activeCell="C21" sqref="C21"/>
    </sheetView>
  </sheetViews>
  <sheetFormatPr defaultColWidth="9.140625" defaultRowHeight="12.75"/>
  <cols>
    <col min="1" max="1" width="14.28125" style="0" customWidth="1"/>
    <col min="2" max="2" width="4.7109375" style="0" customWidth="1"/>
    <col min="3" max="3" width="10.00390625" style="0" customWidth="1"/>
    <col min="4" max="4" width="3.7109375" style="0" customWidth="1"/>
    <col min="5" max="5" width="12.8515625" style="0" customWidth="1"/>
    <col min="6" max="6" width="4.421875" style="0" customWidth="1"/>
    <col min="7" max="7" width="14.421875" style="0" customWidth="1"/>
  </cols>
  <sheetData>
    <row r="3" ht="13.5" thickBot="1"/>
    <row r="4" spans="1:7" ht="12.75">
      <c r="A4" s="58"/>
      <c r="B4" s="59"/>
      <c r="C4" s="59" t="s">
        <v>98</v>
      </c>
      <c r="D4" s="59"/>
      <c r="E4" s="59" t="s">
        <v>100</v>
      </c>
      <c r="F4" s="59"/>
      <c r="G4" s="60" t="s">
        <v>102</v>
      </c>
    </row>
    <row r="5" spans="1:7" ht="13.5" thickBot="1">
      <c r="A5" s="27" t="s">
        <v>86</v>
      </c>
      <c r="B5" s="21"/>
      <c r="C5" s="21" t="s">
        <v>97</v>
      </c>
      <c r="D5" s="21"/>
      <c r="E5" s="21" t="s">
        <v>99</v>
      </c>
      <c r="F5" s="21"/>
      <c r="G5" s="25" t="s">
        <v>101</v>
      </c>
    </row>
    <row r="6" spans="1:7" ht="12.75">
      <c r="A6" s="11"/>
      <c r="B6" s="12"/>
      <c r="C6" s="28"/>
      <c r="D6" s="28"/>
      <c r="E6" s="28"/>
      <c r="F6" s="12"/>
      <c r="G6" s="43"/>
    </row>
    <row r="7" spans="1:7" ht="12.75">
      <c r="A7" s="11" t="s">
        <v>96</v>
      </c>
      <c r="B7" s="12"/>
      <c r="C7" s="28">
        <v>25</v>
      </c>
      <c r="D7" s="28"/>
      <c r="E7" s="28">
        <v>219420</v>
      </c>
      <c r="F7" s="15"/>
      <c r="G7" s="43">
        <v>152663</v>
      </c>
    </row>
    <row r="8" spans="1:7" ht="12.75">
      <c r="A8" s="11" t="s">
        <v>88</v>
      </c>
      <c r="B8" s="12"/>
      <c r="C8" s="28">
        <v>2589</v>
      </c>
      <c r="D8" s="28"/>
      <c r="E8" s="28">
        <v>2808826</v>
      </c>
      <c r="F8" s="15"/>
      <c r="G8" s="43">
        <v>1950000</v>
      </c>
    </row>
    <row r="9" spans="1:7" ht="12.75">
      <c r="A9" s="11" t="s">
        <v>89</v>
      </c>
      <c r="B9" s="12"/>
      <c r="C9" s="28">
        <v>34</v>
      </c>
      <c r="D9" s="28"/>
      <c r="E9" s="28">
        <v>427600</v>
      </c>
      <c r="F9" s="15"/>
      <c r="G9" s="43">
        <v>230000</v>
      </c>
    </row>
    <row r="10" spans="1:7" ht="12.75">
      <c r="A10" s="11" t="s">
        <v>94</v>
      </c>
      <c r="B10" s="12"/>
      <c r="C10" s="28">
        <v>473</v>
      </c>
      <c r="D10" s="28"/>
      <c r="E10" s="28">
        <v>2275000</v>
      </c>
      <c r="F10" s="15"/>
      <c r="G10" s="43">
        <v>536000</v>
      </c>
    </row>
    <row r="11" spans="1:7" ht="12.75">
      <c r="A11" s="11" t="s">
        <v>87</v>
      </c>
      <c r="B11" s="12"/>
      <c r="C11" s="98">
        <v>1647</v>
      </c>
      <c r="D11" s="98"/>
      <c r="E11" s="98">
        <v>6225583</v>
      </c>
      <c r="F11" s="14"/>
      <c r="G11" s="61">
        <v>4976856</v>
      </c>
    </row>
    <row r="12" spans="1:7" ht="12.75">
      <c r="A12" s="11" t="s">
        <v>91</v>
      </c>
      <c r="B12" s="12"/>
      <c r="C12" s="28">
        <v>1480</v>
      </c>
      <c r="D12" s="28"/>
      <c r="E12" s="28">
        <v>3934713</v>
      </c>
      <c r="F12" s="15"/>
      <c r="G12" s="43">
        <v>5465000</v>
      </c>
    </row>
    <row r="13" spans="1:7" ht="12.75">
      <c r="A13" s="11" t="s">
        <v>95</v>
      </c>
      <c r="B13" s="12"/>
      <c r="C13" s="28">
        <v>14000</v>
      </c>
      <c r="D13" s="28"/>
      <c r="E13" s="28">
        <v>230000000</v>
      </c>
      <c r="F13" s="15"/>
      <c r="G13" s="43">
        <v>19000000</v>
      </c>
    </row>
    <row r="14" spans="1:7" ht="12.75">
      <c r="A14" s="11" t="s">
        <v>106</v>
      </c>
      <c r="B14" s="12"/>
      <c r="C14" s="28">
        <v>2300</v>
      </c>
      <c r="D14" s="28"/>
      <c r="E14" s="28">
        <v>4980000</v>
      </c>
      <c r="F14" s="15"/>
      <c r="G14" s="43">
        <v>2989000</v>
      </c>
    </row>
    <row r="15" spans="1:7" ht="12.75">
      <c r="A15" s="11" t="s">
        <v>93</v>
      </c>
      <c r="B15" s="12"/>
      <c r="C15" s="28">
        <v>1425</v>
      </c>
      <c r="D15" s="28"/>
      <c r="E15" s="28">
        <v>2900000</v>
      </c>
      <c r="F15" s="15"/>
      <c r="G15" s="43">
        <v>2510016</v>
      </c>
    </row>
    <row r="16" spans="1:7" ht="12.75">
      <c r="A16" s="11" t="s">
        <v>90</v>
      </c>
      <c r="B16" s="12"/>
      <c r="C16" s="28">
        <v>2246</v>
      </c>
      <c r="D16" s="28"/>
      <c r="E16" s="28">
        <v>9367369</v>
      </c>
      <c r="F16" s="15"/>
      <c r="G16" s="43">
        <v>5907545</v>
      </c>
    </row>
    <row r="17" spans="1:7" ht="12.75">
      <c r="A17" s="11" t="s">
        <v>92</v>
      </c>
      <c r="B17" s="12"/>
      <c r="C17" s="28">
        <v>400</v>
      </c>
      <c r="D17" s="28"/>
      <c r="E17" s="28">
        <v>1500786</v>
      </c>
      <c r="F17" s="15"/>
      <c r="G17" s="43">
        <v>2075000</v>
      </c>
    </row>
    <row r="18" spans="1:7" ht="13.5" thickBot="1">
      <c r="A18" s="11"/>
      <c r="B18" s="12"/>
      <c r="C18" s="29"/>
      <c r="D18" s="29"/>
      <c r="E18" s="29"/>
      <c r="F18" s="18"/>
      <c r="G18" s="44"/>
    </row>
    <row r="19" spans="1:7" s="2" customFormat="1" ht="14.25" thickBot="1" thickTop="1">
      <c r="A19" s="62" t="s">
        <v>104</v>
      </c>
      <c r="B19" s="7"/>
      <c r="C19" s="99">
        <f>SUM(C7:C18)</f>
        <v>26619</v>
      </c>
      <c r="D19" s="99"/>
      <c r="E19" s="99">
        <f>SUM(E7:E18)</f>
        <v>264639297</v>
      </c>
      <c r="F19" s="17"/>
      <c r="G19" s="45">
        <f>SUM(G7:G18)</f>
        <v>45792080</v>
      </c>
    </row>
  </sheetData>
  <printOptions horizontalCentered="1"/>
  <pageMargins left="0.75" right="0.75" top="1.75" bottom="1" header="1" footer="0.5"/>
  <pageSetup horizontalDpi="600" verticalDpi="600" orientation="portrait" r:id="rId1"/>
  <headerFooter alignWithMargins="0">
    <oddHeader>&amp;C&amp;"Arial,Bold"ATTACHMENT C
CALIFORNIA STATE UNIVERSITY 
SUMMARY OF PROPOSAL</oddHeader>
  </headerFooter>
</worksheet>
</file>

<file path=xl/worksheets/sheet10.xml><?xml version="1.0" encoding="utf-8"?>
<worksheet xmlns="http://schemas.openxmlformats.org/spreadsheetml/2006/main" xmlns:r="http://schemas.openxmlformats.org/officeDocument/2006/relationships">
  <dimension ref="A1:E15"/>
  <sheetViews>
    <sheetView showGridLines="0" workbookViewId="0" topLeftCell="A1">
      <selection activeCell="A4" sqref="A4"/>
    </sheetView>
  </sheetViews>
  <sheetFormatPr defaultColWidth="9.140625" defaultRowHeight="12.75"/>
  <cols>
    <col min="1" max="1" width="32.00390625" style="0" customWidth="1"/>
    <col min="2" max="2" width="11.8515625" style="0" customWidth="1"/>
    <col min="3" max="3" width="16.421875" style="0" customWidth="1"/>
    <col min="4" max="4" width="12.57421875" style="0" customWidth="1"/>
    <col min="5" max="5" width="17.140625" style="0" customWidth="1"/>
  </cols>
  <sheetData>
    <row r="1" spans="1:5" ht="20.25">
      <c r="A1" s="101" t="s">
        <v>79</v>
      </c>
      <c r="B1" s="101"/>
      <c r="C1" s="101"/>
      <c r="D1" s="101"/>
      <c r="E1" s="101"/>
    </row>
    <row r="2" spans="1:5" ht="12.75">
      <c r="A2" s="102"/>
      <c r="B2" s="102"/>
      <c r="C2" s="102"/>
      <c r="D2" s="102"/>
      <c r="E2" s="102"/>
    </row>
    <row r="3" spans="1:5" ht="12.75">
      <c r="A3" s="22"/>
      <c r="B3" s="22"/>
      <c r="C3" s="22"/>
      <c r="D3" s="22"/>
      <c r="E3" s="22"/>
    </row>
    <row r="4" spans="1:5" ht="12.75">
      <c r="A4" s="22"/>
      <c r="B4" s="22"/>
      <c r="C4" s="22"/>
      <c r="D4" s="22"/>
      <c r="E4" s="22"/>
    </row>
    <row r="5" spans="1:5" ht="12.75">
      <c r="A5" s="22"/>
      <c r="B5" s="22"/>
      <c r="C5" s="22"/>
      <c r="D5" s="22"/>
      <c r="E5" s="22"/>
    </row>
    <row r="6" spans="1:5" ht="13.5" thickBot="1">
      <c r="A6" s="22"/>
      <c r="B6" s="22"/>
      <c r="C6" s="22"/>
      <c r="D6" s="22"/>
      <c r="E6" s="22"/>
    </row>
    <row r="7" spans="1:5" ht="12.75">
      <c r="A7" s="8"/>
      <c r="B7" s="9"/>
      <c r="C7" s="9"/>
      <c r="D7" s="9"/>
      <c r="E7" s="10"/>
    </row>
    <row r="8" spans="1:5" ht="12.75">
      <c r="A8" s="39"/>
      <c r="B8" s="12"/>
      <c r="C8" s="22" t="s">
        <v>98</v>
      </c>
      <c r="D8" s="22" t="s">
        <v>100</v>
      </c>
      <c r="E8" s="23" t="s">
        <v>102</v>
      </c>
    </row>
    <row r="9" spans="1:5" ht="12" customHeight="1" thickBot="1">
      <c r="A9" s="103" t="s">
        <v>3</v>
      </c>
      <c r="B9" s="104"/>
      <c r="C9" s="21" t="s">
        <v>97</v>
      </c>
      <c r="D9" s="21" t="s">
        <v>99</v>
      </c>
      <c r="E9" s="25" t="s">
        <v>101</v>
      </c>
    </row>
    <row r="10" spans="1:5" ht="12.75">
      <c r="A10" s="11"/>
      <c r="B10" s="12"/>
      <c r="C10" s="28"/>
      <c r="D10" s="28"/>
      <c r="E10" s="16"/>
    </row>
    <row r="11" spans="1:5" ht="21" customHeight="1">
      <c r="A11" s="92" t="s">
        <v>80</v>
      </c>
      <c r="B11" s="86"/>
      <c r="C11" s="88">
        <v>1425</v>
      </c>
      <c r="D11" s="88">
        <v>2900000</v>
      </c>
      <c r="E11" s="95">
        <v>2510016</v>
      </c>
    </row>
    <row r="12" spans="1:5" ht="13.5" thickBot="1">
      <c r="A12" s="31"/>
      <c r="B12" s="12"/>
      <c r="C12" s="29"/>
      <c r="D12" s="29"/>
      <c r="E12" s="19"/>
    </row>
    <row r="13" spans="1:5" s="2" customFormat="1" ht="13.5" thickTop="1">
      <c r="A13" s="48" t="s">
        <v>104</v>
      </c>
      <c r="B13" s="49"/>
      <c r="C13" s="50">
        <f>SUM(C11:C12)</f>
        <v>1425</v>
      </c>
      <c r="D13" s="50">
        <f>SUM(D11:D12)</f>
        <v>2900000</v>
      </c>
      <c r="E13" s="80">
        <f>SUM(E11:E12)</f>
        <v>2510016</v>
      </c>
    </row>
    <row r="14" spans="1:5" ht="13.5" thickBot="1">
      <c r="A14" s="51"/>
      <c r="B14" s="47"/>
      <c r="C14" s="47" t="s">
        <v>61</v>
      </c>
      <c r="D14" s="52"/>
      <c r="E14" s="73"/>
    </row>
    <row r="15" ht="12.75">
      <c r="A15" s="5"/>
    </row>
  </sheetData>
  <mergeCells count="3">
    <mergeCell ref="A2:E2"/>
    <mergeCell ref="A1:E1"/>
    <mergeCell ref="A9:B9"/>
  </mergeCells>
  <printOptions horizontalCentered="1"/>
  <pageMargins left="0.5" right="0.5" top="1" bottom="1" header="0.5" footer="0.5"/>
  <pageSetup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A1:G15"/>
  <sheetViews>
    <sheetView showGridLines="0" workbookViewId="0" topLeftCell="A1">
      <selection activeCell="B4" sqref="B4"/>
    </sheetView>
  </sheetViews>
  <sheetFormatPr defaultColWidth="9.140625" defaultRowHeight="12.75"/>
  <cols>
    <col min="1" max="1" width="18.57421875" style="0" customWidth="1"/>
    <col min="2" max="2" width="20.421875" style="0" customWidth="1"/>
    <col min="3" max="3" width="15.28125" style="0" customWidth="1"/>
    <col min="4" max="4" width="16.57421875" style="0" customWidth="1"/>
    <col min="5" max="5" width="16.421875" style="0" customWidth="1"/>
  </cols>
  <sheetData>
    <row r="1" spans="1:7" ht="20.25">
      <c r="A1" s="101" t="s">
        <v>67</v>
      </c>
      <c r="B1" s="101"/>
      <c r="C1" s="101"/>
      <c r="D1" s="101"/>
      <c r="E1" s="101"/>
      <c r="F1" s="101"/>
      <c r="G1" s="101"/>
    </row>
    <row r="2" spans="1:7" ht="12.75">
      <c r="A2" s="102"/>
      <c r="B2" s="102"/>
      <c r="C2" s="102"/>
      <c r="D2" s="102"/>
      <c r="E2" s="102"/>
      <c r="F2" s="102"/>
      <c r="G2" s="102"/>
    </row>
    <row r="3" spans="1:7" ht="12.75">
      <c r="A3" s="22"/>
      <c r="B3" s="22"/>
      <c r="C3" s="22"/>
      <c r="D3" s="22"/>
      <c r="E3" s="22"/>
      <c r="F3" s="22"/>
      <c r="G3" s="22"/>
    </row>
    <row r="4" spans="1:7" ht="12.75">
      <c r="A4" s="22"/>
      <c r="B4" s="22"/>
      <c r="C4" s="22"/>
      <c r="D4" s="22"/>
      <c r="E4" s="22"/>
      <c r="F4" s="22"/>
      <c r="G4" s="22"/>
    </row>
    <row r="5" spans="1:7" ht="13.5" thickBot="1">
      <c r="A5" s="22"/>
      <c r="B5" s="22"/>
      <c r="C5" s="22"/>
      <c r="D5" s="22"/>
      <c r="E5" s="22"/>
      <c r="F5" s="22"/>
      <c r="G5" s="22"/>
    </row>
    <row r="6" spans="1:7" ht="12.75">
      <c r="A6" s="8"/>
      <c r="B6" s="9"/>
      <c r="C6" s="9"/>
      <c r="D6" s="9"/>
      <c r="E6" s="9"/>
      <c r="F6" s="9"/>
      <c r="G6" s="10"/>
    </row>
    <row r="7" spans="1:7" ht="12.75">
      <c r="A7" s="11"/>
      <c r="B7" s="35"/>
      <c r="C7" s="22" t="s">
        <v>98</v>
      </c>
      <c r="D7" s="22" t="s">
        <v>100</v>
      </c>
      <c r="E7" s="22" t="s">
        <v>102</v>
      </c>
      <c r="F7" s="12"/>
      <c r="G7" s="13"/>
    </row>
    <row r="8" spans="1:7" ht="15" customHeight="1" thickBot="1">
      <c r="A8" s="11"/>
      <c r="B8" s="37" t="s">
        <v>3</v>
      </c>
      <c r="C8" s="21" t="s">
        <v>97</v>
      </c>
      <c r="D8" s="21" t="s">
        <v>99</v>
      </c>
      <c r="E8" s="21" t="s">
        <v>101</v>
      </c>
      <c r="F8" s="12"/>
      <c r="G8" s="13"/>
    </row>
    <row r="9" spans="1:7" ht="12.75">
      <c r="A9" s="11"/>
      <c r="B9" s="12"/>
      <c r="C9" s="28"/>
      <c r="D9" s="28"/>
      <c r="E9" s="63"/>
      <c r="F9" s="12"/>
      <c r="G9" s="13"/>
    </row>
    <row r="10" spans="1:7" ht="12.75">
      <c r="A10" s="11"/>
      <c r="B10" s="40" t="s">
        <v>5</v>
      </c>
      <c r="C10" s="28">
        <v>647</v>
      </c>
      <c r="D10" s="28">
        <v>3343110</v>
      </c>
      <c r="E10" s="63">
        <v>2259519</v>
      </c>
      <c r="F10" s="12"/>
      <c r="G10" s="13"/>
    </row>
    <row r="11" spans="1:7" ht="12.75">
      <c r="A11" s="11"/>
      <c r="B11" s="12" t="s">
        <v>14</v>
      </c>
      <c r="C11" s="28">
        <v>1297</v>
      </c>
      <c r="D11" s="28">
        <v>4702426</v>
      </c>
      <c r="E11" s="63">
        <v>2893840</v>
      </c>
      <c r="F11" s="12"/>
      <c r="G11" s="13"/>
    </row>
    <row r="12" spans="1:7" ht="12.75">
      <c r="A12" s="11"/>
      <c r="B12" s="12" t="s">
        <v>68</v>
      </c>
      <c r="C12" s="28">
        <v>302</v>
      </c>
      <c r="D12" s="28">
        <v>1321833</v>
      </c>
      <c r="E12" s="63">
        <v>754186</v>
      </c>
      <c r="F12" s="12"/>
      <c r="G12" s="13"/>
    </row>
    <row r="13" spans="1:7" ht="13.5" thickBot="1">
      <c r="A13" s="11"/>
      <c r="B13" s="12"/>
      <c r="C13" s="29"/>
      <c r="D13" s="29"/>
      <c r="E13" s="81"/>
      <c r="F13" s="12"/>
      <c r="G13" s="13"/>
    </row>
    <row r="14" spans="1:7" s="2" customFormat="1" ht="13.5" thickTop="1">
      <c r="A14" s="67"/>
      <c r="B14" s="64" t="s">
        <v>49</v>
      </c>
      <c r="C14" s="50">
        <f>SUM(C10:C13)</f>
        <v>2246</v>
      </c>
      <c r="D14" s="50">
        <f>SUM(D10:D13)</f>
        <v>9367369</v>
      </c>
      <c r="E14" s="82">
        <f>SUM(E10:E13)</f>
        <v>5907545</v>
      </c>
      <c r="F14" s="64"/>
      <c r="G14" s="74"/>
    </row>
    <row r="15" spans="1:7" ht="13.5" thickBot="1">
      <c r="A15" s="54"/>
      <c r="B15" s="47"/>
      <c r="C15" s="47"/>
      <c r="D15" s="47"/>
      <c r="E15" s="83"/>
      <c r="F15" s="47"/>
      <c r="G15" s="53"/>
    </row>
  </sheetData>
  <mergeCells count="2">
    <mergeCell ref="A2:G2"/>
    <mergeCell ref="A1:G1"/>
  </mergeCells>
  <printOptions horizontalCentered="1"/>
  <pageMargins left="0.25" right="0.5" top="1" bottom="1" header="0.5" footer="0.5"/>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E14"/>
  <sheetViews>
    <sheetView showGridLines="0" workbookViewId="0" topLeftCell="A6">
      <selection activeCell="C14" sqref="C14"/>
    </sheetView>
  </sheetViews>
  <sheetFormatPr defaultColWidth="9.140625" defaultRowHeight="12.75"/>
  <cols>
    <col min="1" max="1" width="25.421875" style="0" customWidth="1"/>
    <col min="2" max="2" width="36.28125" style="5" customWidth="1"/>
    <col min="3" max="3" width="11.7109375" style="0" customWidth="1"/>
    <col min="4" max="4" width="12.421875" style="0" customWidth="1"/>
    <col min="5" max="5" width="14.28125" style="6" customWidth="1"/>
  </cols>
  <sheetData>
    <row r="1" spans="1:5" ht="20.25">
      <c r="A1" s="101" t="s">
        <v>74</v>
      </c>
      <c r="B1" s="101"/>
      <c r="C1" s="101"/>
      <c r="D1" s="101"/>
      <c r="E1" s="101"/>
    </row>
    <row r="2" spans="1:5" ht="20.25">
      <c r="A2" s="57"/>
      <c r="B2" s="57"/>
      <c r="C2" s="57"/>
      <c r="D2" s="57"/>
      <c r="E2" s="57"/>
    </row>
    <row r="3" spans="1:5" ht="12.75">
      <c r="A3" s="12"/>
      <c r="B3" s="30"/>
      <c r="C3" s="12"/>
      <c r="D3" s="12"/>
      <c r="E3" s="38"/>
    </row>
    <row r="4" spans="1:5" ht="13.5" thickBot="1">
      <c r="A4" s="12"/>
      <c r="B4" s="30"/>
      <c r="C4" s="12"/>
      <c r="D4" s="12"/>
      <c r="E4" s="38"/>
    </row>
    <row r="5" spans="1:5" ht="12.75">
      <c r="A5" s="8"/>
      <c r="B5" s="68"/>
      <c r="C5" s="9"/>
      <c r="D5" s="9"/>
      <c r="E5" s="69"/>
    </row>
    <row r="6" spans="1:5" ht="12.75">
      <c r="A6" s="39"/>
      <c r="B6" s="35"/>
      <c r="C6" s="22" t="s">
        <v>98</v>
      </c>
      <c r="D6" s="22" t="s">
        <v>100</v>
      </c>
      <c r="E6" s="23" t="s">
        <v>102</v>
      </c>
    </row>
    <row r="7" spans="1:5" ht="13.5" thickBot="1">
      <c r="A7" s="46" t="s">
        <v>2</v>
      </c>
      <c r="B7" s="37" t="s">
        <v>3</v>
      </c>
      <c r="C7" s="21" t="s">
        <v>97</v>
      </c>
      <c r="D7" s="21" t="s">
        <v>99</v>
      </c>
      <c r="E7" s="25" t="s">
        <v>101</v>
      </c>
    </row>
    <row r="8" spans="1:5" ht="12.75">
      <c r="A8" s="96"/>
      <c r="B8" s="71"/>
      <c r="C8" s="22"/>
      <c r="D8" s="22"/>
      <c r="E8" s="23"/>
    </row>
    <row r="9" spans="1:5" ht="38.25">
      <c r="A9" s="92" t="s">
        <v>75</v>
      </c>
      <c r="B9" s="84" t="s">
        <v>76</v>
      </c>
      <c r="C9" s="88">
        <v>20</v>
      </c>
      <c r="D9" s="88">
        <v>63286</v>
      </c>
      <c r="E9" s="95">
        <v>75000</v>
      </c>
    </row>
    <row r="10" spans="1:5" ht="12.75">
      <c r="A10" s="92"/>
      <c r="B10" s="84"/>
      <c r="C10" s="88"/>
      <c r="D10" s="88"/>
      <c r="E10" s="95"/>
    </row>
    <row r="11" spans="1:5" ht="37.5" customHeight="1">
      <c r="A11" s="92" t="s">
        <v>77</v>
      </c>
      <c r="B11" s="84" t="s">
        <v>78</v>
      </c>
      <c r="C11" s="88">
        <v>380</v>
      </c>
      <c r="D11" s="88">
        <v>1437500</v>
      </c>
      <c r="E11" s="95">
        <v>2000000</v>
      </c>
    </row>
    <row r="12" spans="1:5" ht="13.5" thickBot="1">
      <c r="A12" s="31"/>
      <c r="B12" s="30"/>
      <c r="C12" s="29"/>
      <c r="D12" s="29"/>
      <c r="E12" s="19"/>
    </row>
    <row r="13" spans="1:5" s="2" customFormat="1" ht="13.5" thickTop="1">
      <c r="A13" s="76"/>
      <c r="B13" s="65" t="s">
        <v>104</v>
      </c>
      <c r="C13" s="50">
        <f>SUM(C9:C12)</f>
        <v>400</v>
      </c>
      <c r="D13" s="50">
        <f>SUM(D9:D12)</f>
        <v>1500786</v>
      </c>
      <c r="E13" s="80">
        <f>SUM(E9:E12)</f>
        <v>2075000</v>
      </c>
    </row>
    <row r="14" spans="1:5" ht="13.5" thickBot="1">
      <c r="A14" s="51"/>
      <c r="B14" s="72"/>
      <c r="C14" s="47"/>
      <c r="D14" s="47"/>
      <c r="E14" s="73"/>
    </row>
  </sheetData>
  <mergeCells count="1">
    <mergeCell ref="A1:E1"/>
  </mergeCells>
  <printOptions horizontalCentered="1"/>
  <pageMargins left="0.25" right="0.25" top="1" bottom="1"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F11"/>
  <sheetViews>
    <sheetView showGridLines="0" workbookViewId="0" topLeftCell="A1">
      <selection activeCell="C19" sqref="C19"/>
    </sheetView>
  </sheetViews>
  <sheetFormatPr defaultColWidth="9.140625" defaultRowHeight="12.75"/>
  <cols>
    <col min="1" max="1" width="14.8515625" style="0" customWidth="1"/>
    <col min="2" max="2" width="19.421875" style="0" customWidth="1"/>
    <col min="3" max="3" width="18.57421875" style="0" customWidth="1"/>
    <col min="4" max="4" width="14.140625" style="0" customWidth="1"/>
    <col min="5" max="5" width="13.8515625" style="0" customWidth="1"/>
    <col min="6" max="6" width="14.8515625" style="0" customWidth="1"/>
  </cols>
  <sheetData>
    <row r="1" spans="1:6" ht="20.25">
      <c r="A1" s="101" t="s">
        <v>105</v>
      </c>
      <c r="B1" s="101"/>
      <c r="C1" s="101"/>
      <c r="D1" s="101"/>
      <c r="E1" s="101"/>
      <c r="F1" s="101"/>
    </row>
    <row r="2" spans="1:6" ht="20.25">
      <c r="A2" s="57"/>
      <c r="B2" s="57"/>
      <c r="C2" s="57"/>
      <c r="D2" s="57"/>
      <c r="E2" s="57"/>
      <c r="F2" s="57"/>
    </row>
    <row r="3" spans="1:6" ht="21" thickBot="1">
      <c r="A3" s="57"/>
      <c r="B3" s="57"/>
      <c r="C3" s="57"/>
      <c r="D3" s="57"/>
      <c r="E3" s="57"/>
      <c r="F3" s="57"/>
    </row>
    <row r="4" spans="1:6" ht="12.75">
      <c r="A4" s="8"/>
      <c r="B4" s="9"/>
      <c r="C4" s="9"/>
      <c r="D4" s="9"/>
      <c r="E4" s="9"/>
      <c r="F4" s="10"/>
    </row>
    <row r="5" spans="1:6" ht="12.75">
      <c r="A5" s="26"/>
      <c r="B5" s="35"/>
      <c r="C5" s="35"/>
      <c r="D5" s="22" t="s">
        <v>98</v>
      </c>
      <c r="E5" s="22" t="s">
        <v>100</v>
      </c>
      <c r="F5" s="23" t="s">
        <v>102</v>
      </c>
    </row>
    <row r="6" spans="1:6" ht="17.25" customHeight="1" thickBot="1">
      <c r="A6" s="27" t="s">
        <v>1</v>
      </c>
      <c r="B6" s="36" t="s">
        <v>2</v>
      </c>
      <c r="C6" s="37" t="s">
        <v>3</v>
      </c>
      <c r="D6" s="21" t="s">
        <v>97</v>
      </c>
      <c r="E6" s="21" t="s">
        <v>99</v>
      </c>
      <c r="F6" s="25" t="s">
        <v>101</v>
      </c>
    </row>
    <row r="7" spans="1:6" ht="51">
      <c r="A7" s="31" t="s">
        <v>112</v>
      </c>
      <c r="B7" s="30" t="s">
        <v>113</v>
      </c>
      <c r="C7" s="30" t="s">
        <v>114</v>
      </c>
      <c r="D7" s="28">
        <v>25</v>
      </c>
      <c r="E7" s="28">
        <v>219420</v>
      </c>
      <c r="F7" s="16">
        <v>152663</v>
      </c>
    </row>
    <row r="8" spans="1:6" ht="12.75">
      <c r="A8" s="92"/>
      <c r="B8" s="84"/>
      <c r="C8" s="84"/>
      <c r="D8" s="88"/>
      <c r="E8" s="88"/>
      <c r="F8" s="95"/>
    </row>
    <row r="9" spans="1:6" ht="13.5" thickBot="1">
      <c r="A9" s="11"/>
      <c r="B9" s="12"/>
      <c r="C9" s="12"/>
      <c r="D9" s="29"/>
      <c r="E9" s="29"/>
      <c r="F9" s="19"/>
    </row>
    <row r="10" spans="1:6" ht="13.5" thickTop="1">
      <c r="A10" s="11"/>
      <c r="B10" s="12"/>
      <c r="C10" s="65" t="s">
        <v>104</v>
      </c>
      <c r="D10" s="100">
        <f>SUM(D7:D9)</f>
        <v>25</v>
      </c>
      <c r="E10" s="100">
        <f>SUM(E7:E9)</f>
        <v>219420</v>
      </c>
      <c r="F10" s="80">
        <f>SUM(F7:F9)</f>
        <v>152663</v>
      </c>
    </row>
    <row r="11" spans="1:6" ht="13.5" thickBot="1">
      <c r="A11" s="54"/>
      <c r="B11" s="47"/>
      <c r="C11" s="47"/>
      <c r="D11" s="47"/>
      <c r="E11" s="47"/>
      <c r="F11" s="73"/>
    </row>
  </sheetData>
  <mergeCells count="1">
    <mergeCell ref="A1:F1"/>
  </mergeCells>
  <printOptions horizontalCentered="1"/>
  <pageMargins left="0.5" right="0.5" top="1" bottom="1" header="0.5" footer="0.5"/>
  <pageSetup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F14"/>
  <sheetViews>
    <sheetView showGridLines="0" workbookViewId="0" topLeftCell="A10">
      <selection activeCell="E15" sqref="E15"/>
    </sheetView>
  </sheetViews>
  <sheetFormatPr defaultColWidth="9.140625" defaultRowHeight="12.75"/>
  <cols>
    <col min="1" max="1" width="15.421875" style="0" customWidth="1"/>
    <col min="2" max="2" width="23.8515625" style="5" customWidth="1"/>
    <col min="3" max="3" width="33.28125" style="5" customWidth="1"/>
    <col min="4" max="4" width="13.140625" style="0" customWidth="1"/>
    <col min="5" max="5" width="14.421875" style="0" customWidth="1"/>
    <col min="6" max="6" width="13.00390625" style="6" customWidth="1"/>
  </cols>
  <sheetData>
    <row r="1" spans="1:6" s="4" customFormat="1" ht="20.25">
      <c r="A1" s="101" t="s">
        <v>51</v>
      </c>
      <c r="B1" s="101"/>
      <c r="C1" s="101"/>
      <c r="D1" s="101"/>
      <c r="E1" s="101"/>
      <c r="F1" s="101"/>
    </row>
    <row r="2" spans="1:6" s="4" customFormat="1" ht="20.25">
      <c r="A2" s="57"/>
      <c r="B2" s="57"/>
      <c r="C2" s="57"/>
      <c r="D2" s="57"/>
      <c r="E2" s="57"/>
      <c r="F2" s="57"/>
    </row>
    <row r="3" spans="1:6" ht="13.5" thickBot="1">
      <c r="A3" s="12"/>
      <c r="B3" s="30"/>
      <c r="C3" s="30"/>
      <c r="D3" s="12"/>
      <c r="E3" s="12"/>
      <c r="F3" s="38"/>
    </row>
    <row r="4" spans="1:6" ht="12.75">
      <c r="A4" s="8"/>
      <c r="B4" s="68"/>
      <c r="C4" s="68"/>
      <c r="D4" s="9"/>
      <c r="E4" s="9"/>
      <c r="F4" s="69"/>
    </row>
    <row r="5" spans="1:6" ht="12.75">
      <c r="A5" s="26"/>
      <c r="B5" s="35"/>
      <c r="C5" s="35"/>
      <c r="D5" s="22" t="s">
        <v>98</v>
      </c>
      <c r="E5" s="22" t="s">
        <v>100</v>
      </c>
      <c r="F5" s="23" t="s">
        <v>102</v>
      </c>
    </row>
    <row r="6" spans="1:6" ht="13.5" thickBot="1">
      <c r="A6" s="27" t="s">
        <v>1</v>
      </c>
      <c r="B6" s="36" t="s">
        <v>2</v>
      </c>
      <c r="C6" s="37" t="s">
        <v>3</v>
      </c>
      <c r="D6" s="21" t="s">
        <v>97</v>
      </c>
      <c r="E6" s="21" t="s">
        <v>99</v>
      </c>
      <c r="F6" s="25" t="s">
        <v>101</v>
      </c>
    </row>
    <row r="7" spans="1:6" ht="12.75">
      <c r="A7" s="11"/>
      <c r="B7" s="30"/>
      <c r="C7" s="30"/>
      <c r="D7" s="28"/>
      <c r="E7" s="28"/>
      <c r="F7" s="16"/>
    </row>
    <row r="8" spans="1:6" ht="38.25">
      <c r="A8" s="91"/>
      <c r="B8" s="84" t="s">
        <v>52</v>
      </c>
      <c r="C8" s="84" t="s">
        <v>53</v>
      </c>
      <c r="D8" s="88">
        <v>525</v>
      </c>
      <c r="E8" s="88">
        <v>1100000</v>
      </c>
      <c r="F8" s="89">
        <v>450000</v>
      </c>
    </row>
    <row r="9" spans="1:6" ht="12.75">
      <c r="A9" s="91"/>
      <c r="B9" s="84"/>
      <c r="C9" s="84"/>
      <c r="D9" s="88" t="s">
        <v>61</v>
      </c>
      <c r="E9" s="88"/>
      <c r="F9" s="89"/>
    </row>
    <row r="10" spans="1:6" ht="60.75" customHeight="1">
      <c r="A10" s="91" t="s">
        <v>54</v>
      </c>
      <c r="B10" s="84" t="s">
        <v>55</v>
      </c>
      <c r="C10" s="84" t="s">
        <v>56</v>
      </c>
      <c r="D10" s="88">
        <v>180</v>
      </c>
      <c r="E10" s="88">
        <v>278000</v>
      </c>
      <c r="F10" s="89">
        <v>600000</v>
      </c>
    </row>
    <row r="11" spans="1:6" ht="47.25" customHeight="1">
      <c r="A11" s="91" t="s">
        <v>57</v>
      </c>
      <c r="B11" s="84" t="s">
        <v>55</v>
      </c>
      <c r="C11" s="84" t="s">
        <v>58</v>
      </c>
      <c r="D11" s="88">
        <v>1884</v>
      </c>
      <c r="E11" s="88">
        <v>1430826</v>
      </c>
      <c r="F11" s="89">
        <v>900000</v>
      </c>
    </row>
    <row r="12" spans="1:6" ht="13.5" thickBot="1">
      <c r="A12" s="11"/>
      <c r="B12" s="30"/>
      <c r="C12" s="30"/>
      <c r="D12" s="29"/>
      <c r="E12" s="29"/>
      <c r="F12" s="42"/>
    </row>
    <row r="13" spans="1:6" s="2" customFormat="1" ht="13.5" thickTop="1">
      <c r="A13" s="67"/>
      <c r="B13" s="49"/>
      <c r="C13" s="65" t="s">
        <v>104</v>
      </c>
      <c r="D13" s="50">
        <f>SUM(D8:D12)</f>
        <v>2589</v>
      </c>
      <c r="E13" s="50">
        <f>SUM(E8:E12)</f>
        <v>2808826</v>
      </c>
      <c r="F13" s="79">
        <f>SUM(F8:F12)</f>
        <v>1950000</v>
      </c>
    </row>
    <row r="14" spans="1:6" ht="13.5" thickBot="1">
      <c r="A14" s="54"/>
      <c r="B14" s="72"/>
      <c r="C14" s="72"/>
      <c r="D14" s="47"/>
      <c r="E14" s="47"/>
      <c r="F14" s="73"/>
    </row>
  </sheetData>
  <mergeCells count="1">
    <mergeCell ref="A1:F1"/>
  </mergeCells>
  <printOptions horizontalCentered="1"/>
  <pageMargins left="0.5" right="0.5" top="1" bottom="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F20"/>
  <sheetViews>
    <sheetView showGridLines="0" workbookViewId="0" topLeftCell="A1">
      <selection activeCell="C17" sqref="C17"/>
    </sheetView>
  </sheetViews>
  <sheetFormatPr defaultColWidth="9.140625" defaultRowHeight="12.75"/>
  <cols>
    <col min="1" max="1" width="15.140625" style="0" customWidth="1"/>
    <col min="2" max="2" width="20.28125" style="5" customWidth="1"/>
    <col min="3" max="3" width="26.421875" style="5" customWidth="1"/>
    <col min="4" max="4" width="12.00390625" style="0" customWidth="1"/>
    <col min="5" max="6" width="13.57421875" style="0" customWidth="1"/>
  </cols>
  <sheetData>
    <row r="1" spans="1:6" s="3" customFormat="1" ht="20.25">
      <c r="A1" s="101" t="s">
        <v>59</v>
      </c>
      <c r="B1" s="101"/>
      <c r="C1" s="101"/>
      <c r="D1" s="101"/>
      <c r="E1" s="101"/>
      <c r="F1" s="101"/>
    </row>
    <row r="2" spans="1:6" s="3" customFormat="1" ht="20.25">
      <c r="A2" s="57"/>
      <c r="B2" s="57"/>
      <c r="C2" s="57"/>
      <c r="D2" s="57"/>
      <c r="E2" s="57"/>
      <c r="F2" s="57"/>
    </row>
    <row r="3" spans="1:6" s="3" customFormat="1" ht="16.5" customHeight="1" thickBot="1">
      <c r="A3" s="57"/>
      <c r="B3" s="57"/>
      <c r="C3" s="57"/>
      <c r="D3" s="57"/>
      <c r="E3" s="57"/>
      <c r="F3" s="57"/>
    </row>
    <row r="4" spans="1:6" ht="12.75">
      <c r="A4" s="8"/>
      <c r="B4" s="68"/>
      <c r="C4" s="68"/>
      <c r="D4" s="9"/>
      <c r="E4" s="9"/>
      <c r="F4" s="10"/>
    </row>
    <row r="5" spans="1:6" ht="12.75">
      <c r="A5" s="26"/>
      <c r="B5" s="35"/>
      <c r="C5" s="35"/>
      <c r="D5" s="22" t="s">
        <v>98</v>
      </c>
      <c r="E5" s="22" t="s">
        <v>100</v>
      </c>
      <c r="F5" s="23" t="s">
        <v>102</v>
      </c>
    </row>
    <row r="6" spans="1:6" ht="13.5" thickBot="1">
      <c r="A6" s="27" t="s">
        <v>1</v>
      </c>
      <c r="B6" s="36" t="s">
        <v>2</v>
      </c>
      <c r="C6" s="37" t="s">
        <v>3</v>
      </c>
      <c r="D6" s="21" t="s">
        <v>97</v>
      </c>
      <c r="E6" s="21" t="s">
        <v>99</v>
      </c>
      <c r="F6" s="25" t="s">
        <v>101</v>
      </c>
    </row>
    <row r="7" spans="1:6" ht="12.75">
      <c r="A7" s="11"/>
      <c r="B7" s="30"/>
      <c r="C7" s="30"/>
      <c r="D7" s="28"/>
      <c r="E7" s="28"/>
      <c r="F7" s="13"/>
    </row>
    <row r="8" spans="1:6" ht="38.25">
      <c r="A8" s="92" t="s">
        <v>60</v>
      </c>
      <c r="B8" s="84" t="s">
        <v>62</v>
      </c>
      <c r="C8" s="84" t="s">
        <v>63</v>
      </c>
      <c r="D8" s="88">
        <v>15</v>
      </c>
      <c r="E8" s="88">
        <f>+(240*365)</f>
        <v>87600</v>
      </c>
      <c r="F8" s="93">
        <v>30000</v>
      </c>
    </row>
    <row r="9" spans="1:6" ht="12.75">
      <c r="A9" s="92"/>
      <c r="B9" s="84"/>
      <c r="C9" s="84"/>
      <c r="D9" s="88"/>
      <c r="E9" s="88"/>
      <c r="F9" s="93"/>
    </row>
    <row r="10" spans="1:6" ht="51">
      <c r="A10" s="91" t="s">
        <v>64</v>
      </c>
      <c r="B10" s="84" t="s">
        <v>65</v>
      </c>
      <c r="C10" s="84" t="s">
        <v>66</v>
      </c>
      <c r="D10" s="88">
        <v>19</v>
      </c>
      <c r="E10" s="88">
        <v>340000</v>
      </c>
      <c r="F10" s="93">
        <v>200000</v>
      </c>
    </row>
    <row r="11" spans="1:6" ht="13.5" thickBot="1">
      <c r="A11" s="11"/>
      <c r="B11" s="30"/>
      <c r="C11" s="30"/>
      <c r="D11" s="29"/>
      <c r="E11" s="29" t="s">
        <v>61</v>
      </c>
      <c r="F11" s="42"/>
    </row>
    <row r="12" spans="1:6" s="2" customFormat="1" ht="13.5" thickTop="1">
      <c r="A12" s="67"/>
      <c r="B12" s="49"/>
      <c r="C12" s="65" t="s">
        <v>104</v>
      </c>
      <c r="D12" s="50">
        <f>SUM(D8:D11)</f>
        <v>34</v>
      </c>
      <c r="E12" s="50">
        <f>SUM(E8:E11)</f>
        <v>427600</v>
      </c>
      <c r="F12" s="79">
        <f>SUM(F8:F11)</f>
        <v>230000</v>
      </c>
    </row>
    <row r="13" spans="1:6" ht="13.5" thickBot="1">
      <c r="A13" s="54"/>
      <c r="B13" s="72"/>
      <c r="C13" s="72"/>
      <c r="D13" s="47"/>
      <c r="E13" s="47"/>
      <c r="F13" s="73"/>
    </row>
    <row r="14" ht="12.75">
      <c r="F14" s="6"/>
    </row>
    <row r="15" ht="12.75">
      <c r="F15" s="6"/>
    </row>
    <row r="16" ht="12.75">
      <c r="F16" s="6"/>
    </row>
    <row r="17" ht="12.75">
      <c r="F17" s="6"/>
    </row>
    <row r="18" ht="12.75">
      <c r="F18" s="1"/>
    </row>
    <row r="19" ht="12.75">
      <c r="F19" s="1"/>
    </row>
    <row r="20" ht="12.75">
      <c r="F20" s="1"/>
    </row>
  </sheetData>
  <mergeCells count="1">
    <mergeCell ref="A1:F1"/>
  </mergeCells>
  <printOptions horizontalCentered="1"/>
  <pageMargins left="0.5" right="0.5" top="1" bottom="1"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E16"/>
  <sheetViews>
    <sheetView showGridLines="0" workbookViewId="0" topLeftCell="A1">
      <selection activeCell="A11" sqref="A11"/>
    </sheetView>
  </sheetViews>
  <sheetFormatPr defaultColWidth="9.140625" defaultRowHeight="12.75"/>
  <cols>
    <col min="1" max="1" width="21.00390625" style="0" customWidth="1"/>
    <col min="2" max="2" width="33.8515625" style="0" customWidth="1"/>
    <col min="3" max="3" width="12.421875" style="0" customWidth="1"/>
    <col min="4" max="4" width="13.421875" style="0" customWidth="1"/>
    <col min="5" max="5" width="14.00390625" style="0" customWidth="1"/>
  </cols>
  <sheetData>
    <row r="1" spans="1:5" ht="20.25">
      <c r="A1" s="101" t="s">
        <v>81</v>
      </c>
      <c r="B1" s="101"/>
      <c r="C1" s="101"/>
      <c r="D1" s="101"/>
      <c r="E1" s="101"/>
    </row>
    <row r="2" spans="1:5" ht="20.25">
      <c r="A2" s="57"/>
      <c r="B2" s="57"/>
      <c r="C2" s="57"/>
      <c r="D2" s="57"/>
      <c r="E2" s="57"/>
    </row>
    <row r="3" spans="1:5" ht="20.25">
      <c r="A3" s="57"/>
      <c r="B3" s="57"/>
      <c r="C3" s="57"/>
      <c r="D3" s="57"/>
      <c r="E3" s="57"/>
    </row>
    <row r="4" spans="1:5" ht="21" thickBot="1">
      <c r="A4" s="78"/>
      <c r="B4" s="78"/>
      <c r="C4" s="78"/>
      <c r="D4" s="78"/>
      <c r="E4" s="78"/>
    </row>
    <row r="5" spans="1:5" ht="20.25">
      <c r="A5" s="32"/>
      <c r="B5" s="33"/>
      <c r="C5" s="33"/>
      <c r="D5" s="33"/>
      <c r="E5" s="34"/>
    </row>
    <row r="6" spans="1:5" ht="12.75">
      <c r="A6" s="39"/>
      <c r="B6" s="35"/>
      <c r="C6" s="22" t="s">
        <v>98</v>
      </c>
      <c r="D6" s="22" t="s">
        <v>100</v>
      </c>
      <c r="E6" s="23" t="s">
        <v>102</v>
      </c>
    </row>
    <row r="7" spans="1:5" ht="12.75" customHeight="1" thickBot="1">
      <c r="A7" s="46" t="s">
        <v>2</v>
      </c>
      <c r="B7" s="37" t="s">
        <v>3</v>
      </c>
      <c r="C7" s="21" t="s">
        <v>97</v>
      </c>
      <c r="D7" s="21" t="s">
        <v>99</v>
      </c>
      <c r="E7" s="25" t="s">
        <v>101</v>
      </c>
    </row>
    <row r="8" spans="1:5" ht="12.75">
      <c r="A8" s="11"/>
      <c r="B8" s="12"/>
      <c r="C8" s="56"/>
      <c r="D8" s="56"/>
      <c r="E8" s="16"/>
    </row>
    <row r="9" spans="1:5" ht="12.75">
      <c r="A9" s="92" t="s">
        <v>82</v>
      </c>
      <c r="B9" s="84"/>
      <c r="C9" s="97">
        <v>390</v>
      </c>
      <c r="D9" s="97">
        <v>1930000</v>
      </c>
      <c r="E9" s="95">
        <v>400000</v>
      </c>
    </row>
    <row r="10" spans="1:5" ht="12.75">
      <c r="A10" s="92"/>
      <c r="B10" s="84"/>
      <c r="C10" s="97"/>
      <c r="D10" s="97"/>
      <c r="E10" s="95"/>
    </row>
    <row r="11" spans="1:5" ht="37.5" customHeight="1">
      <c r="A11" s="92" t="s">
        <v>83</v>
      </c>
      <c r="B11" s="84" t="s">
        <v>84</v>
      </c>
      <c r="C11" s="97">
        <v>83</v>
      </c>
      <c r="D11" s="97">
        <v>345000</v>
      </c>
      <c r="E11" s="95">
        <v>136000</v>
      </c>
    </row>
    <row r="12" spans="1:5" ht="13.5" thickBot="1">
      <c r="A12" s="31"/>
      <c r="B12" s="30"/>
      <c r="C12" s="55"/>
      <c r="D12" s="55" t="s">
        <v>61</v>
      </c>
      <c r="E12" s="19"/>
    </row>
    <row r="13" spans="1:5" s="2" customFormat="1" ht="13.5" thickTop="1">
      <c r="A13" s="76"/>
      <c r="B13" s="65" t="s">
        <v>104</v>
      </c>
      <c r="C13" s="77">
        <f>SUM(C9:C12)</f>
        <v>473</v>
      </c>
      <c r="D13" s="77">
        <f>SUM(D9:D12)</f>
        <v>2275000</v>
      </c>
      <c r="E13" s="80">
        <f>SUM(E9:E12)</f>
        <v>536000</v>
      </c>
    </row>
    <row r="14" spans="1:5" ht="13.5" thickBot="1">
      <c r="A14" s="51"/>
      <c r="B14" s="72"/>
      <c r="C14" s="47"/>
      <c r="D14" s="47"/>
      <c r="E14" s="73"/>
    </row>
    <row r="15" spans="1:5" ht="12.75">
      <c r="A15" s="5"/>
      <c r="B15" s="5"/>
      <c r="E15" s="6"/>
    </row>
    <row r="16" spans="1:2" ht="12.75">
      <c r="A16" s="5"/>
      <c r="B16" s="5"/>
    </row>
  </sheetData>
  <mergeCells count="1">
    <mergeCell ref="A1:E1"/>
  </mergeCells>
  <printOptions horizontalCentered="1"/>
  <pageMargins left="0.75" right="0.75" top="1" bottom="1" header="0.5" footer="0.5"/>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dimension ref="A1:G50"/>
  <sheetViews>
    <sheetView showGridLines="0" workbookViewId="0" topLeftCell="A28">
      <selection activeCell="C15" sqref="C15"/>
    </sheetView>
  </sheetViews>
  <sheetFormatPr defaultColWidth="9.140625" defaultRowHeight="12.75"/>
  <cols>
    <col min="1" max="1" width="10.421875" style="0" customWidth="1"/>
    <col min="2" max="2" width="20.8515625" style="0" customWidth="1"/>
    <col min="3" max="3" width="13.00390625" style="0" customWidth="1"/>
    <col min="4" max="4" width="29.28125" style="0" customWidth="1"/>
    <col min="5" max="5" width="11.140625" style="0" customWidth="1"/>
    <col min="6" max="6" width="12.28125" style="0" customWidth="1"/>
    <col min="7" max="7" width="12.421875" style="0" customWidth="1"/>
  </cols>
  <sheetData>
    <row r="1" spans="1:7" ht="20.25">
      <c r="A1" s="101" t="s">
        <v>50</v>
      </c>
      <c r="B1" s="101"/>
      <c r="C1" s="101"/>
      <c r="D1" s="101"/>
      <c r="E1" s="101"/>
      <c r="F1" s="101"/>
      <c r="G1" s="101"/>
    </row>
    <row r="2" spans="1:7" ht="21" thickBot="1">
      <c r="A2" s="57"/>
      <c r="B2" s="57"/>
      <c r="C2" s="57"/>
      <c r="D2" s="57"/>
      <c r="E2" s="57"/>
      <c r="F2" s="57"/>
      <c r="G2" s="57"/>
    </row>
    <row r="3" spans="1:7" ht="12.75">
      <c r="A3" s="8"/>
      <c r="B3" s="9"/>
      <c r="C3" s="9"/>
      <c r="D3" s="9"/>
      <c r="E3" s="9"/>
      <c r="F3" s="9"/>
      <c r="G3" s="10"/>
    </row>
    <row r="4" spans="1:7" ht="12.75">
      <c r="A4" s="11"/>
      <c r="B4" s="12"/>
      <c r="C4" s="12"/>
      <c r="D4" s="12"/>
      <c r="E4" s="22" t="s">
        <v>98</v>
      </c>
      <c r="F4" s="22" t="s">
        <v>100</v>
      </c>
      <c r="G4" s="23" t="s">
        <v>102</v>
      </c>
    </row>
    <row r="5" spans="1:7" s="2" customFormat="1" ht="13.5" thickBot="1">
      <c r="A5" s="24" t="s">
        <v>0</v>
      </c>
      <c r="B5" s="21" t="s">
        <v>1</v>
      </c>
      <c r="C5" s="20" t="s">
        <v>2</v>
      </c>
      <c r="D5" s="21" t="s">
        <v>3</v>
      </c>
      <c r="E5" s="21" t="s">
        <v>97</v>
      </c>
      <c r="F5" s="21" t="s">
        <v>99</v>
      </c>
      <c r="G5" s="25" t="s">
        <v>101</v>
      </c>
    </row>
    <row r="6" spans="1:7" ht="12.75">
      <c r="A6" s="11"/>
      <c r="B6" s="12"/>
      <c r="C6" s="12"/>
      <c r="D6" s="12"/>
      <c r="E6" s="12"/>
      <c r="F6" s="28"/>
      <c r="G6" s="41"/>
    </row>
    <row r="7" spans="1:7" ht="51">
      <c r="A7" s="85">
        <v>1</v>
      </c>
      <c r="B7" s="86" t="s">
        <v>4</v>
      </c>
      <c r="C7" s="86" t="s">
        <v>5</v>
      </c>
      <c r="D7" s="87" t="s">
        <v>6</v>
      </c>
      <c r="E7" s="88">
        <v>155</v>
      </c>
      <c r="F7" s="88">
        <v>587474</v>
      </c>
      <c r="G7" s="89">
        <f>281500*1.2</f>
        <v>337800</v>
      </c>
    </row>
    <row r="8" spans="1:7" ht="7.5" customHeight="1">
      <c r="A8" s="85"/>
      <c r="B8" s="86"/>
      <c r="C8" s="86"/>
      <c r="D8" s="87"/>
      <c r="E8" s="88"/>
      <c r="F8" s="88"/>
      <c r="G8" s="89"/>
    </row>
    <row r="9" spans="1:7" ht="44.25" customHeight="1">
      <c r="A9" s="85">
        <v>2</v>
      </c>
      <c r="B9" s="86" t="s">
        <v>7</v>
      </c>
      <c r="C9" s="86" t="s">
        <v>5</v>
      </c>
      <c r="D9" s="87" t="s">
        <v>8</v>
      </c>
      <c r="E9" s="88">
        <v>21</v>
      </c>
      <c r="F9" s="88">
        <v>76458</v>
      </c>
      <c r="G9" s="89">
        <f>27500*1.2</f>
        <v>33000</v>
      </c>
    </row>
    <row r="10" spans="1:7" ht="59.25" customHeight="1">
      <c r="A10" s="85">
        <v>22</v>
      </c>
      <c r="B10" s="86" t="s">
        <v>11</v>
      </c>
      <c r="C10" s="86" t="s">
        <v>5</v>
      </c>
      <c r="D10" s="87" t="s">
        <v>12</v>
      </c>
      <c r="E10" s="88">
        <v>13</v>
      </c>
      <c r="F10" s="88">
        <v>80961</v>
      </c>
      <c r="G10" s="89">
        <f>27500*1.2</f>
        <v>33000</v>
      </c>
    </row>
    <row r="11" spans="1:7" ht="12.75" customHeight="1">
      <c r="A11" s="85">
        <v>2</v>
      </c>
      <c r="B11" s="86" t="s">
        <v>7</v>
      </c>
      <c r="C11" s="86" t="s">
        <v>14</v>
      </c>
      <c r="D11" s="86" t="s">
        <v>15</v>
      </c>
      <c r="E11" s="88">
        <v>25</v>
      </c>
      <c r="F11" s="88">
        <v>91570</v>
      </c>
      <c r="G11" s="89">
        <f>66700*1.2</f>
        <v>80040</v>
      </c>
    </row>
    <row r="12" spans="1:7" ht="12.75">
      <c r="A12" s="85">
        <v>9</v>
      </c>
      <c r="B12" s="86" t="s">
        <v>9</v>
      </c>
      <c r="C12" s="86" t="s">
        <v>14</v>
      </c>
      <c r="D12" s="86" t="s">
        <v>15</v>
      </c>
      <c r="E12" s="88">
        <v>126</v>
      </c>
      <c r="F12" s="88">
        <v>470348</v>
      </c>
      <c r="G12" s="89">
        <f>275125*1.2</f>
        <v>330150</v>
      </c>
    </row>
    <row r="13" spans="1:7" ht="12.75">
      <c r="A13" s="85">
        <v>10</v>
      </c>
      <c r="B13" s="86" t="s">
        <v>16</v>
      </c>
      <c r="C13" s="86" t="s">
        <v>14</v>
      </c>
      <c r="D13" s="86" t="s">
        <v>15</v>
      </c>
      <c r="E13" s="88">
        <v>90</v>
      </c>
      <c r="F13" s="88">
        <v>339161</v>
      </c>
      <c r="G13" s="89">
        <f>231450*1.2</f>
        <v>277740</v>
      </c>
    </row>
    <row r="14" spans="1:7" ht="12.75">
      <c r="A14" s="85">
        <v>11</v>
      </c>
      <c r="B14" s="86" t="s">
        <v>17</v>
      </c>
      <c r="C14" s="86" t="s">
        <v>14</v>
      </c>
      <c r="D14" s="86" t="s">
        <v>15</v>
      </c>
      <c r="E14" s="88">
        <v>16</v>
      </c>
      <c r="F14" s="88">
        <v>58868</v>
      </c>
      <c r="G14" s="89">
        <f>35050*1.2</f>
        <v>42060</v>
      </c>
    </row>
    <row r="15" spans="1:7" ht="12.75">
      <c r="A15" s="85">
        <v>12</v>
      </c>
      <c r="B15" s="86" t="s">
        <v>10</v>
      </c>
      <c r="C15" s="86" t="s">
        <v>14</v>
      </c>
      <c r="D15" s="86" t="s">
        <v>15</v>
      </c>
      <c r="E15" s="88">
        <v>21</v>
      </c>
      <c r="F15" s="88">
        <v>80030</v>
      </c>
      <c r="G15" s="89">
        <f>41500*1.2</f>
        <v>49800</v>
      </c>
    </row>
    <row r="16" spans="1:7" ht="12.75">
      <c r="A16" s="85">
        <v>13</v>
      </c>
      <c r="B16" s="86" t="s">
        <v>18</v>
      </c>
      <c r="C16" s="86" t="s">
        <v>14</v>
      </c>
      <c r="D16" s="86" t="s">
        <v>15</v>
      </c>
      <c r="E16" s="88">
        <v>6</v>
      </c>
      <c r="F16" s="88">
        <v>22275</v>
      </c>
      <c r="G16" s="89">
        <f>6450*1.2</f>
        <v>7740</v>
      </c>
    </row>
    <row r="17" spans="1:7" ht="12.75">
      <c r="A17" s="85">
        <v>14</v>
      </c>
      <c r="B17" s="86" t="s">
        <v>19</v>
      </c>
      <c r="C17" s="86" t="s">
        <v>14</v>
      </c>
      <c r="D17" s="86" t="s">
        <v>15</v>
      </c>
      <c r="E17" s="88">
        <v>30</v>
      </c>
      <c r="F17" s="88">
        <v>111280</v>
      </c>
      <c r="G17" s="89">
        <f>43800*1.2</f>
        <v>52560</v>
      </c>
    </row>
    <row r="18" spans="1:7" ht="12.75">
      <c r="A18" s="85">
        <v>15</v>
      </c>
      <c r="B18" s="86" t="s">
        <v>20</v>
      </c>
      <c r="C18" s="86" t="s">
        <v>14</v>
      </c>
      <c r="D18" s="86" t="s">
        <v>15</v>
      </c>
      <c r="E18" s="88">
        <v>31</v>
      </c>
      <c r="F18" s="88">
        <v>114870</v>
      </c>
      <c r="G18" s="89">
        <f>101325*1.2</f>
        <v>121590</v>
      </c>
    </row>
    <row r="19" spans="1:7" ht="12.75">
      <c r="A19" s="85">
        <v>16</v>
      </c>
      <c r="B19" s="90" t="s">
        <v>21</v>
      </c>
      <c r="C19" s="86" t="s">
        <v>14</v>
      </c>
      <c r="D19" s="86" t="s">
        <v>15</v>
      </c>
      <c r="E19" s="88">
        <v>10</v>
      </c>
      <c r="F19" s="88">
        <v>38227</v>
      </c>
      <c r="G19" s="89">
        <f>35025*1.2</f>
        <v>42030</v>
      </c>
    </row>
    <row r="20" spans="1:7" ht="12.75">
      <c r="A20" s="85">
        <v>19</v>
      </c>
      <c r="B20" s="86" t="s">
        <v>22</v>
      </c>
      <c r="C20" s="86" t="s">
        <v>14</v>
      </c>
      <c r="D20" s="86" t="s">
        <v>15</v>
      </c>
      <c r="E20" s="88">
        <v>247</v>
      </c>
      <c r="F20" s="88">
        <v>927574</v>
      </c>
      <c r="G20" s="89">
        <f>892745*1.2</f>
        <v>1071294</v>
      </c>
    </row>
    <row r="21" spans="1:7" ht="12.75">
      <c r="A21" s="85">
        <v>20</v>
      </c>
      <c r="B21" s="86" t="s">
        <v>23</v>
      </c>
      <c r="C21" s="86" t="s">
        <v>14</v>
      </c>
      <c r="D21" s="86" t="s">
        <v>15</v>
      </c>
      <c r="E21" s="88">
        <v>15</v>
      </c>
      <c r="F21" s="88">
        <v>56453</v>
      </c>
      <c r="G21" s="89">
        <f>41650*1.2</f>
        <v>49980</v>
      </c>
    </row>
    <row r="22" spans="1:7" ht="12.75">
      <c r="A22" s="85">
        <v>21</v>
      </c>
      <c r="B22" s="86" t="s">
        <v>24</v>
      </c>
      <c r="C22" s="86" t="s">
        <v>14</v>
      </c>
      <c r="D22" s="86" t="s">
        <v>15</v>
      </c>
      <c r="E22" s="88">
        <v>6</v>
      </c>
      <c r="F22" s="88">
        <v>20490</v>
      </c>
      <c r="G22" s="89">
        <f>20375*1.2</f>
        <v>24450</v>
      </c>
    </row>
    <row r="23" spans="1:7" ht="12.75">
      <c r="A23" s="85">
        <v>22</v>
      </c>
      <c r="B23" s="86" t="s">
        <v>25</v>
      </c>
      <c r="C23" s="86" t="s">
        <v>14</v>
      </c>
      <c r="D23" s="86" t="s">
        <v>15</v>
      </c>
      <c r="E23" s="88">
        <v>33</v>
      </c>
      <c r="F23" s="88">
        <v>123094</v>
      </c>
      <c r="G23" s="89">
        <f>61475*1.2</f>
        <v>73770</v>
      </c>
    </row>
    <row r="24" spans="1:7" ht="12.75">
      <c r="A24" s="85">
        <v>23</v>
      </c>
      <c r="B24" s="86" t="s">
        <v>26</v>
      </c>
      <c r="C24" s="86" t="s">
        <v>14</v>
      </c>
      <c r="D24" s="86" t="s">
        <v>15</v>
      </c>
      <c r="E24" s="88">
        <v>32</v>
      </c>
      <c r="F24" s="88">
        <v>120937</v>
      </c>
      <c r="G24" s="89">
        <f>57500*1.2</f>
        <v>69000</v>
      </c>
    </row>
    <row r="25" spans="1:7" ht="12.75">
      <c r="A25" s="85">
        <v>24</v>
      </c>
      <c r="B25" s="86" t="s">
        <v>13</v>
      </c>
      <c r="C25" s="86" t="s">
        <v>14</v>
      </c>
      <c r="D25" s="86" t="s">
        <v>15</v>
      </c>
      <c r="E25" s="88">
        <v>51</v>
      </c>
      <c r="F25" s="88">
        <v>191475</v>
      </c>
      <c r="G25" s="89">
        <f>96750*1.2</f>
        <v>116100</v>
      </c>
    </row>
    <row r="26" spans="1:7" ht="12.75">
      <c r="A26" s="85">
        <v>25</v>
      </c>
      <c r="B26" s="86" t="s">
        <v>27</v>
      </c>
      <c r="C26" s="86" t="s">
        <v>14</v>
      </c>
      <c r="D26" s="86" t="s">
        <v>15</v>
      </c>
      <c r="E26" s="88">
        <v>54</v>
      </c>
      <c r="F26" s="88">
        <v>202440</v>
      </c>
      <c r="G26" s="89">
        <f>80775*1.2</f>
        <v>96930</v>
      </c>
    </row>
    <row r="27" spans="1:7" ht="12.75">
      <c r="A27" s="85">
        <v>26</v>
      </c>
      <c r="B27" s="86" t="s">
        <v>28</v>
      </c>
      <c r="C27" s="86" t="s">
        <v>14</v>
      </c>
      <c r="D27" s="86" t="s">
        <v>15</v>
      </c>
      <c r="E27" s="88">
        <v>52</v>
      </c>
      <c r="F27" s="88">
        <v>194274</v>
      </c>
      <c r="G27" s="89">
        <f>134725*1.2</f>
        <v>161670</v>
      </c>
    </row>
    <row r="28" spans="1:7" ht="12.75">
      <c r="A28" s="85">
        <v>27</v>
      </c>
      <c r="B28" s="86" t="s">
        <v>29</v>
      </c>
      <c r="C28" s="86" t="s">
        <v>14</v>
      </c>
      <c r="D28" s="86" t="s">
        <v>15</v>
      </c>
      <c r="E28" s="88">
        <v>8</v>
      </c>
      <c r="F28" s="88">
        <v>28358</v>
      </c>
      <c r="G28" s="89">
        <f>21725*1.2</f>
        <v>26070</v>
      </c>
    </row>
    <row r="29" spans="1:7" ht="12.75">
      <c r="A29" s="85">
        <v>28</v>
      </c>
      <c r="B29" s="86" t="s">
        <v>30</v>
      </c>
      <c r="C29" s="86" t="s">
        <v>14</v>
      </c>
      <c r="D29" s="86" t="s">
        <v>15</v>
      </c>
      <c r="E29" s="88">
        <v>20</v>
      </c>
      <c r="F29" s="88">
        <v>73076</v>
      </c>
      <c r="G29" s="89">
        <f>59175*1.2</f>
        <v>71010</v>
      </c>
    </row>
    <row r="30" spans="1:7" ht="12.75">
      <c r="A30" s="85">
        <v>36</v>
      </c>
      <c r="B30" s="90" t="s">
        <v>31</v>
      </c>
      <c r="C30" s="86" t="s">
        <v>14</v>
      </c>
      <c r="D30" s="86" t="s">
        <v>15</v>
      </c>
      <c r="E30" s="88">
        <v>33</v>
      </c>
      <c r="F30" s="88">
        <v>125269</v>
      </c>
      <c r="G30" s="89">
        <f>32200*1.2</f>
        <v>38640</v>
      </c>
    </row>
    <row r="31" spans="1:7" ht="12.75">
      <c r="A31" s="85">
        <v>37</v>
      </c>
      <c r="B31" s="90" t="s">
        <v>32</v>
      </c>
      <c r="C31" s="86" t="s">
        <v>14</v>
      </c>
      <c r="D31" s="86" t="s">
        <v>15</v>
      </c>
      <c r="E31" s="88">
        <v>28</v>
      </c>
      <c r="F31" s="88">
        <v>105829</v>
      </c>
      <c r="G31" s="89">
        <f>69800*1.2</f>
        <v>83760</v>
      </c>
    </row>
    <row r="32" spans="1:7" ht="12.75">
      <c r="A32" s="85">
        <v>38</v>
      </c>
      <c r="B32" s="90" t="s">
        <v>33</v>
      </c>
      <c r="C32" s="86" t="s">
        <v>14</v>
      </c>
      <c r="D32" s="86" t="s">
        <v>15</v>
      </c>
      <c r="E32" s="88">
        <v>38</v>
      </c>
      <c r="F32" s="88">
        <v>141907</v>
      </c>
      <c r="G32" s="89">
        <f>102950*1.2</f>
        <v>123540</v>
      </c>
    </row>
    <row r="33" spans="1:7" ht="12.75">
      <c r="A33" s="85">
        <v>39</v>
      </c>
      <c r="B33" s="90" t="s">
        <v>34</v>
      </c>
      <c r="C33" s="86" t="s">
        <v>14</v>
      </c>
      <c r="D33" s="86" t="s">
        <v>15</v>
      </c>
      <c r="E33" s="88">
        <v>54</v>
      </c>
      <c r="F33" s="88">
        <v>203993</v>
      </c>
      <c r="G33" s="89">
        <f>158450*1.2</f>
        <v>190140</v>
      </c>
    </row>
    <row r="34" spans="1:7" ht="12.75">
      <c r="A34" s="85">
        <v>41</v>
      </c>
      <c r="B34" s="86" t="s">
        <v>35</v>
      </c>
      <c r="C34" s="86" t="s">
        <v>14</v>
      </c>
      <c r="D34" s="86" t="s">
        <v>15</v>
      </c>
      <c r="E34" s="88">
        <v>57</v>
      </c>
      <c r="F34" s="88">
        <v>215117</v>
      </c>
      <c r="G34" s="89">
        <f>91175*1.2</f>
        <v>109410</v>
      </c>
    </row>
    <row r="35" spans="1:7" ht="12.75">
      <c r="A35" s="85">
        <v>42</v>
      </c>
      <c r="B35" s="86" t="s">
        <v>36</v>
      </c>
      <c r="C35" s="86" t="s">
        <v>14</v>
      </c>
      <c r="D35" s="86" t="s">
        <v>15</v>
      </c>
      <c r="E35" s="88">
        <v>9</v>
      </c>
      <c r="F35" s="88">
        <v>52800</v>
      </c>
      <c r="G35" s="89">
        <f>18150*1.2</f>
        <v>21780</v>
      </c>
    </row>
    <row r="36" spans="1:7" ht="12.75">
      <c r="A36" s="85">
        <v>45</v>
      </c>
      <c r="B36" s="90" t="s">
        <v>37</v>
      </c>
      <c r="C36" s="86" t="s">
        <v>14</v>
      </c>
      <c r="D36" s="86" t="s">
        <v>15</v>
      </c>
      <c r="E36" s="88">
        <v>38</v>
      </c>
      <c r="F36" s="88">
        <v>142687</v>
      </c>
      <c r="G36" s="89">
        <f>30900*1.2</f>
        <v>37080</v>
      </c>
    </row>
    <row r="37" spans="1:7" ht="12.75">
      <c r="A37" s="85">
        <v>46</v>
      </c>
      <c r="B37" s="86" t="s">
        <v>38</v>
      </c>
      <c r="C37" s="86" t="s">
        <v>14</v>
      </c>
      <c r="D37" s="86" t="s">
        <v>15</v>
      </c>
      <c r="E37" s="88">
        <v>38</v>
      </c>
      <c r="F37" s="88">
        <v>142043</v>
      </c>
      <c r="G37" s="89">
        <f>122425*1.2</f>
        <v>146910</v>
      </c>
    </row>
    <row r="38" spans="1:7" ht="12.75">
      <c r="A38" s="85">
        <v>50</v>
      </c>
      <c r="B38" s="86" t="s">
        <v>39</v>
      </c>
      <c r="C38" s="86" t="s">
        <v>14</v>
      </c>
      <c r="D38" s="86" t="s">
        <v>15</v>
      </c>
      <c r="E38" s="88">
        <v>14</v>
      </c>
      <c r="F38" s="88">
        <v>52511</v>
      </c>
      <c r="G38" s="89">
        <f>144875*1.2</f>
        <v>173850</v>
      </c>
    </row>
    <row r="39" spans="1:7" ht="12.75">
      <c r="A39" s="85">
        <v>51</v>
      </c>
      <c r="B39" s="86" t="s">
        <v>40</v>
      </c>
      <c r="C39" s="86" t="s">
        <v>14</v>
      </c>
      <c r="D39" s="86" t="s">
        <v>15</v>
      </c>
      <c r="E39" s="88">
        <v>11</v>
      </c>
      <c r="F39" s="88">
        <v>41449</v>
      </c>
      <c r="G39" s="89">
        <f>41225*1.2</f>
        <v>49470</v>
      </c>
    </row>
    <row r="40" spans="1:7" ht="12.75">
      <c r="A40" s="85">
        <v>52</v>
      </c>
      <c r="B40" s="90" t="s">
        <v>41</v>
      </c>
      <c r="C40" s="86" t="s">
        <v>14</v>
      </c>
      <c r="D40" s="86" t="s">
        <v>15</v>
      </c>
      <c r="E40" s="88">
        <v>14</v>
      </c>
      <c r="F40" s="88">
        <v>51187</v>
      </c>
      <c r="G40" s="89">
        <f>46660*1.2</f>
        <v>55992</v>
      </c>
    </row>
    <row r="41" spans="1:7" ht="12.75">
      <c r="A41" s="85">
        <v>53</v>
      </c>
      <c r="B41" s="86" t="s">
        <v>42</v>
      </c>
      <c r="C41" s="86" t="s">
        <v>14</v>
      </c>
      <c r="D41" s="86" t="s">
        <v>15</v>
      </c>
      <c r="E41" s="88">
        <v>16</v>
      </c>
      <c r="F41" s="88">
        <v>60630</v>
      </c>
      <c r="G41" s="89">
        <f>41170*1.2</f>
        <v>49404</v>
      </c>
    </row>
    <row r="42" spans="1:7" ht="12.75">
      <c r="A42" s="85">
        <v>55</v>
      </c>
      <c r="B42" s="86" t="s">
        <v>43</v>
      </c>
      <c r="C42" s="86" t="s">
        <v>14</v>
      </c>
      <c r="D42" s="86" t="s">
        <v>15</v>
      </c>
      <c r="E42" s="88">
        <v>23</v>
      </c>
      <c r="F42" s="88">
        <v>84975</v>
      </c>
      <c r="G42" s="89">
        <f>54175*1.2</f>
        <v>65010</v>
      </c>
    </row>
    <row r="43" spans="1:7" ht="12.75">
      <c r="A43" s="85">
        <v>56</v>
      </c>
      <c r="B43" s="86" t="s">
        <v>44</v>
      </c>
      <c r="C43" s="86" t="s">
        <v>14</v>
      </c>
      <c r="D43" s="86" t="s">
        <v>15</v>
      </c>
      <c r="E43" s="88">
        <v>92</v>
      </c>
      <c r="F43" s="88">
        <v>346265</v>
      </c>
      <c r="G43" s="89">
        <f>215050*1.32</f>
        <v>283866</v>
      </c>
    </row>
    <row r="44" spans="1:7" ht="12.75">
      <c r="A44" s="85">
        <v>57</v>
      </c>
      <c r="B44" s="86" t="s">
        <v>45</v>
      </c>
      <c r="C44" s="86" t="s">
        <v>14</v>
      </c>
      <c r="D44" s="86" t="s">
        <v>15</v>
      </c>
      <c r="E44" s="88">
        <v>20</v>
      </c>
      <c r="F44" s="88">
        <v>74014</v>
      </c>
      <c r="G44" s="89">
        <f>29825*1.2</f>
        <v>35790</v>
      </c>
    </row>
    <row r="45" spans="1:7" ht="12.75">
      <c r="A45" s="85">
        <v>72</v>
      </c>
      <c r="B45" s="86" t="s">
        <v>46</v>
      </c>
      <c r="C45" s="86" t="s">
        <v>14</v>
      </c>
      <c r="D45" s="86" t="s">
        <v>15</v>
      </c>
      <c r="E45" s="88">
        <v>12</v>
      </c>
      <c r="F45" s="88">
        <v>44433</v>
      </c>
      <c r="G45" s="89">
        <f>14625*1.2</f>
        <v>17550</v>
      </c>
    </row>
    <row r="46" spans="1:7" ht="12.75">
      <c r="A46" s="85">
        <v>83</v>
      </c>
      <c r="B46" s="86" t="s">
        <v>47</v>
      </c>
      <c r="C46" s="86" t="s">
        <v>14</v>
      </c>
      <c r="D46" s="86" t="s">
        <v>15</v>
      </c>
      <c r="E46" s="88">
        <v>73</v>
      </c>
      <c r="F46" s="88">
        <v>275067</v>
      </c>
      <c r="G46" s="89">
        <f>204775*1.2</f>
        <v>245730</v>
      </c>
    </row>
    <row r="47" spans="1:7" ht="12.75">
      <c r="A47" s="85">
        <v>84</v>
      </c>
      <c r="B47" s="86" t="s">
        <v>48</v>
      </c>
      <c r="C47" s="86" t="s">
        <v>14</v>
      </c>
      <c r="D47" s="86" t="s">
        <v>15</v>
      </c>
      <c r="E47" s="88">
        <v>15</v>
      </c>
      <c r="F47" s="88">
        <v>55714</v>
      </c>
      <c r="G47" s="89">
        <f>67625*1.2</f>
        <v>81150</v>
      </c>
    </row>
    <row r="48" spans="1:7" ht="13.5" thickBot="1">
      <c r="A48" s="11"/>
      <c r="B48" s="12"/>
      <c r="C48" s="12"/>
      <c r="D48" s="12"/>
      <c r="E48" s="29"/>
      <c r="F48" s="29"/>
      <c r="G48" s="42"/>
    </row>
    <row r="49" spans="1:7" s="2" customFormat="1" ht="13.5" thickTop="1">
      <c r="A49" s="67"/>
      <c r="B49" s="49"/>
      <c r="C49" s="65"/>
      <c r="D49" s="66" t="s">
        <v>104</v>
      </c>
      <c r="E49" s="50">
        <f>SUM(E7:E47)</f>
        <v>1647</v>
      </c>
      <c r="F49" s="50">
        <f>SUM(F7:F47)</f>
        <v>6225583</v>
      </c>
      <c r="G49" s="79">
        <f>SUM(G7:G47)</f>
        <v>4976856</v>
      </c>
    </row>
    <row r="50" spans="1:7" ht="13.5" thickBot="1">
      <c r="A50" s="54"/>
      <c r="B50" s="47"/>
      <c r="C50" s="47"/>
      <c r="D50" s="47"/>
      <c r="E50" s="47"/>
      <c r="F50" s="47"/>
      <c r="G50" s="53"/>
    </row>
  </sheetData>
  <mergeCells count="1">
    <mergeCell ref="A1:G1"/>
  </mergeCells>
  <printOptions/>
  <pageMargins left="0.75" right="0.75" top="1" bottom="1" header="0.5" footer="0.5"/>
  <pageSetup orientation="portrait" scale="80" r:id="rId1"/>
</worksheet>
</file>

<file path=xl/worksheets/sheet7.xml><?xml version="1.0" encoding="utf-8"?>
<worksheet xmlns="http://schemas.openxmlformats.org/spreadsheetml/2006/main" xmlns:r="http://schemas.openxmlformats.org/officeDocument/2006/relationships">
  <dimension ref="A1:F14"/>
  <sheetViews>
    <sheetView showGridLines="0" workbookViewId="0" topLeftCell="A1">
      <selection activeCell="C15" sqref="C15"/>
    </sheetView>
  </sheetViews>
  <sheetFormatPr defaultColWidth="9.140625" defaultRowHeight="12.75"/>
  <cols>
    <col min="1" max="1" width="16.28125" style="0" customWidth="1"/>
    <col min="2" max="2" width="22.7109375" style="5" customWidth="1"/>
    <col min="3" max="3" width="32.7109375" style="5" customWidth="1"/>
    <col min="4" max="4" width="10.7109375" style="0" customWidth="1"/>
    <col min="5" max="5" width="12.7109375" style="0" customWidth="1"/>
    <col min="6" max="6" width="13.28125" style="0" customWidth="1"/>
  </cols>
  <sheetData>
    <row r="1" spans="1:6" ht="20.25">
      <c r="A1" s="101" t="s">
        <v>103</v>
      </c>
      <c r="B1" s="101"/>
      <c r="C1" s="101"/>
      <c r="D1" s="101"/>
      <c r="E1" s="101"/>
      <c r="F1" s="101"/>
    </row>
    <row r="2" spans="1:6" ht="20.25">
      <c r="A2" s="57"/>
      <c r="B2" s="57"/>
      <c r="C2" s="57"/>
      <c r="D2" s="57"/>
      <c r="E2" s="57"/>
      <c r="F2" s="57"/>
    </row>
    <row r="3" spans="1:6" ht="21" thickBot="1">
      <c r="A3" s="57"/>
      <c r="B3" s="57"/>
      <c r="C3" s="57"/>
      <c r="D3" s="57"/>
      <c r="E3" s="57"/>
      <c r="F3" s="57"/>
    </row>
    <row r="4" spans="1:6" ht="12.75">
      <c r="A4" s="8"/>
      <c r="B4" s="68"/>
      <c r="C4" s="68"/>
      <c r="D4" s="9"/>
      <c r="E4" s="9"/>
      <c r="F4" s="10"/>
    </row>
    <row r="5" spans="1:6" ht="12.75">
      <c r="A5" s="26"/>
      <c r="B5" s="35"/>
      <c r="C5" s="35"/>
      <c r="D5" s="22" t="s">
        <v>98</v>
      </c>
      <c r="E5" s="22" t="s">
        <v>100</v>
      </c>
      <c r="F5" s="23" t="s">
        <v>102</v>
      </c>
    </row>
    <row r="6" spans="1:6" ht="13.5" thickBot="1">
      <c r="A6" s="27" t="s">
        <v>1</v>
      </c>
      <c r="B6" s="36" t="s">
        <v>2</v>
      </c>
      <c r="C6" s="37" t="s">
        <v>3</v>
      </c>
      <c r="D6" s="21" t="s">
        <v>97</v>
      </c>
      <c r="E6" s="21" t="s">
        <v>99</v>
      </c>
      <c r="F6" s="25" t="s">
        <v>101</v>
      </c>
    </row>
    <row r="7" spans="1:6" ht="12.75">
      <c r="A7" s="94"/>
      <c r="B7" s="70"/>
      <c r="C7" s="71"/>
      <c r="D7" s="22"/>
      <c r="E7" s="22"/>
      <c r="F7" s="23"/>
    </row>
    <row r="8" spans="1:6" ht="63.75" customHeight="1">
      <c r="A8" s="92" t="s">
        <v>71</v>
      </c>
      <c r="B8" s="84" t="s">
        <v>70</v>
      </c>
      <c r="C8" s="84" t="s">
        <v>69</v>
      </c>
      <c r="D8" s="88">
        <v>280</v>
      </c>
      <c r="E8" s="88">
        <v>817600</v>
      </c>
      <c r="F8" s="89">
        <v>865000</v>
      </c>
    </row>
    <row r="9" spans="1:6" ht="96.75" customHeight="1">
      <c r="A9" s="91"/>
      <c r="B9" s="84" t="s">
        <v>72</v>
      </c>
      <c r="C9" s="84" t="s">
        <v>73</v>
      </c>
      <c r="D9" s="88">
        <v>1200</v>
      </c>
      <c r="E9" s="88">
        <v>3117113</v>
      </c>
      <c r="F9" s="89">
        <v>4600000</v>
      </c>
    </row>
    <row r="10" spans="1:6" ht="13.5" thickBot="1">
      <c r="A10" s="11"/>
      <c r="B10" s="30"/>
      <c r="C10" s="30"/>
      <c r="D10" s="29"/>
      <c r="E10" s="29"/>
      <c r="F10" s="42"/>
    </row>
    <row r="11" spans="1:6" s="2" customFormat="1" ht="13.5" thickTop="1">
      <c r="A11" s="67"/>
      <c r="B11" s="49"/>
      <c r="C11" s="65" t="s">
        <v>104</v>
      </c>
      <c r="D11" s="50">
        <f>SUM(D8:D10)</f>
        <v>1480</v>
      </c>
      <c r="E11" s="50">
        <f>SUM(E8:E10)</f>
        <v>3934713</v>
      </c>
      <c r="F11" s="79">
        <f>SUM(F8:F10)</f>
        <v>5465000</v>
      </c>
    </row>
    <row r="12" spans="1:6" ht="13.5" thickBot="1">
      <c r="A12" s="54"/>
      <c r="B12" s="72"/>
      <c r="C12" s="72"/>
      <c r="D12" s="75"/>
      <c r="E12" s="75"/>
      <c r="F12" s="73"/>
    </row>
    <row r="13" ht="12.75">
      <c r="F13" s="6"/>
    </row>
    <row r="14" ht="12.75">
      <c r="F14" s="6"/>
    </row>
  </sheetData>
  <mergeCells count="1">
    <mergeCell ref="A1:F1"/>
  </mergeCells>
  <printOptions horizontalCentered="1"/>
  <pageMargins left="0.25" right="0.2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F11"/>
  <sheetViews>
    <sheetView workbookViewId="0" topLeftCell="A6">
      <selection activeCell="D8" sqref="D8"/>
    </sheetView>
  </sheetViews>
  <sheetFormatPr defaultColWidth="9.140625" defaultRowHeight="12.75"/>
  <cols>
    <col min="1" max="1" width="14.140625" style="0" customWidth="1"/>
    <col min="2" max="2" width="19.421875" style="0" customWidth="1"/>
    <col min="3" max="3" width="17.00390625" style="0" customWidth="1"/>
    <col min="4" max="4" width="18.00390625" style="0" customWidth="1"/>
    <col min="5" max="5" width="11.8515625" style="0" customWidth="1"/>
    <col min="6" max="6" width="14.57421875" style="0" customWidth="1"/>
  </cols>
  <sheetData>
    <row r="1" spans="1:6" ht="20.25">
      <c r="A1" s="101" t="s">
        <v>85</v>
      </c>
      <c r="B1" s="101"/>
      <c r="C1" s="101"/>
      <c r="D1" s="101"/>
      <c r="E1" s="101"/>
      <c r="F1" s="101"/>
    </row>
    <row r="2" spans="1:6" ht="20.25">
      <c r="A2" s="57"/>
      <c r="B2" s="57"/>
      <c r="C2" s="57"/>
      <c r="D2" s="57"/>
      <c r="E2" s="57"/>
      <c r="F2" s="57"/>
    </row>
    <row r="3" spans="1:6" ht="21" thickBot="1">
      <c r="A3" s="57"/>
      <c r="B3" s="57"/>
      <c r="C3" s="57"/>
      <c r="D3" s="57"/>
      <c r="E3" s="57"/>
      <c r="F3" s="57"/>
    </row>
    <row r="4" spans="1:6" ht="12.75">
      <c r="A4" s="8"/>
      <c r="B4" s="9"/>
      <c r="C4" s="9"/>
      <c r="D4" s="9"/>
      <c r="E4" s="9"/>
      <c r="F4" s="10"/>
    </row>
    <row r="5" spans="1:6" ht="12.75">
      <c r="A5" s="26"/>
      <c r="B5" s="35"/>
      <c r="C5" s="35"/>
      <c r="D5" s="22" t="s">
        <v>98</v>
      </c>
      <c r="E5" s="22" t="s">
        <v>100</v>
      </c>
      <c r="F5" s="23" t="s">
        <v>102</v>
      </c>
    </row>
    <row r="6" spans="1:6" s="3" customFormat="1" ht="15.75" customHeight="1" thickBot="1">
      <c r="A6" s="27" t="s">
        <v>1</v>
      </c>
      <c r="B6" s="36" t="s">
        <v>2</v>
      </c>
      <c r="C6" s="37" t="s">
        <v>3</v>
      </c>
      <c r="D6" s="21" t="s">
        <v>117</v>
      </c>
      <c r="E6" s="21" t="s">
        <v>99</v>
      </c>
      <c r="F6" s="25" t="s">
        <v>101</v>
      </c>
    </row>
    <row r="7" spans="1:6" ht="89.25">
      <c r="A7" s="91"/>
      <c r="B7" s="86" t="s">
        <v>115</v>
      </c>
      <c r="C7" s="84" t="s">
        <v>116</v>
      </c>
      <c r="D7" s="88">
        <v>14000</v>
      </c>
      <c r="E7" s="88">
        <v>230000000</v>
      </c>
      <c r="F7" s="95">
        <v>19000000</v>
      </c>
    </row>
    <row r="8" spans="1:6" ht="12.75">
      <c r="A8" s="91"/>
      <c r="B8" s="86"/>
      <c r="C8" s="86"/>
      <c r="D8" s="88"/>
      <c r="E8" s="88"/>
      <c r="F8" s="95"/>
    </row>
    <row r="9" spans="1:6" ht="13.5" thickBot="1">
      <c r="A9" s="11"/>
      <c r="B9" s="12"/>
      <c r="C9" s="12"/>
      <c r="D9" s="29"/>
      <c r="E9" s="29"/>
      <c r="F9" s="19"/>
    </row>
    <row r="10" spans="1:6" ht="13.5" thickTop="1">
      <c r="A10" s="11"/>
      <c r="B10" s="12"/>
      <c r="C10" s="65" t="s">
        <v>104</v>
      </c>
      <c r="D10" s="100">
        <f>SUM(D7:D9)</f>
        <v>14000</v>
      </c>
      <c r="E10" s="100">
        <f>SUM(E7:E9)</f>
        <v>230000000</v>
      </c>
      <c r="F10" s="80">
        <f>SUM(F7:F9)</f>
        <v>19000000</v>
      </c>
    </row>
    <row r="11" spans="1:6" ht="13.5" thickBot="1">
      <c r="A11" s="54"/>
      <c r="B11" s="47"/>
      <c r="C11" s="47"/>
      <c r="D11" s="47"/>
      <c r="E11" s="47"/>
      <c r="F11" s="73"/>
    </row>
  </sheetData>
  <mergeCells count="1">
    <mergeCell ref="A1:F1"/>
  </mergeCells>
  <printOptions horizontalCentered="1"/>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1"/>
  <sheetViews>
    <sheetView workbookViewId="0" topLeftCell="A7">
      <selection activeCell="D9" sqref="D9"/>
    </sheetView>
  </sheetViews>
  <sheetFormatPr defaultColWidth="9.140625" defaultRowHeight="12.75"/>
  <cols>
    <col min="1" max="1" width="14.140625" style="0" customWidth="1"/>
    <col min="2" max="2" width="19.421875" style="0" customWidth="1"/>
    <col min="3" max="3" width="17.00390625" style="0" customWidth="1"/>
    <col min="4" max="4" width="18.00390625" style="0" customWidth="1"/>
    <col min="5" max="5" width="11.8515625" style="0" customWidth="1"/>
    <col min="6" max="6" width="14.57421875" style="0" customWidth="1"/>
  </cols>
  <sheetData>
    <row r="1" spans="1:6" ht="20.25">
      <c r="A1" s="101" t="s">
        <v>107</v>
      </c>
      <c r="B1" s="101"/>
      <c r="C1" s="101"/>
      <c r="D1" s="101"/>
      <c r="E1" s="101"/>
      <c r="F1" s="101"/>
    </row>
    <row r="2" spans="1:6" ht="20.25">
      <c r="A2" s="57"/>
      <c r="B2" s="57"/>
      <c r="C2" s="57"/>
      <c r="D2" s="57"/>
      <c r="E2" s="57"/>
      <c r="F2" s="57"/>
    </row>
    <row r="3" spans="1:6" ht="21" thickBot="1">
      <c r="A3" s="57"/>
      <c r="B3" s="57"/>
      <c r="C3" s="57"/>
      <c r="D3" s="57"/>
      <c r="E3" s="57"/>
      <c r="F3" s="57"/>
    </row>
    <row r="4" spans="1:6" ht="12.75">
      <c r="A4" s="8"/>
      <c r="B4" s="9"/>
      <c r="C4" s="9"/>
      <c r="D4" s="9"/>
      <c r="E4" s="9"/>
      <c r="F4" s="10"/>
    </row>
    <row r="5" spans="1:6" ht="12.75">
      <c r="A5" s="26"/>
      <c r="B5" s="35"/>
      <c r="C5" s="35"/>
      <c r="D5" s="22" t="s">
        <v>98</v>
      </c>
      <c r="E5" s="22" t="s">
        <v>100</v>
      </c>
      <c r="F5" s="23" t="s">
        <v>102</v>
      </c>
    </row>
    <row r="6" spans="1:6" s="3" customFormat="1" ht="15.75" customHeight="1" thickBot="1">
      <c r="A6" s="27" t="s">
        <v>1</v>
      </c>
      <c r="B6" s="36" t="s">
        <v>2</v>
      </c>
      <c r="C6" s="37" t="s">
        <v>3</v>
      </c>
      <c r="D6" s="21" t="s">
        <v>97</v>
      </c>
      <c r="E6" s="21" t="s">
        <v>99</v>
      </c>
      <c r="F6" s="25" t="s">
        <v>101</v>
      </c>
    </row>
    <row r="7" spans="1:6" ht="76.5">
      <c r="A7" s="91"/>
      <c r="B7" s="5" t="s">
        <v>108</v>
      </c>
      <c r="C7" s="5" t="s">
        <v>109</v>
      </c>
      <c r="D7" s="1">
        <v>1100</v>
      </c>
      <c r="E7" s="1">
        <v>1980000</v>
      </c>
      <c r="F7" s="6">
        <v>589000</v>
      </c>
    </row>
    <row r="8" spans="1:6" ht="63.75">
      <c r="A8" s="91"/>
      <c r="B8" s="5" t="s">
        <v>110</v>
      </c>
      <c r="C8" s="5" t="s">
        <v>111</v>
      </c>
      <c r="D8" s="1">
        <v>1200</v>
      </c>
      <c r="E8" s="1">
        <v>3000000</v>
      </c>
      <c r="F8" s="6">
        <v>2400000</v>
      </c>
    </row>
    <row r="9" spans="1:6" ht="12.75">
      <c r="A9" s="91"/>
      <c r="B9" s="5"/>
      <c r="C9" s="5"/>
      <c r="D9" s="1"/>
      <c r="E9" s="1"/>
      <c r="F9" s="6"/>
    </row>
    <row r="10" spans="1:6" ht="12.75">
      <c r="A10" s="11"/>
      <c r="B10" s="12"/>
      <c r="C10" s="65" t="s">
        <v>104</v>
      </c>
      <c r="D10" s="80">
        <f>SUM(D7:D9)</f>
        <v>2300</v>
      </c>
      <c r="E10" s="80">
        <f>SUM(E7:E9)</f>
        <v>4980000</v>
      </c>
      <c r="F10" s="80">
        <f>SUM(F7:F9)</f>
        <v>2989000</v>
      </c>
    </row>
    <row r="11" spans="1:6" ht="13.5" thickBot="1">
      <c r="A11" s="54"/>
      <c r="B11" s="47"/>
      <c r="C11" s="47"/>
      <c r="D11" s="47"/>
      <c r="E11" s="47"/>
      <c r="F11" s="73"/>
    </row>
  </sheetData>
  <mergeCells count="1">
    <mergeCell ref="A1:F1"/>
  </mergeCells>
  <printOptions horizontalCentered="1"/>
  <pageMargins left="0.75" right="0.7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Valenzuela</dc:creator>
  <cp:keywords/>
  <dc:description/>
  <cp:lastModifiedBy>Enid Powell</cp:lastModifiedBy>
  <cp:lastPrinted>2000-07-21T21:05:48Z</cp:lastPrinted>
  <dcterms:created xsi:type="dcterms:W3CDTF">2000-07-13T15:24:16Z</dcterms:created>
  <dcterms:modified xsi:type="dcterms:W3CDTF">2000-07-21T21:06:50Z</dcterms:modified>
  <cp:category/>
  <cp:version/>
  <cp:contentType/>
  <cp:contentStatus/>
</cp:coreProperties>
</file>