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9120" tabRatio="887" activeTab="0"/>
  </bookViews>
  <sheets>
    <sheet name="Program MW" sheetId="1" r:id="rId1"/>
    <sheet name="Ex ante LI &amp; Eligibility Stats" sheetId="2" r:id="rId2"/>
    <sheet name="Ex post LI &amp; Eligibility Stats" sheetId="3" r:id="rId3"/>
    <sheet name="TA-TI Distribution" sheetId="4" r:id="rId4"/>
    <sheet name="DREBA Expenses" sheetId="5" r:id="rId5"/>
    <sheet name="Event Summary" sheetId="6" r:id="rId6"/>
    <sheet name="Incentives" sheetId="7" r:id="rId7"/>
    <sheet name="ACEBA Expenses" sheetId="8" r:id="rId8"/>
    <sheet name="Shift Fund Log" sheetId="9" r:id="rId9"/>
  </sheets>
  <externalReferences>
    <externalReference r:id="rId12"/>
    <externalReference r:id="rId13"/>
    <externalReference r:id="rId14"/>
  </externalReferences>
  <definedNames>
    <definedName name="_xlfn.IFERROR" hidden="1">#NAME?</definedName>
    <definedName name="Achieve_GRC">#REF!</definedName>
    <definedName name="Achieve_Service_Excellenc">#REF!</definedName>
    <definedName name="Achieve_Service_Excellence">#REF!</definedName>
    <definedName name="Collect_Revenue">#REF!</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16">#REF!</definedName>
    <definedName name="DAT17">#REF!</definedName>
    <definedName name="DAT2">#REF!</definedName>
    <definedName name="DAT3">#REF!</definedName>
    <definedName name="DAT4">#REF!</definedName>
    <definedName name="DAT5">#REF!</definedName>
    <definedName name="DAT6">#REF!</definedName>
    <definedName name="DAT7">#REF!</definedName>
    <definedName name="DAT8">#REF!</definedName>
    <definedName name="DAT9">#REF!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'[2]ACTMA Detail'!$N$2:$N$102</definedName>
    <definedName name="DATA6">#REF!</definedName>
    <definedName name="DATA7">#REF!</definedName>
    <definedName name="DATA8">#REF!</definedName>
    <definedName name="DATA9">#REF!</definedName>
    <definedName name="Enhance_Delivery_Channels">#REF!</definedName>
    <definedName name="Ethics_and_Compliance">#REF!</definedName>
    <definedName name="Launch_Refine_Market">#REF!</definedName>
    <definedName name="Manage_AMI">#REF!</definedName>
    <definedName name="Meet_Financial_Targets">#REF!</definedName>
    <definedName name="nnnnnn">'[2]ACTMA Detail'!$P$2:$P$102</definedName>
    <definedName name="_xlnm.Print_Area" localSheetId="7">'ACEBA Expenses'!$A$1:$O$10</definedName>
    <definedName name="_xlnm.Print_Area" localSheetId="5">'Event Summary'!$A$1:$G$77</definedName>
    <definedName name="_xlnm.Print_Area" localSheetId="6">'Incentives'!$A$1:$N$30</definedName>
    <definedName name="_xlnm.Print_Area" localSheetId="0">'Program MW'!$A$1:$Z$73</definedName>
    <definedName name="_xlnm.Print_Titles" localSheetId="4">'DREBA Expenses'!$4:$5</definedName>
    <definedName name="_xlnm.Print_Titles" localSheetId="5">'Event Summary'!$1:$3</definedName>
    <definedName name="_xlnm.Print_Titles" localSheetId="1">'Ex ante LI &amp; Eligibility Stats'!$8:$9</definedName>
    <definedName name="_xlnm.Print_Titles" localSheetId="3">'TA-TI Distribution'!$39:$40</definedName>
    <definedName name="Reliability_Expectations">#REF!</definedName>
    <definedName name="Stabilization_Customer_Base">#REF!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Valued_Service_Provider">#REF!</definedName>
    <definedName name="Voice_of_Customer">#REF!</definedName>
    <definedName name="Z_E5DF83AA_DC53_4EBF_A523_33DA0FE284E8_.wvu.Cols" localSheetId="7" hidden="1">'ACEBA Expenses'!$B:$B</definedName>
    <definedName name="Z_E5DF83AA_DC53_4EBF_A523_33DA0FE284E8_.wvu.PrintArea" localSheetId="7" hidden="1">'ACEBA Expenses'!$A$1:$O$10</definedName>
    <definedName name="Z_E5DF83AA_DC53_4EBF_A523_33DA0FE284E8_.wvu.PrintArea" localSheetId="2" hidden="1">'Ex post LI &amp; Eligibility Stats'!$A$1:$O$31</definedName>
    <definedName name="Z_E5DF83AA_DC53_4EBF_A523_33DA0FE284E8_.wvu.PrintArea" localSheetId="6" hidden="1">'Incentives'!$A$1:$N$30</definedName>
    <definedName name="Z_E5DF83AA_DC53_4EBF_A523_33DA0FE284E8_.wvu.PrintArea" localSheetId="0" hidden="1">'Program MW'!$A$1:$Z$73</definedName>
    <definedName name="Z_E5DF83AA_DC53_4EBF_A523_33DA0FE284E8_.wvu.PrintArea" localSheetId="3" hidden="1">'TA-TI Distribution'!#REF!</definedName>
    <definedName name="Z_E5DF83AA_DC53_4EBF_A523_33DA0FE284E8_.wvu.PrintTitles" localSheetId="4" hidden="1">'DREBA Expenses'!$4:$5</definedName>
    <definedName name="Z_E5DF83AA_DC53_4EBF_A523_33DA0FE284E8_.wvu.Rows" localSheetId="7" hidden="1">'ACEBA Expenses'!$6:$6</definedName>
  </definedNames>
  <calcPr fullCalcOnLoad="1"/>
</workbook>
</file>

<file path=xl/comments5.xml><?xml version="1.0" encoding="utf-8"?>
<comments xmlns="http://schemas.openxmlformats.org/spreadsheetml/2006/main">
  <authors>
    <author>Barbara Nardi</author>
  </authors>
  <commentList>
    <comment ref="C70" authorId="0">
      <text>
        <r>
          <rPr>
            <b/>
            <sz val="8"/>
            <rFont val="Tahoma"/>
            <family val="2"/>
          </rPr>
          <t>Barbara Nardi:</t>
        </r>
        <r>
          <rPr>
            <sz val="8"/>
            <rFont val="Tahoma"/>
            <family val="0"/>
          </rPr>
          <t xml:space="preserve">
</t>
        </r>
        <r>
          <rPr>
            <sz val="9"/>
            <rFont val="Tahoma"/>
            <family val="2"/>
          </rPr>
          <t>Data came from Lori Hopkins report received on 4-14-10; Net Cost Column.</t>
        </r>
      </text>
    </comment>
  </commentList>
</comments>
</file>

<file path=xl/sharedStrings.xml><?xml version="1.0" encoding="utf-8"?>
<sst xmlns="http://schemas.openxmlformats.org/spreadsheetml/2006/main" count="758" uniqueCount="234">
  <si>
    <t>January</t>
  </si>
  <si>
    <t>February</t>
  </si>
  <si>
    <t>March</t>
  </si>
  <si>
    <t>April</t>
  </si>
  <si>
    <t>May</t>
  </si>
  <si>
    <t>June</t>
  </si>
  <si>
    <t>July</t>
  </si>
  <si>
    <t>August</t>
  </si>
  <si>
    <t>September</t>
  </si>
  <si>
    <t>October</t>
  </si>
  <si>
    <t>November</t>
  </si>
  <si>
    <t>December</t>
  </si>
  <si>
    <t xml:space="preserve">  Total Cost of Incentives</t>
  </si>
  <si>
    <t xml:space="preserve"> </t>
  </si>
  <si>
    <t>OBMC</t>
  </si>
  <si>
    <t>DBP</t>
  </si>
  <si>
    <t>Service Accounts</t>
  </si>
  <si>
    <t>Year-to-Date Total Cost</t>
  </si>
  <si>
    <t>Annual Total Cost</t>
  </si>
  <si>
    <t>Cost Item</t>
  </si>
  <si>
    <t>Date</t>
  </si>
  <si>
    <t xml:space="preserve">  Sub-Total Interruptible</t>
  </si>
  <si>
    <t>Programs</t>
  </si>
  <si>
    <t>Interruptible/Reliability</t>
  </si>
  <si>
    <t>Total All Programs</t>
  </si>
  <si>
    <t>Event Beginning:End</t>
  </si>
  <si>
    <t>Notes:</t>
  </si>
  <si>
    <t>Total Incremental Cost</t>
  </si>
  <si>
    <t>SLRP</t>
  </si>
  <si>
    <r>
      <t xml:space="preserve">Program Incentives </t>
    </r>
    <r>
      <rPr>
        <b/>
        <vertAlign val="superscript"/>
        <sz val="10"/>
        <rFont val="Arial"/>
        <family val="2"/>
      </rPr>
      <t>(2)</t>
    </r>
  </si>
  <si>
    <r>
      <t xml:space="preserve">Revenues from Penalties </t>
    </r>
    <r>
      <rPr>
        <b/>
        <vertAlign val="superscript"/>
        <sz val="10"/>
        <rFont val="Arial"/>
        <family val="2"/>
      </rPr>
      <t>(3)</t>
    </r>
  </si>
  <si>
    <t xml:space="preserve"> Budget Category 1 Total</t>
  </si>
  <si>
    <t xml:space="preserve"> Budget Category 2 Total</t>
  </si>
  <si>
    <t xml:space="preserve">(2) Incentive data is preliminary and subject to change based on billing records.  </t>
  </si>
  <si>
    <t>Event No.</t>
  </si>
  <si>
    <t>Price Response</t>
  </si>
  <si>
    <t xml:space="preserve">  Sub-Total Price Response</t>
  </si>
  <si>
    <t>(1) Amounts reported are for incentives costs that are not recovered in the Demand Response Program Balancing Account.</t>
  </si>
  <si>
    <t>(3) Penalties assessed BIP participants for failure to reduce load when requested during curtailment events.</t>
  </si>
  <si>
    <t>N/A</t>
  </si>
  <si>
    <t>Category 1:  Emergency Programs</t>
  </si>
  <si>
    <t>Category 2:  Price Responsive Programs</t>
  </si>
  <si>
    <t>Category 3:  DR Aggregator Managed Programs</t>
  </si>
  <si>
    <t xml:space="preserve"> Budget Category 3 Total</t>
  </si>
  <si>
    <t>Category 4:  DR Enabled Programs</t>
  </si>
  <si>
    <t xml:space="preserve"> Budget Category 4 Total</t>
  </si>
  <si>
    <t>Category 5:  Pilots &amp; SmartConnect Enabled Programs</t>
  </si>
  <si>
    <t xml:space="preserve"> Budget Category 5 Total</t>
  </si>
  <si>
    <t>Category 6:  Statewide Marketing Program</t>
  </si>
  <si>
    <t xml:space="preserve"> Budget Category 6 Total</t>
  </si>
  <si>
    <t xml:space="preserve"> Budget Category 7 Total</t>
  </si>
  <si>
    <t>Category 8:  System Support Activities</t>
  </si>
  <si>
    <t xml:space="preserve"> Budget Category 8 Total</t>
  </si>
  <si>
    <t>Category 9:  Marketing Education &amp; Outreach</t>
  </si>
  <si>
    <t>Category 10:  Integrated Programs</t>
  </si>
  <si>
    <t xml:space="preserve"> Budget Category 9 Total</t>
  </si>
  <si>
    <t xml:space="preserve"> Budget Category 10 Total</t>
  </si>
  <si>
    <t>(3) 2009 Funding authorized in D09-08-027 and D.08-03-017.</t>
  </si>
  <si>
    <t>(4) TA&amp;TI expenses include Auto DR incentives</t>
  </si>
  <si>
    <t xml:space="preserve">Category 7:  Measurement &amp; Evaluation </t>
  </si>
  <si>
    <t>Price Responsive</t>
  </si>
  <si>
    <t>Program</t>
  </si>
  <si>
    <t xml:space="preserve">August </t>
  </si>
  <si>
    <t xml:space="preserve">September </t>
  </si>
  <si>
    <t xml:space="preserve">November </t>
  </si>
  <si>
    <t>2009 Expenditures</t>
  </si>
  <si>
    <t>Percent Funding</t>
  </si>
  <si>
    <t>3-Year Funding</t>
  </si>
  <si>
    <t>Eligible Accounts as of Jan 1, 2010</t>
  </si>
  <si>
    <t>FUND SHIFTING DOCUMENTATION PER DECISION 09-08-027 ORDERING PARAGRAPH 35</t>
  </si>
  <si>
    <t>OP 35:</t>
  </si>
  <si>
    <t>The utilities may shift up to 50% of a program funds to another program's funds to another program within the same budget category.</t>
  </si>
  <si>
    <t>The utilities shall document the amount of and reason for each shift in their monthly demand response reports.</t>
  </si>
  <si>
    <t>Fund Shift</t>
  </si>
  <si>
    <t>Rationale for Fundshift</t>
  </si>
  <si>
    <t>Programs Impacted</t>
  </si>
  <si>
    <t>Program Category</t>
  </si>
  <si>
    <t>Total</t>
  </si>
  <si>
    <t>Fundshift Adjustments (a)</t>
  </si>
  <si>
    <t>(a) See "Fund Shift Log" for explanations.</t>
  </si>
  <si>
    <t>Year-to-Date Program Expenditures</t>
  </si>
  <si>
    <t>Program Eligibility and Average Load Impacts</t>
  </si>
  <si>
    <t>Monthly Program Enrollment and Estimated Load Impacts</t>
  </si>
  <si>
    <t>Year-to-Date Event Summary</t>
  </si>
  <si>
    <t>General Program</t>
  </si>
  <si>
    <t xml:space="preserve">Direction for Load Reduction </t>
  </si>
  <si>
    <t>BIP - Day of</t>
  </si>
  <si>
    <t>Pilot OBMC</t>
  </si>
  <si>
    <t>AMP - Day Ahead</t>
  </si>
  <si>
    <t>AMP - Day Of</t>
  </si>
  <si>
    <t>DWR</t>
  </si>
  <si>
    <t>SmartRate - Commercial</t>
  </si>
  <si>
    <t>SmartRate - Residential</t>
  </si>
  <si>
    <t>BIP - Day Of</t>
  </si>
  <si>
    <t>Eligible Accounts as of
Jan 1, 2010</t>
  </si>
  <si>
    <t xml:space="preserve">    Capacity Bidding Program (CBP)</t>
  </si>
  <si>
    <t xml:space="preserve">    Demand Bidding Program (DBP)</t>
  </si>
  <si>
    <t xml:space="preserve">    Peak Choice</t>
  </si>
  <si>
    <t>Base Interruptible Program (BIP)</t>
  </si>
  <si>
    <t>Optional Bidding Mandatory Curtailment / 
   Scheduled Load Reduction Program (OBMC / SLRP)</t>
  </si>
  <si>
    <t xml:space="preserve">     Demand Bidding Program (DBP)</t>
  </si>
  <si>
    <t>Capacity Bidding Program (CBP)</t>
  </si>
  <si>
    <t>Critical Peak Pricing (CPP)</t>
  </si>
  <si>
    <t>Peak Choice</t>
  </si>
  <si>
    <t>Aggregator Managed Portfolio (AMP)</t>
  </si>
  <si>
    <t>Automatic Demand Response (AutoDR)</t>
  </si>
  <si>
    <t>Permanent Load Shift (PLS)</t>
  </si>
  <si>
    <t>Plug-in Hybrid Electric Vehicle / Electric Vehicle Pilot (PHEV / EV)</t>
  </si>
  <si>
    <t>SF Power Small Load Aggregation Pilot</t>
  </si>
  <si>
    <t>Statewide DR Awareness Campaign (SDRAC)</t>
  </si>
  <si>
    <t>Evaluation, Measurement, and Verification (EM&amp;V)</t>
  </si>
  <si>
    <t>InterAct / DR Forecasting Tool</t>
  </si>
  <si>
    <t>DR Core Marketing and Outreach</t>
  </si>
  <si>
    <t>DR Core Education and Training</t>
  </si>
  <si>
    <t>PEAK</t>
  </si>
  <si>
    <t>Integrated Marketing and Training</t>
  </si>
  <si>
    <t>Integrated Education and Training</t>
  </si>
  <si>
    <t>Integrated Sales Training</t>
  </si>
  <si>
    <t>Integrated Demand Side Management Clearinghouse (IDSM)</t>
  </si>
  <si>
    <t>Allocation (Ralph Tobia)</t>
  </si>
  <si>
    <t>C&amp;I Intermittent Resources Pilot (CIIR)</t>
  </si>
  <si>
    <t>Smart AC Ancillary Service Pilot</t>
  </si>
  <si>
    <t>Operations and Maintenance Expense</t>
  </si>
  <si>
    <t>Year-to-Date Cost</t>
  </si>
  <si>
    <t>Smart AC</t>
  </si>
  <si>
    <t>8070999, 8071007, 8071054, 807558</t>
  </si>
  <si>
    <t>Total Incentives</t>
  </si>
  <si>
    <t>Total Cost of Program</t>
  </si>
  <si>
    <t>Program Incentives</t>
  </si>
  <si>
    <t>Category 2</t>
  </si>
  <si>
    <t>The decision allowed PG&amp;E $1,807,538 to administer CBP for three years. PG&amp;E incurred $818,973 in administrative expenses in 2008, the only year in which CBP was fully operational. These amounts include PG&amp;E's internal costs and third-party scheduling coordinator services.</t>
  </si>
  <si>
    <t>Critical Peak Pricing (CPP) to Capacity Bidding Program (CBP)</t>
  </si>
  <si>
    <t>Category 3</t>
  </si>
  <si>
    <t>Business Energy Coalition (BEC) to Aggregator Managed Portfolio Program (AMP)</t>
  </si>
  <si>
    <t xml:space="preserve">The decision approved a BEC budget of $4,623,996.  Pursuant to Ordering Paragraph 7, the BEC Program is terminated as of November 18, 2009.  The transferred funds will pay for AMP program costs, as needed.  The amount transferred is 50% of the total BEC program budget, as authorized by the decision. </t>
  </si>
  <si>
    <t>Provide concise rationale for the fund shift in column "Rationale for Fund Shift"</t>
  </si>
  <si>
    <t>Meters &gt;200kW INTG</t>
  </si>
  <si>
    <t>UTILITY NAME: Pacific Gas and Electric Company</t>
  </si>
  <si>
    <t>Ex Ante Estimated MW</t>
  </si>
  <si>
    <t>Ex Post Estimated MW</t>
  </si>
  <si>
    <t>Average Ex Post Load Impact kW / Customer</t>
  </si>
  <si>
    <t>Average Ex Ante Load Impact kW / Customer</t>
  </si>
  <si>
    <t>Bundled-Service Customers on a demand time-of-use (TOU) rate schedule, except those who are on net metering, standby, AG-R or AG-V rate schedules. Must be able to reduce at least 10 kW.</t>
  </si>
  <si>
    <t>Bundled, DA and CCA non-residential customer accounts with interval meters that must be able to reduce electric load such that the entire load on the PG&amp;E circuit or dedicated substation that provides service to that customer is reduced to or below MLLs for the entire duration of each and every RO operation</t>
  </si>
  <si>
    <r>
      <t xml:space="preserve">Bundled-service customers taking service under Schedules A-10, E-19 or E-20 &amp; minimum </t>
    </r>
    <r>
      <rPr>
        <i/>
        <u val="single"/>
        <sz val="10"/>
        <rFont val="Arial"/>
        <family val="2"/>
      </rPr>
      <t>average monthly demand of 100 kilowatts</t>
    </r>
    <r>
      <rPr>
        <sz val="10"/>
        <rFont val="Arial"/>
        <family val="0"/>
      </rPr>
      <t xml:space="preserve"> (kW).
Customers must commit to minimum 15% of baseline usage, with a minimum load reduction of 100 kW. </t>
    </r>
  </si>
  <si>
    <r>
      <t xml:space="preserve">Bundled, DA and CCA non-residential customer service accounts that have at least an </t>
    </r>
    <r>
      <rPr>
        <i/>
        <u val="single"/>
        <sz val="10"/>
        <rFont val="Arial"/>
        <family val="2"/>
      </rPr>
      <t xml:space="preserve">average monthly </t>
    </r>
    <r>
      <rPr>
        <sz val="10"/>
        <rFont val="Arial"/>
        <family val="0"/>
      </rPr>
      <t xml:space="preserve">demand of 100 kW </t>
    </r>
  </si>
  <si>
    <t>Eligibility Criteria (Refer to tariff for specifics)</t>
  </si>
  <si>
    <t>No longer available to Business Customers beginning January 2010 as Business customers transition to voluntary PDP</t>
  </si>
  <si>
    <t>A voluntary rate supplement to residential customers' OAS. Available to Bundled-Service customers served on a single family residential electric rate schedule. No longer available to Business Customers beginning January 2010</t>
  </si>
  <si>
    <t>Default beginning May 1, 2010 for bundled C&amp;I Customers &gt; 200kW Maximum Demand; default begins February 1st, 2011 for large bundled Ag customers and default beginning November 1, 2011: bundled C&amp;I Customers with &lt; 200 kW Maximum Demand and 12 months on Interval Meter</t>
  </si>
  <si>
    <t>Bilateral contract for wholesale DR resources supplied by the California Department of Water Resources pumps at multiple locations</t>
  </si>
  <si>
    <t>Non-residential Customers &gt; 200 kW on a demand TOU rate schedule. Non-residential Customers' accounts &lt; 200 kW may participate as aggregated group for service accounts with same Federal Taxpayer ID Number.</t>
  </si>
  <si>
    <t>Non-residential customers on a C&amp;I, partial standby, or Ag rate schedule, except those who receive electric power from third parties (other than DA), billed via net metering or full standby services.</t>
  </si>
  <si>
    <t>Non-residential customers on a C&amp;I, partial standby, or Ag rate schedules, except those who receive electric power from third parties (other than DA), billed via net metering or full standby services.</t>
  </si>
  <si>
    <t>Non-residential customers on a commercial, industrial, partial standby, or agricultural rate schedules, except those who receive electric power from third parties (other than DA), billed via net metering or full standby services.</t>
  </si>
  <si>
    <t>In addition to the OBMC requirments, POBMC is limited to a maximum total of ten (10) PG&amp;E customers located in Alameda, San Mateo, or Santa Clara counties who can meet the eligibility requirements. Customers are being migrated to OBMC</t>
  </si>
  <si>
    <t>1. Ex Ante Estimated MW = The monthly ex ante average load impact per customer reported in the annual April 1st D. 08-04-050 Compliance Filing multiplied by the number of currently enrolled service accounts for the reporting month, where the ex ante average load impact is the average hourly load impact for an event that would occur from 2 - 6 pm on the system peak day of the month.</t>
  </si>
  <si>
    <t>2. Ex Post Estimated MW = The annual ex post average load impact per customer reported in the annual April 1st D.08-04-050 Compliance Filing multiplied by the number of currently enrolled service accounts for the reporting month, where the ex post load impact per customer is the average load impact per customer for those customers that may have participated in an event(s) during all actual event hours in the proceeding year when or if events occurred. New programs report "n/a", as there were no prior events.</t>
  </si>
  <si>
    <t>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SAID remains constant across all months. For new programs, the average load impact is "n/a", as there were no prior events.</t>
  </si>
  <si>
    <t>Detailed Breakdown of MWs To Date in TA/Auto DR/TI Programs</t>
  </si>
  <si>
    <t>TA Identified MWs</t>
  </si>
  <si>
    <t>Auto DR Verified MWs</t>
  </si>
  <si>
    <t>TI Verified MWs</t>
  </si>
  <si>
    <t>Total Technology MWs</t>
  </si>
  <si>
    <t>TA (may also be enrolled in TI and AutoDR)</t>
  </si>
  <si>
    <t>Total TA MWs</t>
  </si>
  <si>
    <t>2009-2011 Portfolio to date results</t>
  </si>
  <si>
    <t>AutoDR Verified MWs</t>
  </si>
  <si>
    <t>General Program category</t>
  </si>
  <si>
    <t>Represents verified i.e.tested MW for service accounts that participate in Auto DR.</t>
  </si>
  <si>
    <t>Represents verified MW for service accounts that participated in Technology Incentives (TI). Customer service accounts must be enrolled in a DR program however not in AutoDR. MW reported in this column are not necessarily the amount enrolled in a DR Program.</t>
  </si>
  <si>
    <t>Represents "Identified MW" from TA Program participants' service accounts from completed TA audits.</t>
  </si>
  <si>
    <t>Represents the sum of verified MWs associated with the service accounts that participated in TI plus Auto DR programs.</t>
  </si>
  <si>
    <t xml:space="preserve">Represents MW of participants in the TA stage i.e."Identified MW". </t>
  </si>
  <si>
    <t>With the exception of AMP which uses a contractual 3 in 10 caluclated baseline, all DR programs use a calculated 10 in 10 baseline with an optional day of adjustment.</t>
  </si>
  <si>
    <t>Event Trigger</t>
  </si>
  <si>
    <t xml:space="preserve">Load Reduction     kW </t>
  </si>
  <si>
    <t>Program Tolled Hours (Annual)</t>
  </si>
  <si>
    <t xml:space="preserve">MW Impacts reported on the TA-TI Distribution worksheet are not calculated using the DR Load Impact Protocols i.e. either ex post or ex ante data. Customer counts reported on this worksheet are included in the Program MW worksheet. </t>
  </si>
  <si>
    <t>3.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2 pm and 6pm during a specific DR program’s operating season, based on 1-in-2 (normal) weather conditions.  In either case, MW estimates in this report will vary from estimates filed in the IOUs' annual April 1st Compliance Filings pursuant to Decision D.08-04-050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</si>
  <si>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SmartAC - Residential</t>
  </si>
  <si>
    <t>CBP - Day Ahead</t>
  </si>
  <si>
    <t>CBP - Day Of</t>
  </si>
  <si>
    <t xml:space="preserve">Residential customers taking service under applicable rate schedules equipped with central or packaged DX air conditioning equipment </t>
  </si>
  <si>
    <t xml:space="preserve">SMB customers taking service under applicable rate schedules equipped with central or packaged DX air conditioning equipment </t>
  </si>
  <si>
    <t>PDP / CPP</t>
  </si>
  <si>
    <t>PeakChoice - Best Effort - Day Ahead</t>
  </si>
  <si>
    <t>PeakChoice - Best Effort - Day Of</t>
  </si>
  <si>
    <t>PeakChoice - Committed - Day Ahead</t>
  </si>
  <si>
    <t>PeakChoice - Committed - Day Of</t>
  </si>
  <si>
    <t>In addition to the OBMC requirments, POBMC is limited to a maximum total of ten (10) PG&amp;E customers located in Alameda, San Mateo, or Santa Clara counties who can meet the eligibility requirements. Customers are being migrated to OBMC.</t>
  </si>
  <si>
    <t>Bundled, DA and CCA non-residential customer accounts with interval meters that must be able to reduce electric load such that the entire load on the PG&amp;E circuit or dedicated substation that provides service to that customer is reduced to or below MLLs for the entire duration of each and every RO operation.</t>
  </si>
  <si>
    <t xml:space="preserve">Estimated Average Ex Ante Load Impact kW/Customer = Average kW / Customer, under 1-in-2 weather conditions, of an event that would occur from 2 - 6 pm on the system peak day of the month, as reported in the load impact reports filed in May 2009. </t>
  </si>
  <si>
    <t>Programs Support costs (Std Cost Variance)</t>
  </si>
  <si>
    <t xml:space="preserve">    DR Emerging Technology</t>
  </si>
  <si>
    <t xml:space="preserve">    Automatic Demand Response (AutoDR)</t>
  </si>
  <si>
    <t>Technology Incentive (TI)</t>
  </si>
  <si>
    <t xml:space="preserve"> Business Energy Coalition (BEC)</t>
  </si>
  <si>
    <t xml:space="preserve">     Aggregator Managed Portfolio (AMP)</t>
  </si>
  <si>
    <t>Demand Bidding Program (DBP)</t>
  </si>
  <si>
    <t>Table I-6
Pacific Gas and Electric Company
Interruptible, Curtailment and Demand Response
ACEBA Account Balance Year-to-Date
December 2009 Year-End</t>
  </si>
  <si>
    <t>Year-to Date 2009 Expenditures</t>
  </si>
  <si>
    <t>(2) Funding and expenses for DR Contracts reflect the administrative portion of costs tracked in the Purchase Agreement Administrative Costs Balancing Account (PAACBA).  Incentive payments are recorded separately in Table I-5.</t>
  </si>
  <si>
    <r>
      <t xml:space="preserve">(1) Costs reported here are recorded in SCE's Demand Response Program Balancing Account (DRPBA), unless otherwise noted.  </t>
    </r>
    <r>
      <rPr>
        <b/>
        <sz val="10"/>
        <rFont val="Arial"/>
        <family val="2"/>
      </rPr>
      <t>This does not apply to PG&amp;E</t>
    </r>
    <r>
      <rPr>
        <sz val="10"/>
        <rFont val="Arial"/>
        <family val="0"/>
      </rPr>
      <t>.</t>
    </r>
  </si>
  <si>
    <r>
      <t>Base Interruptible Program (BIP)</t>
    </r>
    <r>
      <rPr>
        <vertAlign val="superscript"/>
        <sz val="11"/>
        <rFont val="Arial"/>
        <family val="2"/>
      </rPr>
      <t>(1)</t>
    </r>
  </si>
  <si>
    <r>
      <t xml:space="preserve">    Optional Bidding Mandatory Curtailment / 
        Scheduled Load Reduction Program 
        (OBMC / SLRP)</t>
    </r>
    <r>
      <rPr>
        <vertAlign val="superscript"/>
        <sz val="11"/>
        <rFont val="Arial"/>
        <family val="2"/>
      </rPr>
      <t>(1,4)</t>
    </r>
  </si>
  <si>
    <t>(4) OBMC customers can be charged a penalty; there are no incentives paid.</t>
  </si>
  <si>
    <t>Business Energy Coalition (BEC)</t>
  </si>
  <si>
    <t>Day-Of (Test)</t>
  </si>
  <si>
    <t>Day-Ahead</t>
  </si>
  <si>
    <t>Day-Ahead (Test)</t>
  </si>
  <si>
    <t>HE 15 to HE 18</t>
  </si>
  <si>
    <t>HE 13 to HE 18</t>
  </si>
  <si>
    <t>HE 15 to HE 16</t>
  </si>
  <si>
    <t>HE 14 to HE 15</t>
  </si>
  <si>
    <t>HE 16 to HE 18</t>
  </si>
  <si>
    <t>HE 14 to HE 17</t>
  </si>
  <si>
    <t>HE 16 to HE 17</t>
  </si>
  <si>
    <t>SmartRate</t>
  </si>
  <si>
    <t>HE 15 to HE 19</t>
  </si>
  <si>
    <t xml:space="preserve">        Commercial</t>
  </si>
  <si>
    <t xml:space="preserve">        Residential</t>
  </si>
  <si>
    <t xml:space="preserve"> SmartAC</t>
  </si>
  <si>
    <t>Methodology used is the Hot Day Proxy, in which the Hot Day is the day that had the highest load during the event window within the past ten (10) like days.</t>
  </si>
  <si>
    <t xml:space="preserve">Methodology used to calculate 2009 Event Load Reduction </t>
  </si>
  <si>
    <t>N/A (Test)</t>
  </si>
  <si>
    <t xml:space="preserve">Program-to-Date Total Expenditures 2009 </t>
  </si>
  <si>
    <t>Integrated Energy Audits</t>
  </si>
  <si>
    <t>DR On-Line Enrollment (DRE)</t>
  </si>
  <si>
    <t xml:space="preserve">Smart AC Ancillary Service Pilot </t>
  </si>
  <si>
    <t>C&amp;I Ancillary Service Pilot (CIAS)</t>
  </si>
  <si>
    <t xml:space="preserve">     C&amp;I Ancilliary Services Pilot (CIAS)</t>
  </si>
  <si>
    <t>SmartAC - Commercial</t>
  </si>
  <si>
    <r>
      <t xml:space="preserve">Technical Assistance &amp; Technology Incentives (TA&amp;TI) commitments </t>
    </r>
    <r>
      <rPr>
        <strike/>
        <sz val="9"/>
        <rFont val="Arial"/>
        <family val="2"/>
      </rPr>
      <t xml:space="preserve">as of 9/30/09; </t>
    </r>
    <r>
      <rPr>
        <sz val="9"/>
        <rFont val="Arial"/>
        <family val="2"/>
      </rPr>
      <t>as of December 2009.</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</si>
</sst>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409]mmmm\ d\,\ yyyy;@"/>
    <numFmt numFmtId="170" formatCode="_(* #,##0.0_);_(* \(#,##0.0\);_(* &quot;-&quot;??_);_(@_)"/>
    <numFmt numFmtId="171" formatCode="_(* #,##0_);_(* \(#,##0\);_(* &quot;-&quot;??_);_(@_)"/>
    <numFmt numFmtId="172" formatCode="[$-409]dddd\,\ mmmm\ dd\,\ yyyy"/>
    <numFmt numFmtId="173" formatCode="mm/dd/yy;@"/>
    <numFmt numFmtId="174" formatCode="0.0"/>
    <numFmt numFmtId="175" formatCode="0.0_);[Red]\(0.0\)"/>
    <numFmt numFmtId="176" formatCode="#,##0.000"/>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quot;$&quot;#,##0"/>
    <numFmt numFmtId="183" formatCode="&quot;$&quot;#,##0.00"/>
    <numFmt numFmtId="184" formatCode="#,##0.0000"/>
    <numFmt numFmtId="185" formatCode="#,##0.00000"/>
  </numFmts>
  <fonts count="47">
    <font>
      <sz val="10"/>
      <name val="Arial"/>
      <family val="0"/>
    </font>
    <font>
      <b/>
      <sz val="10"/>
      <name val="Arial"/>
      <family val="2"/>
    </font>
    <font>
      <u val="single"/>
      <sz val="10"/>
      <color indexed="20"/>
      <name val="Arial"/>
      <family val="0"/>
    </font>
    <font>
      <u val="single"/>
      <sz val="10"/>
      <color indexed="12"/>
      <name val="Arial"/>
      <family val="0"/>
    </font>
    <font>
      <sz val="10"/>
      <color indexed="8"/>
      <name val="Arial"/>
      <family val="0"/>
    </font>
    <font>
      <b/>
      <i/>
      <sz val="10"/>
      <name val="Arial"/>
      <family val="2"/>
    </font>
    <font>
      <b/>
      <vertAlign val="superscript"/>
      <sz val="10"/>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8"/>
      <color indexed="62"/>
      <name val="Cambria"/>
      <family val="2"/>
    </font>
    <font>
      <sz val="11"/>
      <color indexed="10"/>
      <name val="Calibri"/>
      <family val="2"/>
    </font>
    <font>
      <sz val="8"/>
      <name val="Arial"/>
      <family val="0"/>
    </font>
    <font>
      <b/>
      <sz val="10"/>
      <color indexed="10"/>
      <name val="Arial"/>
      <family val="2"/>
    </font>
    <font>
      <b/>
      <sz val="10"/>
      <color indexed="16"/>
      <name val="Arial"/>
      <family val="2"/>
    </font>
    <font>
      <sz val="11"/>
      <name val="Arial"/>
      <family val="0"/>
    </font>
    <font>
      <sz val="9"/>
      <name val="Arial"/>
      <family val="2"/>
    </font>
    <font>
      <b/>
      <sz val="11"/>
      <color indexed="8"/>
      <name val="Arial"/>
      <family val="0"/>
    </font>
    <font>
      <i/>
      <u val="single"/>
      <sz val="10"/>
      <name val="Arial"/>
      <family val="2"/>
    </font>
    <font>
      <b/>
      <strike/>
      <sz val="10"/>
      <color indexed="8"/>
      <name val="Arial"/>
      <family val="2"/>
    </font>
    <font>
      <strike/>
      <sz val="10"/>
      <color indexed="8"/>
      <name val="Arial"/>
      <family val="2"/>
    </font>
    <font>
      <sz val="10"/>
      <color indexed="12"/>
      <name val="Arial"/>
      <family val="2"/>
    </font>
    <font>
      <vertAlign val="superscript"/>
      <sz val="11"/>
      <name val="Arial"/>
      <family val="2"/>
    </font>
    <font>
      <sz val="8"/>
      <name val="Tahoma"/>
      <family val="0"/>
    </font>
    <font>
      <b/>
      <sz val="8"/>
      <name val="Tahoma"/>
      <family val="2"/>
    </font>
    <font>
      <sz val="9"/>
      <name val="Tahoma"/>
      <family val="2"/>
    </font>
    <font>
      <strike/>
      <sz val="9"/>
      <name val="Arial"/>
      <family val="2"/>
    </font>
    <font>
      <b/>
      <sz val="8"/>
      <name val="Arial"/>
      <family val="2"/>
    </font>
  </fonts>
  <fills count="46">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65"/>
        <bgColor indexed="64"/>
      </patternFill>
    </fill>
    <fill>
      <patternFill patternType="solid">
        <fgColor indexed="13"/>
        <bgColor indexed="64"/>
      </patternFill>
    </fill>
    <fill>
      <patternFill patternType="solid">
        <fgColor indexed="27"/>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8"/>
      </top>
      <bottom style="double">
        <color indexed="48"/>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style="medium"/>
      <right style="thin"/>
      <top style="medium"/>
      <bottom style="medium"/>
    </border>
    <border>
      <left style="thin"/>
      <right style="medium"/>
      <top>
        <color indexed="63"/>
      </top>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thin"/>
      <bottom>
        <color indexed="63"/>
      </bottom>
    </border>
    <border>
      <left>
        <color indexed="63"/>
      </left>
      <right style="thin"/>
      <top style="medium"/>
      <bottom>
        <color indexed="63"/>
      </bottom>
    </border>
    <border>
      <left>
        <color indexed="63"/>
      </left>
      <right style="thin"/>
      <top style="thin"/>
      <bottom style="thin"/>
    </border>
    <border>
      <left style="medium"/>
      <right style="medium"/>
      <top style="medium"/>
      <bottom style="medium"/>
    </border>
    <border>
      <left style="medium"/>
      <right>
        <color indexed="63"/>
      </right>
      <top style="thin"/>
      <bottom style="thin"/>
    </border>
    <border>
      <left style="medium"/>
      <right style="medium"/>
      <top style="thin"/>
      <bottom style="double"/>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double"/>
    </border>
    <border>
      <left>
        <color indexed="63"/>
      </left>
      <right>
        <color indexed="63"/>
      </right>
      <top style="double"/>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double"/>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style="thin"/>
      <right>
        <color indexed="63"/>
      </right>
      <top style="thin"/>
      <bottom>
        <color indexed="63"/>
      </bottom>
    </border>
    <border>
      <left style="medium"/>
      <right style="medium"/>
      <top>
        <color indexed="63"/>
      </top>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8" fillId="27" borderId="0" applyNumberFormat="0" applyBorder="0" applyAlignment="0" applyProtection="0"/>
    <xf numFmtId="0" fontId="10" fillId="18" borderId="0" applyNumberFormat="0" applyBorder="0" applyAlignment="0" applyProtection="0"/>
    <xf numFmtId="0" fontId="11" fillId="28" borderId="1" applyNumberFormat="0" applyAlignment="0" applyProtection="0"/>
    <xf numFmtId="0" fontId="1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32"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27" borderId="1" applyNumberFormat="0" applyAlignment="0" applyProtection="0"/>
    <xf numFmtId="0" fontId="20" fillId="0" borderId="6" applyNumberFormat="0" applyFill="0" applyAlignment="0" applyProtection="0"/>
    <xf numFmtId="0" fontId="21" fillId="27" borderId="0" applyNumberFormat="0" applyBorder="0" applyAlignment="0" applyProtection="0"/>
    <xf numFmtId="0" fontId="4" fillId="0" borderId="0">
      <alignment/>
      <protection/>
    </xf>
    <xf numFmtId="0" fontId="0" fillId="26" borderId="7" applyNumberFormat="0" applyFont="0" applyAlignment="0" applyProtection="0"/>
    <xf numFmtId="0" fontId="22" fillId="28" borderId="8" applyNumberFormat="0" applyAlignment="0" applyProtection="0"/>
    <xf numFmtId="9" fontId="0" fillId="0" borderId="0" applyFont="0" applyFill="0" applyBorder="0" applyAlignment="0" applyProtection="0"/>
    <xf numFmtId="4" fontId="23" fillId="33" borderId="9" applyNumberFormat="0" applyProtection="0">
      <alignment vertical="center"/>
    </xf>
    <xf numFmtId="4" fontId="24" fillId="33" borderId="9" applyNumberFormat="0" applyProtection="0">
      <alignment vertical="center"/>
    </xf>
    <xf numFmtId="4" fontId="23" fillId="33" borderId="9" applyNumberFormat="0" applyProtection="0">
      <alignment horizontal="left" vertical="center" indent="1"/>
    </xf>
    <xf numFmtId="0" fontId="23" fillId="33" borderId="9" applyNumberFormat="0" applyProtection="0">
      <alignment horizontal="left" vertical="top" indent="1"/>
    </xf>
    <xf numFmtId="4" fontId="23" fillId="2" borderId="0" applyNumberFormat="0" applyProtection="0">
      <alignment horizontal="left" vertical="center" indent="1"/>
    </xf>
    <xf numFmtId="4" fontId="4" fillId="7" borderId="9" applyNumberFormat="0" applyProtection="0">
      <alignment horizontal="right" vertical="center"/>
    </xf>
    <xf numFmtId="4" fontId="4" fillId="3" borderId="9" applyNumberFormat="0" applyProtection="0">
      <alignment horizontal="right" vertical="center"/>
    </xf>
    <xf numFmtId="4" fontId="4" fillId="34" borderId="9" applyNumberFormat="0" applyProtection="0">
      <alignment horizontal="right" vertical="center"/>
    </xf>
    <xf numFmtId="4" fontId="4" fillId="35" borderId="9" applyNumberFormat="0" applyProtection="0">
      <alignment horizontal="right" vertical="center"/>
    </xf>
    <xf numFmtId="4" fontId="4" fillId="36" borderId="9" applyNumberFormat="0" applyProtection="0">
      <alignment horizontal="right" vertical="center"/>
    </xf>
    <xf numFmtId="4" fontId="4" fillId="37" borderId="9" applyNumberFormat="0" applyProtection="0">
      <alignment horizontal="right" vertical="center"/>
    </xf>
    <xf numFmtId="4" fontId="4" fillId="9" borderId="9" applyNumberFormat="0" applyProtection="0">
      <alignment horizontal="right" vertical="center"/>
    </xf>
    <xf numFmtId="4" fontId="4" fillId="38" borderId="9" applyNumberFormat="0" applyProtection="0">
      <alignment horizontal="right" vertical="center"/>
    </xf>
    <xf numFmtId="4" fontId="4" fillId="39" borderId="9" applyNumberFormat="0" applyProtection="0">
      <alignment horizontal="right" vertical="center"/>
    </xf>
    <xf numFmtId="4" fontId="23" fillId="40" borderId="10" applyNumberFormat="0" applyProtection="0">
      <alignment horizontal="left" vertical="center" indent="1"/>
    </xf>
    <xf numFmtId="4" fontId="4" fillId="41" borderId="0" applyNumberFormat="0" applyProtection="0">
      <alignment horizontal="left" vertical="center" indent="1"/>
    </xf>
    <xf numFmtId="4" fontId="25" fillId="8" borderId="0" applyNumberFormat="0" applyProtection="0">
      <alignment horizontal="left" vertical="center" indent="1"/>
    </xf>
    <xf numFmtId="4" fontId="4" fillId="2" borderId="9" applyNumberFormat="0" applyProtection="0">
      <alignment horizontal="right" vertical="center"/>
    </xf>
    <xf numFmtId="4" fontId="4" fillId="41" borderId="0" applyNumberFormat="0" applyProtection="0">
      <alignment horizontal="left" vertical="center" indent="1"/>
    </xf>
    <xf numFmtId="4" fontId="4"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4" fontId="4" fillId="4" borderId="9" applyNumberFormat="0" applyProtection="0">
      <alignment vertical="center"/>
    </xf>
    <xf numFmtId="4" fontId="26" fillId="4" borderId="9" applyNumberFormat="0" applyProtection="0">
      <alignment vertical="center"/>
    </xf>
    <xf numFmtId="4" fontId="4" fillId="4" borderId="9" applyNumberFormat="0" applyProtection="0">
      <alignment horizontal="left" vertical="center" indent="1"/>
    </xf>
    <xf numFmtId="0" fontId="4" fillId="4" borderId="9" applyNumberFormat="0" applyProtection="0">
      <alignment horizontal="left" vertical="top" indent="1"/>
    </xf>
    <xf numFmtId="4" fontId="4" fillId="41" borderId="9" applyNumberFormat="0" applyProtection="0">
      <alignment horizontal="right" vertical="center"/>
    </xf>
    <xf numFmtId="4" fontId="26" fillId="41" borderId="9" applyNumberFormat="0" applyProtection="0">
      <alignment horizontal="right" vertical="center"/>
    </xf>
    <xf numFmtId="4" fontId="4" fillId="2" borderId="9" applyNumberFormat="0" applyProtection="0">
      <alignment horizontal="left" vertical="center" indent="1"/>
    </xf>
    <xf numFmtId="0" fontId="4" fillId="2" borderId="9" applyNumberFormat="0" applyProtection="0">
      <alignment horizontal="left" vertical="top" indent="1"/>
    </xf>
    <xf numFmtId="4" fontId="27" fillId="42" borderId="0" applyNumberFormat="0" applyProtection="0">
      <alignment horizontal="left" vertical="center" indent="1"/>
    </xf>
    <xf numFmtId="4" fontId="28" fillId="41" borderId="9" applyNumberFormat="0" applyProtection="0">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13" fillId="0" borderId="12" applyNumberFormat="0" applyFill="0" applyAlignment="0" applyProtection="0"/>
    <xf numFmtId="0" fontId="30" fillId="0" borderId="0" applyNumberFormat="0" applyFill="0" applyBorder="0" applyAlignment="0" applyProtection="0"/>
  </cellStyleXfs>
  <cellXfs count="454">
    <xf numFmtId="0" fontId="0" fillId="0" borderId="0" xfId="0" applyAlignment="1">
      <alignment/>
    </xf>
    <xf numFmtId="0" fontId="0" fillId="0" borderId="0" xfId="0" applyBorder="1" applyAlignment="1">
      <alignment/>
    </xf>
    <xf numFmtId="0" fontId="0" fillId="0" borderId="13" xfId="0" applyBorder="1" applyAlignment="1">
      <alignment/>
    </xf>
    <xf numFmtId="164" fontId="0" fillId="0" borderId="0" xfId="0" applyNumberFormat="1" applyBorder="1" applyAlignment="1">
      <alignment/>
    </xf>
    <xf numFmtId="164" fontId="0" fillId="0" borderId="13" xfId="0" applyNumberFormat="1" applyBorder="1" applyAlignment="1">
      <alignment/>
    </xf>
    <xf numFmtId="0" fontId="1" fillId="0" borderId="14" xfId="0" applyFont="1" applyBorder="1" applyAlignment="1">
      <alignment/>
    </xf>
    <xf numFmtId="0" fontId="0" fillId="0" borderId="14" xfId="0" applyBorder="1" applyAlignment="1">
      <alignment/>
    </xf>
    <xf numFmtId="0" fontId="1" fillId="0" borderId="0" xfId="0" applyFont="1" applyBorder="1" applyAlignment="1">
      <alignment wrapText="1"/>
    </xf>
    <xf numFmtId="0" fontId="1" fillId="0" borderId="0" xfId="0" applyFont="1" applyBorder="1" applyAlignment="1">
      <alignment/>
    </xf>
    <xf numFmtId="164" fontId="0" fillId="0" borderId="15" xfId="0" applyNumberFormat="1" applyBorder="1" applyAlignment="1">
      <alignment/>
    </xf>
    <xf numFmtId="164" fontId="0" fillId="0" borderId="16" xfId="0" applyNumberFormat="1" applyBorder="1" applyAlignment="1">
      <alignment/>
    </xf>
    <xf numFmtId="0" fontId="1" fillId="0" borderId="17" xfId="0" applyFont="1" applyFill="1" applyBorder="1" applyAlignment="1">
      <alignment/>
    </xf>
    <xf numFmtId="164" fontId="0" fillId="0" borderId="0" xfId="0" applyNumberFormat="1" applyFill="1" applyBorder="1" applyAlignment="1">
      <alignment/>
    </xf>
    <xf numFmtId="0" fontId="0" fillId="0" borderId="18" xfId="0"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wrapText="1"/>
    </xf>
    <xf numFmtId="0" fontId="1" fillId="43" borderId="23" xfId="0" applyFont="1" applyFill="1" applyBorder="1" applyAlignment="1">
      <alignment/>
    </xf>
    <xf numFmtId="0" fontId="0" fillId="43" borderId="24" xfId="0" applyFill="1" applyBorder="1" applyAlignment="1">
      <alignment/>
    </xf>
    <xf numFmtId="0" fontId="0" fillId="43" borderId="25" xfId="0" applyFill="1" applyBorder="1" applyAlignment="1">
      <alignment/>
    </xf>
    <xf numFmtId="0" fontId="1" fillId="43" borderId="20" xfId="0" applyFont="1" applyFill="1" applyBorder="1" applyAlignment="1">
      <alignment/>
    </xf>
    <xf numFmtId="0" fontId="0" fillId="43" borderId="19" xfId="0" applyFill="1" applyBorder="1" applyAlignment="1">
      <alignment/>
    </xf>
    <xf numFmtId="0" fontId="0" fillId="43" borderId="22" xfId="0" applyFill="1" applyBorder="1" applyAlignment="1">
      <alignment/>
    </xf>
    <xf numFmtId="0" fontId="0" fillId="0" borderId="15" xfId="0" applyBorder="1" applyAlignment="1">
      <alignment/>
    </xf>
    <xf numFmtId="0" fontId="1" fillId="0" borderId="11" xfId="0" applyFont="1" applyBorder="1" applyAlignment="1">
      <alignment horizontal="center" wrapText="1"/>
    </xf>
    <xf numFmtId="0" fontId="1" fillId="0" borderId="26" xfId="0" applyFont="1" applyBorder="1" applyAlignment="1">
      <alignment/>
    </xf>
    <xf numFmtId="6" fontId="0" fillId="0" borderId="0" xfId="0" applyNumberFormat="1" applyBorder="1" applyAlignment="1">
      <alignment horizontal="right"/>
    </xf>
    <xf numFmtId="6" fontId="0" fillId="0" borderId="27" xfId="0" applyNumberFormat="1" applyFill="1" applyBorder="1" applyAlignment="1">
      <alignment horizontal="right"/>
    </xf>
    <xf numFmtId="6" fontId="0" fillId="0" borderId="11" xfId="0" applyNumberFormat="1" applyFill="1" applyBorder="1" applyAlignment="1">
      <alignment/>
    </xf>
    <xf numFmtId="6" fontId="0" fillId="0" borderId="27" xfId="0" applyNumberFormat="1" applyFill="1" applyBorder="1" applyAlignment="1">
      <alignment/>
    </xf>
    <xf numFmtId="6" fontId="0" fillId="0" borderId="0" xfId="0" applyNumberFormat="1" applyFill="1" applyBorder="1" applyAlignment="1">
      <alignment/>
    </xf>
    <xf numFmtId="6" fontId="0" fillId="0" borderId="18" xfId="0" applyNumberFormat="1" applyFill="1" applyBorder="1" applyAlignment="1">
      <alignment/>
    </xf>
    <xf numFmtId="6" fontId="0" fillId="0" borderId="28" xfId="0" applyNumberFormat="1" applyFill="1" applyBorder="1" applyAlignment="1">
      <alignment/>
    </xf>
    <xf numFmtId="0" fontId="0" fillId="0" borderId="0" xfId="0" applyAlignment="1">
      <alignment horizontal="left"/>
    </xf>
    <xf numFmtId="0" fontId="1" fillId="0" borderId="11" xfId="0" applyFont="1" applyBorder="1" applyAlignment="1">
      <alignment/>
    </xf>
    <xf numFmtId="0" fontId="1" fillId="0"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0" fontId="0" fillId="0" borderId="11" xfId="0" applyBorder="1" applyAlignment="1" quotePrefix="1">
      <alignment horizontal="center"/>
    </xf>
    <xf numFmtId="0" fontId="0" fillId="0" borderId="11" xfId="0" applyBorder="1" applyAlignment="1">
      <alignment horizontal="center"/>
    </xf>
    <xf numFmtId="6" fontId="0" fillId="0" borderId="0" xfId="0" applyNumberFormat="1" applyFont="1" applyBorder="1" applyAlignment="1">
      <alignment/>
    </xf>
    <xf numFmtId="6" fontId="0" fillId="0" borderId="0" xfId="0" applyNumberFormat="1" applyFont="1" applyFill="1" applyBorder="1" applyAlignment="1">
      <alignment/>
    </xf>
    <xf numFmtId="6" fontId="0" fillId="0" borderId="29" xfId="0" applyNumberFormat="1" applyFill="1" applyBorder="1" applyAlignment="1">
      <alignment/>
    </xf>
    <xf numFmtId="6" fontId="0" fillId="0" borderId="18" xfId="0" applyNumberFormat="1" applyFont="1" applyFill="1" applyBorder="1" applyAlignment="1">
      <alignment/>
    </xf>
    <xf numFmtId="0" fontId="1" fillId="0" borderId="11" xfId="0" applyFont="1" applyFill="1" applyBorder="1" applyAlignment="1">
      <alignment horizontal="center" wrapText="1"/>
    </xf>
    <xf numFmtId="0" fontId="1" fillId="0" borderId="22" xfId="0" applyFont="1" applyFill="1" applyBorder="1" applyAlignment="1">
      <alignment horizontal="center" wrapText="1"/>
    </xf>
    <xf numFmtId="0" fontId="0" fillId="0" borderId="18" xfId="0" applyFill="1" applyBorder="1" applyAlignment="1">
      <alignment/>
    </xf>
    <xf numFmtId="6" fontId="0" fillId="0" borderId="18" xfId="0" applyNumberFormat="1" applyFill="1" applyBorder="1" applyAlignment="1">
      <alignment horizontal="right"/>
    </xf>
    <xf numFmtId="0" fontId="1" fillId="43" borderId="30" xfId="0" applyFont="1" applyFill="1" applyBorder="1" applyAlignment="1">
      <alignment/>
    </xf>
    <xf numFmtId="0" fontId="0" fillId="0" borderId="0" xfId="0" applyFill="1" applyBorder="1" applyAlignment="1">
      <alignment/>
    </xf>
    <xf numFmtId="164" fontId="0" fillId="0" borderId="15" xfId="0" applyNumberFormat="1" applyFill="1" applyBorder="1" applyAlignment="1">
      <alignment/>
    </xf>
    <xf numFmtId="0" fontId="0" fillId="0" borderId="0" xfId="0" applyFill="1" applyAlignment="1">
      <alignment/>
    </xf>
    <xf numFmtId="164" fontId="0" fillId="0" borderId="0" xfId="0" applyNumberFormat="1" applyAlignment="1">
      <alignment/>
    </xf>
    <xf numFmtId="6" fontId="0" fillId="0" borderId="0" xfId="0" applyNumberFormat="1" applyAlignment="1">
      <alignment/>
    </xf>
    <xf numFmtId="6" fontId="0" fillId="0" borderId="31" xfId="0" applyNumberFormat="1" applyBorder="1" applyAlignment="1">
      <alignment/>
    </xf>
    <xf numFmtId="6" fontId="4" fillId="43" borderId="32" xfId="0" applyNumberFormat="1" applyFont="1" applyFill="1" applyBorder="1" applyAlignment="1">
      <alignment/>
    </xf>
    <xf numFmtId="6" fontId="0" fillId="43" borderId="32" xfId="0" applyNumberFormat="1" applyFill="1" applyBorder="1" applyAlignment="1">
      <alignment/>
    </xf>
    <xf numFmtId="6" fontId="0" fillId="0" borderId="32" xfId="0" applyNumberFormat="1" applyFill="1" applyBorder="1" applyAlignment="1">
      <alignment/>
    </xf>
    <xf numFmtId="6" fontId="0" fillId="43" borderId="32" xfId="0" applyNumberFormat="1" applyFill="1" applyBorder="1" applyAlignment="1">
      <alignment horizontal="right"/>
    </xf>
    <xf numFmtId="6" fontId="0" fillId="43" borderId="33" xfId="0" applyNumberFormat="1" applyFill="1" applyBorder="1" applyAlignment="1">
      <alignment horizontal="right"/>
    </xf>
    <xf numFmtId="6" fontId="0" fillId="43" borderId="34" xfId="0" applyNumberFormat="1" applyFill="1" applyBorder="1" applyAlignment="1">
      <alignment/>
    </xf>
    <xf numFmtId="164" fontId="0" fillId="0" borderId="0" xfId="0" applyNumberFormat="1" applyFont="1" applyBorder="1" applyAlignment="1">
      <alignment horizontal="left"/>
    </xf>
    <xf numFmtId="0" fontId="0" fillId="0" borderId="0" xfId="0" applyNumberFormat="1" applyFont="1" applyAlignment="1">
      <alignment horizontal="left"/>
    </xf>
    <xf numFmtId="0" fontId="0" fillId="0" borderId="0" xfId="0" applyFon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6" fontId="0" fillId="0" borderId="27" xfId="0" applyNumberFormat="1" applyFont="1" applyFill="1" applyBorder="1" applyAlignment="1">
      <alignment/>
    </xf>
    <xf numFmtId="0" fontId="0" fillId="0" borderId="11" xfId="0" applyNumberFormat="1" applyBorder="1" applyAlignment="1">
      <alignment horizontal="center"/>
    </xf>
    <xf numFmtId="43" fontId="0" fillId="0" borderId="0" xfId="0" applyNumberFormat="1" applyBorder="1" applyAlignment="1">
      <alignment/>
    </xf>
    <xf numFmtId="0" fontId="0" fillId="0" borderId="35" xfId="0" applyFill="1" applyBorder="1" applyAlignment="1">
      <alignment horizontal="left" indent="1"/>
    </xf>
    <xf numFmtId="168" fontId="0" fillId="0" borderId="0" xfId="0" applyNumberFormat="1" applyAlignment="1">
      <alignment/>
    </xf>
    <xf numFmtId="6" fontId="0" fillId="0" borderId="0" xfId="0" applyNumberFormat="1" applyFont="1" applyBorder="1" applyAlignment="1">
      <alignment/>
    </xf>
    <xf numFmtId="0" fontId="0" fillId="0" borderId="11" xfId="0" applyFill="1" applyBorder="1" applyAlignment="1">
      <alignment/>
    </xf>
    <xf numFmtId="6" fontId="0" fillId="0" borderId="36" xfId="0" applyNumberFormat="1" applyFill="1" applyBorder="1" applyAlignment="1">
      <alignment/>
    </xf>
    <xf numFmtId="164" fontId="0" fillId="0" borderId="37" xfId="0" applyNumberFormat="1" applyBorder="1" applyAlignment="1">
      <alignment/>
    </xf>
    <xf numFmtId="0" fontId="1" fillId="0" borderId="38" xfId="0" applyFont="1" applyFill="1" applyBorder="1" applyAlignment="1">
      <alignment/>
    </xf>
    <xf numFmtId="0" fontId="5" fillId="0" borderId="39" xfId="0" applyFont="1" applyFill="1" applyBorder="1" applyAlignment="1">
      <alignment wrapText="1"/>
    </xf>
    <xf numFmtId="0" fontId="0" fillId="0" borderId="39" xfId="0" applyFill="1" applyBorder="1" applyAlignment="1">
      <alignment horizontal="left" indent="1"/>
    </xf>
    <xf numFmtId="0" fontId="1" fillId="0" borderId="38" xfId="0" applyFont="1" applyFill="1" applyBorder="1" applyAlignment="1">
      <alignment wrapText="1"/>
    </xf>
    <xf numFmtId="0" fontId="1" fillId="0" borderId="40" xfId="0" applyFont="1" applyBorder="1" applyAlignment="1">
      <alignment/>
    </xf>
    <xf numFmtId="168" fontId="0" fillId="0" borderId="0" xfId="62" applyNumberFormat="1" applyAlignment="1">
      <alignment/>
    </xf>
    <xf numFmtId="168" fontId="0" fillId="0" borderId="0" xfId="62" applyNumberFormat="1" applyFont="1" applyAlignment="1">
      <alignment/>
    </xf>
    <xf numFmtId="0" fontId="1" fillId="0" borderId="23" xfId="0" applyFont="1" applyFill="1" applyBorder="1" applyAlignment="1">
      <alignment/>
    </xf>
    <xf numFmtId="0" fontId="0" fillId="0" borderId="24" xfId="0" applyFill="1" applyBorder="1" applyAlignment="1">
      <alignment/>
    </xf>
    <xf numFmtId="0" fontId="0" fillId="0" borderId="41" xfId="0" applyFill="1" applyBorder="1" applyAlignment="1">
      <alignment/>
    </xf>
    <xf numFmtId="0" fontId="1" fillId="0" borderId="20" xfId="0" applyFont="1" applyFill="1" applyBorder="1" applyAlignment="1">
      <alignment/>
    </xf>
    <xf numFmtId="0" fontId="0" fillId="0" borderId="19" xfId="0" applyFill="1" applyBorder="1" applyAlignment="1">
      <alignment/>
    </xf>
    <xf numFmtId="0" fontId="0" fillId="0" borderId="27" xfId="0" applyFill="1" applyBorder="1" applyAlignment="1">
      <alignment/>
    </xf>
    <xf numFmtId="0" fontId="1" fillId="0" borderId="38" xfId="0" applyFont="1" applyFill="1" applyBorder="1" applyAlignment="1">
      <alignment horizontal="center"/>
    </xf>
    <xf numFmtId="0" fontId="1" fillId="0" borderId="19" xfId="0" applyFont="1" applyFill="1" applyBorder="1" applyAlignment="1">
      <alignment horizontal="center"/>
    </xf>
    <xf numFmtId="0" fontId="1" fillId="0" borderId="18" xfId="0" applyFont="1" applyFill="1" applyBorder="1" applyAlignment="1">
      <alignment horizontal="center" wrapText="1"/>
    </xf>
    <xf numFmtId="6" fontId="0" fillId="0" borderId="42" xfId="0" applyNumberFormat="1" applyFill="1" applyBorder="1" applyAlignment="1">
      <alignment/>
    </xf>
    <xf numFmtId="6" fontId="0" fillId="0" borderId="18" xfId="0" applyNumberFormat="1" applyFont="1" applyFill="1" applyBorder="1" applyAlignment="1">
      <alignment horizontal="right"/>
    </xf>
    <xf numFmtId="6" fontId="0" fillId="0" borderId="19" xfId="0" applyNumberFormat="1" applyFill="1" applyBorder="1" applyAlignment="1">
      <alignment/>
    </xf>
    <xf numFmtId="0" fontId="1" fillId="0" borderId="43" xfId="0" applyFont="1" applyFill="1" applyBorder="1" applyAlignment="1">
      <alignment/>
    </xf>
    <xf numFmtId="6" fontId="0" fillId="0" borderId="0" xfId="0" applyNumberFormat="1" applyFill="1" applyBorder="1" applyAlignment="1">
      <alignment horizontal="right"/>
    </xf>
    <xf numFmtId="0" fontId="0" fillId="0" borderId="44" xfId="0" applyFill="1" applyBorder="1" applyAlignment="1">
      <alignment/>
    </xf>
    <xf numFmtId="0" fontId="0" fillId="0" borderId="45" xfId="0" applyFill="1" applyBorder="1" applyAlignment="1">
      <alignment/>
    </xf>
    <xf numFmtId="6" fontId="0" fillId="0" borderId="0" xfId="0" applyNumberFormat="1" applyFill="1" applyAlignment="1">
      <alignment/>
    </xf>
    <xf numFmtId="0" fontId="0" fillId="0" borderId="0" xfId="0" applyNumberFormat="1" applyFill="1" applyAlignment="1">
      <alignment horizontal="left"/>
    </xf>
    <xf numFmtId="44" fontId="0" fillId="0" borderId="0" xfId="62" applyFill="1" applyAlignment="1">
      <alignment/>
    </xf>
    <xf numFmtId="6" fontId="0" fillId="0" borderId="0" xfId="0" applyNumberFormat="1" applyFont="1" applyFill="1" applyBorder="1" applyAlignment="1">
      <alignment/>
    </xf>
    <xf numFmtId="0" fontId="1" fillId="0" borderId="39" xfId="0" applyFont="1" applyFill="1" applyBorder="1" applyAlignment="1">
      <alignment wrapText="1"/>
    </xf>
    <xf numFmtId="0" fontId="0" fillId="0" borderId="46" xfId="0" applyNumberFormat="1" applyFont="1" applyFill="1" applyBorder="1" applyAlignment="1">
      <alignment horizontal="left" wrapText="1"/>
    </xf>
    <xf numFmtId="0" fontId="1" fillId="0" borderId="39" xfId="0" applyFont="1" applyFill="1" applyBorder="1" applyAlignment="1">
      <alignment/>
    </xf>
    <xf numFmtId="0" fontId="0" fillId="0" borderId="36" xfId="0" applyBorder="1" applyAlignment="1">
      <alignment/>
    </xf>
    <xf numFmtId="6" fontId="0" fillId="0" borderId="36" xfId="0" applyNumberFormat="1" applyFont="1" applyFill="1" applyBorder="1" applyAlignment="1">
      <alignment horizontal="right"/>
    </xf>
    <xf numFmtId="0" fontId="0" fillId="0" borderId="15" xfId="0" applyFill="1" applyBorder="1" applyAlignment="1">
      <alignment/>
    </xf>
    <xf numFmtId="0" fontId="0" fillId="0" borderId="43" xfId="0" applyBorder="1" applyAlignment="1">
      <alignment/>
    </xf>
    <xf numFmtId="6" fontId="0" fillId="0" borderId="27" xfId="0" applyNumberFormat="1" applyFont="1" applyFill="1" applyBorder="1" applyAlignment="1">
      <alignment/>
    </xf>
    <xf numFmtId="6" fontId="0" fillId="0" borderId="11" xfId="0" applyNumberFormat="1" applyFont="1" applyFill="1" applyBorder="1" applyAlignment="1">
      <alignment/>
    </xf>
    <xf numFmtId="0" fontId="0" fillId="0" borderId="36" xfId="0" applyFill="1" applyBorder="1" applyAlignment="1">
      <alignment/>
    </xf>
    <xf numFmtId="43" fontId="0" fillId="0" borderId="0" xfId="60" applyBorder="1" applyAlignment="1">
      <alignment/>
    </xf>
    <xf numFmtId="0" fontId="1" fillId="0" borderId="25" xfId="0" applyFont="1" applyFill="1" applyBorder="1" applyAlignment="1">
      <alignment/>
    </xf>
    <xf numFmtId="0" fontId="1" fillId="0" borderId="22" xfId="0" applyFont="1" applyFill="1" applyBorder="1" applyAlignment="1">
      <alignment/>
    </xf>
    <xf numFmtId="0" fontId="5" fillId="0" borderId="13" xfId="0" applyFont="1" applyFill="1" applyBorder="1" applyAlignment="1">
      <alignment wrapText="1"/>
    </xf>
    <xf numFmtId="0" fontId="0" fillId="0" borderId="13" xfId="0" applyFill="1" applyBorder="1" applyAlignment="1">
      <alignment horizontal="left" indent="1"/>
    </xf>
    <xf numFmtId="0" fontId="1" fillId="0" borderId="13" xfId="0" applyFont="1" applyFill="1" applyBorder="1" applyAlignment="1">
      <alignment/>
    </xf>
    <xf numFmtId="0" fontId="1" fillId="0" borderId="0" xfId="0" applyFont="1" applyFill="1" applyBorder="1" applyAlignment="1">
      <alignment wrapText="1"/>
    </xf>
    <xf numFmtId="0" fontId="1" fillId="0" borderId="15" xfId="0" applyFont="1" applyBorder="1" applyAlignment="1">
      <alignment/>
    </xf>
    <xf numFmtId="167" fontId="0" fillId="0" borderId="18" xfId="0" applyNumberFormat="1" applyFont="1" applyFill="1" applyBorder="1" applyAlignment="1">
      <alignment horizontal="right"/>
    </xf>
    <xf numFmtId="0" fontId="1" fillId="0" borderId="47" xfId="0" applyFont="1" applyFill="1" applyBorder="1" applyAlignment="1">
      <alignment/>
    </xf>
    <xf numFmtId="6" fontId="0" fillId="0" borderId="39" xfId="0" applyNumberFormat="1" applyFill="1" applyBorder="1" applyAlignment="1">
      <alignment/>
    </xf>
    <xf numFmtId="6" fontId="0" fillId="0" borderId="38" xfId="0" applyNumberFormat="1" applyFill="1" applyBorder="1" applyAlignment="1">
      <alignment/>
    </xf>
    <xf numFmtId="6" fontId="0" fillId="0" borderId="48" xfId="0" applyNumberFormat="1" applyFont="1" applyFill="1" applyBorder="1" applyAlignment="1">
      <alignment wrapText="1"/>
    </xf>
    <xf numFmtId="167" fontId="0" fillId="0" borderId="11" xfId="0" applyNumberFormat="1" applyFill="1" applyBorder="1" applyAlignment="1">
      <alignment/>
    </xf>
    <xf numFmtId="167" fontId="0" fillId="0" borderId="18" xfId="0" applyNumberFormat="1" applyFill="1" applyBorder="1" applyAlignment="1">
      <alignment/>
    </xf>
    <xf numFmtId="167" fontId="0" fillId="0" borderId="18" xfId="0" applyNumberFormat="1" applyFont="1" applyFill="1" applyBorder="1" applyAlignment="1">
      <alignment/>
    </xf>
    <xf numFmtId="167" fontId="0" fillId="0" borderId="29" xfId="0" applyNumberFormat="1" applyFill="1" applyBorder="1" applyAlignment="1">
      <alignment/>
    </xf>
    <xf numFmtId="6" fontId="0" fillId="0" borderId="18" xfId="0" applyNumberFormat="1" applyFill="1" applyBorder="1" applyAlignment="1">
      <alignment horizontal="right" vertical="center"/>
    </xf>
    <xf numFmtId="6" fontId="0" fillId="0" borderId="49" xfId="0" applyNumberFormat="1" applyFill="1" applyBorder="1" applyAlignment="1">
      <alignment horizontal="right" vertical="center"/>
    </xf>
    <xf numFmtId="0" fontId="4" fillId="0" borderId="0" xfId="78">
      <alignment/>
      <protection/>
    </xf>
    <xf numFmtId="0" fontId="4" fillId="0" borderId="0" xfId="78" applyFont="1">
      <alignment/>
      <protection/>
    </xf>
    <xf numFmtId="0" fontId="23" fillId="0" borderId="0" xfId="78" applyFont="1">
      <alignment/>
      <protection/>
    </xf>
    <xf numFmtId="0" fontId="23" fillId="0" borderId="0" xfId="78" applyFont="1" applyAlignment="1">
      <alignment horizontal="center"/>
      <protection/>
    </xf>
    <xf numFmtId="0" fontId="23" fillId="0" borderId="11" xfId="78" applyFont="1" applyBorder="1" applyAlignment="1">
      <alignment horizontal="center"/>
      <protection/>
    </xf>
    <xf numFmtId="0" fontId="4" fillId="0" borderId="11" xfId="78" applyFont="1" applyBorder="1">
      <alignment/>
      <protection/>
    </xf>
    <xf numFmtId="6" fontId="4" fillId="0" borderId="11" xfId="78" applyNumberFormat="1" applyFont="1" applyBorder="1">
      <alignment/>
      <protection/>
    </xf>
    <xf numFmtId="14" fontId="4" fillId="0" borderId="11" xfId="78" applyNumberFormat="1" applyBorder="1">
      <alignment/>
      <protection/>
    </xf>
    <xf numFmtId="0" fontId="4" fillId="0" borderId="11" xfId="78" applyBorder="1">
      <alignment/>
      <protection/>
    </xf>
    <xf numFmtId="6" fontId="4" fillId="0" borderId="11" xfId="78" applyNumberFormat="1" applyBorder="1">
      <alignment/>
      <protection/>
    </xf>
    <xf numFmtId="0" fontId="23" fillId="0" borderId="11" xfId="78" applyFont="1" applyBorder="1">
      <alignment/>
      <protection/>
    </xf>
    <xf numFmtId="6" fontId="23" fillId="0" borderId="11" xfId="78" applyNumberFormat="1" applyFont="1" applyBorder="1">
      <alignment/>
      <protection/>
    </xf>
    <xf numFmtId="0" fontId="4" fillId="0" borderId="11" xfId="78" applyFont="1" applyBorder="1" applyAlignment="1">
      <alignment wrapText="1"/>
      <protection/>
    </xf>
    <xf numFmtId="0" fontId="1" fillId="0" borderId="0" xfId="0" applyFont="1" applyFill="1" applyAlignment="1">
      <alignment/>
    </xf>
    <xf numFmtId="173" fontId="0" fillId="0" borderId="0" xfId="0" applyNumberFormat="1" applyAlignment="1">
      <alignment/>
    </xf>
    <xf numFmtId="173" fontId="1" fillId="0" borderId="11" xfId="0" applyNumberFormat="1" applyFont="1" applyBorder="1" applyAlignment="1">
      <alignment horizontal="center"/>
    </xf>
    <xf numFmtId="173" fontId="0" fillId="0" borderId="11" xfId="0" applyNumberFormat="1" applyBorder="1" applyAlignment="1">
      <alignment/>
    </xf>
    <xf numFmtId="0" fontId="1" fillId="0" borderId="11" xfId="0" applyFont="1" applyFill="1" applyBorder="1" applyAlignment="1">
      <alignment horizontal="center"/>
    </xf>
    <xf numFmtId="0" fontId="5" fillId="0" borderId="11" xfId="0" applyFont="1" applyFill="1" applyBorder="1" applyAlignment="1">
      <alignment wrapText="1"/>
    </xf>
    <xf numFmtId="0" fontId="0" fillId="0" borderId="11" xfId="0" applyFill="1" applyBorder="1" applyAlignment="1">
      <alignment horizontal="left" indent="1"/>
    </xf>
    <xf numFmtId="0" fontId="1" fillId="0" borderId="11" xfId="0" applyFont="1" applyBorder="1" applyAlignment="1">
      <alignment/>
    </xf>
    <xf numFmtId="0" fontId="33" fillId="0" borderId="0" xfId="0" applyFont="1" applyAlignment="1">
      <alignment/>
    </xf>
    <xf numFmtId="0" fontId="32" fillId="0" borderId="0" xfId="0" applyFont="1" applyFill="1" applyBorder="1" applyAlignment="1">
      <alignment/>
    </xf>
    <xf numFmtId="38" fontId="0" fillId="0" borderId="0" xfId="0" applyNumberFormat="1" applyFont="1" applyFill="1" applyBorder="1" applyAlignment="1">
      <alignment/>
    </xf>
    <xf numFmtId="165" fontId="0" fillId="0" borderId="0" xfId="0" applyNumberFormat="1" applyFont="1" applyFill="1" applyBorder="1" applyAlignment="1">
      <alignment/>
    </xf>
    <xf numFmtId="166" fontId="0" fillId="0" borderId="0" xfId="0" applyNumberFormat="1" applyFont="1" applyFill="1" applyBorder="1" applyAlignment="1">
      <alignment/>
    </xf>
    <xf numFmtId="0" fontId="0" fillId="0" borderId="35" xfId="0" applyFont="1" applyFill="1" applyBorder="1" applyAlignment="1">
      <alignment horizontal="left" wrapText="1" indent="1"/>
    </xf>
    <xf numFmtId="0" fontId="0" fillId="0" borderId="39" xfId="0" applyFont="1" applyFill="1" applyBorder="1" applyAlignment="1">
      <alignment wrapText="1"/>
    </xf>
    <xf numFmtId="6" fontId="0" fillId="0" borderId="0" xfId="0" applyNumberFormat="1" applyFill="1" applyBorder="1" applyAlignment="1">
      <alignment vertical="top"/>
    </xf>
    <xf numFmtId="6" fontId="0" fillId="0" borderId="18" xfId="0" applyNumberFormat="1" applyFill="1" applyBorder="1" applyAlignment="1">
      <alignment vertical="top"/>
    </xf>
    <xf numFmtId="6" fontId="0" fillId="0" borderId="18" xfId="0" applyNumberFormat="1" applyFont="1" applyFill="1" applyBorder="1" applyAlignment="1">
      <alignment horizontal="right" vertical="top"/>
    </xf>
    <xf numFmtId="167" fontId="0" fillId="0" borderId="49" xfId="0" applyNumberFormat="1" applyFont="1" applyFill="1" applyBorder="1" applyAlignment="1">
      <alignment horizontal="right"/>
    </xf>
    <xf numFmtId="167" fontId="0" fillId="0" borderId="49" xfId="0" applyNumberFormat="1" applyFill="1" applyBorder="1" applyAlignment="1">
      <alignment/>
    </xf>
    <xf numFmtId="0" fontId="0" fillId="0" borderId="35" xfId="0" applyFill="1" applyBorder="1" applyAlignment="1">
      <alignment horizontal="left" wrapText="1" indent="1"/>
    </xf>
    <xf numFmtId="6" fontId="0" fillId="0" borderId="42" xfId="0" applyNumberFormat="1" applyFill="1" applyBorder="1" applyAlignment="1">
      <alignment vertical="top"/>
    </xf>
    <xf numFmtId="167" fontId="0" fillId="0" borderId="18" xfId="0" applyNumberFormat="1" applyFill="1" applyBorder="1" applyAlignment="1">
      <alignment vertical="top"/>
    </xf>
    <xf numFmtId="167" fontId="0" fillId="0" borderId="49" xfId="0" applyNumberFormat="1" applyFont="1" applyFill="1" applyBorder="1" applyAlignment="1">
      <alignment horizontal="right" vertical="top"/>
    </xf>
    <xf numFmtId="6" fontId="0" fillId="0" borderId="0" xfId="0" applyNumberFormat="1" applyFont="1" applyFill="1" applyBorder="1" applyAlignment="1">
      <alignment vertical="top"/>
    </xf>
    <xf numFmtId="6" fontId="0" fillId="0" borderId="15" xfId="0" applyNumberFormat="1" applyFill="1" applyBorder="1" applyAlignment="1">
      <alignment/>
    </xf>
    <xf numFmtId="6" fontId="0" fillId="0" borderId="0" xfId="0" applyNumberFormat="1" applyFont="1" applyBorder="1" applyAlignment="1">
      <alignment vertical="top"/>
    </xf>
    <xf numFmtId="6" fontId="0" fillId="0" borderId="37" xfId="0" applyNumberFormat="1" applyFont="1" applyBorder="1" applyAlignment="1">
      <alignment/>
    </xf>
    <xf numFmtId="0" fontId="0" fillId="0" borderId="50" xfId="0" applyBorder="1" applyAlignment="1">
      <alignment/>
    </xf>
    <xf numFmtId="6" fontId="0" fillId="0" borderId="31" xfId="0" applyNumberFormat="1" applyBorder="1" applyAlignment="1">
      <alignment vertical="top"/>
    </xf>
    <xf numFmtId="6" fontId="0" fillId="0" borderId="51" xfId="0" applyNumberFormat="1" applyFill="1" applyBorder="1" applyAlignment="1">
      <alignment/>
    </xf>
    <xf numFmtId="182" fontId="0" fillId="0" borderId="13" xfId="0" applyNumberFormat="1" applyFont="1" applyFill="1" applyBorder="1" applyAlignment="1">
      <alignment wrapText="1"/>
    </xf>
    <xf numFmtId="0" fontId="0" fillId="0" borderId="20" xfId="0" applyFill="1" applyBorder="1" applyAlignment="1">
      <alignment horizontal="left" indent="1"/>
    </xf>
    <xf numFmtId="0" fontId="0" fillId="0" borderId="11" xfId="0" applyFont="1" applyFill="1" applyBorder="1" applyAlignment="1">
      <alignment wrapText="1"/>
    </xf>
    <xf numFmtId="0" fontId="0" fillId="0" borderId="49" xfId="0" applyFill="1" applyBorder="1" applyAlignment="1">
      <alignment horizontal="left" indent="1"/>
    </xf>
    <xf numFmtId="0" fontId="0" fillId="0" borderId="45" xfId="0" applyFont="1" applyFill="1" applyBorder="1" applyAlignment="1">
      <alignment horizontal="center" wrapText="1"/>
    </xf>
    <xf numFmtId="0" fontId="0" fillId="0" borderId="11" xfId="0" applyFont="1" applyFill="1" applyBorder="1" applyAlignment="1">
      <alignment horizontal="center" wrapText="1"/>
    </xf>
    <xf numFmtId="0" fontId="1" fillId="2" borderId="11" xfId="0" applyFont="1" applyFill="1" applyBorder="1" applyAlignment="1">
      <alignment horizontal="center" wrapText="1"/>
    </xf>
    <xf numFmtId="0" fontId="1" fillId="0" borderId="11" xfId="0" applyFont="1" applyFill="1" applyBorder="1" applyAlignment="1">
      <alignment horizontal="center" vertical="center" wrapText="1"/>
    </xf>
    <xf numFmtId="182" fontId="0" fillId="0" borderId="11" xfId="62" applyNumberFormat="1" applyFont="1" applyFill="1" applyBorder="1" applyAlignment="1">
      <alignment horizontal="center" vertical="center" wrapText="1"/>
    </xf>
    <xf numFmtId="182" fontId="0" fillId="0" borderId="11" xfId="62" applyNumberFormat="1" applyFont="1" applyBorder="1" applyAlignment="1">
      <alignment horizontal="center" vertical="center" wrapText="1"/>
    </xf>
    <xf numFmtId="5" fontId="1" fillId="0" borderId="11" xfId="0" applyNumberFormat="1" applyFont="1" applyFill="1" applyBorder="1" applyAlignment="1">
      <alignment horizontal="left" wrapText="1"/>
    </xf>
    <xf numFmtId="0" fontId="1" fillId="0" borderId="0" xfId="0" applyFont="1" applyFill="1" applyBorder="1" applyAlignment="1">
      <alignment horizontal="center" wrapText="1"/>
    </xf>
    <xf numFmtId="182" fontId="0" fillId="0" borderId="0" xfId="62" applyNumberFormat="1" applyFont="1" applyFill="1" applyBorder="1" applyAlignment="1">
      <alignment horizontal="center" wrapText="1"/>
    </xf>
    <xf numFmtId="0" fontId="1" fillId="0" borderId="42" xfId="0" applyFont="1" applyFill="1" applyBorder="1" applyAlignment="1">
      <alignment horizontal="center" wrapText="1"/>
    </xf>
    <xf numFmtId="0" fontId="1" fillId="44" borderId="18" xfId="0" applyFont="1" applyFill="1" applyBorder="1" applyAlignment="1">
      <alignment horizontal="center" wrapText="1"/>
    </xf>
    <xf numFmtId="5" fontId="0" fillId="0" borderId="0" xfId="62"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49" xfId="0" applyFont="1" applyFill="1" applyBorder="1" applyAlignment="1">
      <alignment horizontal="center" wrapText="1"/>
    </xf>
    <xf numFmtId="0" fontId="1" fillId="44" borderId="49" xfId="0" applyFont="1" applyFill="1" applyBorder="1" applyAlignment="1">
      <alignment horizontal="center" wrapText="1"/>
    </xf>
    <xf numFmtId="182" fontId="0" fillId="0" borderId="11" xfId="62" applyNumberFormat="1" applyFont="1" applyBorder="1" applyAlignment="1">
      <alignment horizontal="center" wrapText="1"/>
    </xf>
    <xf numFmtId="182" fontId="0" fillId="0" borderId="11" xfId="62" applyNumberFormat="1" applyFont="1" applyFill="1" applyBorder="1" applyAlignment="1">
      <alignment horizontal="center" wrapText="1"/>
    </xf>
    <xf numFmtId="5" fontId="0" fillId="0" borderId="11" xfId="62" applyNumberFormat="1" applyFont="1" applyBorder="1" applyAlignment="1">
      <alignment horizontal="center" wrapText="1"/>
    </xf>
    <xf numFmtId="0" fontId="1" fillId="44" borderId="11" xfId="0" applyFont="1" applyFill="1" applyBorder="1" applyAlignment="1">
      <alignment horizontal="center" wrapText="1"/>
    </xf>
    <xf numFmtId="182" fontId="0" fillId="44" borderId="11" xfId="62" applyNumberFormat="1" applyFont="1" applyFill="1" applyBorder="1" applyAlignment="1">
      <alignment horizontal="center" wrapText="1"/>
    </xf>
    <xf numFmtId="5" fontId="0" fillId="44" borderId="11" xfId="62" applyNumberFormat="1" applyFont="1" applyFill="1" applyBorder="1" applyAlignment="1">
      <alignment horizontal="center" wrapText="1"/>
    </xf>
    <xf numFmtId="0" fontId="0" fillId="0" borderId="11" xfId="0" applyFont="1" applyBorder="1" applyAlignment="1">
      <alignment horizontal="center" wrapText="1"/>
    </xf>
    <xf numFmtId="0" fontId="0" fillId="0" borderId="11" xfId="0" applyFont="1" applyFill="1" applyBorder="1" applyAlignment="1">
      <alignment horizontal="center" vertical="center" wrapText="1"/>
    </xf>
    <xf numFmtId="42" fontId="1" fillId="0" borderId="11" xfId="62" applyNumberFormat="1" applyFont="1" applyFill="1" applyBorder="1" applyAlignment="1">
      <alignment horizontal="center" wrapText="1"/>
    </xf>
    <xf numFmtId="0" fontId="35" fillId="0" borderId="52" xfId="0" applyFont="1" applyBorder="1" applyAlignment="1">
      <alignment vertical="top" wrapText="1"/>
    </xf>
    <xf numFmtId="0" fontId="0" fillId="0" borderId="11" xfId="0" applyNumberFormat="1" applyFont="1" applyBorder="1" applyAlignment="1">
      <alignment horizontal="left" vertical="top" wrapText="1"/>
    </xf>
    <xf numFmtId="0" fontId="4" fillId="0" borderId="11" xfId="78" applyFont="1" applyBorder="1" applyAlignment="1">
      <alignment vertical="top"/>
      <protection/>
    </xf>
    <xf numFmtId="6" fontId="4" fillId="0" borderId="11" xfId="78" applyNumberFormat="1" applyBorder="1" applyAlignment="1">
      <alignment vertical="top"/>
      <protection/>
    </xf>
    <xf numFmtId="0" fontId="4" fillId="0" borderId="11" xfId="78" applyFont="1" applyBorder="1" applyAlignment="1">
      <alignment vertical="top" wrapText="1"/>
      <protection/>
    </xf>
    <xf numFmtId="14" fontId="4" fillId="0" borderId="11" xfId="78" applyNumberFormat="1" applyBorder="1" applyAlignment="1">
      <alignment vertical="top"/>
      <protection/>
    </xf>
    <xf numFmtId="6" fontId="4" fillId="0" borderId="11" xfId="78" applyNumberFormat="1" applyFont="1" applyBorder="1" applyAlignment="1">
      <alignment vertical="top"/>
      <protection/>
    </xf>
    <xf numFmtId="0" fontId="0" fillId="0" borderId="14" xfId="0" applyFill="1" applyBorder="1" applyAlignment="1">
      <alignment horizontal="left" indent="1"/>
    </xf>
    <xf numFmtId="0" fontId="0" fillId="0" borderId="14" xfId="0" applyBorder="1" applyAlignment="1">
      <alignment wrapText="1"/>
    </xf>
    <xf numFmtId="167" fontId="0" fillId="0" borderId="18" xfId="0" applyNumberFormat="1" applyFill="1" applyBorder="1" applyAlignment="1">
      <alignment horizontal="center"/>
    </xf>
    <xf numFmtId="6" fontId="0" fillId="0" borderId="46" xfId="0" applyNumberFormat="1" applyFont="1" applyFill="1" applyBorder="1" applyAlignment="1">
      <alignment horizontal="center"/>
    </xf>
    <xf numFmtId="0" fontId="0" fillId="0" borderId="47" xfId="0" applyFont="1" applyFill="1" applyBorder="1" applyAlignment="1">
      <alignment horizontal="left" indent="1"/>
    </xf>
    <xf numFmtId="0" fontId="0" fillId="0" borderId="39" xfId="0" applyFont="1" applyFill="1" applyBorder="1" applyAlignment="1">
      <alignment horizontal="left" indent="1"/>
    </xf>
    <xf numFmtId="0" fontId="0" fillId="0" borderId="43" xfId="0" applyFont="1" applyFill="1" applyBorder="1" applyAlignment="1">
      <alignment horizontal="left" indent="1"/>
    </xf>
    <xf numFmtId="0" fontId="34" fillId="0" borderId="11" xfId="0" applyFont="1" applyFill="1" applyBorder="1" applyAlignment="1">
      <alignment vertical="top"/>
    </xf>
    <xf numFmtId="6" fontId="0" fillId="0" borderId="36" xfId="0" applyNumberFormat="1" applyFont="1" applyFill="1" applyBorder="1" applyAlignment="1">
      <alignment/>
    </xf>
    <xf numFmtId="167" fontId="0" fillId="0" borderId="36" xfId="0" applyNumberFormat="1" applyFill="1" applyBorder="1" applyAlignment="1">
      <alignment horizontal="center"/>
    </xf>
    <xf numFmtId="167" fontId="0" fillId="0" borderId="49" xfId="0" applyNumberFormat="1" applyFill="1" applyBorder="1" applyAlignment="1">
      <alignment vertical="top"/>
    </xf>
    <xf numFmtId="0" fontId="0" fillId="0" borderId="0" xfId="0" applyFont="1" applyAlignment="1" applyProtection="1">
      <alignment/>
      <protection/>
    </xf>
    <xf numFmtId="0" fontId="0" fillId="0" borderId="0" xfId="0" applyFont="1" applyAlignment="1" applyProtection="1">
      <alignment/>
      <protection/>
    </xf>
    <xf numFmtId="0" fontId="0" fillId="0" borderId="21" xfId="0" applyFont="1" applyBorder="1" applyAlignment="1" applyProtection="1">
      <alignment/>
      <protection/>
    </xf>
    <xf numFmtId="0" fontId="1" fillId="0" borderId="27"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53" xfId="0" applyFont="1" applyBorder="1" applyAlignment="1" applyProtection="1">
      <alignment/>
      <protection/>
    </xf>
    <xf numFmtId="0" fontId="1" fillId="0" borderId="11" xfId="0" applyFont="1" applyBorder="1" applyAlignment="1" applyProtection="1">
      <alignment/>
      <protection/>
    </xf>
    <xf numFmtId="0" fontId="1" fillId="0" borderId="27" xfId="0" applyFont="1" applyBorder="1" applyAlignment="1" applyProtection="1">
      <alignment horizontal="center" wrapText="1"/>
      <protection/>
    </xf>
    <xf numFmtId="0" fontId="1" fillId="0" borderId="45" xfId="0" applyFont="1" applyBorder="1" applyAlignment="1" applyProtection="1">
      <alignment horizontal="center" wrapText="1"/>
      <protection/>
    </xf>
    <xf numFmtId="0" fontId="1" fillId="0" borderId="54" xfId="0" applyFont="1" applyBorder="1" applyAlignment="1" applyProtection="1">
      <alignment horizontal="center" wrapText="1"/>
      <protection/>
    </xf>
    <xf numFmtId="0" fontId="1" fillId="0" borderId="55" xfId="0" applyFont="1" applyBorder="1" applyAlignment="1" applyProtection="1">
      <alignment horizontal="center" wrapText="1"/>
      <protection/>
    </xf>
    <xf numFmtId="0" fontId="1" fillId="0" borderId="11" xfId="0" applyFont="1" applyFill="1" applyBorder="1" applyAlignment="1" applyProtection="1">
      <alignment horizontal="left"/>
      <protection/>
    </xf>
    <xf numFmtId="0" fontId="0" fillId="0" borderId="18" xfId="0" applyFont="1" applyBorder="1" applyAlignment="1" applyProtection="1">
      <alignment/>
      <protection/>
    </xf>
    <xf numFmtId="3" fontId="0" fillId="0" borderId="0" xfId="0" applyNumberFormat="1" applyFont="1" applyBorder="1" applyAlignment="1" applyProtection="1">
      <alignment horizontal="center"/>
      <protection/>
    </xf>
    <xf numFmtId="165" fontId="0" fillId="0" borderId="0" xfId="0" applyNumberFormat="1" applyFont="1" applyBorder="1" applyAlignment="1" applyProtection="1">
      <alignment horizontal="center"/>
      <protection/>
    </xf>
    <xf numFmtId="3" fontId="0" fillId="0" borderId="36" xfId="0" applyNumberFormat="1" applyFont="1" applyBorder="1" applyAlignment="1" applyProtection="1">
      <alignment wrapText="1"/>
      <protection/>
    </xf>
    <xf numFmtId="3" fontId="0" fillId="0" borderId="18" xfId="0" applyNumberFormat="1" applyFont="1" applyBorder="1" applyAlignment="1" applyProtection="1">
      <alignment wrapText="1"/>
      <protection/>
    </xf>
    <xf numFmtId="165" fontId="0" fillId="0" borderId="0" xfId="0" applyNumberFormat="1" applyFont="1" applyFill="1" applyBorder="1" applyAlignment="1" applyProtection="1">
      <alignment horizontal="center"/>
      <protection/>
    </xf>
    <xf numFmtId="3" fontId="0" fillId="0" borderId="49" xfId="0" applyNumberFormat="1" applyFont="1" applyBorder="1" applyAlignment="1" applyProtection="1">
      <alignment/>
      <protection/>
    </xf>
    <xf numFmtId="0" fontId="1" fillId="0" borderId="29" xfId="0" applyFont="1" applyFill="1" applyBorder="1" applyAlignment="1" applyProtection="1">
      <alignment/>
      <protection/>
    </xf>
    <xf numFmtId="3" fontId="0" fillId="0" borderId="28" xfId="0" applyNumberFormat="1" applyFont="1" applyFill="1" applyBorder="1" applyAlignment="1" applyProtection="1">
      <alignment horizontal="center"/>
      <protection/>
    </xf>
    <xf numFmtId="165" fontId="0" fillId="0" borderId="28" xfId="0" applyNumberFormat="1" applyFont="1" applyFill="1" applyBorder="1" applyAlignment="1" applyProtection="1">
      <alignment horizontal="center"/>
      <protection/>
    </xf>
    <xf numFmtId="165" fontId="0" fillId="0" borderId="56" xfId="0" applyNumberFormat="1" applyFont="1" applyFill="1" applyBorder="1" applyAlignment="1" applyProtection="1">
      <alignment horizontal="center"/>
      <protection/>
    </xf>
    <xf numFmtId="3" fontId="1" fillId="0" borderId="27" xfId="0" applyNumberFormat="1" applyFont="1" applyBorder="1" applyAlignment="1" applyProtection="1">
      <alignment horizontal="center" wrapText="1"/>
      <protection/>
    </xf>
    <xf numFmtId="0" fontId="1" fillId="0" borderId="57" xfId="0" applyFont="1" applyBorder="1" applyAlignment="1" applyProtection="1">
      <alignment horizontal="center"/>
      <protection/>
    </xf>
    <xf numFmtId="0" fontId="1" fillId="0" borderId="45" xfId="0" applyFont="1" applyFill="1" applyBorder="1" applyAlignment="1" applyProtection="1">
      <alignment horizontal="center"/>
      <protection/>
    </xf>
    <xf numFmtId="165" fontId="0" fillId="0" borderId="0" xfId="0" applyNumberFormat="1" applyFont="1" applyBorder="1" applyAlignment="1" applyProtection="1">
      <alignment/>
      <protection/>
    </xf>
    <xf numFmtId="174" fontId="0" fillId="0" borderId="28" xfId="0" applyNumberFormat="1" applyFont="1" applyFill="1" applyBorder="1" applyAlignment="1" applyProtection="1">
      <alignment horizontal="center"/>
      <protection/>
    </xf>
    <xf numFmtId="165" fontId="0" fillId="0" borderId="28" xfId="0" applyNumberFormat="1" applyFont="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58" xfId="0" applyFont="1" applyFill="1" applyBorder="1" applyAlignment="1" applyProtection="1">
      <alignment/>
      <protection/>
    </xf>
    <xf numFmtId="3" fontId="0" fillId="0" borderId="59" xfId="0" applyNumberFormat="1" applyFont="1" applyBorder="1" applyAlignment="1" applyProtection="1">
      <alignment horizontal="center"/>
      <protection/>
    </xf>
    <xf numFmtId="166" fontId="0" fillId="0" borderId="59" xfId="0" applyNumberFormat="1" applyFont="1" applyBorder="1" applyAlignment="1" applyProtection="1">
      <alignment horizontal="center"/>
      <protection/>
    </xf>
    <xf numFmtId="175" fontId="0" fillId="0" borderId="60" xfId="0" applyNumberFormat="1" applyFont="1" applyFill="1" applyBorder="1" applyAlignment="1" applyProtection="1">
      <alignment horizontal="center"/>
      <protection/>
    </xf>
    <xf numFmtId="3" fontId="0" fillId="0" borderId="61" xfId="0" applyNumberFormat="1" applyFont="1" applyBorder="1" applyAlignment="1" applyProtection="1">
      <alignment horizontal="center"/>
      <protection/>
    </xf>
    <xf numFmtId="165" fontId="0" fillId="0" borderId="59" xfId="0" applyNumberFormat="1" applyFont="1" applyBorder="1" applyAlignment="1" applyProtection="1">
      <alignment horizontal="center"/>
      <protection/>
    </xf>
    <xf numFmtId="165" fontId="0" fillId="0" borderId="62" xfId="0" applyNumberFormat="1" applyFont="1" applyBorder="1" applyAlignment="1" applyProtection="1">
      <alignment horizontal="center"/>
      <protection/>
    </xf>
    <xf numFmtId="165" fontId="0" fillId="0" borderId="62"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166" fontId="0" fillId="0" borderId="0" xfId="0" applyNumberFormat="1" applyFont="1" applyBorder="1" applyAlignment="1" applyProtection="1">
      <alignment horizontal="center"/>
      <protection/>
    </xf>
    <xf numFmtId="175" fontId="0" fillId="0" borderId="0" xfId="0" applyNumberFormat="1" applyFont="1" applyFill="1" applyBorder="1" applyAlignment="1" applyProtection="1">
      <alignment horizontal="center"/>
      <protection/>
    </xf>
    <xf numFmtId="0" fontId="0" fillId="5" borderId="0" xfId="0" applyFont="1" applyFill="1" applyAlignment="1" applyProtection="1">
      <alignment/>
      <protection/>
    </xf>
    <xf numFmtId="0" fontId="0" fillId="0" borderId="21" xfId="0" applyFont="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horizontal="left"/>
      <protection/>
    </xf>
    <xf numFmtId="0" fontId="0" fillId="0" borderId="0" xfId="0" applyFont="1" applyBorder="1" applyAlignment="1" applyProtection="1">
      <alignment/>
      <protection/>
    </xf>
    <xf numFmtId="3" fontId="0" fillId="0" borderId="63" xfId="0" applyNumberFormat="1" applyFont="1" applyBorder="1" applyAlignment="1" applyProtection="1">
      <alignment horizontal="center"/>
      <protection/>
    </xf>
    <xf numFmtId="3" fontId="0" fillId="0" borderId="63" xfId="0" applyNumberFormat="1" applyFont="1" applyFill="1" applyBorder="1" applyAlignment="1" applyProtection="1">
      <alignment horizontal="center"/>
      <protection/>
    </xf>
    <xf numFmtId="165" fontId="0" fillId="0" borderId="60" xfId="0" applyNumberFormat="1" applyFont="1" applyBorder="1" applyAlignment="1" applyProtection="1">
      <alignment horizontal="center"/>
      <protection/>
    </xf>
    <xf numFmtId="3" fontId="0" fillId="0" borderId="61" xfId="0" applyNumberFormat="1" applyFont="1" applyFill="1" applyBorder="1" applyAlignment="1" applyProtection="1">
      <alignment horizontal="center"/>
      <protection/>
    </xf>
    <xf numFmtId="3" fontId="0"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32" fillId="0" borderId="0" xfId="0" applyFont="1" applyAlignment="1" applyProtection="1">
      <alignment/>
      <protection/>
    </xf>
    <xf numFmtId="0" fontId="28"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wrapText="1"/>
      <protection/>
    </xf>
    <xf numFmtId="0" fontId="1" fillId="0" borderId="0" xfId="0" applyFont="1" applyAlignment="1" applyProtection="1">
      <alignment/>
      <protection/>
    </xf>
    <xf numFmtId="0" fontId="1" fillId="0" borderId="0" xfId="0" applyFont="1" applyFill="1" applyAlignment="1" applyProtection="1">
      <alignment/>
      <protection/>
    </xf>
    <xf numFmtId="0" fontId="0" fillId="0" borderId="11" xfId="0" applyFill="1" applyBorder="1" applyAlignment="1">
      <alignment vertical="top" wrapText="1"/>
    </xf>
    <xf numFmtId="38" fontId="0" fillId="0" borderId="64" xfId="0" applyNumberFormat="1" applyFont="1" applyFill="1" applyBorder="1" applyAlignment="1" applyProtection="1">
      <alignment horizontal="center"/>
      <protection locked="0"/>
    </xf>
    <xf numFmtId="3" fontId="0" fillId="0" borderId="0" xfId="0" applyNumberFormat="1" applyFont="1" applyFill="1" applyBorder="1" applyAlignment="1" applyProtection="1">
      <alignment horizontal="center"/>
      <protection/>
    </xf>
    <xf numFmtId="3" fontId="0" fillId="0" borderId="53" xfId="0" applyNumberFormat="1" applyFont="1" applyFill="1" applyBorder="1" applyAlignment="1" applyProtection="1">
      <alignment horizontal="center"/>
      <protection locked="0"/>
    </xf>
    <xf numFmtId="38" fontId="0" fillId="0" borderId="53" xfId="0" applyNumberFormat="1" applyFont="1" applyFill="1" applyBorder="1" applyAlignment="1" applyProtection="1">
      <alignment horizontal="center"/>
      <protection locked="0"/>
    </xf>
    <xf numFmtId="38" fontId="0" fillId="0" borderId="55" xfId="0" applyNumberFormat="1" applyFont="1" applyFill="1" applyBorder="1" applyAlignment="1" applyProtection="1">
      <alignment horizontal="center"/>
      <protection locked="0"/>
    </xf>
    <xf numFmtId="3" fontId="1" fillId="0" borderId="27" xfId="0" applyNumberFormat="1" applyFont="1" applyFill="1" applyBorder="1" applyAlignment="1" applyProtection="1">
      <alignment horizontal="center" wrapText="1"/>
      <protection/>
    </xf>
    <xf numFmtId="0" fontId="1" fillId="0" borderId="57" xfId="0" applyFont="1" applyFill="1" applyBorder="1" applyAlignment="1" applyProtection="1">
      <alignment horizontal="center"/>
      <protection/>
    </xf>
    <xf numFmtId="3" fontId="1" fillId="0" borderId="54" xfId="0" applyNumberFormat="1" applyFont="1" applyFill="1" applyBorder="1" applyAlignment="1" applyProtection="1">
      <alignment horizontal="center" wrapText="1"/>
      <protection/>
    </xf>
    <xf numFmtId="3" fontId="0" fillId="0" borderId="37" xfId="0" applyNumberFormat="1" applyFont="1" applyFill="1" applyBorder="1" applyAlignment="1" applyProtection="1">
      <alignment horizontal="center"/>
      <protection locked="0"/>
    </xf>
    <xf numFmtId="3" fontId="0" fillId="0" borderId="0" xfId="0" applyNumberFormat="1" applyFont="1" applyFill="1" applyBorder="1" applyAlignment="1" applyProtection="1">
      <alignment horizontal="center"/>
      <protection locked="0"/>
    </xf>
    <xf numFmtId="38" fontId="0" fillId="0" borderId="0" xfId="0" applyNumberFormat="1" applyFont="1" applyFill="1" applyBorder="1" applyAlignment="1" applyProtection="1">
      <alignment horizontal="center"/>
      <protection locked="0"/>
    </xf>
    <xf numFmtId="0" fontId="1" fillId="0" borderId="49" xfId="0" applyFont="1" applyFill="1" applyBorder="1" applyAlignment="1">
      <alignment/>
    </xf>
    <xf numFmtId="0" fontId="1" fillId="0" borderId="49" xfId="0" applyFont="1" applyFill="1" applyBorder="1" applyAlignment="1">
      <alignment horizontal="center"/>
    </xf>
    <xf numFmtId="3" fontId="34" fillId="45" borderId="11" xfId="0" applyNumberFormat="1" applyFont="1" applyFill="1" applyBorder="1" applyAlignment="1">
      <alignment vertical="top" wrapText="1"/>
    </xf>
    <xf numFmtId="3" fontId="34" fillId="45" borderId="0" xfId="0" applyNumberFormat="1" applyFont="1" applyFill="1" applyAlignment="1">
      <alignment vertical="top"/>
    </xf>
    <xf numFmtId="2" fontId="34" fillId="7" borderId="0" xfId="0" applyNumberFormat="1" applyFont="1" applyFill="1" applyBorder="1" applyAlignment="1">
      <alignment vertical="top"/>
    </xf>
    <xf numFmtId="3" fontId="0" fillId="7" borderId="11" xfId="0" applyNumberFormat="1" applyFill="1" applyBorder="1" applyAlignment="1">
      <alignment horizontal="right" vertical="top"/>
    </xf>
    <xf numFmtId="2" fontId="34" fillId="7" borderId="11" xfId="0" applyNumberFormat="1" applyFont="1" applyFill="1" applyBorder="1" applyAlignment="1">
      <alignment horizontal="right" vertical="top"/>
    </xf>
    <xf numFmtId="2" fontId="34" fillId="7" borderId="11" xfId="0" applyNumberFormat="1" applyFont="1" applyFill="1" applyBorder="1" applyAlignment="1">
      <alignment vertical="top"/>
    </xf>
    <xf numFmtId="1" fontId="34" fillId="7" borderId="11" xfId="0" applyNumberFormat="1" applyFont="1" applyFill="1" applyBorder="1" applyAlignment="1">
      <alignment vertical="top"/>
    </xf>
    <xf numFmtId="1" fontId="34" fillId="7" borderId="11" xfId="0" applyNumberFormat="1" applyFont="1" applyFill="1" applyBorder="1" applyAlignment="1">
      <alignment horizontal="right" vertical="top"/>
    </xf>
    <xf numFmtId="0" fontId="23" fillId="0" borderId="0" xfId="0" applyFont="1" applyAlignment="1">
      <alignment/>
    </xf>
    <xf numFmtId="0" fontId="4" fillId="0" borderId="0" xfId="0" applyFont="1" applyAlignment="1">
      <alignment/>
    </xf>
    <xf numFmtId="0" fontId="23" fillId="0" borderId="2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center" wrapText="1"/>
    </xf>
    <xf numFmtId="0" fontId="4" fillId="0" borderId="11" xfId="0" applyFont="1" applyFill="1" applyBorder="1" applyAlignment="1">
      <alignment/>
    </xf>
    <xf numFmtId="174" fontId="4" fillId="0" borderId="11" xfId="0" applyNumberFormat="1" applyFont="1" applyFill="1" applyBorder="1" applyAlignment="1" quotePrefix="1">
      <alignment horizontal="center"/>
    </xf>
    <xf numFmtId="174" fontId="4" fillId="0" borderId="11" xfId="60" applyNumberFormat="1" applyFont="1" applyBorder="1" applyAlignment="1">
      <alignment horizontal="right"/>
    </xf>
    <xf numFmtId="174" fontId="23" fillId="0" borderId="11" xfId="60" applyNumberFormat="1" applyFont="1" applyBorder="1" applyAlignment="1">
      <alignment horizontal="right" wrapText="1"/>
    </xf>
    <xf numFmtId="166" fontId="4" fillId="0" borderId="11" xfId="60" applyNumberFormat="1" applyFont="1" applyBorder="1" applyAlignment="1">
      <alignment horizontal="right"/>
    </xf>
    <xf numFmtId="166" fontId="4" fillId="0" borderId="11" xfId="60" applyNumberFormat="1" applyFont="1" applyBorder="1" applyAlignment="1">
      <alignment horizontal="right" wrapText="1"/>
    </xf>
    <xf numFmtId="166" fontId="23" fillId="0" borderId="11" xfId="0" applyNumberFormat="1" applyFont="1" applyFill="1" applyBorder="1" applyAlignment="1">
      <alignment/>
    </xf>
    <xf numFmtId="166" fontId="4" fillId="0" borderId="11" xfId="0" applyNumberFormat="1" applyFont="1" applyFill="1" applyBorder="1" applyAlignment="1">
      <alignment/>
    </xf>
    <xf numFmtId="166" fontId="4" fillId="0" borderId="11" xfId="60" applyNumberFormat="1" applyFont="1" applyBorder="1" applyAlignment="1">
      <alignment horizontal="center"/>
    </xf>
    <xf numFmtId="174" fontId="4" fillId="0" borderId="11" xfId="0" applyNumberFormat="1" applyFont="1" applyFill="1" applyBorder="1" applyAlignment="1">
      <alignment/>
    </xf>
    <xf numFmtId="174" fontId="23" fillId="0" borderId="11" xfId="60" applyNumberFormat="1" applyFont="1" applyBorder="1" applyAlignment="1">
      <alignment horizontal="right"/>
    </xf>
    <xf numFmtId="0" fontId="23" fillId="0" borderId="54" xfId="0" applyFont="1" applyFill="1" applyBorder="1" applyAlignment="1">
      <alignment/>
    </xf>
    <xf numFmtId="174" fontId="23" fillId="0" borderId="54" xfId="0" applyNumberFormat="1" applyFont="1" applyFill="1" applyBorder="1" applyAlignment="1">
      <alignment/>
    </xf>
    <xf numFmtId="166" fontId="23" fillId="0" borderId="54" xfId="0" applyNumberFormat="1" applyFont="1" applyFill="1" applyBorder="1" applyAlignment="1">
      <alignment/>
    </xf>
    <xf numFmtId="0" fontId="23" fillId="10" borderId="54" xfId="0" applyFont="1" applyFill="1" applyBorder="1" applyAlignment="1">
      <alignment/>
    </xf>
    <xf numFmtId="38" fontId="4" fillId="10" borderId="11" xfId="0" applyNumberFormat="1" applyFont="1" applyFill="1" applyBorder="1" applyAlignment="1">
      <alignment/>
    </xf>
    <xf numFmtId="165" fontId="23" fillId="10" borderId="11" xfId="0" applyNumberFormat="1" applyFont="1" applyFill="1" applyBorder="1" applyAlignment="1">
      <alignment/>
    </xf>
    <xf numFmtId="166" fontId="4" fillId="10" borderId="11" xfId="0" applyNumberFormat="1" applyFont="1" applyFill="1" applyBorder="1" applyAlignment="1">
      <alignment/>
    </xf>
    <xf numFmtId="166" fontId="23" fillId="10" borderId="11" xfId="0" applyNumberFormat="1" applyFont="1" applyFill="1" applyBorder="1" applyAlignment="1">
      <alignment/>
    </xf>
    <xf numFmtId="166" fontId="23" fillId="10" borderId="54" xfId="0" applyNumberFormat="1" applyFont="1" applyFill="1" applyBorder="1" applyAlignment="1">
      <alignment/>
    </xf>
    <xf numFmtId="166" fontId="4" fillId="10" borderId="11" xfId="0" applyNumberFormat="1" applyFont="1" applyFill="1" applyBorder="1" applyAlignment="1">
      <alignment/>
    </xf>
    <xf numFmtId="0" fontId="23" fillId="0" borderId="54" xfId="0" applyFont="1" applyFill="1" applyBorder="1" applyAlignment="1">
      <alignment horizontal="center"/>
    </xf>
    <xf numFmtId="166" fontId="23" fillId="0" borderId="11" xfId="0" applyNumberFormat="1" applyFont="1" applyBorder="1" applyAlignment="1">
      <alignment horizontal="center" wrapText="1"/>
    </xf>
    <xf numFmtId="166" fontId="23" fillId="0" borderId="11" xfId="0" applyNumberFormat="1" applyFont="1" applyBorder="1" applyAlignment="1">
      <alignment horizontal="center"/>
    </xf>
    <xf numFmtId="166" fontId="23" fillId="0" borderId="11" xfId="0" applyNumberFormat="1" applyFont="1" applyFill="1" applyBorder="1" applyAlignment="1">
      <alignment horizontal="center"/>
    </xf>
    <xf numFmtId="166" fontId="23" fillId="0" borderId="54" xfId="0" applyNumberFormat="1" applyFont="1" applyFill="1" applyBorder="1" applyAlignment="1">
      <alignment horizontal="center"/>
    </xf>
    <xf numFmtId="166" fontId="23" fillId="0" borderId="11" xfId="0" applyNumberFormat="1" applyFont="1" applyFill="1" applyBorder="1" applyAlignment="1">
      <alignment/>
    </xf>
    <xf numFmtId="0" fontId="23" fillId="0" borderId="0" xfId="0" applyFont="1" applyFill="1" applyAlignment="1">
      <alignment/>
    </xf>
    <xf numFmtId="0" fontId="23" fillId="0" borderId="64" xfId="0" applyFont="1" applyFill="1" applyBorder="1" applyAlignment="1">
      <alignment/>
    </xf>
    <xf numFmtId="0" fontId="23" fillId="0" borderId="37" xfId="0" applyFont="1" applyFill="1" applyBorder="1" applyAlignment="1">
      <alignment/>
    </xf>
    <xf numFmtId="38" fontId="4" fillId="0" borderId="37" xfId="0" applyNumberFormat="1" applyFont="1" applyFill="1" applyBorder="1" applyAlignment="1">
      <alignment/>
    </xf>
    <xf numFmtId="165" fontId="23" fillId="0" borderId="37" xfId="0" applyNumberFormat="1" applyFont="1" applyFill="1" applyBorder="1" applyAlignment="1">
      <alignment/>
    </xf>
    <xf numFmtId="166" fontId="4" fillId="0" borderId="37" xfId="0" applyNumberFormat="1" applyFont="1" applyFill="1" applyBorder="1" applyAlignment="1">
      <alignment/>
    </xf>
    <xf numFmtId="166" fontId="4" fillId="0" borderId="37" xfId="0" applyNumberFormat="1" applyFont="1" applyFill="1" applyBorder="1" applyAlignment="1">
      <alignment/>
    </xf>
    <xf numFmtId="166" fontId="23" fillId="0" borderId="37" xfId="0" applyNumberFormat="1" applyFont="1" applyFill="1" applyBorder="1" applyAlignment="1">
      <alignment/>
    </xf>
    <xf numFmtId="0" fontId="4" fillId="0" borderId="0" xfId="0" applyFont="1" applyFill="1" applyAlignment="1">
      <alignment/>
    </xf>
    <xf numFmtId="0" fontId="23" fillId="0" borderId="11" xfId="0" applyFont="1" applyFill="1" applyBorder="1" applyAlignment="1">
      <alignment horizontal="center"/>
    </xf>
    <xf numFmtId="0" fontId="4" fillId="0" borderId="54" xfId="0" applyFont="1" applyFill="1" applyBorder="1" applyAlignment="1">
      <alignment/>
    </xf>
    <xf numFmtId="171" fontId="4" fillId="0" borderId="27" xfId="60" applyNumberFormat="1" applyFont="1" applyBorder="1" applyAlignment="1">
      <alignment horizontal="right"/>
    </xf>
    <xf numFmtId="170" fontId="23" fillId="0" borderId="27" xfId="60" applyNumberFormat="1" applyFont="1" applyBorder="1" applyAlignment="1">
      <alignment horizontal="right"/>
    </xf>
    <xf numFmtId="0" fontId="4" fillId="0" borderId="27" xfId="0" applyFont="1" applyFill="1" applyBorder="1" applyAlignment="1">
      <alignment/>
    </xf>
    <xf numFmtId="166" fontId="4" fillId="0" borderId="27" xfId="60" applyNumberFormat="1" applyFont="1" applyBorder="1" applyAlignment="1">
      <alignment horizontal="right"/>
    </xf>
    <xf numFmtId="166" fontId="4" fillId="0" borderId="27" xfId="0" applyNumberFormat="1" applyFont="1" applyFill="1" applyBorder="1" applyAlignment="1">
      <alignment/>
    </xf>
    <xf numFmtId="166" fontId="4" fillId="0" borderId="45" xfId="0" applyNumberFormat="1" applyFont="1" applyFill="1" applyBorder="1" applyAlignment="1">
      <alignment/>
    </xf>
    <xf numFmtId="171" fontId="4" fillId="0" borderId="11" xfId="60" applyNumberFormat="1" applyFont="1" applyBorder="1" applyAlignment="1">
      <alignment horizontal="right"/>
    </xf>
    <xf numFmtId="170" fontId="23" fillId="0" borderId="11" xfId="60" applyNumberFormat="1" applyFont="1" applyBorder="1" applyAlignment="1">
      <alignment horizontal="right"/>
    </xf>
    <xf numFmtId="0" fontId="23" fillId="0" borderId="11" xfId="0" applyFont="1" applyFill="1" applyBorder="1" applyAlignment="1">
      <alignment/>
    </xf>
    <xf numFmtId="174" fontId="23" fillId="0" borderId="11" xfId="0" applyNumberFormat="1" applyFont="1" applyFill="1" applyBorder="1" applyAlignment="1">
      <alignment/>
    </xf>
    <xf numFmtId="166" fontId="23" fillId="0" borderId="11" xfId="60" applyNumberFormat="1" applyFont="1" applyBorder="1" applyAlignment="1">
      <alignment horizontal="right"/>
    </xf>
    <xf numFmtId="174" fontId="23" fillId="0" borderId="54" xfId="0" applyNumberFormat="1" applyFont="1" applyFill="1" applyBorder="1" applyAlignment="1">
      <alignment horizontal="right"/>
    </xf>
    <xf numFmtId="0" fontId="23" fillId="0" borderId="0" xfId="0" applyFont="1" applyFill="1" applyBorder="1" applyAlignment="1">
      <alignment/>
    </xf>
    <xf numFmtId="38" fontId="4" fillId="0" borderId="0" xfId="0" applyNumberFormat="1" applyFont="1" applyFill="1" applyBorder="1" applyAlignment="1">
      <alignment/>
    </xf>
    <xf numFmtId="165" fontId="4" fillId="0" borderId="0" xfId="0" applyNumberFormat="1" applyFont="1" applyFill="1" applyBorder="1" applyAlignment="1">
      <alignment/>
    </xf>
    <xf numFmtId="0" fontId="4" fillId="0" borderId="21" xfId="0" applyFont="1" applyBorder="1" applyAlignment="1">
      <alignment/>
    </xf>
    <xf numFmtId="166" fontId="4" fillId="0" borderId="11" xfId="0" applyNumberFormat="1" applyFont="1" applyFill="1" applyBorder="1" applyAlignment="1" quotePrefix="1">
      <alignment horizontal="center"/>
    </xf>
    <xf numFmtId="166" fontId="23" fillId="0" borderId="11" xfId="60" applyNumberFormat="1" applyFont="1" applyBorder="1" applyAlignment="1">
      <alignment horizontal="right" wrapText="1"/>
    </xf>
    <xf numFmtId="166" fontId="23" fillId="10" borderId="11" xfId="0" applyNumberFormat="1" applyFont="1" applyFill="1" applyBorder="1" applyAlignment="1">
      <alignment/>
    </xf>
    <xf numFmtId="166" fontId="23" fillId="0" borderId="37" xfId="0" applyNumberFormat="1" applyFont="1" applyFill="1" applyBorder="1" applyAlignment="1">
      <alignment/>
    </xf>
    <xf numFmtId="166" fontId="4" fillId="0" borderId="54" xfId="0" applyNumberFormat="1" applyFont="1" applyFill="1" applyBorder="1" applyAlignment="1">
      <alignment/>
    </xf>
    <xf numFmtId="166" fontId="23" fillId="0" borderId="27" xfId="60" applyNumberFormat="1" applyFont="1" applyBorder="1" applyAlignment="1">
      <alignment horizontal="right"/>
    </xf>
    <xf numFmtId="166" fontId="23" fillId="0" borderId="54" xfId="0" applyNumberFormat="1" applyFont="1" applyFill="1" applyBorder="1" applyAlignment="1">
      <alignment horizontal="right"/>
    </xf>
    <xf numFmtId="174" fontId="23" fillId="0" borderId="0" xfId="0" applyNumberFormat="1" applyFont="1" applyFill="1" applyBorder="1" applyAlignment="1">
      <alignment horizontal="right"/>
    </xf>
    <xf numFmtId="174" fontId="23" fillId="0" borderId="0" xfId="0" applyNumberFormat="1" applyFont="1" applyFill="1" applyBorder="1" applyAlignment="1">
      <alignment horizontal="center"/>
    </xf>
    <xf numFmtId="0" fontId="38" fillId="0" borderId="0" xfId="0" applyFont="1" applyFill="1" applyBorder="1" applyAlignment="1">
      <alignment/>
    </xf>
    <xf numFmtId="38" fontId="39" fillId="0" borderId="0" xfId="0" applyNumberFormat="1" applyFont="1" applyFill="1" applyBorder="1" applyAlignment="1">
      <alignment/>
    </xf>
    <xf numFmtId="165" fontId="39" fillId="0" borderId="0" xfId="0" applyNumberFormat="1" applyFont="1" applyFill="1" applyBorder="1" applyAlignment="1">
      <alignment/>
    </xf>
    <xf numFmtId="0" fontId="4" fillId="0" borderId="0" xfId="0" applyFont="1" applyFill="1" applyBorder="1" applyAlignment="1">
      <alignment/>
    </xf>
    <xf numFmtId="0" fontId="4" fillId="0" borderId="0" xfId="0" applyFont="1" applyAlignment="1">
      <alignment horizontal="left" indent="1"/>
    </xf>
    <xf numFmtId="0" fontId="38" fillId="0" borderId="0" xfId="0" applyFont="1" applyFill="1" applyAlignment="1">
      <alignment/>
    </xf>
    <xf numFmtId="0" fontId="39" fillId="0" borderId="0" xfId="0" applyFont="1" applyFill="1" applyAlignment="1">
      <alignment/>
    </xf>
    <xf numFmtId="0" fontId="1" fillId="0" borderId="11" xfId="0" applyFont="1" applyBorder="1" applyAlignment="1" applyProtection="1">
      <alignment horizontal="center" wrapText="1"/>
      <protection/>
    </xf>
    <xf numFmtId="0" fontId="40" fillId="0" borderId="0" xfId="0" applyFont="1" applyAlignment="1">
      <alignment/>
    </xf>
    <xf numFmtId="3" fontId="34" fillId="45" borderId="11" xfId="0" applyNumberFormat="1" applyFont="1" applyFill="1" applyBorder="1" applyAlignment="1">
      <alignment vertical="top"/>
    </xf>
    <xf numFmtId="166" fontId="0" fillId="0" borderId="0" xfId="0" applyNumberFormat="1" applyFont="1" applyFill="1" applyBorder="1" applyAlignment="1" applyProtection="1">
      <alignment horizontal="center"/>
      <protection/>
    </xf>
    <xf numFmtId="3" fontId="0" fillId="0" borderId="36" xfId="0" applyNumberFormat="1" applyFont="1" applyFill="1" applyBorder="1" applyAlignment="1" applyProtection="1">
      <alignment horizontal="center" wrapText="1"/>
      <protection/>
    </xf>
    <xf numFmtId="3" fontId="0" fillId="0" borderId="18" xfId="0" applyNumberFormat="1" applyFont="1" applyFill="1" applyBorder="1" applyAlignment="1" applyProtection="1">
      <alignment horizontal="center" wrapText="1"/>
      <protection/>
    </xf>
    <xf numFmtId="3" fontId="0" fillId="0" borderId="49" xfId="0" applyNumberFormat="1" applyFont="1" applyFill="1" applyBorder="1" applyAlignment="1" applyProtection="1">
      <alignment horizontal="center" wrapText="1"/>
      <protection/>
    </xf>
    <xf numFmtId="6" fontId="0" fillId="0" borderId="18" xfId="0" applyNumberFormat="1" applyFont="1" applyFill="1" applyBorder="1" applyAlignment="1">
      <alignment vertical="top"/>
    </xf>
    <xf numFmtId="6" fontId="0" fillId="0" borderId="39" xfId="0" applyNumberFormat="1" applyFill="1" applyBorder="1" applyAlignment="1">
      <alignment horizontal="center"/>
    </xf>
    <xf numFmtId="6" fontId="0" fillId="0" borderId="39" xfId="0" applyNumberFormat="1" applyFill="1" applyBorder="1" applyAlignment="1">
      <alignment horizontal="center" vertical="top"/>
    </xf>
    <xf numFmtId="6" fontId="0" fillId="0" borderId="38" xfId="0" applyNumberFormat="1" applyFill="1" applyBorder="1" applyAlignment="1">
      <alignment horizontal="center"/>
    </xf>
    <xf numFmtId="6" fontId="0" fillId="0" borderId="13" xfId="0" applyNumberFormat="1" applyFill="1" applyBorder="1" applyAlignment="1">
      <alignment horizontal="center"/>
    </xf>
    <xf numFmtId="6" fontId="0" fillId="0" borderId="65" xfId="0" applyNumberFormat="1" applyFill="1" applyBorder="1" applyAlignment="1">
      <alignment horizontal="center"/>
    </xf>
    <xf numFmtId="6" fontId="0" fillId="0" borderId="45" xfId="0" applyNumberFormat="1" applyFill="1" applyBorder="1" applyAlignment="1">
      <alignment/>
    </xf>
    <xf numFmtId="6" fontId="0" fillId="0" borderId="11" xfId="0" applyNumberFormat="1" applyFill="1" applyBorder="1" applyAlignment="1">
      <alignment horizontal="right"/>
    </xf>
    <xf numFmtId="166" fontId="23" fillId="0" borderId="11" xfId="0" applyNumberFormat="1" applyFont="1" applyFill="1" applyBorder="1" applyAlignment="1">
      <alignment horizontal="right"/>
    </xf>
    <xf numFmtId="166" fontId="4" fillId="0" borderId="11" xfId="0" applyNumberFormat="1" applyFont="1" applyFill="1" applyBorder="1" applyAlignment="1" quotePrefix="1">
      <alignment horizontal="right"/>
    </xf>
    <xf numFmtId="0" fontId="1" fillId="0" borderId="0" xfId="0" applyFont="1" applyAlignment="1">
      <alignment vertical="top"/>
    </xf>
    <xf numFmtId="174" fontId="23" fillId="0" borderId="11" xfId="0" applyNumberFormat="1" applyFont="1" applyFill="1" applyBorder="1" applyAlignment="1">
      <alignment horizontal="right"/>
    </xf>
    <xf numFmtId="0" fontId="0" fillId="0" borderId="11" xfId="0" applyFont="1" applyBorder="1" applyAlignment="1" applyProtection="1">
      <alignment/>
      <protection/>
    </xf>
    <xf numFmtId="173" fontId="0" fillId="0" borderId="11" xfId="0" applyNumberFormat="1" applyBorder="1" applyAlignment="1">
      <alignment horizontal="center"/>
    </xf>
    <xf numFmtId="0" fontId="0" fillId="0" borderId="45" xfId="0" applyFill="1" applyBorder="1" applyAlignment="1">
      <alignment horizontal="center"/>
    </xf>
    <xf numFmtId="173" fontId="0" fillId="0" borderId="49" xfId="0" applyNumberFormat="1" applyFont="1" applyBorder="1" applyAlignment="1">
      <alignment horizontal="center"/>
    </xf>
    <xf numFmtId="173" fontId="0" fillId="0" borderId="11" xfId="0" applyNumberFormat="1" applyFont="1" applyBorder="1" applyAlignment="1">
      <alignment horizontal="center"/>
    </xf>
    <xf numFmtId="1" fontId="0" fillId="0" borderId="11" xfId="0" applyNumberFormat="1" applyFont="1" applyFill="1" applyBorder="1" applyAlignment="1">
      <alignment horizontal="center"/>
    </xf>
    <xf numFmtId="1" fontId="0" fillId="0" borderId="11" xfId="0" applyNumberFormat="1" applyFont="1" applyBorder="1" applyAlignment="1">
      <alignment horizontal="center"/>
    </xf>
    <xf numFmtId="0" fontId="0" fillId="0" borderId="11" xfId="0" applyNumberFormat="1" applyFill="1" applyBorder="1" applyAlignment="1">
      <alignment horizontal="center"/>
    </xf>
    <xf numFmtId="173" fontId="0" fillId="0" borderId="49" xfId="0" applyNumberFormat="1" applyFont="1" applyFill="1" applyBorder="1" applyAlignment="1">
      <alignment horizontal="center" vertical="center"/>
    </xf>
    <xf numFmtId="0" fontId="0" fillId="0" borderId="11" xfId="0" applyFill="1" applyBorder="1" applyAlignment="1">
      <alignment horizontal="center"/>
    </xf>
    <xf numFmtId="16" fontId="0" fillId="0" borderId="11" xfId="0" applyNumberFormat="1" applyFill="1" applyBorder="1" applyAlignment="1">
      <alignment horizontal="center"/>
    </xf>
    <xf numFmtId="0" fontId="0" fillId="0" borderId="11" xfId="0" applyFont="1" applyFill="1" applyBorder="1" applyAlignment="1">
      <alignment horizontal="left" wrapText="1"/>
    </xf>
    <xf numFmtId="0" fontId="0" fillId="0" borderId="11" xfId="0" applyBorder="1" applyAlignment="1">
      <alignment horizontal="left"/>
    </xf>
    <xf numFmtId="0" fontId="0" fillId="0" borderId="11" xfId="0" applyFont="1" applyBorder="1" applyAlignment="1">
      <alignment horizontal="left" wrapText="1"/>
    </xf>
    <xf numFmtId="0" fontId="0" fillId="0" borderId="49" xfId="0" applyFont="1" applyFill="1" applyBorder="1" applyAlignment="1">
      <alignment horizontal="left" wrapText="1"/>
    </xf>
    <xf numFmtId="174" fontId="0" fillId="0" borderId="11" xfId="0" applyNumberFormat="1" applyFont="1" applyBorder="1" applyAlignment="1">
      <alignment horizontal="center"/>
    </xf>
    <xf numFmtId="2" fontId="0" fillId="0" borderId="11" xfId="0" applyNumberFormat="1" applyBorder="1" applyAlignment="1">
      <alignment horizontal="center"/>
    </xf>
    <xf numFmtId="173"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xf>
    <xf numFmtId="0" fontId="5" fillId="0" borderId="11" xfId="0" applyFont="1" applyFill="1" applyBorder="1" applyAlignment="1">
      <alignment/>
    </xf>
    <xf numFmtId="0" fontId="0" fillId="0" borderId="0" xfId="0" applyAlignment="1">
      <alignment wrapText="1"/>
    </xf>
    <xf numFmtId="0" fontId="1" fillId="0" borderId="0" xfId="0" applyFont="1" applyFill="1" applyBorder="1" applyAlignment="1">
      <alignment horizontal="left" vertical="top" indent="1"/>
    </xf>
    <xf numFmtId="2" fontId="0" fillId="0" borderId="11" xfId="0" applyNumberFormat="1" applyBorder="1" applyAlignment="1" quotePrefix="1">
      <alignment horizontal="center"/>
    </xf>
    <xf numFmtId="2" fontId="0" fillId="0" borderId="11" xfId="0" applyNumberFormat="1" applyBorder="1" applyAlignment="1">
      <alignment/>
    </xf>
    <xf numFmtId="0" fontId="4" fillId="0" borderId="11" xfId="0" applyFont="1" applyFill="1" applyBorder="1" applyAlignment="1">
      <alignment wrapText="1" shrinkToFit="1"/>
    </xf>
    <xf numFmtId="6" fontId="0" fillId="0" borderId="31" xfId="0" applyNumberFormat="1" applyFill="1" applyBorder="1" applyAlignment="1">
      <alignment/>
    </xf>
    <xf numFmtId="174" fontId="0" fillId="0" borderId="11" xfId="0" applyNumberFormat="1" applyFont="1" applyFill="1" applyBorder="1" applyAlignment="1">
      <alignment horizontal="center"/>
    </xf>
    <xf numFmtId="174" fontId="0" fillId="0" borderId="49" xfId="0" applyNumberFormat="1" applyFont="1" applyBorder="1" applyAlignment="1">
      <alignment horizontal="center"/>
    </xf>
    <xf numFmtId="0" fontId="0" fillId="0" borderId="14" xfId="0" applyFill="1" applyBorder="1" applyAlignment="1">
      <alignment vertical="top" wrapText="1"/>
    </xf>
    <xf numFmtId="6" fontId="0" fillId="0" borderId="0" xfId="0" applyNumberFormat="1" applyFont="1" applyFill="1" applyBorder="1" applyAlignment="1">
      <alignment vertical="top"/>
    </xf>
    <xf numFmtId="6" fontId="0" fillId="0" borderId="31" xfId="0" applyNumberFormat="1" applyFill="1" applyBorder="1" applyAlignment="1">
      <alignment vertical="top"/>
    </xf>
    <xf numFmtId="174" fontId="0" fillId="0" borderId="11" xfId="0" applyNumberFormat="1" applyBorder="1" applyAlignment="1" quotePrefix="1">
      <alignment horizontal="center"/>
    </xf>
    <xf numFmtId="174" fontId="0" fillId="0" borderId="11" xfId="0" applyNumberFormat="1" applyBorder="1" applyAlignment="1">
      <alignment horizontal="center"/>
    </xf>
    <xf numFmtId="174" fontId="0" fillId="0" borderId="49" xfId="0" applyNumberFormat="1" applyFont="1" applyFill="1" applyBorder="1" applyAlignment="1">
      <alignment horizontal="center"/>
    </xf>
    <xf numFmtId="6" fontId="0" fillId="0" borderId="35" xfId="0" applyNumberFormat="1" applyFill="1" applyBorder="1" applyAlignment="1">
      <alignment/>
    </xf>
    <xf numFmtId="6" fontId="35" fillId="0" borderId="0" xfId="0" applyNumberFormat="1" applyFont="1" applyAlignment="1">
      <alignment horizontal="right"/>
    </xf>
    <xf numFmtId="0" fontId="35" fillId="0" borderId="46" xfId="0" applyNumberFormat="1" applyFont="1" applyFill="1" applyBorder="1" applyAlignment="1">
      <alignment horizontal="left" wrapText="1"/>
    </xf>
    <xf numFmtId="0" fontId="1" fillId="0" borderId="54" xfId="0" applyFont="1" applyBorder="1" applyAlignment="1" applyProtection="1">
      <alignment horizontal="center"/>
      <protection/>
    </xf>
    <xf numFmtId="0" fontId="1" fillId="0" borderId="27"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0" xfId="0" applyFont="1" applyAlignment="1" applyProtection="1">
      <alignment vertical="top" wrapText="1"/>
      <protection/>
    </xf>
    <xf numFmtId="0" fontId="0" fillId="0" borderId="0" xfId="0" applyAlignment="1">
      <alignment/>
    </xf>
    <xf numFmtId="0" fontId="1" fillId="0" borderId="0" xfId="0" applyNumberFormat="1" applyFont="1" applyAlignment="1" applyProtection="1">
      <alignment vertical="top" wrapText="1"/>
      <protection/>
    </xf>
    <xf numFmtId="0" fontId="0" fillId="0" borderId="0" xfId="0" applyAlignment="1">
      <alignment vertical="top" wrapText="1"/>
    </xf>
    <xf numFmtId="0" fontId="1" fillId="0" borderId="0" xfId="0" applyFont="1" applyFill="1" applyAlignment="1" applyProtection="1">
      <alignment wrapText="1"/>
      <protection/>
    </xf>
    <xf numFmtId="0" fontId="1" fillId="0" borderId="11" xfId="0" applyFont="1" applyFill="1" applyBorder="1" applyAlignment="1">
      <alignment horizontal="center"/>
    </xf>
    <xf numFmtId="0" fontId="1" fillId="0" borderId="36" xfId="0" applyFont="1" applyFill="1" applyBorder="1" applyAlignment="1">
      <alignment horizontal="center" wrapText="1"/>
    </xf>
    <xf numFmtId="0" fontId="1" fillId="0" borderId="49" xfId="0" applyFont="1" applyFill="1" applyBorder="1" applyAlignment="1">
      <alignment horizontal="center" wrapText="1"/>
    </xf>
    <xf numFmtId="0" fontId="1" fillId="0" borderId="0" xfId="0" applyFont="1" applyFill="1" applyBorder="1" applyAlignment="1">
      <alignment vertical="top" wrapText="1"/>
    </xf>
    <xf numFmtId="0" fontId="0" fillId="0" borderId="0" xfId="0" applyFill="1" applyAlignment="1">
      <alignment vertical="top" wrapText="1"/>
    </xf>
    <xf numFmtId="0" fontId="23" fillId="0" borderId="11" xfId="0" applyFont="1" applyBorder="1" applyAlignment="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Font="1" applyFill="1" applyBorder="1" applyAlignment="1">
      <alignment horizontal="left"/>
    </xf>
    <xf numFmtId="0" fontId="0" fillId="0" borderId="0" xfId="0" applyFill="1" applyAlignment="1">
      <alignment/>
    </xf>
    <xf numFmtId="0" fontId="1" fillId="0" borderId="0" xfId="0" applyFont="1" applyBorder="1" applyAlignment="1">
      <alignment horizontal="center" vertical="center" wrapText="1"/>
    </xf>
    <xf numFmtId="0" fontId="0" fillId="0" borderId="0" xfId="0" applyFont="1" applyAlignment="1">
      <alignment horizontal="center" vertical="center" wrapText="1"/>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_Funding Shift Table Sample" xfId="78"/>
    <cellStyle name="Note" xfId="79"/>
    <cellStyle name="Output" xfId="80"/>
    <cellStyle name="Percent" xfId="81"/>
    <cellStyle name="SAPBEXaggData" xfId="82"/>
    <cellStyle name="SAPBEXaggDataEmph" xfId="83"/>
    <cellStyle name="SAPBEXaggItem" xfId="84"/>
    <cellStyle name="SAPBEXaggItemX" xfId="85"/>
    <cellStyle name="SAPBEXchaText" xfId="86"/>
    <cellStyle name="SAPBEXexcBad7" xfId="87"/>
    <cellStyle name="SAPBEXexcBad8" xfId="88"/>
    <cellStyle name="SAPBEXexcBad9" xfId="89"/>
    <cellStyle name="SAPBEXexcCritical4" xfId="90"/>
    <cellStyle name="SAPBEXexcCritical5" xfId="91"/>
    <cellStyle name="SAPBEXexcCritical6" xfId="92"/>
    <cellStyle name="SAPBEXexcGood1" xfId="93"/>
    <cellStyle name="SAPBEXexcGood2" xfId="94"/>
    <cellStyle name="SAPBEXexcGood3" xfId="95"/>
    <cellStyle name="SAPBEXfilterDrill" xfId="96"/>
    <cellStyle name="SAPBEXfilterItem" xfId="97"/>
    <cellStyle name="SAPBEXfilterText" xfId="98"/>
    <cellStyle name="SAPBEXformats" xfId="99"/>
    <cellStyle name="SAPBEXheaderItem" xfId="100"/>
    <cellStyle name="SAPBEXheaderText" xfId="101"/>
    <cellStyle name="SAPBEXHLevel0" xfId="102"/>
    <cellStyle name="SAPBEXHLevel0X" xfId="103"/>
    <cellStyle name="SAPBEXHLevel1" xfId="104"/>
    <cellStyle name="SAPBEXHLevel1X" xfId="105"/>
    <cellStyle name="SAPBEXHLevel2" xfId="106"/>
    <cellStyle name="SAPBEXHLevel2X" xfId="107"/>
    <cellStyle name="SAPBEXHLevel3" xfId="108"/>
    <cellStyle name="SAPBEXHLevel3X" xfId="109"/>
    <cellStyle name="SAPBEXinputData" xfId="110"/>
    <cellStyle name="SAPBEXresData" xfId="111"/>
    <cellStyle name="SAPBEXresDataEmph" xfId="112"/>
    <cellStyle name="SAPBEXresItem" xfId="113"/>
    <cellStyle name="SAPBEXresItemX" xfId="114"/>
    <cellStyle name="SAPBEXstdData" xfId="115"/>
    <cellStyle name="SAPBEXstdDataEmph" xfId="116"/>
    <cellStyle name="SAPBEXstdItem" xfId="117"/>
    <cellStyle name="SAPBEXstdItemX" xfId="118"/>
    <cellStyle name="SAPBEXtitle" xfId="119"/>
    <cellStyle name="SAPBEXundefined" xfId="120"/>
    <cellStyle name="Sheet Title" xfId="121"/>
    <cellStyle name="Title" xfId="122"/>
    <cellStyle name="Total" xfId="123"/>
    <cellStyle name="Warning Text"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14</xdr:col>
      <xdr:colOff>0</xdr:colOff>
      <xdr:row>4</xdr:row>
      <xdr:rowOff>381000</xdr:rowOff>
    </xdr:to>
    <xdr:sp>
      <xdr:nvSpPr>
        <xdr:cNvPr id="1" name="Text Box 1"/>
        <xdr:cNvSpPr txBox="1">
          <a:spLocks noChangeArrowheads="1"/>
        </xdr:cNvSpPr>
      </xdr:nvSpPr>
      <xdr:spPr>
        <a:xfrm>
          <a:off x="4914900" y="600075"/>
          <a:ext cx="9182100" cy="371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2009 Expenditures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ungja\My%20Documents\SCE\Work\D.%20Reed%20misc\KPI%20reporting\2007\2007-5%20May\May%2007%20TP&amp;S%20BS%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orksheet%20in%20ReportWriter%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
      <sheetName val="PO"/>
      <sheetName val="PP&amp;A"/>
      <sheetName val="S&amp;T"/>
      <sheetName val="REG"/>
      <sheetName val="Financia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MA Pivot"/>
      <sheetName val="ACTMA Detail"/>
    </sheetNames>
    <sheetDataSet>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1"/>
      <sheetName val="True postings"/>
      <sheetName val="Parked postings"/>
      <sheetName val="Activity types"/>
      <sheetName val="Stat. key figures"/>
      <sheetName val="Orders by Cost Elem Partner Amt"/>
      <sheetName val="NO_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7"/>
  <sheetViews>
    <sheetView showGridLines="0" tabSelected="1" zoomScaleSheetLayoutView="100" zoomScalePageLayoutView="0" workbookViewId="0" topLeftCell="A12">
      <pane xSplit="1" topLeftCell="K1" activePane="topRight" state="frozen"/>
      <selection pane="topLeft" activeCell="A32" sqref="A32"/>
      <selection pane="topRight" activeCell="Q40" sqref="Q40"/>
    </sheetView>
  </sheetViews>
  <sheetFormatPr defaultColWidth="9.140625" defaultRowHeight="12.75"/>
  <cols>
    <col min="1" max="1" width="33.00390625" style="223" customWidth="1"/>
    <col min="2" max="2" width="9.57421875" style="223" customWidth="1"/>
    <col min="3" max="3" width="9.8515625" style="223" customWidth="1"/>
    <col min="4" max="5" width="9.57421875" style="223" customWidth="1"/>
    <col min="6" max="6" width="9.8515625" style="223" customWidth="1"/>
    <col min="7" max="8" width="9.57421875" style="223" customWidth="1"/>
    <col min="9" max="9" width="9.8515625" style="223" customWidth="1"/>
    <col min="10" max="11" width="9.57421875" style="223" customWidth="1"/>
    <col min="12" max="12" width="9.8515625" style="223" customWidth="1"/>
    <col min="13" max="14" width="9.57421875" style="223" customWidth="1"/>
    <col min="15" max="15" width="9.8515625" style="223" customWidth="1"/>
    <col min="16" max="17" width="9.57421875" style="223" customWidth="1"/>
    <col min="18" max="18" width="9.8515625" style="223" customWidth="1"/>
    <col min="19" max="19" width="9.57421875" style="223" customWidth="1"/>
    <col min="20" max="20" width="14.140625" style="223" customWidth="1"/>
    <col min="21" max="21" width="9.7109375" style="223" customWidth="1"/>
    <col min="22" max="22" width="11.421875" style="223" customWidth="1"/>
    <col min="23" max="23" width="11.00390625" style="223" customWidth="1"/>
    <col min="24" max="25" width="9.7109375" style="223" customWidth="1"/>
    <col min="26" max="26" width="12.8515625" style="223" customWidth="1"/>
    <col min="27" max="27" width="8.8515625" style="223" bestFit="1" customWidth="1"/>
    <col min="28" max="28" width="10.57421875" style="223" customWidth="1"/>
    <col min="29" max="29" width="9.8515625" style="223" bestFit="1" customWidth="1"/>
    <col min="30" max="30" width="11.140625" style="223" customWidth="1"/>
    <col min="31" max="31" width="9.8515625" style="223" bestFit="1" customWidth="1"/>
    <col min="32" max="32" width="10.8515625" style="223" customWidth="1"/>
    <col min="33" max="33" width="12.140625" style="223" bestFit="1" customWidth="1"/>
    <col min="34" max="34" width="12.140625" style="223" customWidth="1"/>
    <col min="35" max="35" width="9.57421875" style="223" bestFit="1" customWidth="1"/>
    <col min="36" max="36" width="11.140625" style="223" customWidth="1"/>
    <col min="37" max="37" width="11.7109375" style="223" bestFit="1" customWidth="1"/>
    <col min="38" max="38" width="11.7109375" style="223" customWidth="1"/>
    <col min="39" max="16384" width="9.140625" style="223" customWidth="1"/>
  </cols>
  <sheetData>
    <row r="1" s="222" customFormat="1" ht="12.75">
      <c r="A1" s="222" t="s">
        <v>137</v>
      </c>
    </row>
    <row r="3" s="222" customFormat="1" ht="14.25" customHeight="1">
      <c r="A3" s="222" t="s">
        <v>82</v>
      </c>
    </row>
    <row r="4" s="222" customFormat="1" ht="13.5" customHeight="1"/>
    <row r="5" spans="3:19" ht="12.75" hidden="1">
      <c r="C5" s="223">
        <v>2</v>
      </c>
      <c r="D5" s="223">
        <f>C5</f>
        <v>2</v>
      </c>
      <c r="F5" s="223">
        <f>C5+1</f>
        <v>3</v>
      </c>
      <c r="G5" s="223">
        <f>F5</f>
        <v>3</v>
      </c>
      <c r="I5" s="223">
        <f>F5+1</f>
        <v>4</v>
      </c>
      <c r="J5" s="223">
        <f>I5</f>
        <v>4</v>
      </c>
      <c r="L5" s="223">
        <f>I5+1</f>
        <v>5</v>
      </c>
      <c r="M5" s="223">
        <f>L5</f>
        <v>5</v>
      </c>
      <c r="O5" s="223">
        <f>L5+1</f>
        <v>6</v>
      </c>
      <c r="P5" s="223">
        <f>O5</f>
        <v>6</v>
      </c>
      <c r="R5" s="223">
        <f>O5+1</f>
        <v>7</v>
      </c>
      <c r="S5" s="223">
        <f>R5</f>
        <v>7</v>
      </c>
    </row>
    <row r="7" spans="1:20" ht="15" customHeight="1">
      <c r="A7" s="224"/>
      <c r="B7" s="433" t="s">
        <v>0</v>
      </c>
      <c r="C7" s="434"/>
      <c r="D7" s="435"/>
      <c r="E7" s="433" t="s">
        <v>1</v>
      </c>
      <c r="F7" s="434"/>
      <c r="G7" s="435"/>
      <c r="H7" s="433" t="s">
        <v>2</v>
      </c>
      <c r="I7" s="434"/>
      <c r="J7" s="435"/>
      <c r="K7" s="433" t="s">
        <v>3</v>
      </c>
      <c r="L7" s="434"/>
      <c r="M7" s="435"/>
      <c r="N7" s="433" t="s">
        <v>4</v>
      </c>
      <c r="O7" s="434"/>
      <c r="P7" s="435"/>
      <c r="Q7" s="433" t="s">
        <v>5</v>
      </c>
      <c r="R7" s="434"/>
      <c r="S7" s="435"/>
      <c r="T7" s="227"/>
    </row>
    <row r="8" spans="1:20" ht="41.25" customHeight="1">
      <c r="A8" s="228" t="s">
        <v>22</v>
      </c>
      <c r="B8" s="229" t="s">
        <v>16</v>
      </c>
      <c r="C8" s="377" t="s">
        <v>138</v>
      </c>
      <c r="D8" s="230" t="s">
        <v>139</v>
      </c>
      <c r="E8" s="229" t="s">
        <v>16</v>
      </c>
      <c r="F8" s="377" t="s">
        <v>138</v>
      </c>
      <c r="G8" s="230" t="s">
        <v>139</v>
      </c>
      <c r="H8" s="231" t="s">
        <v>16</v>
      </c>
      <c r="I8" s="377" t="s">
        <v>138</v>
      </c>
      <c r="J8" s="230" t="s">
        <v>139</v>
      </c>
      <c r="K8" s="232" t="s">
        <v>16</v>
      </c>
      <c r="L8" s="377" t="s">
        <v>138</v>
      </c>
      <c r="M8" s="230" t="s">
        <v>139</v>
      </c>
      <c r="N8" s="232" t="s">
        <v>16</v>
      </c>
      <c r="O8" s="377" t="s">
        <v>138</v>
      </c>
      <c r="P8" s="230" t="s">
        <v>139</v>
      </c>
      <c r="Q8" s="231" t="s">
        <v>16</v>
      </c>
      <c r="R8" s="377" t="s">
        <v>138</v>
      </c>
      <c r="S8" s="230" t="s">
        <v>139</v>
      </c>
      <c r="T8" s="230" t="s">
        <v>68</v>
      </c>
    </row>
    <row r="9" spans="1:20" ht="12.75" customHeight="1">
      <c r="A9" s="233" t="s">
        <v>23</v>
      </c>
      <c r="B9" s="229"/>
      <c r="C9" s="229"/>
      <c r="D9" s="225"/>
      <c r="E9" s="231"/>
      <c r="F9" s="229"/>
      <c r="G9" s="225"/>
      <c r="H9" s="231"/>
      <c r="I9" s="229"/>
      <c r="J9" s="229"/>
      <c r="K9" s="231"/>
      <c r="L9" s="229"/>
      <c r="M9" s="226"/>
      <c r="N9" s="231"/>
      <c r="O9" s="229"/>
      <c r="P9" s="226"/>
      <c r="Q9" s="231"/>
      <c r="R9" s="229"/>
      <c r="S9" s="226"/>
      <c r="T9" s="226"/>
    </row>
    <row r="10" spans="1:20" ht="12.75">
      <c r="A10" s="234" t="s">
        <v>86</v>
      </c>
      <c r="B10" s="281"/>
      <c r="C10" s="282"/>
      <c r="D10" s="239"/>
      <c r="E10" s="283"/>
      <c r="F10" s="282"/>
      <c r="G10" s="239"/>
      <c r="H10" s="283"/>
      <c r="I10" s="282"/>
      <c r="J10" s="239"/>
      <c r="K10" s="283"/>
      <c r="L10" s="282"/>
      <c r="M10" s="239"/>
      <c r="N10" s="283"/>
      <c r="O10" s="282"/>
      <c r="P10" s="239"/>
      <c r="Q10" s="283"/>
      <c r="R10" s="282"/>
      <c r="S10" s="239"/>
      <c r="T10" s="237"/>
    </row>
    <row r="11" spans="1:20" ht="12.75">
      <c r="A11" s="234" t="s">
        <v>14</v>
      </c>
      <c r="B11" s="284"/>
      <c r="C11" s="282"/>
      <c r="D11" s="239"/>
      <c r="E11" s="283"/>
      <c r="F11" s="282"/>
      <c r="G11" s="239"/>
      <c r="H11" s="283"/>
      <c r="I11" s="282"/>
      <c r="J11" s="239"/>
      <c r="K11" s="283"/>
      <c r="L11" s="282"/>
      <c r="M11" s="239"/>
      <c r="N11" s="283"/>
      <c r="O11" s="282"/>
      <c r="P11" s="239"/>
      <c r="Q11" s="283"/>
      <c r="R11" s="282"/>
      <c r="S11" s="239"/>
      <c r="T11" s="238"/>
    </row>
    <row r="12" spans="1:20" ht="12.75">
      <c r="A12" s="234" t="s">
        <v>87</v>
      </c>
      <c r="B12" s="284"/>
      <c r="C12" s="282"/>
      <c r="D12" s="239"/>
      <c r="E12" s="283"/>
      <c r="F12" s="282"/>
      <c r="G12" s="239"/>
      <c r="H12" s="283"/>
      <c r="I12" s="282"/>
      <c r="J12" s="239"/>
      <c r="K12" s="283"/>
      <c r="L12" s="282"/>
      <c r="M12" s="239"/>
      <c r="N12" s="283"/>
      <c r="O12" s="282"/>
      <c r="P12" s="239"/>
      <c r="Q12" s="283"/>
      <c r="R12" s="282"/>
      <c r="S12" s="239"/>
      <c r="T12" s="238"/>
    </row>
    <row r="13" spans="1:20" ht="12.75">
      <c r="A13" s="234" t="s">
        <v>28</v>
      </c>
      <c r="B13" s="284"/>
      <c r="C13" s="282"/>
      <c r="D13" s="239"/>
      <c r="E13" s="283"/>
      <c r="F13" s="282"/>
      <c r="G13" s="239"/>
      <c r="H13" s="283"/>
      <c r="I13" s="282"/>
      <c r="J13" s="239"/>
      <c r="K13" s="283"/>
      <c r="L13" s="282"/>
      <c r="M13" s="239"/>
      <c r="N13" s="283"/>
      <c r="O13" s="282"/>
      <c r="P13" s="239"/>
      <c r="Q13" s="283"/>
      <c r="R13" s="282"/>
      <c r="S13" s="239"/>
      <c r="T13" s="238"/>
    </row>
    <row r="14" spans="1:20" ht="12.75">
      <c r="A14" s="234" t="s">
        <v>232</v>
      </c>
      <c r="B14" s="284"/>
      <c r="C14" s="282"/>
      <c r="D14" s="239"/>
      <c r="E14" s="283"/>
      <c r="F14" s="282"/>
      <c r="G14" s="239"/>
      <c r="H14" s="283"/>
      <c r="I14" s="282"/>
      <c r="J14" s="239"/>
      <c r="K14" s="283"/>
      <c r="L14" s="282"/>
      <c r="M14" s="239"/>
      <c r="N14" s="283"/>
      <c r="O14" s="282"/>
      <c r="P14" s="239"/>
      <c r="Q14" s="283"/>
      <c r="R14" s="282"/>
      <c r="S14" s="239"/>
      <c r="T14" s="238"/>
    </row>
    <row r="15" spans="1:20" ht="12.75">
      <c r="A15" s="234" t="s">
        <v>180</v>
      </c>
      <c r="B15" s="285"/>
      <c r="C15" s="282"/>
      <c r="D15" s="239"/>
      <c r="E15" s="283"/>
      <c r="F15" s="282"/>
      <c r="G15" s="239"/>
      <c r="H15" s="283"/>
      <c r="I15" s="282"/>
      <c r="J15" s="239"/>
      <c r="K15" s="283"/>
      <c r="L15" s="282"/>
      <c r="M15" s="239"/>
      <c r="N15" s="283"/>
      <c r="O15" s="282"/>
      <c r="P15" s="239"/>
      <c r="Q15" s="283"/>
      <c r="R15" s="282"/>
      <c r="S15" s="239"/>
      <c r="T15" s="240"/>
    </row>
    <row r="16" spans="1:20" ht="14.25" customHeight="1" thickBot="1">
      <c r="A16" s="241" t="s">
        <v>21</v>
      </c>
      <c r="B16" s="242">
        <f aca="true" t="shared" si="0" ref="B16:S16">SUM(B10:B15)</f>
        <v>0</v>
      </c>
      <c r="C16" s="243">
        <f t="shared" si="0"/>
        <v>0</v>
      </c>
      <c r="D16" s="244">
        <f t="shared" si="0"/>
        <v>0</v>
      </c>
      <c r="E16" s="242">
        <f t="shared" si="0"/>
        <v>0</v>
      </c>
      <c r="F16" s="243">
        <f t="shared" si="0"/>
        <v>0</v>
      </c>
      <c r="G16" s="244">
        <f t="shared" si="0"/>
        <v>0</v>
      </c>
      <c r="H16" s="242">
        <f t="shared" si="0"/>
        <v>0</v>
      </c>
      <c r="I16" s="243">
        <f t="shared" si="0"/>
        <v>0</v>
      </c>
      <c r="J16" s="244">
        <f t="shared" si="0"/>
        <v>0</v>
      </c>
      <c r="K16" s="242">
        <f t="shared" si="0"/>
        <v>0</v>
      </c>
      <c r="L16" s="243">
        <f t="shared" si="0"/>
        <v>0</v>
      </c>
      <c r="M16" s="244">
        <f t="shared" si="0"/>
        <v>0</v>
      </c>
      <c r="N16" s="242">
        <f t="shared" si="0"/>
        <v>0</v>
      </c>
      <c r="O16" s="243">
        <f t="shared" si="0"/>
        <v>0</v>
      </c>
      <c r="P16" s="244">
        <f t="shared" si="0"/>
        <v>0</v>
      </c>
      <c r="Q16" s="242">
        <f t="shared" si="0"/>
        <v>0</v>
      </c>
      <c r="R16" s="243">
        <f t="shared" si="0"/>
        <v>0</v>
      </c>
      <c r="S16" s="244">
        <f t="shared" si="0"/>
        <v>0</v>
      </c>
      <c r="T16" s="244"/>
    </row>
    <row r="17" spans="1:31" ht="16.5" customHeight="1" thickTop="1">
      <c r="A17" s="233" t="s">
        <v>35</v>
      </c>
      <c r="B17" s="286"/>
      <c r="C17" s="286"/>
      <c r="D17" s="287"/>
      <c r="E17" s="288"/>
      <c r="F17" s="286"/>
      <c r="G17" s="287"/>
      <c r="H17" s="288"/>
      <c r="I17" s="286"/>
      <c r="J17" s="287"/>
      <c r="K17" s="288"/>
      <c r="L17" s="286"/>
      <c r="M17" s="287"/>
      <c r="N17" s="288"/>
      <c r="O17" s="245"/>
      <c r="P17" s="246"/>
      <c r="Q17" s="288"/>
      <c r="R17" s="245"/>
      <c r="S17" s="246"/>
      <c r="T17" s="247"/>
      <c r="U17" s="248"/>
      <c r="V17" s="248"/>
      <c r="W17" s="248"/>
      <c r="X17" s="248"/>
      <c r="Y17" s="248"/>
      <c r="Z17" s="248"/>
      <c r="AA17" s="248"/>
      <c r="AB17" s="248"/>
      <c r="AC17" s="248"/>
      <c r="AD17" s="248"/>
      <c r="AE17" s="248"/>
    </row>
    <row r="18" spans="1:31" ht="12.75">
      <c r="A18" s="234" t="s">
        <v>88</v>
      </c>
      <c r="B18" s="289"/>
      <c r="C18" s="282"/>
      <c r="D18" s="239"/>
      <c r="E18" s="283"/>
      <c r="F18" s="282"/>
      <c r="G18" s="239"/>
      <c r="H18" s="283"/>
      <c r="I18" s="282"/>
      <c r="J18" s="239"/>
      <c r="K18" s="283"/>
      <c r="L18" s="282"/>
      <c r="M18" s="239"/>
      <c r="N18" s="283"/>
      <c r="O18" s="282"/>
      <c r="P18" s="239"/>
      <c r="Q18" s="283"/>
      <c r="R18" s="282"/>
      <c r="S18" s="239"/>
      <c r="T18" s="237"/>
      <c r="U18" s="248"/>
      <c r="V18" s="248"/>
      <c r="W18" s="248"/>
      <c r="X18" s="248"/>
      <c r="Y18" s="248"/>
      <c r="Z18" s="248"/>
      <c r="AA18" s="248"/>
      <c r="AB18" s="248"/>
      <c r="AC18" s="248"/>
      <c r="AD18" s="248"/>
      <c r="AE18" s="248"/>
    </row>
    <row r="19" spans="1:31" ht="12.75">
      <c r="A19" s="234" t="s">
        <v>89</v>
      </c>
      <c r="B19" s="290"/>
      <c r="C19" s="282"/>
      <c r="D19" s="239"/>
      <c r="E19" s="283"/>
      <c r="F19" s="282"/>
      <c r="G19" s="239"/>
      <c r="H19" s="283"/>
      <c r="I19" s="282"/>
      <c r="J19" s="239"/>
      <c r="K19" s="283"/>
      <c r="L19" s="282"/>
      <c r="M19" s="239"/>
      <c r="N19" s="283"/>
      <c r="O19" s="282"/>
      <c r="P19" s="239"/>
      <c r="Q19" s="283"/>
      <c r="R19" s="282"/>
      <c r="S19" s="239"/>
      <c r="T19" s="238"/>
      <c r="U19" s="248"/>
      <c r="V19" s="248"/>
      <c r="W19" s="248"/>
      <c r="X19" s="248"/>
      <c r="Y19" s="248"/>
      <c r="Z19" s="248"/>
      <c r="AA19" s="248"/>
      <c r="AB19" s="248"/>
      <c r="AC19" s="248"/>
      <c r="AD19" s="248"/>
      <c r="AE19" s="248"/>
    </row>
    <row r="20" spans="1:31" ht="12.75">
      <c r="A20" s="234" t="s">
        <v>181</v>
      </c>
      <c r="B20" s="290"/>
      <c r="C20" s="282"/>
      <c r="D20" s="239"/>
      <c r="E20" s="283"/>
      <c r="F20" s="282"/>
      <c r="G20" s="239"/>
      <c r="H20" s="283"/>
      <c r="I20" s="282"/>
      <c r="J20" s="239"/>
      <c r="K20" s="283"/>
      <c r="L20" s="282"/>
      <c r="M20" s="239"/>
      <c r="N20" s="283"/>
      <c r="O20" s="282"/>
      <c r="P20" s="239"/>
      <c r="Q20" s="283"/>
      <c r="R20" s="282"/>
      <c r="S20" s="239"/>
      <c r="T20" s="238"/>
      <c r="U20" s="248"/>
      <c r="V20" s="248"/>
      <c r="W20" s="248"/>
      <c r="X20" s="248"/>
      <c r="Y20" s="248"/>
      <c r="Z20" s="248"/>
      <c r="AA20" s="248"/>
      <c r="AB20" s="248"/>
      <c r="AC20" s="248"/>
      <c r="AD20" s="248"/>
      <c r="AE20" s="248"/>
    </row>
    <row r="21" spans="1:31" ht="12.75">
      <c r="A21" s="234" t="s">
        <v>182</v>
      </c>
      <c r="B21" s="290"/>
      <c r="C21" s="282"/>
      <c r="D21" s="239"/>
      <c r="E21" s="283"/>
      <c r="F21" s="282"/>
      <c r="G21" s="239"/>
      <c r="H21" s="283"/>
      <c r="I21" s="282"/>
      <c r="J21" s="239"/>
      <c r="K21" s="283"/>
      <c r="L21" s="282"/>
      <c r="M21" s="239"/>
      <c r="N21" s="283"/>
      <c r="O21" s="282"/>
      <c r="P21" s="239"/>
      <c r="Q21" s="283"/>
      <c r="R21" s="282"/>
      <c r="S21" s="239"/>
      <c r="T21" s="238"/>
      <c r="U21" s="248"/>
      <c r="V21" s="248"/>
      <c r="W21" s="248"/>
      <c r="X21" s="248"/>
      <c r="Y21" s="248"/>
      <c r="Z21" s="248"/>
      <c r="AA21" s="248"/>
      <c r="AB21" s="248"/>
      <c r="AC21" s="248"/>
      <c r="AD21" s="248"/>
      <c r="AE21" s="248"/>
    </row>
    <row r="22" spans="1:31" ht="12.75">
      <c r="A22" s="234" t="s">
        <v>15</v>
      </c>
      <c r="B22" s="291"/>
      <c r="C22" s="282"/>
      <c r="D22" s="239"/>
      <c r="E22" s="283"/>
      <c r="F22" s="282"/>
      <c r="G22" s="239"/>
      <c r="H22" s="283"/>
      <c r="I22" s="282"/>
      <c r="J22" s="239"/>
      <c r="K22" s="283"/>
      <c r="L22" s="282"/>
      <c r="M22" s="239"/>
      <c r="N22" s="283"/>
      <c r="O22" s="282"/>
      <c r="P22" s="239"/>
      <c r="Q22" s="283"/>
      <c r="R22" s="282"/>
      <c r="S22" s="239"/>
      <c r="T22" s="238"/>
      <c r="U22" s="248"/>
      <c r="V22" s="248"/>
      <c r="W22" s="248"/>
      <c r="X22" s="248"/>
      <c r="Y22" s="248"/>
      <c r="Z22" s="248"/>
      <c r="AA22" s="248"/>
      <c r="AB22" s="248"/>
      <c r="AC22" s="248"/>
      <c r="AD22" s="248"/>
      <c r="AE22" s="248"/>
    </row>
    <row r="23" spans="1:31" ht="12.75">
      <c r="A23" s="234" t="s">
        <v>90</v>
      </c>
      <c r="B23" s="290"/>
      <c r="C23" s="282"/>
      <c r="D23" s="239"/>
      <c r="E23" s="283"/>
      <c r="F23" s="282"/>
      <c r="G23" s="239"/>
      <c r="H23" s="283"/>
      <c r="I23" s="282"/>
      <c r="J23" s="239"/>
      <c r="K23" s="283"/>
      <c r="L23" s="282"/>
      <c r="M23" s="239"/>
      <c r="N23" s="283"/>
      <c r="O23" s="282"/>
      <c r="P23" s="239"/>
      <c r="Q23" s="283"/>
      <c r="R23" s="282"/>
      <c r="S23" s="239"/>
      <c r="T23" s="238"/>
      <c r="U23" s="248"/>
      <c r="V23" s="248"/>
      <c r="W23" s="248"/>
      <c r="X23" s="248"/>
      <c r="Y23" s="248"/>
      <c r="Z23" s="248"/>
      <c r="AA23" s="248"/>
      <c r="AB23" s="248"/>
      <c r="AC23" s="248"/>
      <c r="AD23" s="248"/>
      <c r="AE23" s="248"/>
    </row>
    <row r="24" spans="1:31" ht="12.75">
      <c r="A24" s="234" t="s">
        <v>185</v>
      </c>
      <c r="B24" s="290"/>
      <c r="C24" s="282"/>
      <c r="D24" s="239"/>
      <c r="E24" s="283"/>
      <c r="F24" s="282"/>
      <c r="G24" s="239"/>
      <c r="H24" s="283"/>
      <c r="I24" s="282"/>
      <c r="J24" s="239"/>
      <c r="K24" s="283"/>
      <c r="L24" s="282"/>
      <c r="M24" s="239"/>
      <c r="N24" s="283"/>
      <c r="O24" s="282"/>
      <c r="P24" s="239"/>
      <c r="Q24" s="283"/>
      <c r="R24" s="282"/>
      <c r="S24" s="239"/>
      <c r="T24" s="238"/>
      <c r="U24" s="248"/>
      <c r="V24" s="248"/>
      <c r="W24" s="248"/>
      <c r="X24" s="248"/>
      <c r="Y24" s="248"/>
      <c r="Z24" s="248"/>
      <c r="AA24" s="248"/>
      <c r="AB24" s="248"/>
      <c r="AC24" s="248"/>
      <c r="AD24" s="248"/>
      <c r="AE24" s="248"/>
    </row>
    <row r="25" spans="1:31" ht="12.75">
      <c r="A25" s="234" t="s">
        <v>186</v>
      </c>
      <c r="B25" s="290"/>
      <c r="C25" s="282"/>
      <c r="D25" s="239"/>
      <c r="E25" s="283"/>
      <c r="F25" s="282"/>
      <c r="G25" s="239"/>
      <c r="H25" s="283"/>
      <c r="I25" s="282"/>
      <c r="J25" s="239"/>
      <c r="K25" s="283"/>
      <c r="L25" s="282"/>
      <c r="M25" s="239"/>
      <c r="N25" s="283"/>
      <c r="O25" s="282"/>
      <c r="P25" s="239"/>
      <c r="Q25" s="283"/>
      <c r="R25" s="282"/>
      <c r="S25" s="239"/>
      <c r="T25" s="238"/>
      <c r="U25" s="248"/>
      <c r="V25" s="248"/>
      <c r="W25" s="248"/>
      <c r="X25" s="248"/>
      <c r="Y25" s="248"/>
      <c r="Z25" s="248"/>
      <c r="AA25" s="248"/>
      <c r="AB25" s="248"/>
      <c r="AC25" s="248"/>
      <c r="AD25" s="248"/>
      <c r="AE25" s="248"/>
    </row>
    <row r="26" spans="1:31" ht="12.75">
      <c r="A26" s="234" t="s">
        <v>187</v>
      </c>
      <c r="B26" s="290"/>
      <c r="C26" s="282"/>
      <c r="D26" s="239"/>
      <c r="E26" s="283"/>
      <c r="F26" s="282"/>
      <c r="G26" s="239"/>
      <c r="H26" s="283"/>
      <c r="I26" s="282"/>
      <c r="J26" s="239"/>
      <c r="K26" s="283"/>
      <c r="L26" s="282"/>
      <c r="M26" s="239"/>
      <c r="N26" s="283"/>
      <c r="O26" s="282"/>
      <c r="P26" s="239"/>
      <c r="Q26" s="283"/>
      <c r="R26" s="282"/>
      <c r="S26" s="239"/>
      <c r="T26" s="238"/>
      <c r="U26" s="248"/>
      <c r="V26" s="248"/>
      <c r="W26" s="248"/>
      <c r="X26" s="248"/>
      <c r="Y26" s="248"/>
      <c r="Z26" s="248"/>
      <c r="AA26" s="248"/>
      <c r="AB26" s="248"/>
      <c r="AC26" s="248"/>
      <c r="AD26" s="248"/>
      <c r="AE26" s="248"/>
    </row>
    <row r="27" spans="1:31" ht="12.75">
      <c r="A27" s="234" t="s">
        <v>188</v>
      </c>
      <c r="B27" s="290"/>
      <c r="C27" s="282"/>
      <c r="D27" s="239"/>
      <c r="E27" s="283"/>
      <c r="F27" s="282"/>
      <c r="G27" s="239"/>
      <c r="H27" s="283"/>
      <c r="I27" s="282"/>
      <c r="J27" s="239"/>
      <c r="K27" s="283"/>
      <c r="L27" s="282"/>
      <c r="M27" s="239"/>
      <c r="N27" s="283"/>
      <c r="O27" s="282"/>
      <c r="P27" s="239"/>
      <c r="Q27" s="283"/>
      <c r="R27" s="282"/>
      <c r="S27" s="239"/>
      <c r="T27" s="238"/>
      <c r="U27" s="248"/>
      <c r="V27" s="248"/>
      <c r="W27" s="248"/>
      <c r="X27" s="248"/>
      <c r="Y27" s="248"/>
      <c r="Z27" s="248"/>
      <c r="AA27" s="248"/>
      <c r="AB27" s="248"/>
      <c r="AC27" s="248"/>
      <c r="AD27" s="248"/>
      <c r="AE27" s="248"/>
    </row>
    <row r="28" spans="1:31" ht="12.75">
      <c r="A28" s="234" t="s">
        <v>189</v>
      </c>
      <c r="B28" s="290"/>
      <c r="C28" s="282"/>
      <c r="D28" s="239"/>
      <c r="E28" s="283"/>
      <c r="F28" s="282"/>
      <c r="G28" s="239"/>
      <c r="H28" s="283"/>
      <c r="I28" s="282"/>
      <c r="J28" s="239"/>
      <c r="K28" s="283"/>
      <c r="L28" s="282"/>
      <c r="M28" s="239"/>
      <c r="N28" s="283"/>
      <c r="O28" s="282"/>
      <c r="P28" s="239"/>
      <c r="Q28" s="283"/>
      <c r="R28" s="282"/>
      <c r="S28" s="239"/>
      <c r="T28" s="238"/>
      <c r="U28" s="248"/>
      <c r="V28" s="248"/>
      <c r="W28" s="248"/>
      <c r="X28" s="248"/>
      <c r="Y28" s="248"/>
      <c r="Z28" s="248"/>
      <c r="AA28" s="248"/>
      <c r="AB28" s="248"/>
      <c r="AC28" s="248"/>
      <c r="AD28" s="248"/>
      <c r="AE28" s="248"/>
    </row>
    <row r="29" spans="1:20" ht="12.75">
      <c r="A29" s="234" t="s">
        <v>91</v>
      </c>
      <c r="B29" s="291"/>
      <c r="C29" s="282"/>
      <c r="D29" s="239"/>
      <c r="E29" s="283"/>
      <c r="F29" s="282"/>
      <c r="G29" s="239"/>
      <c r="H29" s="283"/>
      <c r="I29" s="282"/>
      <c r="J29" s="239"/>
      <c r="K29" s="283"/>
      <c r="L29" s="282"/>
      <c r="M29" s="239"/>
      <c r="N29" s="283"/>
      <c r="O29" s="282"/>
      <c r="P29" s="239"/>
      <c r="Q29" s="283"/>
      <c r="R29" s="282"/>
      <c r="S29" s="239"/>
      <c r="T29" s="238"/>
    </row>
    <row r="30" spans="1:20" ht="12.75">
      <c r="A30" s="234" t="s">
        <v>92</v>
      </c>
      <c r="B30" s="291"/>
      <c r="C30" s="282"/>
      <c r="D30" s="239"/>
      <c r="E30" s="283"/>
      <c r="F30" s="282"/>
      <c r="G30" s="239"/>
      <c r="H30" s="283"/>
      <c r="I30" s="282"/>
      <c r="J30" s="239"/>
      <c r="K30" s="283"/>
      <c r="L30" s="282"/>
      <c r="M30" s="239"/>
      <c r="N30" s="283"/>
      <c r="O30" s="282"/>
      <c r="P30" s="239"/>
      <c r="Q30" s="283"/>
      <c r="R30" s="282"/>
      <c r="S30" s="239"/>
      <c r="T30" s="238"/>
    </row>
    <row r="31" spans="1:31" ht="13.5" thickBot="1">
      <c r="A31" s="241" t="s">
        <v>36</v>
      </c>
      <c r="B31" s="242">
        <f aca="true" t="shared" si="1" ref="B31:S31">SUM(B18:B30)</f>
        <v>0</v>
      </c>
      <c r="C31" s="249">
        <f t="shared" si="1"/>
        <v>0</v>
      </c>
      <c r="D31" s="250">
        <f t="shared" si="1"/>
        <v>0</v>
      </c>
      <c r="E31" s="242">
        <f t="shared" si="1"/>
        <v>0</v>
      </c>
      <c r="F31" s="249">
        <f t="shared" si="1"/>
        <v>0</v>
      </c>
      <c r="G31" s="250">
        <f t="shared" si="1"/>
        <v>0</v>
      </c>
      <c r="H31" s="242">
        <f t="shared" si="1"/>
        <v>0</v>
      </c>
      <c r="I31" s="249">
        <f t="shared" si="1"/>
        <v>0</v>
      </c>
      <c r="J31" s="250">
        <f t="shared" si="1"/>
        <v>0</v>
      </c>
      <c r="K31" s="242">
        <f t="shared" si="1"/>
        <v>0</v>
      </c>
      <c r="L31" s="249">
        <f t="shared" si="1"/>
        <v>0</v>
      </c>
      <c r="M31" s="250">
        <f t="shared" si="1"/>
        <v>0</v>
      </c>
      <c r="N31" s="242">
        <f t="shared" si="1"/>
        <v>0</v>
      </c>
      <c r="O31" s="249">
        <f t="shared" si="1"/>
        <v>0</v>
      </c>
      <c r="P31" s="250">
        <f t="shared" si="1"/>
        <v>0</v>
      </c>
      <c r="Q31" s="242">
        <f t="shared" si="1"/>
        <v>0</v>
      </c>
      <c r="R31" s="249">
        <f t="shared" si="1"/>
        <v>0</v>
      </c>
      <c r="S31" s="250">
        <f t="shared" si="1"/>
        <v>0</v>
      </c>
      <c r="T31" s="244"/>
      <c r="U31" s="248"/>
      <c r="V31" s="248"/>
      <c r="W31" s="251"/>
      <c r="X31" s="248"/>
      <c r="Y31" s="248"/>
      <c r="Z31" s="248"/>
      <c r="AA31" s="248"/>
      <c r="AB31" s="248"/>
      <c r="AC31" s="248"/>
      <c r="AD31" s="248"/>
      <c r="AE31" s="248"/>
    </row>
    <row r="32" spans="1:31" ht="14.25" thickBot="1" thickTop="1">
      <c r="A32" s="252" t="s">
        <v>24</v>
      </c>
      <c r="B32" s="253">
        <f aca="true" t="shared" si="2" ref="B32:S32">+B16+B31</f>
        <v>0</v>
      </c>
      <c r="C32" s="254">
        <f t="shared" si="2"/>
        <v>0</v>
      </c>
      <c r="D32" s="255">
        <f t="shared" si="2"/>
        <v>0</v>
      </c>
      <c r="E32" s="256">
        <f t="shared" si="2"/>
        <v>0</v>
      </c>
      <c r="F32" s="254">
        <f t="shared" si="2"/>
        <v>0</v>
      </c>
      <c r="G32" s="257">
        <f t="shared" si="2"/>
        <v>0</v>
      </c>
      <c r="H32" s="256">
        <f t="shared" si="2"/>
        <v>0</v>
      </c>
      <c r="I32" s="254">
        <f t="shared" si="2"/>
        <v>0</v>
      </c>
      <c r="J32" s="258">
        <f t="shared" si="2"/>
        <v>0</v>
      </c>
      <c r="K32" s="256">
        <f t="shared" si="2"/>
        <v>0</v>
      </c>
      <c r="L32" s="254">
        <f t="shared" si="2"/>
        <v>0</v>
      </c>
      <c r="M32" s="258">
        <f t="shared" si="2"/>
        <v>0</v>
      </c>
      <c r="N32" s="256">
        <f t="shared" si="2"/>
        <v>0</v>
      </c>
      <c r="O32" s="254">
        <f t="shared" si="2"/>
        <v>0</v>
      </c>
      <c r="P32" s="259">
        <f t="shared" si="2"/>
        <v>0</v>
      </c>
      <c r="Q32" s="256">
        <f t="shared" si="2"/>
        <v>0</v>
      </c>
      <c r="R32" s="254">
        <f t="shared" si="2"/>
        <v>0</v>
      </c>
      <c r="S32" s="259">
        <f t="shared" si="2"/>
        <v>0</v>
      </c>
      <c r="T32" s="259"/>
      <c r="U32" s="248"/>
      <c r="V32" s="248"/>
      <c r="W32" s="248"/>
      <c r="X32" s="248"/>
      <c r="Y32" s="248"/>
      <c r="Z32" s="248"/>
      <c r="AA32" s="248"/>
      <c r="AB32" s="248"/>
      <c r="AC32" s="248"/>
      <c r="AD32" s="248"/>
      <c r="AE32" s="248"/>
    </row>
    <row r="33" spans="1:31" ht="13.5" thickTop="1">
      <c r="A33" s="260"/>
      <c r="B33" s="235"/>
      <c r="C33" s="261"/>
      <c r="D33" s="262"/>
      <c r="E33" s="235"/>
      <c r="F33" s="261"/>
      <c r="G33" s="236"/>
      <c r="H33" s="235"/>
      <c r="I33" s="261"/>
      <c r="J33" s="236"/>
      <c r="K33" s="235"/>
      <c r="L33" s="261"/>
      <c r="M33" s="236"/>
      <c r="N33" s="235"/>
      <c r="O33" s="261"/>
      <c r="P33" s="239"/>
      <c r="Q33" s="235"/>
      <c r="R33" s="261"/>
      <c r="S33" s="239"/>
      <c r="T33" s="239"/>
      <c r="U33" s="248"/>
      <c r="V33" s="248"/>
      <c r="W33" s="248"/>
      <c r="X33" s="248"/>
      <c r="Y33" s="248"/>
      <c r="Z33" s="248"/>
      <c r="AA33" s="248"/>
      <c r="AB33" s="248"/>
      <c r="AC33" s="248"/>
      <c r="AD33" s="248"/>
      <c r="AE33" s="248"/>
    </row>
    <row r="34" spans="1:31" ht="12.75">
      <c r="A34" s="260"/>
      <c r="B34" s="235"/>
      <c r="C34" s="261"/>
      <c r="D34" s="262"/>
      <c r="E34" s="235"/>
      <c r="F34" s="261"/>
      <c r="G34" s="236"/>
      <c r="H34" s="235"/>
      <c r="I34" s="261"/>
      <c r="J34" s="236"/>
      <c r="K34" s="235"/>
      <c r="L34" s="261"/>
      <c r="M34" s="236"/>
      <c r="N34" s="235"/>
      <c r="O34" s="261"/>
      <c r="P34" s="239"/>
      <c r="Q34" s="235"/>
      <c r="R34" s="261"/>
      <c r="S34" s="239"/>
      <c r="T34" s="239"/>
      <c r="U34" s="248"/>
      <c r="V34" s="248"/>
      <c r="W34" s="248"/>
      <c r="X34" s="248"/>
      <c r="Y34" s="248"/>
      <c r="Z34" s="248"/>
      <c r="AA34" s="248"/>
      <c r="AB34" s="248"/>
      <c r="AC34" s="248"/>
      <c r="AD34" s="248"/>
      <c r="AE34" s="248"/>
    </row>
    <row r="36" spans="3:19" s="263" customFormat="1" ht="12.75" hidden="1">
      <c r="C36" s="263">
        <f>C5+6</f>
        <v>8</v>
      </c>
      <c r="D36" s="263">
        <f>D5+6</f>
        <v>8</v>
      </c>
      <c r="F36" s="263">
        <f>F5+6</f>
        <v>9</v>
      </c>
      <c r="G36" s="263">
        <f>G5+6</f>
        <v>9</v>
      </c>
      <c r="I36" s="263">
        <f>I5+6</f>
        <v>10</v>
      </c>
      <c r="J36" s="263">
        <f>J5+6</f>
        <v>10</v>
      </c>
      <c r="L36" s="263">
        <f>L5+6</f>
        <v>11</v>
      </c>
      <c r="M36" s="263">
        <f>M5+6</f>
        <v>11</v>
      </c>
      <c r="O36" s="263">
        <f>O5+6</f>
        <v>12</v>
      </c>
      <c r="P36" s="263">
        <f>P5+6</f>
        <v>12</v>
      </c>
      <c r="R36" s="263">
        <f>R5+6</f>
        <v>13</v>
      </c>
      <c r="S36" s="263">
        <f>S5+6</f>
        <v>13</v>
      </c>
    </row>
    <row r="37" spans="1:21" ht="12.75">
      <c r="A37" s="264"/>
      <c r="B37" s="433" t="s">
        <v>6</v>
      </c>
      <c r="C37" s="434"/>
      <c r="D37" s="435"/>
      <c r="E37" s="433" t="s">
        <v>7</v>
      </c>
      <c r="F37" s="434"/>
      <c r="G37" s="435"/>
      <c r="H37" s="433" t="s">
        <v>8</v>
      </c>
      <c r="I37" s="434"/>
      <c r="J37" s="435"/>
      <c r="K37" s="433" t="s">
        <v>9</v>
      </c>
      <c r="L37" s="434"/>
      <c r="M37" s="435"/>
      <c r="N37" s="433" t="s">
        <v>10</v>
      </c>
      <c r="O37" s="434"/>
      <c r="P37" s="435"/>
      <c r="Q37" s="433" t="s">
        <v>11</v>
      </c>
      <c r="R37" s="434"/>
      <c r="S37" s="435"/>
      <c r="T37" s="265"/>
      <c r="U37" s="265"/>
    </row>
    <row r="38" spans="1:21" ht="38.25" customHeight="1">
      <c r="A38" s="266" t="s">
        <v>22</v>
      </c>
      <c r="B38" s="231" t="s">
        <v>16</v>
      </c>
      <c r="C38" s="377" t="s">
        <v>138</v>
      </c>
      <c r="D38" s="230" t="s">
        <v>139</v>
      </c>
      <c r="E38" s="231" t="s">
        <v>16</v>
      </c>
      <c r="F38" s="377" t="s">
        <v>138</v>
      </c>
      <c r="G38" s="230" t="s">
        <v>139</v>
      </c>
      <c r="H38" s="231" t="s">
        <v>16</v>
      </c>
      <c r="I38" s="377" t="s">
        <v>138</v>
      </c>
      <c r="J38" s="230" t="s">
        <v>139</v>
      </c>
      <c r="K38" s="231" t="s">
        <v>16</v>
      </c>
      <c r="L38" s="377" t="s">
        <v>138</v>
      </c>
      <c r="M38" s="230" t="s">
        <v>139</v>
      </c>
      <c r="N38" s="231" t="s">
        <v>16</v>
      </c>
      <c r="O38" s="377" t="s">
        <v>138</v>
      </c>
      <c r="P38" s="230" t="s">
        <v>139</v>
      </c>
      <c r="Q38" s="231" t="s">
        <v>16</v>
      </c>
      <c r="R38" s="377" t="s">
        <v>138</v>
      </c>
      <c r="S38" s="230" t="s">
        <v>139</v>
      </c>
      <c r="T38" s="230" t="s">
        <v>68</v>
      </c>
      <c r="U38" s="267"/>
    </row>
    <row r="39" spans="1:21" ht="12.75">
      <c r="A39" s="233" t="s">
        <v>23</v>
      </c>
      <c r="B39" s="231"/>
      <c r="C39" s="229"/>
      <c r="D39" s="226"/>
      <c r="E39" s="231"/>
      <c r="F39" s="229"/>
      <c r="G39" s="226"/>
      <c r="H39" s="231"/>
      <c r="I39" s="229"/>
      <c r="J39" s="229"/>
      <c r="K39" s="231"/>
      <c r="L39" s="229"/>
      <c r="M39" s="226"/>
      <c r="N39" s="231"/>
      <c r="O39" s="229"/>
      <c r="P39" s="226"/>
      <c r="Q39" s="231"/>
      <c r="R39" s="229"/>
      <c r="S39" s="226"/>
      <c r="T39" s="226"/>
      <c r="U39" s="267"/>
    </row>
    <row r="40" spans="1:21" ht="12.75">
      <c r="A40" s="234" t="s">
        <v>86</v>
      </c>
      <c r="B40" s="283"/>
      <c r="C40" s="282"/>
      <c r="D40" s="239"/>
      <c r="E40" s="283"/>
      <c r="F40" s="282"/>
      <c r="G40" s="239"/>
      <c r="H40" s="283"/>
      <c r="I40" s="282"/>
      <c r="J40" s="239"/>
      <c r="K40" s="283"/>
      <c r="L40" s="282"/>
      <c r="M40" s="239"/>
      <c r="N40" s="283"/>
      <c r="O40" s="380"/>
      <c r="P40" s="380"/>
      <c r="Q40" s="283">
        <v>188</v>
      </c>
      <c r="R40" s="380">
        <f>IF(Q40="","",IF(VLOOKUP($A40,'Ex ante LI &amp; Eligibility Stats'!$A$10:$M$28,R$36,FALSE)="N/A",0,VLOOKUP($A40,'Ex ante LI &amp; Eligibility Stats'!$A$10:$M$28,R$36,FALSE)*Q40/1000))</f>
        <v>254.364</v>
      </c>
      <c r="S40" s="380">
        <f>IF(Q40="","",IF(VLOOKUP($A40,'Ex post LI &amp; Eligibility Stats'!$A$10:$M$28,R$36,FALSE)="N/A",0,VLOOKUP($A40,'Ex post LI &amp; Eligibility Stats'!$A$10:$M$28,R$36,FALSE)*Q40/1000))</f>
        <v>293.97560000000004</v>
      </c>
      <c r="T40" s="381" t="s">
        <v>39</v>
      </c>
      <c r="U40" s="267"/>
    </row>
    <row r="41" spans="1:21" ht="12.75">
      <c r="A41" s="234" t="s">
        <v>14</v>
      </c>
      <c r="B41" s="283"/>
      <c r="C41" s="282"/>
      <c r="D41" s="239"/>
      <c r="E41" s="283"/>
      <c r="F41" s="282"/>
      <c r="G41" s="239"/>
      <c r="H41" s="283"/>
      <c r="I41" s="282"/>
      <c r="J41" s="239"/>
      <c r="K41" s="283"/>
      <c r="L41" s="282"/>
      <c r="M41" s="239"/>
      <c r="N41" s="283"/>
      <c r="O41" s="282"/>
      <c r="P41" s="239"/>
      <c r="Q41" s="283">
        <v>28</v>
      </c>
      <c r="R41" s="380">
        <f>IF(Q41="","",IF(VLOOKUP($A41,'Ex ante LI &amp; Eligibility Stats'!$A$10:$M$28,R$36,FALSE)="N/A",0,VLOOKUP($A41,'Ex ante LI &amp; Eligibility Stats'!$A$10:$M$28,R$36,FALSE)*Q41/1000))</f>
        <v>0</v>
      </c>
      <c r="S41" s="380">
        <f>IF(Q41="","",IF(VLOOKUP($A41,'Ex post LI &amp; Eligibility Stats'!$A$10:$M$28,R$36,FALSE)="N/A",0,VLOOKUP($A41,'Ex post LI &amp; Eligibility Stats'!$A$10:$M$28,R$36,FALSE)*Q41/1000))</f>
        <v>0</v>
      </c>
      <c r="T41" s="382" t="s">
        <v>39</v>
      </c>
      <c r="U41" s="267"/>
    </row>
    <row r="42" spans="1:21" ht="12.75">
      <c r="A42" s="234" t="s">
        <v>87</v>
      </c>
      <c r="B42" s="283"/>
      <c r="C42" s="282"/>
      <c r="D42" s="239"/>
      <c r="E42" s="283"/>
      <c r="F42" s="282"/>
      <c r="G42" s="239"/>
      <c r="H42" s="283"/>
      <c r="I42" s="282"/>
      <c r="J42" s="239"/>
      <c r="K42" s="283"/>
      <c r="L42" s="282"/>
      <c r="M42" s="239"/>
      <c r="N42" s="283"/>
      <c r="O42" s="282"/>
      <c r="P42" s="239"/>
      <c r="Q42" s="283">
        <v>5</v>
      </c>
      <c r="R42" s="380">
        <f>IF(Q42="","",IF(VLOOKUP($A42,'Ex ante LI &amp; Eligibility Stats'!$A$10:$M$28,R$36,FALSE)="N/A",0,VLOOKUP($A42,'Ex ante LI &amp; Eligibility Stats'!$A$10:$M$28,R$36,FALSE)*Q42/1000))</f>
        <v>0</v>
      </c>
      <c r="S42" s="380">
        <f>IF(Q42="","",IF(VLOOKUP($A42,'Ex post LI &amp; Eligibility Stats'!$A$10:$M$28,R$36,FALSE)="N/A",0,VLOOKUP($A42,'Ex post LI &amp; Eligibility Stats'!$A$10:$M$28,R$36,FALSE)*Q42/1000))</f>
        <v>0</v>
      </c>
      <c r="T42" s="382" t="s">
        <v>39</v>
      </c>
      <c r="U42" s="267"/>
    </row>
    <row r="43" spans="1:21" ht="12.75">
      <c r="A43" s="234" t="s">
        <v>28</v>
      </c>
      <c r="B43" s="283"/>
      <c r="C43" s="282"/>
      <c r="D43" s="239"/>
      <c r="E43" s="283"/>
      <c r="F43" s="282"/>
      <c r="G43" s="239"/>
      <c r="H43" s="283"/>
      <c r="I43" s="282"/>
      <c r="J43" s="239"/>
      <c r="K43" s="283"/>
      <c r="L43" s="282"/>
      <c r="M43" s="239"/>
      <c r="N43" s="283"/>
      <c r="O43" s="282"/>
      <c r="P43" s="239"/>
      <c r="Q43" s="283">
        <v>0</v>
      </c>
      <c r="R43" s="380">
        <f>IF(Q43="","",IF(VLOOKUP($A43,'Ex ante LI &amp; Eligibility Stats'!$A$10:$M$28,R$36,FALSE)="N/A",0,VLOOKUP($A43,'Ex ante LI &amp; Eligibility Stats'!$A$10:$M$28,R$36,FALSE)*Q43/1000))</f>
        <v>0</v>
      </c>
      <c r="S43" s="380">
        <f>IF(Q43="","",IF(VLOOKUP($A43,'Ex post LI &amp; Eligibility Stats'!$A$10:$M$28,R$36,FALSE)="N/A",0,VLOOKUP($A43,'Ex post LI &amp; Eligibility Stats'!$A$10:$M$28,R$36,FALSE)*Q43/1000))</f>
        <v>0</v>
      </c>
      <c r="T43" s="382" t="s">
        <v>39</v>
      </c>
      <c r="U43" s="267"/>
    </row>
    <row r="44" spans="1:21" ht="12.75">
      <c r="A44" s="234" t="s">
        <v>232</v>
      </c>
      <c r="B44" s="283"/>
      <c r="C44" s="282"/>
      <c r="D44" s="239"/>
      <c r="E44" s="283"/>
      <c r="F44" s="282"/>
      <c r="G44" s="239"/>
      <c r="H44" s="283"/>
      <c r="I44" s="282"/>
      <c r="J44" s="239"/>
      <c r="K44" s="283"/>
      <c r="L44" s="282"/>
      <c r="M44" s="239"/>
      <c r="N44" s="283"/>
      <c r="O44" s="282"/>
      <c r="P44" s="239"/>
      <c r="Q44" s="283">
        <v>1131</v>
      </c>
      <c r="R44" s="380">
        <f>IF(Q44="","",IF(VLOOKUP($A44,'Ex ante LI &amp; Eligibility Stats'!$A$10:$M$28,R$36,FALSE)="N/A",0,VLOOKUP($A44,'Ex ante LI &amp; Eligibility Stats'!$A$10:$M$28,R$36,FALSE)*Q44/1000))</f>
        <v>0</v>
      </c>
      <c r="S44" s="380">
        <f>IF(Q44="","",IF(VLOOKUP($A44,'Ex post LI &amp; Eligibility Stats'!$A$10:$M$28,R$36,FALSE)="N/A",0,VLOOKUP($A44,'Ex post LI &amp; Eligibility Stats'!$A$10:$M$28,R$36,FALSE)*Q44/1000))</f>
        <v>0.80301</v>
      </c>
      <c r="T44" s="382" t="s">
        <v>39</v>
      </c>
      <c r="U44" s="267"/>
    </row>
    <row r="45" spans="1:21" ht="12.75">
      <c r="A45" s="234" t="s">
        <v>180</v>
      </c>
      <c r="B45" s="283"/>
      <c r="C45" s="282"/>
      <c r="D45" s="239"/>
      <c r="E45" s="283"/>
      <c r="F45" s="282"/>
      <c r="G45" s="239"/>
      <c r="H45" s="283"/>
      <c r="I45" s="282"/>
      <c r="J45" s="239"/>
      <c r="K45" s="283"/>
      <c r="L45" s="282"/>
      <c r="M45" s="239"/>
      <c r="N45" s="283"/>
      <c r="O45" s="282"/>
      <c r="P45" s="239"/>
      <c r="Q45" s="283">
        <v>102784</v>
      </c>
      <c r="R45" s="380">
        <f>IF(Q45="","",IF(VLOOKUP($A45,'Ex ante LI &amp; Eligibility Stats'!$A$10:$M$28,R$36,FALSE)="N/A",0,VLOOKUP($A45,'Ex ante LI &amp; Eligibility Stats'!$A$10:$M$28,R$36,FALSE)*Q45/1000))</f>
        <v>0</v>
      </c>
      <c r="S45" s="380">
        <f>IF(Q45="","",IF(VLOOKUP($A45,'Ex post LI &amp; Eligibility Stats'!$A$10:$M$28,R$36,FALSE)="N/A",0,VLOOKUP($A45,'Ex post LI &amp; Eligibility Stats'!$A$10:$M$28,R$36,FALSE)*Q45/1000))</f>
        <v>19.528959999999998</v>
      </c>
      <c r="T45" s="382" t="s">
        <v>39</v>
      </c>
      <c r="U45" s="267"/>
    </row>
    <row r="46" spans="1:21" ht="13.5" thickBot="1">
      <c r="A46" s="241" t="s">
        <v>21</v>
      </c>
      <c r="B46" s="242">
        <f aca="true" t="shared" si="3" ref="B46:S46">SUM(B40:B45)</f>
        <v>0</v>
      </c>
      <c r="C46" s="243">
        <f t="shared" si="3"/>
        <v>0</v>
      </c>
      <c r="D46" s="244">
        <f t="shared" si="3"/>
        <v>0</v>
      </c>
      <c r="E46" s="242">
        <f t="shared" si="3"/>
        <v>0</v>
      </c>
      <c r="F46" s="243">
        <f t="shared" si="3"/>
        <v>0</v>
      </c>
      <c r="G46" s="244">
        <f t="shared" si="3"/>
        <v>0</v>
      </c>
      <c r="H46" s="242">
        <f t="shared" si="3"/>
        <v>0</v>
      </c>
      <c r="I46" s="243">
        <f t="shared" si="3"/>
        <v>0</v>
      </c>
      <c r="J46" s="244">
        <f t="shared" si="3"/>
        <v>0</v>
      </c>
      <c r="K46" s="242">
        <f t="shared" si="3"/>
        <v>0</v>
      </c>
      <c r="L46" s="243">
        <f t="shared" si="3"/>
        <v>0</v>
      </c>
      <c r="M46" s="244">
        <f t="shared" si="3"/>
        <v>0</v>
      </c>
      <c r="N46" s="242">
        <f t="shared" si="3"/>
        <v>0</v>
      </c>
      <c r="O46" s="243">
        <f t="shared" si="3"/>
        <v>0</v>
      </c>
      <c r="P46" s="244">
        <f t="shared" si="3"/>
        <v>0</v>
      </c>
      <c r="Q46" s="242">
        <f t="shared" si="3"/>
        <v>104136</v>
      </c>
      <c r="R46" s="243">
        <f t="shared" si="3"/>
        <v>254.364</v>
      </c>
      <c r="S46" s="244">
        <f t="shared" si="3"/>
        <v>314.30757</v>
      </c>
      <c r="T46" s="244"/>
      <c r="U46" s="267"/>
    </row>
    <row r="47" spans="1:21" ht="13.5" thickTop="1">
      <c r="A47" s="233" t="s">
        <v>35</v>
      </c>
      <c r="B47" s="288"/>
      <c r="C47" s="286"/>
      <c r="D47" s="287"/>
      <c r="E47" s="288"/>
      <c r="F47" s="286"/>
      <c r="G47" s="287"/>
      <c r="H47" s="288"/>
      <c r="I47" s="286"/>
      <c r="J47" s="287"/>
      <c r="K47" s="288"/>
      <c r="L47" s="286"/>
      <c r="M47" s="287"/>
      <c r="N47" s="288"/>
      <c r="O47" s="245"/>
      <c r="P47" s="246"/>
      <c r="Q47" s="288"/>
      <c r="R47" s="245"/>
      <c r="S47" s="246"/>
      <c r="T47" s="247"/>
      <c r="U47" s="267"/>
    </row>
    <row r="48" spans="1:21" ht="12.75">
      <c r="A48" s="234" t="s">
        <v>88</v>
      </c>
      <c r="B48" s="283"/>
      <c r="C48" s="282"/>
      <c r="D48" s="239"/>
      <c r="E48" s="283"/>
      <c r="F48" s="282"/>
      <c r="G48" s="239"/>
      <c r="H48" s="283"/>
      <c r="I48" s="282"/>
      <c r="J48" s="239"/>
      <c r="K48" s="283"/>
      <c r="L48" s="282"/>
      <c r="M48" s="239"/>
      <c r="N48" s="283"/>
      <c r="O48" s="282"/>
      <c r="P48" s="239"/>
      <c r="Q48" s="283">
        <v>247</v>
      </c>
      <c r="R48" s="380">
        <f>IF(Q48="","",IF(VLOOKUP($A48,'Ex ante LI &amp; Eligibility Stats'!$A$10:$M$28,R$36,FALSE)="N/A",0,VLOOKUP($A48,'Ex ante LI &amp; Eligibility Stats'!$A$10:$M$28,R$36,FALSE)*Q48/1000))</f>
        <v>0</v>
      </c>
      <c r="S48" s="380">
        <f>IF(Q48="","",IF(VLOOKUP($A48,'Ex post LI &amp; Eligibility Stats'!$A$10:$M$28,R$36,FALSE)="N/A",0,VLOOKUP($A48,'Ex post LI &amp; Eligibility Stats'!$A$10:$M$28,R$36,FALSE)*Q48/1000))</f>
        <v>34.827</v>
      </c>
      <c r="T48" s="382" t="s">
        <v>39</v>
      </c>
      <c r="U48" s="267"/>
    </row>
    <row r="49" spans="1:21" ht="12.75">
      <c r="A49" s="234" t="s">
        <v>89</v>
      </c>
      <c r="B49" s="283"/>
      <c r="C49" s="282"/>
      <c r="D49" s="239"/>
      <c r="E49" s="283"/>
      <c r="F49" s="282"/>
      <c r="G49" s="239"/>
      <c r="H49" s="283"/>
      <c r="I49" s="282"/>
      <c r="J49" s="239"/>
      <c r="K49" s="283"/>
      <c r="L49" s="282"/>
      <c r="M49" s="239"/>
      <c r="N49" s="283"/>
      <c r="O49" s="282"/>
      <c r="P49" s="239"/>
      <c r="Q49" s="283">
        <v>624</v>
      </c>
      <c r="R49" s="380">
        <f>IF(Q49="","",IF(VLOOKUP($A49,'Ex ante LI &amp; Eligibility Stats'!$A$10:$M$28,R$36,FALSE)="N/A",0,VLOOKUP($A49,'Ex ante LI &amp; Eligibility Stats'!$A$10:$M$28,R$36,FALSE)*Q49/1000))</f>
        <v>0</v>
      </c>
      <c r="S49" s="380">
        <f>IF(Q49="","",IF(VLOOKUP($A49,'Ex post LI &amp; Eligibility Stats'!$A$10:$M$28,R$36,FALSE)="N/A",0,VLOOKUP($A49,'Ex post LI &amp; Eligibility Stats'!$A$10:$M$28,R$36,FALSE)*Q49/1000))</f>
        <v>78</v>
      </c>
      <c r="T49" s="382" t="s">
        <v>39</v>
      </c>
      <c r="U49" s="267"/>
    </row>
    <row r="50" spans="1:21" ht="12.75">
      <c r="A50" s="234" t="s">
        <v>181</v>
      </c>
      <c r="B50" s="283"/>
      <c r="C50" s="282"/>
      <c r="D50" s="239"/>
      <c r="E50" s="283"/>
      <c r="F50" s="282"/>
      <c r="G50" s="239"/>
      <c r="H50" s="283"/>
      <c r="I50" s="282"/>
      <c r="J50" s="239"/>
      <c r="K50" s="283"/>
      <c r="L50" s="282"/>
      <c r="M50" s="239"/>
      <c r="N50" s="283"/>
      <c r="O50" s="282"/>
      <c r="P50" s="239"/>
      <c r="Q50" s="283">
        <v>608</v>
      </c>
      <c r="R50" s="380">
        <f>IF(Q50="","",IF(VLOOKUP($A50,'Ex ante LI &amp; Eligibility Stats'!$A$10:$M$28,R$36,FALSE)="N/A",0,VLOOKUP($A50,'Ex ante LI &amp; Eligibility Stats'!$A$10:$M$28,R$36,FALSE)*Q50/1000))</f>
        <v>0</v>
      </c>
      <c r="S50" s="380">
        <f>IF(Q50="","",IF(VLOOKUP($A50,'Ex post LI &amp; Eligibility Stats'!$A$10:$M$28,R$36,FALSE)="N/A",0,VLOOKUP($A50,'Ex post LI &amp; Eligibility Stats'!$A$10:$M$28,R$36,FALSE)*Q50/1000))</f>
        <v>19.456</v>
      </c>
      <c r="T50" s="382" t="s">
        <v>39</v>
      </c>
      <c r="U50" s="267"/>
    </row>
    <row r="51" spans="1:21" ht="12.75">
      <c r="A51" s="234" t="s">
        <v>182</v>
      </c>
      <c r="B51" s="283"/>
      <c r="C51" s="282"/>
      <c r="D51" s="239"/>
      <c r="E51" s="283"/>
      <c r="F51" s="282"/>
      <c r="G51" s="239"/>
      <c r="H51" s="283"/>
      <c r="I51" s="282"/>
      <c r="J51" s="239"/>
      <c r="K51" s="283"/>
      <c r="L51" s="282"/>
      <c r="M51" s="239"/>
      <c r="N51" s="283"/>
      <c r="O51" s="282"/>
      <c r="P51" s="239"/>
      <c r="Q51" s="283">
        <v>224</v>
      </c>
      <c r="R51" s="380">
        <f>IF(Q51="","",IF(VLOOKUP($A51,'Ex ante LI &amp; Eligibility Stats'!$A$10:$M$28,R$36,FALSE)="N/A",0,VLOOKUP($A51,'Ex ante LI &amp; Eligibility Stats'!$A$10:$M$28,R$36,FALSE)*Q51/1000))</f>
        <v>0</v>
      </c>
      <c r="S51" s="380">
        <f>IF(Q51="","",IF(VLOOKUP($A51,'Ex post LI &amp; Eligibility Stats'!$A$10:$M$28,R$36,FALSE)="N/A",0,VLOOKUP($A51,'Ex post LI &amp; Eligibility Stats'!$A$10:$M$28,R$36,FALSE)*Q51/1000))</f>
        <v>17.92</v>
      </c>
      <c r="T51" s="382" t="s">
        <v>39</v>
      </c>
      <c r="U51" s="267"/>
    </row>
    <row r="52" spans="1:21" ht="12.75">
      <c r="A52" s="234" t="s">
        <v>15</v>
      </c>
      <c r="B52" s="283"/>
      <c r="C52" s="282"/>
      <c r="D52" s="239"/>
      <c r="E52" s="283"/>
      <c r="F52" s="282"/>
      <c r="G52" s="239"/>
      <c r="H52" s="283"/>
      <c r="I52" s="282"/>
      <c r="J52" s="239"/>
      <c r="K52" s="283"/>
      <c r="L52" s="282"/>
      <c r="M52" s="239"/>
      <c r="N52" s="283"/>
      <c r="O52" s="282"/>
      <c r="P52" s="239"/>
      <c r="Q52" s="283">
        <v>1143</v>
      </c>
      <c r="R52" s="380">
        <f>IF(Q52="","",IF(VLOOKUP($A52,'Ex ante LI &amp; Eligibility Stats'!$A$10:$M$28,R$36,FALSE)="N/A",0,VLOOKUP($A52,'Ex ante LI &amp; Eligibility Stats'!$A$10:$M$28,R$36,FALSE)*Q52/1000))</f>
        <v>26.16848594537534</v>
      </c>
      <c r="S52" s="380">
        <f>IF(Q52="","",IF(VLOOKUP($A52,'Ex post LI &amp; Eligibility Stats'!$A$10:$M$28,R$36,FALSE)="N/A",0,VLOOKUP($A52,'Ex post LI &amp; Eligibility Stats'!$A$10:$M$28,R$36,FALSE)*Q52/1000))</f>
        <v>54.864</v>
      </c>
      <c r="T52" s="382" t="s">
        <v>39</v>
      </c>
      <c r="U52" s="267"/>
    </row>
    <row r="53" spans="1:21" ht="12.75">
      <c r="A53" s="234" t="s">
        <v>90</v>
      </c>
      <c r="B53" s="283"/>
      <c r="C53" s="282"/>
      <c r="D53" s="239"/>
      <c r="E53" s="283"/>
      <c r="F53" s="282"/>
      <c r="G53" s="239"/>
      <c r="H53" s="283"/>
      <c r="I53" s="282"/>
      <c r="J53" s="239"/>
      <c r="K53" s="283"/>
      <c r="L53" s="282"/>
      <c r="M53" s="239"/>
      <c r="N53" s="283"/>
      <c r="O53" s="282"/>
      <c r="P53" s="239"/>
      <c r="Q53" s="283">
        <v>12</v>
      </c>
      <c r="R53" s="380">
        <f>IF(Q53="","",IF(VLOOKUP($A53,'Ex ante LI &amp; Eligibility Stats'!$A$10:$M$28,R$36,FALSE)="N/A",0,VLOOKUP($A53,'Ex ante LI &amp; Eligibility Stats'!$A$10:$M$28,R$36,FALSE)*Q53/1000))</f>
        <v>0</v>
      </c>
      <c r="S53" s="380">
        <f>IF(Q53="","",IF(VLOOKUP($A53,'Ex post LI &amp; Eligibility Stats'!$A$10:$M$28,R$36,FALSE)="N/A",0,VLOOKUP($A53,'Ex post LI &amp; Eligibility Stats'!$A$10:$M$28,R$36,FALSE)*Q53/1000))</f>
        <v>0</v>
      </c>
      <c r="T53" s="382" t="s">
        <v>39</v>
      </c>
      <c r="U53" s="267"/>
    </row>
    <row r="54" spans="1:21" ht="12.75">
      <c r="A54" s="234" t="s">
        <v>185</v>
      </c>
      <c r="B54" s="283"/>
      <c r="C54" s="282"/>
      <c r="D54" s="239"/>
      <c r="E54" s="283"/>
      <c r="F54" s="282"/>
      <c r="G54" s="239"/>
      <c r="H54" s="283"/>
      <c r="I54" s="282"/>
      <c r="J54" s="239"/>
      <c r="K54" s="283"/>
      <c r="L54" s="282"/>
      <c r="M54" s="239"/>
      <c r="N54" s="283"/>
      <c r="O54" s="282"/>
      <c r="P54" s="239"/>
      <c r="Q54" s="283">
        <v>622</v>
      </c>
      <c r="R54" s="380">
        <f>IF(Q54="","",IF(VLOOKUP($A54,'Ex ante LI &amp; Eligibility Stats'!$A$10:$M$28,R$36,FALSE)="N/A",0,VLOOKUP($A54,'Ex ante LI &amp; Eligibility Stats'!$A$10:$M$28,R$36,FALSE)*Q54/1000))</f>
        <v>0</v>
      </c>
      <c r="S54" s="380">
        <f>IF(Q54="","",IF(VLOOKUP($A54,'Ex post LI &amp; Eligibility Stats'!$A$10:$M$28,R$36,FALSE)="N/A",0,VLOOKUP($A54,'Ex post LI &amp; Eligibility Stats'!$A$10:$M$28,R$36,FALSE)*Q54/1000))</f>
        <v>8.086</v>
      </c>
      <c r="T54" s="382" t="s">
        <v>39</v>
      </c>
      <c r="U54" s="267"/>
    </row>
    <row r="55" spans="1:21" ht="12.75">
      <c r="A55" s="234" t="s">
        <v>186</v>
      </c>
      <c r="B55" s="283"/>
      <c r="C55" s="282"/>
      <c r="D55" s="239"/>
      <c r="E55" s="283"/>
      <c r="F55" s="282"/>
      <c r="G55" s="239"/>
      <c r="H55" s="283"/>
      <c r="I55" s="282"/>
      <c r="J55" s="239"/>
      <c r="K55" s="283"/>
      <c r="L55" s="282"/>
      <c r="M55" s="239"/>
      <c r="N55" s="283"/>
      <c r="O55" s="282"/>
      <c r="P55" s="239"/>
      <c r="Q55" s="283">
        <v>64</v>
      </c>
      <c r="R55" s="380">
        <f>IF(Q55="","",IF(VLOOKUP($A55,'Ex ante LI &amp; Eligibility Stats'!$A$10:$M$28,R$36,FALSE)="N/A",0,VLOOKUP($A55,'Ex ante LI &amp; Eligibility Stats'!$A$10:$M$28,R$36,FALSE)*Q55/1000))</f>
        <v>0</v>
      </c>
      <c r="S55" s="380">
        <f>IF(Q55="","",IF(VLOOKUP($A55,'Ex post LI &amp; Eligibility Stats'!$A$10:$M$28,R$36,FALSE)="N/A",0,VLOOKUP($A55,'Ex post LI &amp; Eligibility Stats'!$A$10:$M$28,R$36,FALSE)*Q55/1000))</f>
        <v>2.88</v>
      </c>
      <c r="T55" s="382" t="s">
        <v>39</v>
      </c>
      <c r="U55" s="267"/>
    </row>
    <row r="56" spans="1:21" ht="12.75">
      <c r="A56" s="234" t="s">
        <v>187</v>
      </c>
      <c r="B56" s="283"/>
      <c r="C56" s="282"/>
      <c r="D56" s="239"/>
      <c r="E56" s="283"/>
      <c r="F56" s="282"/>
      <c r="G56" s="239"/>
      <c r="H56" s="283"/>
      <c r="I56" s="282"/>
      <c r="J56" s="239"/>
      <c r="K56" s="283"/>
      <c r="L56" s="282"/>
      <c r="M56" s="239"/>
      <c r="N56" s="283"/>
      <c r="O56" s="282"/>
      <c r="P56" s="239"/>
      <c r="Q56" s="283">
        <v>36</v>
      </c>
      <c r="R56" s="380">
        <f>IF(Q56="","",IF(VLOOKUP($A56,'Ex ante LI &amp; Eligibility Stats'!$A$10:$M$28,R$36,FALSE)="N/A",0,VLOOKUP($A56,'Ex ante LI &amp; Eligibility Stats'!$A$10:$M$28,R$36,FALSE)*Q56/1000))</f>
        <v>0</v>
      </c>
      <c r="S56" s="380">
        <f>IF(Q56="","",IF(VLOOKUP($A56,'Ex post LI &amp; Eligibility Stats'!$A$10:$M$28,R$36,FALSE)="N/A",0,VLOOKUP($A56,'Ex post LI &amp; Eligibility Stats'!$A$10:$M$28,R$36,FALSE)*Q56/1000))</f>
        <v>0.9</v>
      </c>
      <c r="T56" s="382" t="s">
        <v>39</v>
      </c>
      <c r="U56" s="267"/>
    </row>
    <row r="57" spans="1:21" ht="12.75">
      <c r="A57" s="234" t="s">
        <v>188</v>
      </c>
      <c r="B57" s="283"/>
      <c r="C57" s="282"/>
      <c r="D57" s="239"/>
      <c r="E57" s="283"/>
      <c r="F57" s="282"/>
      <c r="G57" s="239"/>
      <c r="H57" s="283"/>
      <c r="I57" s="282"/>
      <c r="J57" s="239"/>
      <c r="K57" s="283"/>
      <c r="L57" s="282"/>
      <c r="M57" s="239"/>
      <c r="N57" s="283"/>
      <c r="O57" s="282"/>
      <c r="P57" s="239"/>
      <c r="Q57" s="283">
        <v>46</v>
      </c>
      <c r="R57" s="380">
        <f>IF(Q57="","",IF(VLOOKUP($A57,'Ex ante LI &amp; Eligibility Stats'!$A$10:$M$28,R$36,FALSE)="N/A",0,VLOOKUP($A57,'Ex ante LI &amp; Eligibility Stats'!$A$10:$M$28,R$36,FALSE)*Q57/1000))</f>
        <v>0</v>
      </c>
      <c r="S57" s="380">
        <f>IF(Q57="","",IF(VLOOKUP($A57,'Ex post LI &amp; Eligibility Stats'!$A$10:$M$28,R$36,FALSE)="N/A",0,VLOOKUP($A57,'Ex post LI &amp; Eligibility Stats'!$A$10:$M$28,R$36,FALSE)*Q57/1000))</f>
        <v>0.644</v>
      </c>
      <c r="T57" s="382" t="s">
        <v>39</v>
      </c>
      <c r="U57" s="267"/>
    </row>
    <row r="58" spans="1:21" ht="12.75">
      <c r="A58" s="234" t="s">
        <v>189</v>
      </c>
      <c r="B58" s="283"/>
      <c r="C58" s="282"/>
      <c r="D58" s="239"/>
      <c r="E58" s="283"/>
      <c r="F58" s="282"/>
      <c r="G58" s="239"/>
      <c r="H58" s="283"/>
      <c r="I58" s="282"/>
      <c r="J58" s="239"/>
      <c r="K58" s="283"/>
      <c r="L58" s="282"/>
      <c r="M58" s="239"/>
      <c r="N58" s="283"/>
      <c r="O58" s="282"/>
      <c r="P58" s="239"/>
      <c r="Q58" s="283">
        <v>38</v>
      </c>
      <c r="R58" s="380">
        <f>IF(Q58="","",IF(VLOOKUP($A58,'Ex ante LI &amp; Eligibility Stats'!$A$10:$M$28,R$36,FALSE)="N/A",0,VLOOKUP($A58,'Ex ante LI &amp; Eligibility Stats'!$A$10:$M$28,R$36,FALSE)*Q58/1000))</f>
        <v>0</v>
      </c>
      <c r="S58" s="380">
        <f>IF(Q58="","",IF(VLOOKUP($A58,'Ex post LI &amp; Eligibility Stats'!$A$10:$M$28,R$36,FALSE)="N/A",0,VLOOKUP($A58,'Ex post LI &amp; Eligibility Stats'!$A$10:$M$28,R$36,FALSE)*Q58/1000))</f>
        <v>4.408</v>
      </c>
      <c r="T58" s="382" t="s">
        <v>39</v>
      </c>
      <c r="U58" s="267"/>
    </row>
    <row r="59" spans="1:21" ht="12.75">
      <c r="A59" s="234" t="s">
        <v>91</v>
      </c>
      <c r="B59" s="283"/>
      <c r="C59" s="282"/>
      <c r="D59" s="239"/>
      <c r="E59" s="283"/>
      <c r="F59" s="282"/>
      <c r="G59" s="239"/>
      <c r="H59" s="283"/>
      <c r="I59" s="282"/>
      <c r="J59" s="239"/>
      <c r="K59" s="283"/>
      <c r="L59" s="282"/>
      <c r="M59" s="239"/>
      <c r="N59" s="283"/>
      <c r="O59" s="282"/>
      <c r="P59" s="239"/>
      <c r="Q59" s="283">
        <v>172</v>
      </c>
      <c r="R59" s="380">
        <f>IF(Q59="","",IF(VLOOKUP($A59,'Ex ante LI &amp; Eligibility Stats'!$A$10:$M$28,R$36,FALSE)="N/A",0,VLOOKUP($A59,'Ex ante LI &amp; Eligibility Stats'!$A$10:$M$28,R$36,FALSE)*Q59/1000))</f>
        <v>0</v>
      </c>
      <c r="S59" s="380">
        <f>IF(Q59="","",IF(VLOOKUP($A59,'Ex post LI &amp; Eligibility Stats'!$A$10:$M$28,R$36,FALSE)="N/A",0,VLOOKUP($A59,'Ex post LI &amp; Eligibility Stats'!$A$10:$M$28,R$36,FALSE)*Q59/1000))</f>
        <v>0.07568000000000001</v>
      </c>
      <c r="T59" s="382" t="s">
        <v>39</v>
      </c>
      <c r="U59" s="267"/>
    </row>
    <row r="60" spans="1:21" ht="12.75">
      <c r="A60" s="234" t="s">
        <v>92</v>
      </c>
      <c r="B60" s="283"/>
      <c r="C60" s="282"/>
      <c r="D60" s="239"/>
      <c r="E60" s="283"/>
      <c r="F60" s="282"/>
      <c r="G60" s="239"/>
      <c r="H60" s="283"/>
      <c r="I60" s="282"/>
      <c r="J60" s="239"/>
      <c r="K60" s="283"/>
      <c r="L60" s="282"/>
      <c r="M60" s="239"/>
      <c r="N60" s="283"/>
      <c r="O60" s="282"/>
      <c r="P60" s="239"/>
      <c r="Q60" s="283">
        <v>25386</v>
      </c>
      <c r="R60" s="380">
        <f>IF(Q60="","",IF(VLOOKUP($A60,'Ex ante LI &amp; Eligibility Stats'!$A$10:$M$28,R$5,FALSE)="N/A",0,VLOOKUP($A60,'Ex ante LI &amp; Eligibility Stats'!$A$10:$M$28,R$5,FALSE)*Q60/1000))</f>
        <v>0</v>
      </c>
      <c r="S60" s="380">
        <f>IF(Q60="","",IF(VLOOKUP($A60,'Ex post LI &amp; Eligibility Stats'!$A$10:$M$28,R$5,FALSE)="N/A",0,VLOOKUP($A60,'Ex post LI &amp; Eligibility Stats'!$A$10:$M$28,R$5,FALSE)*Q60/1000))</f>
        <v>7.9382022</v>
      </c>
      <c r="T60" s="383" t="s">
        <v>39</v>
      </c>
      <c r="U60" s="267"/>
    </row>
    <row r="61" spans="1:21" ht="13.5" thickBot="1">
      <c r="A61" s="241" t="s">
        <v>36</v>
      </c>
      <c r="B61" s="268">
        <f aca="true" t="shared" si="4" ref="B61:S61">SUM(B48:B60)</f>
        <v>0</v>
      </c>
      <c r="C61" s="243">
        <f t="shared" si="4"/>
        <v>0</v>
      </c>
      <c r="D61" s="244">
        <f t="shared" si="4"/>
        <v>0</v>
      </c>
      <c r="E61" s="269">
        <f t="shared" si="4"/>
        <v>0</v>
      </c>
      <c r="F61" s="243">
        <f t="shared" si="4"/>
        <v>0</v>
      </c>
      <c r="G61" s="244">
        <f t="shared" si="4"/>
        <v>0</v>
      </c>
      <c r="H61" s="269">
        <f t="shared" si="4"/>
        <v>0</v>
      </c>
      <c r="I61" s="243">
        <f t="shared" si="4"/>
        <v>0</v>
      </c>
      <c r="J61" s="244">
        <f t="shared" si="4"/>
        <v>0</v>
      </c>
      <c r="K61" s="269">
        <f t="shared" si="4"/>
        <v>0</v>
      </c>
      <c r="L61" s="243">
        <f t="shared" si="4"/>
        <v>0</v>
      </c>
      <c r="M61" s="244">
        <f t="shared" si="4"/>
        <v>0</v>
      </c>
      <c r="N61" s="269">
        <f t="shared" si="4"/>
        <v>0</v>
      </c>
      <c r="O61" s="243">
        <f t="shared" si="4"/>
        <v>0</v>
      </c>
      <c r="P61" s="244">
        <f t="shared" si="4"/>
        <v>0</v>
      </c>
      <c r="Q61" s="269">
        <f t="shared" si="4"/>
        <v>29222</v>
      </c>
      <c r="R61" s="243">
        <f t="shared" si="4"/>
        <v>26.16848594537534</v>
      </c>
      <c r="S61" s="244">
        <f t="shared" si="4"/>
        <v>229.9988822</v>
      </c>
      <c r="T61" s="259"/>
      <c r="U61" s="267"/>
    </row>
    <row r="62" spans="1:21" ht="14.25" thickBot="1" thickTop="1">
      <c r="A62" s="252" t="s">
        <v>24</v>
      </c>
      <c r="B62" s="256">
        <f aca="true" t="shared" si="5" ref="B62:S62">+B46+B61</f>
        <v>0</v>
      </c>
      <c r="C62" s="270">
        <f t="shared" si="5"/>
        <v>0</v>
      </c>
      <c r="D62" s="258">
        <f t="shared" si="5"/>
        <v>0</v>
      </c>
      <c r="E62" s="256">
        <f t="shared" si="5"/>
        <v>0</v>
      </c>
      <c r="F62" s="270">
        <f t="shared" si="5"/>
        <v>0</v>
      </c>
      <c r="G62" s="258">
        <f t="shared" si="5"/>
        <v>0</v>
      </c>
      <c r="H62" s="256">
        <f t="shared" si="5"/>
        <v>0</v>
      </c>
      <c r="I62" s="270">
        <f t="shared" si="5"/>
        <v>0</v>
      </c>
      <c r="J62" s="258">
        <f t="shared" si="5"/>
        <v>0</v>
      </c>
      <c r="K62" s="256">
        <f t="shared" si="5"/>
        <v>0</v>
      </c>
      <c r="L62" s="270">
        <f t="shared" si="5"/>
        <v>0</v>
      </c>
      <c r="M62" s="258">
        <f t="shared" si="5"/>
        <v>0</v>
      </c>
      <c r="N62" s="256">
        <f t="shared" si="5"/>
        <v>0</v>
      </c>
      <c r="O62" s="270">
        <f t="shared" si="5"/>
        <v>0</v>
      </c>
      <c r="P62" s="258">
        <f t="shared" si="5"/>
        <v>0</v>
      </c>
      <c r="Q62" s="271">
        <f t="shared" si="5"/>
        <v>133358</v>
      </c>
      <c r="R62" s="270">
        <f t="shared" si="5"/>
        <v>280.53248594537536</v>
      </c>
      <c r="S62" s="258">
        <f t="shared" si="5"/>
        <v>544.3064522</v>
      </c>
      <c r="T62" s="259"/>
      <c r="U62" s="267"/>
    </row>
    <row r="63" spans="1:26" ht="13.5" thickTop="1">
      <c r="A63" s="260"/>
      <c r="B63" s="272"/>
      <c r="C63" s="272"/>
      <c r="D63" s="248"/>
      <c r="E63" s="272"/>
      <c r="F63" s="272"/>
      <c r="G63" s="272"/>
      <c r="H63" s="248"/>
      <c r="I63" s="272"/>
      <c r="J63" s="272"/>
      <c r="K63" s="272"/>
      <c r="L63" s="272"/>
      <c r="M63" s="248"/>
      <c r="N63" s="272"/>
      <c r="O63" s="272"/>
      <c r="P63" s="272"/>
      <c r="Q63" s="248"/>
      <c r="R63" s="272"/>
      <c r="S63" s="272"/>
      <c r="T63" s="272"/>
      <c r="U63" s="248"/>
      <c r="V63" s="272"/>
      <c r="W63" s="272"/>
      <c r="X63" s="251"/>
      <c r="Y63" s="273"/>
      <c r="Z63" s="273"/>
    </row>
    <row r="64" spans="1:26" ht="12.75">
      <c r="A64" s="260"/>
      <c r="B64" s="248"/>
      <c r="C64" s="248"/>
      <c r="D64" s="248"/>
      <c r="E64" s="272"/>
      <c r="F64" s="248"/>
      <c r="G64" s="272"/>
      <c r="H64" s="248"/>
      <c r="I64" s="248"/>
      <c r="J64" s="248"/>
      <c r="K64" s="272"/>
      <c r="L64" s="248"/>
      <c r="M64" s="248"/>
      <c r="N64" s="248"/>
      <c r="O64" s="248"/>
      <c r="P64" s="272"/>
      <c r="Q64" s="248"/>
      <c r="R64" s="248"/>
      <c r="S64" s="248"/>
      <c r="T64" s="272"/>
      <c r="U64" s="248"/>
      <c r="V64" s="248"/>
      <c r="W64" s="272"/>
      <c r="X64" s="251"/>
      <c r="Y64" s="251"/>
      <c r="Z64" s="273"/>
    </row>
    <row r="65" spans="1:26" s="276" customFormat="1" ht="12.75">
      <c r="A65" s="274"/>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row>
    <row r="66" spans="1:26" s="276" customFormat="1" ht="12.75">
      <c r="A66" s="440" t="s">
        <v>26</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row>
    <row r="67" spans="1:26" ht="12.75">
      <c r="A67" s="438" t="s">
        <v>156</v>
      </c>
      <c r="B67" s="439"/>
      <c r="C67" s="439"/>
      <c r="D67" s="439"/>
      <c r="E67" s="439"/>
      <c r="F67" s="439"/>
      <c r="G67" s="439"/>
      <c r="H67" s="439"/>
      <c r="I67" s="439"/>
      <c r="J67" s="439"/>
      <c r="K67" s="439"/>
      <c r="L67" s="439"/>
      <c r="M67" s="439"/>
      <c r="N67" s="439"/>
      <c r="O67" s="277"/>
      <c r="P67" s="277"/>
      <c r="Q67" s="277"/>
      <c r="R67" s="277"/>
      <c r="S67" s="277"/>
      <c r="T67" s="277"/>
      <c r="U67" s="277"/>
      <c r="V67" s="277"/>
      <c r="W67" s="277"/>
      <c r="X67" s="277"/>
      <c r="Y67" s="277"/>
      <c r="Z67" s="277"/>
    </row>
    <row r="68" spans="1:26" ht="12.75">
      <c r="A68" s="438"/>
      <c r="B68" s="439"/>
      <c r="C68" s="439"/>
      <c r="D68" s="439"/>
      <c r="E68" s="439"/>
      <c r="F68" s="439"/>
      <c r="G68" s="439"/>
      <c r="H68" s="439"/>
      <c r="I68" s="439"/>
      <c r="J68" s="439"/>
      <c r="K68" s="439"/>
      <c r="L68" s="439"/>
      <c r="M68" s="439"/>
      <c r="N68" s="439"/>
      <c r="O68" s="277"/>
      <c r="P68" s="277"/>
      <c r="Q68" s="277"/>
      <c r="R68" s="277"/>
      <c r="S68" s="277"/>
      <c r="T68" s="277"/>
      <c r="U68" s="277"/>
      <c r="V68" s="277"/>
      <c r="W68" s="277"/>
      <c r="X68" s="277"/>
      <c r="Y68" s="277"/>
      <c r="Z68" s="277"/>
    </row>
    <row r="69" spans="1:26" ht="27.75" customHeight="1">
      <c r="A69" s="439"/>
      <c r="B69" s="439"/>
      <c r="C69" s="439"/>
      <c r="D69" s="439"/>
      <c r="E69" s="439"/>
      <c r="F69" s="439"/>
      <c r="G69" s="439"/>
      <c r="H69" s="439"/>
      <c r="I69" s="439"/>
      <c r="J69" s="439"/>
      <c r="K69" s="439"/>
      <c r="L69" s="439"/>
      <c r="M69" s="439"/>
      <c r="N69" s="439"/>
      <c r="O69" s="277"/>
      <c r="P69" s="277"/>
      <c r="Q69" s="277"/>
      <c r="R69" s="277"/>
      <c r="S69" s="277"/>
      <c r="T69" s="277"/>
      <c r="U69" s="277"/>
      <c r="V69" s="277"/>
      <c r="W69" s="277"/>
      <c r="X69" s="277"/>
      <c r="Y69" s="277"/>
      <c r="Z69" s="277"/>
    </row>
    <row r="70" spans="1:26" ht="12.75">
      <c r="A70" s="436" t="s">
        <v>157</v>
      </c>
      <c r="B70" s="437"/>
      <c r="C70" s="437"/>
      <c r="D70" s="437"/>
      <c r="E70" s="437"/>
      <c r="F70" s="437"/>
      <c r="G70" s="437"/>
      <c r="H70" s="437"/>
      <c r="I70" s="437"/>
      <c r="J70" s="437"/>
      <c r="K70" s="437"/>
      <c r="L70" s="437"/>
      <c r="M70" s="437"/>
      <c r="N70" s="437"/>
      <c r="O70" s="277"/>
      <c r="P70" s="277"/>
      <c r="Q70" s="277"/>
      <c r="R70" s="277"/>
      <c r="S70" s="277"/>
      <c r="T70" s="277"/>
      <c r="U70" s="277"/>
      <c r="V70" s="277"/>
      <c r="W70" s="277"/>
      <c r="X70" s="277"/>
      <c r="Y70" s="277"/>
      <c r="Z70" s="277"/>
    </row>
    <row r="71" spans="1:26" ht="25.5" customHeight="1">
      <c r="A71" s="437"/>
      <c r="B71" s="437"/>
      <c r="C71" s="437"/>
      <c r="D71" s="437"/>
      <c r="E71" s="437"/>
      <c r="F71" s="437"/>
      <c r="G71" s="437"/>
      <c r="H71" s="437"/>
      <c r="I71" s="437"/>
      <c r="J71" s="437"/>
      <c r="K71" s="437"/>
      <c r="L71" s="437"/>
      <c r="M71" s="437"/>
      <c r="N71" s="437"/>
      <c r="O71" s="278"/>
      <c r="P71" s="278"/>
      <c r="Q71" s="278"/>
      <c r="R71" s="278"/>
      <c r="S71" s="278"/>
      <c r="T71" s="278"/>
      <c r="U71" s="278"/>
      <c r="V71" s="278"/>
      <c r="W71" s="278"/>
      <c r="X71" s="278"/>
      <c r="Y71" s="278"/>
      <c r="Z71" s="278"/>
    </row>
    <row r="72" spans="1:26" ht="11.25" customHeight="1">
      <c r="A72" s="279"/>
      <c r="B72" s="279"/>
      <c r="C72" s="279"/>
      <c r="D72" s="279"/>
      <c r="E72" s="279"/>
      <c r="F72" s="279"/>
      <c r="G72" s="279"/>
      <c r="H72" s="279"/>
      <c r="I72" s="279"/>
      <c r="J72" s="279"/>
      <c r="K72" s="279"/>
      <c r="L72" s="279"/>
      <c r="M72" s="279"/>
      <c r="N72" s="279"/>
      <c r="O72" s="279"/>
      <c r="P72" s="279"/>
      <c r="Q72" s="279"/>
      <c r="R72" s="279"/>
      <c r="S72" s="279"/>
      <c r="T72" s="278"/>
      <c r="U72" s="278"/>
      <c r="V72" s="278"/>
      <c r="W72" s="278"/>
      <c r="X72" s="278"/>
      <c r="Y72" s="278"/>
      <c r="Z72" s="278"/>
    </row>
    <row r="73" spans="1:14" ht="93.75" customHeight="1">
      <c r="A73" s="436" t="s">
        <v>179</v>
      </c>
      <c r="B73" s="437"/>
      <c r="C73" s="437"/>
      <c r="D73" s="437"/>
      <c r="E73" s="437"/>
      <c r="F73" s="437"/>
      <c r="G73" s="437"/>
      <c r="H73" s="437"/>
      <c r="I73" s="437"/>
      <c r="J73" s="437"/>
      <c r="K73" s="437"/>
      <c r="L73" s="437"/>
      <c r="M73" s="437"/>
      <c r="N73" s="437"/>
    </row>
    <row r="74" spans="1:14" ht="87.75" customHeight="1">
      <c r="A74" s="437"/>
      <c r="B74" s="437"/>
      <c r="C74" s="437"/>
      <c r="D74" s="437"/>
      <c r="E74" s="437"/>
      <c r="F74" s="437"/>
      <c r="G74" s="437"/>
      <c r="H74" s="437"/>
      <c r="I74" s="437"/>
      <c r="J74" s="437"/>
      <c r="K74" s="437"/>
      <c r="L74" s="437"/>
      <c r="M74" s="437"/>
      <c r="N74" s="437"/>
    </row>
    <row r="76" ht="12.75">
      <c r="A76" s="378"/>
    </row>
    <row r="77" ht="12.75">
      <c r="A77" s="278"/>
    </row>
  </sheetData>
  <sheetProtection/>
  <mergeCells count="16">
    <mergeCell ref="A73:N74"/>
    <mergeCell ref="A70:N71"/>
    <mergeCell ref="A67:N69"/>
    <mergeCell ref="A66:Z66"/>
    <mergeCell ref="B7:D7"/>
    <mergeCell ref="E7:G7"/>
    <mergeCell ref="B37:D37"/>
    <mergeCell ref="H7:J7"/>
    <mergeCell ref="E37:G37"/>
    <mergeCell ref="H37:J37"/>
    <mergeCell ref="K37:M37"/>
    <mergeCell ref="N37:P37"/>
    <mergeCell ref="Q7:S7"/>
    <mergeCell ref="Q37:S37"/>
    <mergeCell ref="K7:M7"/>
    <mergeCell ref="N7:P7"/>
  </mergeCells>
  <printOptions horizontalCentered="1"/>
  <pageMargins left="0" right="0" top="0.8" bottom="0.42" header="0.3" footer="0.15"/>
  <pageSetup cellComments="atEnd" horizontalDpi="600" verticalDpi="600" orientation="landscape" scale="57" r:id="rId1"/>
  <headerFooter alignWithMargins="0">
    <oddHeader>&amp;C&amp;"Arial,Bold"Table I-1 
Pacific Gas and Electric Company 
Interruptible and Price Responsive Programs
 Subscription Statistics - Enrolled MW
 December 2009 Year-End</oddHeader>
    <oddFooter>&amp;L&amp;F&amp;R&amp;D</oddFooter>
  </headerFooter>
  <rowBreaks count="1" manualBreakCount="1">
    <brk id="64" max="13" man="1"/>
  </rowBreaks>
</worksheet>
</file>

<file path=xl/worksheets/sheet2.xml><?xml version="1.0" encoding="utf-8"?>
<worksheet xmlns="http://schemas.openxmlformats.org/spreadsheetml/2006/main" xmlns:r="http://schemas.openxmlformats.org/officeDocument/2006/relationships">
  <dimension ref="A1:O33"/>
  <sheetViews>
    <sheetView zoomScale="75" zoomScaleNormal="75" zoomScalePageLayoutView="0" workbookViewId="0" topLeftCell="G1">
      <selection activeCell="N11" sqref="N11"/>
    </sheetView>
  </sheetViews>
  <sheetFormatPr defaultColWidth="9.140625" defaultRowHeight="12.75"/>
  <cols>
    <col min="1" max="1" width="35.7109375" style="52" customWidth="1"/>
    <col min="2" max="2" width="10.57421875" style="52" customWidth="1"/>
    <col min="3" max="3" width="10.00390625" style="52" customWidth="1"/>
    <col min="4" max="4" width="8.140625" style="52" customWidth="1"/>
    <col min="5" max="5" width="7.28125" style="52" customWidth="1"/>
    <col min="6" max="6" width="7.140625" style="52" customWidth="1"/>
    <col min="7" max="7" width="6.7109375" style="52" customWidth="1"/>
    <col min="8" max="8" width="6.57421875" style="52" customWidth="1"/>
    <col min="9" max="9" width="8.421875" style="52" customWidth="1"/>
    <col min="10" max="10" width="11.57421875" style="52" customWidth="1"/>
    <col min="11" max="11" width="9.421875" style="52" customWidth="1"/>
    <col min="12" max="12" width="11.140625" style="52" customWidth="1"/>
    <col min="13" max="13" width="10.7109375" style="52" customWidth="1"/>
    <col min="14" max="14" width="12.7109375" style="52" customWidth="1"/>
    <col min="15" max="15" width="54.8515625" style="52" customWidth="1"/>
    <col min="16" max="16" width="15.00390625" style="52" bestFit="1" customWidth="1"/>
    <col min="17" max="17" width="11.140625" style="52" customWidth="1"/>
    <col min="18" max="18" width="9.8515625" style="52" bestFit="1" customWidth="1"/>
    <col min="19" max="19" width="10.8515625" style="52" customWidth="1"/>
    <col min="20" max="20" width="12.140625" style="52" bestFit="1" customWidth="1"/>
    <col min="21" max="21" width="12.140625" style="52" customWidth="1"/>
    <col min="22" max="22" width="9.57421875" style="52" bestFit="1" customWidth="1"/>
    <col min="23" max="23" width="11.140625" style="52" customWidth="1"/>
    <col min="24" max="24" width="11.7109375" style="52" bestFit="1" customWidth="1"/>
    <col min="25" max="25" width="11.7109375" style="52" customWidth="1"/>
    <col min="26" max="16384" width="9.140625" style="52" customWidth="1"/>
  </cols>
  <sheetData>
    <row r="1" ht="12.75">
      <c r="A1" s="145" t="s">
        <v>81</v>
      </c>
    </row>
    <row r="2" ht="12.75">
      <c r="A2" s="145"/>
    </row>
    <row r="3" ht="12.75">
      <c r="A3" s="145"/>
    </row>
    <row r="4" ht="12.75">
      <c r="A4" s="145"/>
    </row>
    <row r="5" ht="12.75">
      <c r="A5" s="145"/>
    </row>
    <row r="8" spans="1:15" ht="12.75">
      <c r="A8" s="112"/>
      <c r="B8" s="441" t="s">
        <v>141</v>
      </c>
      <c r="C8" s="441"/>
      <c r="D8" s="441"/>
      <c r="E8" s="441"/>
      <c r="F8" s="441"/>
      <c r="G8" s="441"/>
      <c r="H8" s="441"/>
      <c r="I8" s="441"/>
      <c r="J8" s="441"/>
      <c r="K8" s="441"/>
      <c r="L8" s="441"/>
      <c r="M8" s="441"/>
      <c r="N8" s="442" t="s">
        <v>94</v>
      </c>
      <c r="O8" s="112"/>
    </row>
    <row r="9" spans="1:15" ht="12.75">
      <c r="A9" s="292" t="s">
        <v>61</v>
      </c>
      <c r="B9" s="149" t="s">
        <v>0</v>
      </c>
      <c r="C9" s="149" t="s">
        <v>1</v>
      </c>
      <c r="D9" s="149" t="s">
        <v>2</v>
      </c>
      <c r="E9" s="149" t="s">
        <v>3</v>
      </c>
      <c r="F9" s="149" t="s">
        <v>4</v>
      </c>
      <c r="G9" s="149" t="s">
        <v>5</v>
      </c>
      <c r="H9" s="149" t="s">
        <v>6</v>
      </c>
      <c r="I9" s="149" t="s">
        <v>62</v>
      </c>
      <c r="J9" s="149" t="s">
        <v>63</v>
      </c>
      <c r="K9" s="149" t="s">
        <v>9</v>
      </c>
      <c r="L9" s="149" t="s">
        <v>64</v>
      </c>
      <c r="M9" s="149" t="s">
        <v>11</v>
      </c>
      <c r="N9" s="443"/>
      <c r="O9" s="293" t="s">
        <v>146</v>
      </c>
    </row>
    <row r="10" spans="1:15" ht="38.25">
      <c r="A10" s="218" t="s">
        <v>93</v>
      </c>
      <c r="B10" s="299"/>
      <c r="C10" s="299"/>
      <c r="D10" s="299"/>
      <c r="E10" s="297"/>
      <c r="F10" s="297"/>
      <c r="G10" s="297"/>
      <c r="H10" s="297"/>
      <c r="I10" s="297"/>
      <c r="J10" s="297"/>
      <c r="K10" s="297"/>
      <c r="L10" s="297"/>
      <c r="M10" s="297">
        <v>1353</v>
      </c>
      <c r="N10" s="294"/>
      <c r="O10" s="280" t="s">
        <v>145</v>
      </c>
    </row>
    <row r="11" spans="1:15" ht="76.5">
      <c r="A11" s="218" t="s">
        <v>14</v>
      </c>
      <c r="B11" s="298"/>
      <c r="C11" s="298"/>
      <c r="D11" s="298"/>
      <c r="E11" s="297"/>
      <c r="F11" s="297"/>
      <c r="G11" s="297"/>
      <c r="H11" s="297"/>
      <c r="I11" s="297"/>
      <c r="J11" s="297"/>
      <c r="K11" s="297"/>
      <c r="L11" s="297"/>
      <c r="M11" s="297">
        <v>0</v>
      </c>
      <c r="N11" s="294"/>
      <c r="O11" s="280" t="s">
        <v>191</v>
      </c>
    </row>
    <row r="12" spans="1:15" ht="63.75">
      <c r="A12" s="218" t="s">
        <v>87</v>
      </c>
      <c r="B12" s="298"/>
      <c r="C12" s="298"/>
      <c r="D12" s="298"/>
      <c r="E12" s="297"/>
      <c r="F12" s="297"/>
      <c r="G12" s="297"/>
      <c r="H12" s="297"/>
      <c r="I12" s="297"/>
      <c r="J12" s="297"/>
      <c r="K12" s="297"/>
      <c r="L12" s="297"/>
      <c r="M12" s="297">
        <v>0</v>
      </c>
      <c r="N12" s="294"/>
      <c r="O12" s="280" t="s">
        <v>190</v>
      </c>
    </row>
    <row r="13" spans="1:15" ht="63.75">
      <c r="A13" s="218" t="s">
        <v>28</v>
      </c>
      <c r="B13" s="298"/>
      <c r="C13" s="298"/>
      <c r="D13" s="298"/>
      <c r="E13" s="297"/>
      <c r="F13" s="297"/>
      <c r="G13" s="297"/>
      <c r="H13" s="297"/>
      <c r="I13" s="297"/>
      <c r="J13" s="297"/>
      <c r="K13" s="297"/>
      <c r="L13" s="297"/>
      <c r="M13" s="297">
        <v>0</v>
      </c>
      <c r="N13" s="294"/>
      <c r="O13" s="280" t="s">
        <v>144</v>
      </c>
    </row>
    <row r="14" spans="1:15" ht="38.25">
      <c r="A14" s="218" t="s">
        <v>232</v>
      </c>
      <c r="B14" s="298"/>
      <c r="C14" s="298"/>
      <c r="D14" s="298"/>
      <c r="E14" s="297"/>
      <c r="F14" s="297"/>
      <c r="G14" s="297"/>
      <c r="H14" s="297"/>
      <c r="I14" s="297"/>
      <c r="J14" s="297"/>
      <c r="K14" s="297"/>
      <c r="L14" s="297"/>
      <c r="M14" s="297">
        <v>0</v>
      </c>
      <c r="N14" s="379"/>
      <c r="O14" s="280" t="s">
        <v>184</v>
      </c>
    </row>
    <row r="15" spans="1:15" ht="38.25">
      <c r="A15" s="218" t="s">
        <v>180</v>
      </c>
      <c r="B15" s="298"/>
      <c r="C15" s="298"/>
      <c r="D15" s="298"/>
      <c r="E15" s="297"/>
      <c r="F15" s="297"/>
      <c r="G15" s="297"/>
      <c r="H15" s="297"/>
      <c r="I15" s="297"/>
      <c r="J15" s="297"/>
      <c r="K15" s="297"/>
      <c r="L15" s="297"/>
      <c r="M15" s="297">
        <v>0</v>
      </c>
      <c r="N15" s="295"/>
      <c r="O15" s="280" t="s">
        <v>183</v>
      </c>
    </row>
    <row r="16" spans="1:15" ht="51">
      <c r="A16" s="218" t="s">
        <v>88</v>
      </c>
      <c r="B16" s="298"/>
      <c r="C16" s="298"/>
      <c r="D16" s="298"/>
      <c r="E16" s="297"/>
      <c r="F16" s="297"/>
      <c r="G16" s="297"/>
      <c r="H16" s="297"/>
      <c r="I16" s="297"/>
      <c r="J16" s="297"/>
      <c r="K16" s="297"/>
      <c r="L16" s="297"/>
      <c r="M16" s="297">
        <v>0</v>
      </c>
      <c r="N16" s="294"/>
      <c r="O16" s="280" t="s">
        <v>153</v>
      </c>
    </row>
    <row r="17" spans="1:15" ht="51">
      <c r="A17" s="218" t="s">
        <v>89</v>
      </c>
      <c r="B17" s="298"/>
      <c r="C17" s="298"/>
      <c r="D17" s="298"/>
      <c r="E17" s="297"/>
      <c r="F17" s="297"/>
      <c r="G17" s="297"/>
      <c r="H17" s="297"/>
      <c r="I17" s="297"/>
      <c r="J17" s="297"/>
      <c r="K17" s="297"/>
      <c r="L17" s="297"/>
      <c r="M17" s="297">
        <v>0</v>
      </c>
      <c r="N17" s="294"/>
      <c r="O17" s="280" t="s">
        <v>154</v>
      </c>
    </row>
    <row r="18" spans="1:15" ht="51">
      <c r="A18" s="218" t="s">
        <v>181</v>
      </c>
      <c r="B18" s="298"/>
      <c r="C18" s="298"/>
      <c r="D18" s="298"/>
      <c r="E18" s="297"/>
      <c r="F18" s="297"/>
      <c r="G18" s="297"/>
      <c r="H18" s="297"/>
      <c r="I18" s="297"/>
      <c r="J18" s="297"/>
      <c r="K18" s="297"/>
      <c r="L18" s="297"/>
      <c r="M18" s="297">
        <v>0</v>
      </c>
      <c r="N18" s="294"/>
      <c r="O18" s="280" t="s">
        <v>152</v>
      </c>
    </row>
    <row r="19" spans="1:15" ht="51">
      <c r="A19" s="218" t="s">
        <v>182</v>
      </c>
      <c r="B19" s="298"/>
      <c r="C19" s="298"/>
      <c r="D19" s="298"/>
      <c r="E19" s="297"/>
      <c r="F19" s="297"/>
      <c r="G19" s="297"/>
      <c r="H19" s="297"/>
      <c r="I19" s="297"/>
      <c r="J19" s="297"/>
      <c r="K19" s="297"/>
      <c r="L19" s="297"/>
      <c r="M19" s="297">
        <v>0</v>
      </c>
      <c r="N19" s="294"/>
      <c r="O19" s="280" t="s">
        <v>152</v>
      </c>
    </row>
    <row r="20" spans="1:15" ht="51">
      <c r="A20" s="218" t="s">
        <v>15</v>
      </c>
      <c r="B20" s="297"/>
      <c r="C20" s="297"/>
      <c r="D20" s="297"/>
      <c r="E20" s="297"/>
      <c r="F20" s="297"/>
      <c r="G20" s="297"/>
      <c r="H20" s="297"/>
      <c r="I20" s="297"/>
      <c r="J20" s="297"/>
      <c r="K20" s="297"/>
      <c r="L20" s="297"/>
      <c r="M20" s="297">
        <v>22.894563381780703</v>
      </c>
      <c r="N20" s="294"/>
      <c r="O20" s="280" t="s">
        <v>151</v>
      </c>
    </row>
    <row r="21" spans="1:15" ht="38.25">
      <c r="A21" s="218" t="s">
        <v>90</v>
      </c>
      <c r="B21" s="298"/>
      <c r="C21" s="298"/>
      <c r="D21" s="298"/>
      <c r="E21" s="297"/>
      <c r="F21" s="297"/>
      <c r="G21" s="297"/>
      <c r="H21" s="297"/>
      <c r="I21" s="297"/>
      <c r="J21" s="297"/>
      <c r="K21" s="297"/>
      <c r="L21" s="297"/>
      <c r="M21" s="297">
        <v>0</v>
      </c>
      <c r="N21" s="294"/>
      <c r="O21" s="280" t="s">
        <v>150</v>
      </c>
    </row>
    <row r="22" spans="1:15" ht="63.75">
      <c r="A22" s="218" t="s">
        <v>185</v>
      </c>
      <c r="B22" s="298"/>
      <c r="C22" s="298"/>
      <c r="D22" s="298"/>
      <c r="E22" s="297"/>
      <c r="F22" s="297"/>
      <c r="G22" s="297"/>
      <c r="H22" s="297"/>
      <c r="I22" s="297"/>
      <c r="J22" s="297"/>
      <c r="K22" s="297"/>
      <c r="L22" s="297"/>
      <c r="M22" s="297">
        <v>0</v>
      </c>
      <c r="N22" s="294"/>
      <c r="O22" s="280" t="s">
        <v>149</v>
      </c>
    </row>
    <row r="23" spans="1:15" ht="51">
      <c r="A23" s="218" t="s">
        <v>186</v>
      </c>
      <c r="B23" s="299"/>
      <c r="C23" s="299"/>
      <c r="D23" s="299"/>
      <c r="E23" s="297"/>
      <c r="F23" s="297"/>
      <c r="G23" s="297"/>
      <c r="H23" s="297"/>
      <c r="I23" s="297"/>
      <c r="J23" s="297"/>
      <c r="K23" s="297"/>
      <c r="L23" s="297"/>
      <c r="M23" s="297">
        <v>0</v>
      </c>
      <c r="N23" s="294"/>
      <c r="O23" s="280" t="s">
        <v>142</v>
      </c>
    </row>
    <row r="24" spans="1:15" ht="51">
      <c r="A24" s="218" t="s">
        <v>187</v>
      </c>
      <c r="B24" s="296"/>
      <c r="C24" s="299"/>
      <c r="D24" s="296"/>
      <c r="E24" s="297"/>
      <c r="F24" s="297"/>
      <c r="G24" s="297"/>
      <c r="H24" s="297"/>
      <c r="I24" s="297"/>
      <c r="J24" s="297"/>
      <c r="K24" s="297"/>
      <c r="L24" s="297"/>
      <c r="M24" s="297">
        <v>0</v>
      </c>
      <c r="N24" s="294"/>
      <c r="O24" s="280" t="s">
        <v>142</v>
      </c>
    </row>
    <row r="25" spans="1:15" ht="51">
      <c r="A25" s="218" t="s">
        <v>188</v>
      </c>
      <c r="B25" s="298"/>
      <c r="C25" s="298"/>
      <c r="D25" s="298"/>
      <c r="E25" s="297"/>
      <c r="F25" s="297"/>
      <c r="G25" s="297"/>
      <c r="H25" s="297"/>
      <c r="I25" s="297"/>
      <c r="J25" s="297"/>
      <c r="K25" s="297"/>
      <c r="L25" s="297"/>
      <c r="M25" s="297">
        <v>0</v>
      </c>
      <c r="N25" s="294"/>
      <c r="O25" s="280" t="s">
        <v>142</v>
      </c>
    </row>
    <row r="26" spans="1:15" ht="51">
      <c r="A26" s="218" t="s">
        <v>189</v>
      </c>
      <c r="B26" s="298"/>
      <c r="C26" s="298"/>
      <c r="D26" s="298"/>
      <c r="E26" s="297"/>
      <c r="F26" s="297"/>
      <c r="G26" s="297"/>
      <c r="H26" s="297"/>
      <c r="I26" s="297"/>
      <c r="J26" s="297"/>
      <c r="K26" s="297"/>
      <c r="L26" s="297"/>
      <c r="M26" s="297">
        <v>0</v>
      </c>
      <c r="N26" s="294"/>
      <c r="O26" s="280" t="s">
        <v>142</v>
      </c>
    </row>
    <row r="27" spans="1:15" ht="25.5">
      <c r="A27" s="218" t="s">
        <v>91</v>
      </c>
      <c r="B27" s="298"/>
      <c r="C27" s="298"/>
      <c r="D27" s="298"/>
      <c r="E27" s="297"/>
      <c r="F27" s="297"/>
      <c r="G27" s="297"/>
      <c r="H27" s="297"/>
      <c r="I27" s="297"/>
      <c r="J27" s="297"/>
      <c r="K27" s="297"/>
      <c r="L27" s="297"/>
      <c r="M27" s="297">
        <v>0</v>
      </c>
      <c r="N27" s="294"/>
      <c r="O27" s="280" t="s">
        <v>147</v>
      </c>
    </row>
    <row r="28" spans="1:15" ht="51">
      <c r="A28" s="218" t="s">
        <v>92</v>
      </c>
      <c r="B28" s="298"/>
      <c r="C28" s="298"/>
      <c r="D28" s="298"/>
      <c r="E28" s="297"/>
      <c r="F28" s="297"/>
      <c r="G28" s="297"/>
      <c r="H28" s="297"/>
      <c r="I28" s="297"/>
      <c r="J28" s="297"/>
      <c r="K28" s="297"/>
      <c r="L28" s="297"/>
      <c r="M28" s="297">
        <v>0</v>
      </c>
      <c r="N28" s="294"/>
      <c r="O28" s="280" t="s">
        <v>148</v>
      </c>
    </row>
    <row r="30" spans="1:15" ht="12.75">
      <c r="A30" s="444" t="s">
        <v>192</v>
      </c>
      <c r="B30" s="444"/>
      <c r="C30" s="444"/>
      <c r="D30" s="444"/>
      <c r="E30" s="444"/>
      <c r="F30" s="444"/>
      <c r="G30" s="444"/>
      <c r="H30" s="444"/>
      <c r="I30" s="444"/>
      <c r="J30" s="444"/>
      <c r="K30" s="444"/>
      <c r="L30" s="444"/>
      <c r="M30" s="444"/>
      <c r="N30" s="444"/>
      <c r="O30" s="444"/>
    </row>
    <row r="31" spans="1:15" ht="12.75">
      <c r="A31" s="445"/>
      <c r="B31" s="445"/>
      <c r="C31" s="445"/>
      <c r="D31" s="445"/>
      <c r="E31" s="445"/>
      <c r="F31" s="445"/>
      <c r="G31" s="445"/>
      <c r="H31" s="445"/>
      <c r="I31" s="445"/>
      <c r="J31" s="445"/>
      <c r="K31" s="445"/>
      <c r="L31" s="445"/>
      <c r="M31" s="445"/>
      <c r="N31" s="445"/>
      <c r="O31" s="445"/>
    </row>
    <row r="32" spans="1:15" ht="12.75">
      <c r="A32" s="36"/>
      <c r="B32" s="156"/>
      <c r="C32" s="36"/>
      <c r="D32" s="156"/>
      <c r="E32" s="155"/>
      <c r="F32" s="156"/>
      <c r="G32" s="155"/>
      <c r="H32" s="157"/>
      <c r="I32" s="155"/>
      <c r="J32" s="157"/>
      <c r="K32" s="155"/>
      <c r="L32" s="157"/>
      <c r="M32" s="155"/>
      <c r="N32" s="157"/>
      <c r="O32" s="157"/>
    </row>
    <row r="33" ht="12.75">
      <c r="A33" s="154"/>
    </row>
  </sheetData>
  <sheetProtection/>
  <mergeCells count="3">
    <mergeCell ref="B8:M8"/>
    <mergeCell ref="N8:N9"/>
    <mergeCell ref="A30:O31"/>
  </mergeCells>
  <printOptions horizontalCentered="1"/>
  <pageMargins left="0" right="0" top="1" bottom="1" header="0.5" footer="0.5"/>
  <pageSetup fitToHeight="0" fitToWidth="0"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A1:O31"/>
  <sheetViews>
    <sheetView showGridLines="0" view="pageBreakPreview" zoomScale="75" zoomScaleNormal="75" zoomScaleSheetLayoutView="75" zoomScalePageLayoutView="0" workbookViewId="0" topLeftCell="A1">
      <selection activeCell="A10" sqref="A10"/>
    </sheetView>
  </sheetViews>
  <sheetFormatPr defaultColWidth="9.140625" defaultRowHeight="12.75"/>
  <cols>
    <col min="1" max="1" width="37.28125" style="52" customWidth="1"/>
    <col min="2" max="2" width="11.140625" style="52" bestFit="1" customWidth="1"/>
    <col min="3" max="3" width="10.00390625" style="52" bestFit="1" customWidth="1"/>
    <col min="4" max="4" width="8.7109375" style="52" customWidth="1"/>
    <col min="5" max="5" width="8.57421875" style="52" customWidth="1"/>
    <col min="6" max="6" width="8.421875" style="52" customWidth="1"/>
    <col min="7" max="7" width="7.7109375" style="52" customWidth="1"/>
    <col min="8" max="8" width="8.140625" style="52" customWidth="1"/>
    <col min="9" max="9" width="9.57421875" style="52" customWidth="1"/>
    <col min="10" max="10" width="11.57421875" style="52" customWidth="1"/>
    <col min="11" max="11" width="9.421875" style="52" customWidth="1"/>
    <col min="12" max="12" width="11.140625" style="52" customWidth="1"/>
    <col min="13" max="13" width="10.7109375" style="52" customWidth="1"/>
    <col min="14" max="14" width="13.28125" style="52" customWidth="1"/>
    <col min="15" max="15" width="66.7109375" style="52" customWidth="1"/>
    <col min="16" max="16" width="15.00390625" style="52" bestFit="1" customWidth="1"/>
    <col min="17" max="17" width="10.57421875" style="52" customWidth="1"/>
    <col min="18" max="18" width="9.8515625" style="52" bestFit="1" customWidth="1"/>
    <col min="19" max="19" width="11.140625" style="52" customWidth="1"/>
    <col min="20" max="20" width="9.8515625" style="52" bestFit="1" customWidth="1"/>
    <col min="21" max="21" width="10.8515625" style="52" customWidth="1"/>
    <col min="22" max="22" width="12.140625" style="52" bestFit="1" customWidth="1"/>
    <col min="23" max="23" width="12.140625" style="52" customWidth="1"/>
    <col min="24" max="24" width="9.57421875" style="52" bestFit="1" customWidth="1"/>
    <col min="25" max="25" width="11.140625" style="52" customWidth="1"/>
    <col min="26" max="26" width="11.7109375" style="52" bestFit="1" customWidth="1"/>
    <col min="27" max="27" width="11.7109375" style="52" customWidth="1"/>
    <col min="28" max="16384" width="9.140625" style="52" customWidth="1"/>
  </cols>
  <sheetData>
    <row r="1" ht="12.75">
      <c r="A1" s="145" t="s">
        <v>81</v>
      </c>
    </row>
    <row r="2" ht="12.75">
      <c r="A2" s="145"/>
    </row>
    <row r="3" ht="12.75">
      <c r="A3" s="145"/>
    </row>
    <row r="4" ht="12.75">
      <c r="A4" s="145"/>
    </row>
    <row r="5" ht="12.75">
      <c r="A5" s="145"/>
    </row>
    <row r="8" spans="1:15" ht="12.75">
      <c r="A8" s="112"/>
      <c r="B8" s="441" t="s">
        <v>140</v>
      </c>
      <c r="C8" s="441"/>
      <c r="D8" s="441"/>
      <c r="E8" s="441"/>
      <c r="F8" s="441"/>
      <c r="G8" s="441"/>
      <c r="H8" s="441"/>
      <c r="I8" s="441"/>
      <c r="J8" s="441"/>
      <c r="K8" s="441"/>
      <c r="L8" s="441"/>
      <c r="M8" s="441"/>
      <c r="N8" s="442" t="s">
        <v>94</v>
      </c>
      <c r="O8" s="112"/>
    </row>
    <row r="9" spans="1:15" ht="38.25" customHeight="1">
      <c r="A9" s="292" t="s">
        <v>61</v>
      </c>
      <c r="B9" s="149" t="s">
        <v>0</v>
      </c>
      <c r="C9" s="149" t="s">
        <v>1</v>
      </c>
      <c r="D9" s="149" t="s">
        <v>2</v>
      </c>
      <c r="E9" s="149" t="s">
        <v>3</v>
      </c>
      <c r="F9" s="149" t="s">
        <v>4</v>
      </c>
      <c r="G9" s="149" t="s">
        <v>5</v>
      </c>
      <c r="H9" s="149" t="s">
        <v>6</v>
      </c>
      <c r="I9" s="149" t="s">
        <v>62</v>
      </c>
      <c r="J9" s="149" t="s">
        <v>63</v>
      </c>
      <c r="K9" s="149" t="s">
        <v>9</v>
      </c>
      <c r="L9" s="149" t="s">
        <v>64</v>
      </c>
      <c r="M9" s="149" t="s">
        <v>11</v>
      </c>
      <c r="N9" s="443"/>
      <c r="O9" s="293" t="s">
        <v>146</v>
      </c>
    </row>
    <row r="10" spans="1:15" ht="25.5">
      <c r="A10" s="218" t="s">
        <v>93</v>
      </c>
      <c r="B10" s="300">
        <v>1563.7</v>
      </c>
      <c r="C10" s="300">
        <v>1563.7</v>
      </c>
      <c r="D10" s="300">
        <v>1563.7</v>
      </c>
      <c r="E10" s="300">
        <v>1563.7</v>
      </c>
      <c r="F10" s="300">
        <v>1563.7</v>
      </c>
      <c r="G10" s="300">
        <v>1563.7</v>
      </c>
      <c r="H10" s="300">
        <v>1563.7</v>
      </c>
      <c r="I10" s="300">
        <v>1563.7</v>
      </c>
      <c r="J10" s="300">
        <v>1563.7</v>
      </c>
      <c r="K10" s="300">
        <v>1563.7</v>
      </c>
      <c r="L10" s="300">
        <v>1563.7</v>
      </c>
      <c r="M10" s="300">
        <v>1563.7</v>
      </c>
      <c r="N10" s="294"/>
      <c r="O10" s="280" t="s">
        <v>145</v>
      </c>
    </row>
    <row r="11" spans="1:15" ht="63.75">
      <c r="A11" s="218" t="s">
        <v>14</v>
      </c>
      <c r="B11" s="298">
        <v>0</v>
      </c>
      <c r="C11" s="298">
        <v>0</v>
      </c>
      <c r="D11" s="298">
        <v>0</v>
      </c>
      <c r="E11" s="298">
        <v>0</v>
      </c>
      <c r="F11" s="298">
        <v>0</v>
      </c>
      <c r="G11" s="298">
        <v>0</v>
      </c>
      <c r="H11" s="298">
        <v>0</v>
      </c>
      <c r="I11" s="298">
        <v>0</v>
      </c>
      <c r="J11" s="298">
        <v>0</v>
      </c>
      <c r="K11" s="298">
        <v>0</v>
      </c>
      <c r="L11" s="298">
        <v>0</v>
      </c>
      <c r="M11" s="298">
        <v>0</v>
      </c>
      <c r="N11" s="294"/>
      <c r="O11" s="280" t="s">
        <v>143</v>
      </c>
    </row>
    <row r="12" spans="1:15" ht="51">
      <c r="A12" s="218" t="s">
        <v>87</v>
      </c>
      <c r="B12" s="298">
        <v>0</v>
      </c>
      <c r="C12" s="298">
        <v>0</v>
      </c>
      <c r="D12" s="298">
        <v>0</v>
      </c>
      <c r="E12" s="298">
        <v>0</v>
      </c>
      <c r="F12" s="298">
        <v>0</v>
      </c>
      <c r="G12" s="298">
        <v>0</v>
      </c>
      <c r="H12" s="298">
        <v>0</v>
      </c>
      <c r="I12" s="298">
        <v>0</v>
      </c>
      <c r="J12" s="298">
        <v>0</v>
      </c>
      <c r="K12" s="298">
        <v>0</v>
      </c>
      <c r="L12" s="298">
        <v>0</v>
      </c>
      <c r="M12" s="298">
        <v>0</v>
      </c>
      <c r="N12" s="294"/>
      <c r="O12" s="280" t="s">
        <v>155</v>
      </c>
    </row>
    <row r="13" spans="1:15" ht="51">
      <c r="A13" s="218" t="s">
        <v>28</v>
      </c>
      <c r="B13" s="298">
        <v>0</v>
      </c>
      <c r="C13" s="298">
        <v>0</v>
      </c>
      <c r="D13" s="298">
        <v>0</v>
      </c>
      <c r="E13" s="298">
        <v>0</v>
      </c>
      <c r="F13" s="298">
        <v>0</v>
      </c>
      <c r="G13" s="298">
        <v>0</v>
      </c>
      <c r="H13" s="298">
        <v>0</v>
      </c>
      <c r="I13" s="298">
        <v>0</v>
      </c>
      <c r="J13" s="298">
        <v>0</v>
      </c>
      <c r="K13" s="298">
        <v>0</v>
      </c>
      <c r="L13" s="298">
        <v>0</v>
      </c>
      <c r="M13" s="298">
        <v>0</v>
      </c>
      <c r="N13" s="294"/>
      <c r="O13" s="280" t="s">
        <v>144</v>
      </c>
    </row>
    <row r="14" spans="1:15" ht="25.5">
      <c r="A14" s="218" t="s">
        <v>232</v>
      </c>
      <c r="B14" s="298">
        <v>0.71</v>
      </c>
      <c r="C14" s="298">
        <v>0.71</v>
      </c>
      <c r="D14" s="298">
        <v>0.71</v>
      </c>
      <c r="E14" s="298">
        <v>0.71</v>
      </c>
      <c r="F14" s="298">
        <v>0.71</v>
      </c>
      <c r="G14" s="298">
        <v>0.71</v>
      </c>
      <c r="H14" s="298">
        <v>0.71</v>
      </c>
      <c r="I14" s="298">
        <v>0.71</v>
      </c>
      <c r="J14" s="298">
        <v>0.71</v>
      </c>
      <c r="K14" s="298">
        <v>0.71</v>
      </c>
      <c r="L14" s="298">
        <v>0.71</v>
      </c>
      <c r="M14" s="298">
        <v>0.71</v>
      </c>
      <c r="N14" s="379"/>
      <c r="O14" s="280" t="s">
        <v>184</v>
      </c>
    </row>
    <row r="15" spans="1:15" ht="25.5">
      <c r="A15" s="218" t="s">
        <v>180</v>
      </c>
      <c r="B15" s="298">
        <v>0.19</v>
      </c>
      <c r="C15" s="298">
        <v>0.19</v>
      </c>
      <c r="D15" s="298">
        <v>0.19</v>
      </c>
      <c r="E15" s="298">
        <v>0.19</v>
      </c>
      <c r="F15" s="298">
        <v>0.19</v>
      </c>
      <c r="G15" s="298">
        <v>0.19</v>
      </c>
      <c r="H15" s="298">
        <v>0.19</v>
      </c>
      <c r="I15" s="298">
        <v>0.19</v>
      </c>
      <c r="J15" s="298">
        <v>0.19</v>
      </c>
      <c r="K15" s="298">
        <v>0.19</v>
      </c>
      <c r="L15" s="298">
        <v>0.19</v>
      </c>
      <c r="M15" s="298">
        <v>0.19</v>
      </c>
      <c r="N15" s="295"/>
      <c r="O15" s="280" t="s">
        <v>183</v>
      </c>
    </row>
    <row r="16" spans="1:15" ht="38.25">
      <c r="A16" s="218" t="s">
        <v>88</v>
      </c>
      <c r="B16" s="301">
        <v>141</v>
      </c>
      <c r="C16" s="301">
        <v>141</v>
      </c>
      <c r="D16" s="301">
        <v>141</v>
      </c>
      <c r="E16" s="301">
        <v>141</v>
      </c>
      <c r="F16" s="301">
        <v>141</v>
      </c>
      <c r="G16" s="301">
        <v>141</v>
      </c>
      <c r="H16" s="301">
        <v>141</v>
      </c>
      <c r="I16" s="301">
        <v>141</v>
      </c>
      <c r="J16" s="301">
        <v>141</v>
      </c>
      <c r="K16" s="301">
        <v>141</v>
      </c>
      <c r="L16" s="301">
        <v>141</v>
      </c>
      <c r="M16" s="301">
        <v>141</v>
      </c>
      <c r="N16" s="294"/>
      <c r="O16" s="280" t="s">
        <v>153</v>
      </c>
    </row>
    <row r="17" spans="1:15" ht="38.25">
      <c r="A17" s="218" t="s">
        <v>89</v>
      </c>
      <c r="B17" s="301">
        <v>125</v>
      </c>
      <c r="C17" s="301">
        <v>125</v>
      </c>
      <c r="D17" s="301">
        <v>125</v>
      </c>
      <c r="E17" s="301">
        <v>125</v>
      </c>
      <c r="F17" s="301">
        <v>125</v>
      </c>
      <c r="G17" s="301">
        <v>125</v>
      </c>
      <c r="H17" s="301">
        <v>125</v>
      </c>
      <c r="I17" s="301">
        <v>125</v>
      </c>
      <c r="J17" s="301">
        <v>125</v>
      </c>
      <c r="K17" s="301">
        <v>125</v>
      </c>
      <c r="L17" s="301">
        <v>125</v>
      </c>
      <c r="M17" s="301">
        <v>125</v>
      </c>
      <c r="N17" s="294"/>
      <c r="O17" s="280" t="s">
        <v>154</v>
      </c>
    </row>
    <row r="18" spans="1:15" ht="38.25">
      <c r="A18" s="218" t="s">
        <v>181</v>
      </c>
      <c r="B18" s="301">
        <v>32</v>
      </c>
      <c r="C18" s="301">
        <v>32</v>
      </c>
      <c r="D18" s="301">
        <v>32</v>
      </c>
      <c r="E18" s="301">
        <v>32</v>
      </c>
      <c r="F18" s="301">
        <v>32</v>
      </c>
      <c r="G18" s="301">
        <v>32</v>
      </c>
      <c r="H18" s="301">
        <v>32</v>
      </c>
      <c r="I18" s="301">
        <v>32</v>
      </c>
      <c r="J18" s="301">
        <v>32</v>
      </c>
      <c r="K18" s="301">
        <v>32</v>
      </c>
      <c r="L18" s="301">
        <v>32</v>
      </c>
      <c r="M18" s="301">
        <v>32</v>
      </c>
      <c r="N18" s="294"/>
      <c r="O18" s="280" t="s">
        <v>152</v>
      </c>
    </row>
    <row r="19" spans="1:15" ht="38.25">
      <c r="A19" s="218" t="s">
        <v>182</v>
      </c>
      <c r="B19" s="298">
        <v>80</v>
      </c>
      <c r="C19" s="298">
        <v>80</v>
      </c>
      <c r="D19" s="298">
        <v>80</v>
      </c>
      <c r="E19" s="298">
        <v>80</v>
      </c>
      <c r="F19" s="298">
        <v>80</v>
      </c>
      <c r="G19" s="298">
        <v>80</v>
      </c>
      <c r="H19" s="298">
        <v>80</v>
      </c>
      <c r="I19" s="298">
        <v>80</v>
      </c>
      <c r="J19" s="298">
        <v>80</v>
      </c>
      <c r="K19" s="298">
        <v>80</v>
      </c>
      <c r="L19" s="298">
        <v>80</v>
      </c>
      <c r="M19" s="298">
        <v>80</v>
      </c>
      <c r="N19" s="294"/>
      <c r="O19" s="280" t="s">
        <v>152</v>
      </c>
    </row>
    <row r="20" spans="1:15" ht="38.25">
      <c r="A20" s="218" t="s">
        <v>15</v>
      </c>
      <c r="B20" s="301">
        <v>48</v>
      </c>
      <c r="C20" s="301">
        <v>48</v>
      </c>
      <c r="D20" s="301">
        <v>48</v>
      </c>
      <c r="E20" s="301">
        <v>48</v>
      </c>
      <c r="F20" s="301">
        <v>48</v>
      </c>
      <c r="G20" s="301">
        <v>48</v>
      </c>
      <c r="H20" s="301">
        <v>48</v>
      </c>
      <c r="I20" s="301">
        <v>48</v>
      </c>
      <c r="J20" s="301">
        <v>48</v>
      </c>
      <c r="K20" s="301">
        <v>48</v>
      </c>
      <c r="L20" s="301">
        <v>48</v>
      </c>
      <c r="M20" s="301">
        <v>48</v>
      </c>
      <c r="N20" s="294"/>
      <c r="O20" s="280" t="s">
        <v>151</v>
      </c>
    </row>
    <row r="21" spans="1:15" ht="25.5">
      <c r="A21" s="218" t="s">
        <v>90</v>
      </c>
      <c r="B21" s="298">
        <v>0</v>
      </c>
      <c r="C21" s="298">
        <v>0</v>
      </c>
      <c r="D21" s="298">
        <v>0</v>
      </c>
      <c r="E21" s="298">
        <v>0</v>
      </c>
      <c r="F21" s="298">
        <v>0</v>
      </c>
      <c r="G21" s="298">
        <v>0</v>
      </c>
      <c r="H21" s="298">
        <v>0</v>
      </c>
      <c r="I21" s="298">
        <v>0</v>
      </c>
      <c r="J21" s="298">
        <v>0</v>
      </c>
      <c r="K21" s="298">
        <v>0</v>
      </c>
      <c r="L21" s="298">
        <v>0</v>
      </c>
      <c r="M21" s="298">
        <v>0</v>
      </c>
      <c r="N21" s="294"/>
      <c r="O21" s="280" t="s">
        <v>150</v>
      </c>
    </row>
    <row r="22" spans="1:15" ht="51">
      <c r="A22" s="218" t="s">
        <v>185</v>
      </c>
      <c r="B22" s="298">
        <v>13</v>
      </c>
      <c r="C22" s="298">
        <v>13</v>
      </c>
      <c r="D22" s="298">
        <v>13</v>
      </c>
      <c r="E22" s="298">
        <v>13</v>
      </c>
      <c r="F22" s="298">
        <v>13</v>
      </c>
      <c r="G22" s="298">
        <v>13</v>
      </c>
      <c r="H22" s="298">
        <v>13</v>
      </c>
      <c r="I22" s="298">
        <v>13</v>
      </c>
      <c r="J22" s="298">
        <v>13</v>
      </c>
      <c r="K22" s="298">
        <v>13</v>
      </c>
      <c r="L22" s="298">
        <v>13</v>
      </c>
      <c r="M22" s="298">
        <v>13</v>
      </c>
      <c r="N22" s="294"/>
      <c r="O22" s="280" t="s">
        <v>149</v>
      </c>
    </row>
    <row r="23" spans="1:15" ht="38.25">
      <c r="A23" s="218" t="s">
        <v>186</v>
      </c>
      <c r="B23" s="299">
        <v>45</v>
      </c>
      <c r="C23" s="299">
        <v>45</v>
      </c>
      <c r="D23" s="299">
        <v>45</v>
      </c>
      <c r="E23" s="299">
        <v>45</v>
      </c>
      <c r="F23" s="299">
        <v>45</v>
      </c>
      <c r="G23" s="299">
        <v>45</v>
      </c>
      <c r="H23" s="299">
        <v>45</v>
      </c>
      <c r="I23" s="299">
        <v>45</v>
      </c>
      <c r="J23" s="299">
        <v>45</v>
      </c>
      <c r="K23" s="299">
        <v>45</v>
      </c>
      <c r="L23" s="299">
        <v>45</v>
      </c>
      <c r="M23" s="299">
        <v>45</v>
      </c>
      <c r="N23" s="294"/>
      <c r="O23" s="280" t="s">
        <v>142</v>
      </c>
    </row>
    <row r="24" spans="1:15" ht="38.25">
      <c r="A24" s="218" t="s">
        <v>187</v>
      </c>
      <c r="B24" s="299">
        <v>25</v>
      </c>
      <c r="C24" s="299">
        <v>25</v>
      </c>
      <c r="D24" s="299">
        <v>25</v>
      </c>
      <c r="E24" s="299">
        <v>25</v>
      </c>
      <c r="F24" s="299">
        <v>25</v>
      </c>
      <c r="G24" s="299">
        <v>25</v>
      </c>
      <c r="H24" s="299">
        <v>25</v>
      </c>
      <c r="I24" s="299">
        <v>25</v>
      </c>
      <c r="J24" s="299">
        <v>25</v>
      </c>
      <c r="K24" s="299">
        <v>25</v>
      </c>
      <c r="L24" s="299">
        <v>25</v>
      </c>
      <c r="M24" s="299">
        <v>25</v>
      </c>
      <c r="N24" s="294"/>
      <c r="O24" s="280" t="s">
        <v>142</v>
      </c>
    </row>
    <row r="25" spans="1:15" ht="38.25">
      <c r="A25" s="218" t="s">
        <v>188</v>
      </c>
      <c r="B25" s="298">
        <v>14</v>
      </c>
      <c r="C25" s="298">
        <v>14</v>
      </c>
      <c r="D25" s="298">
        <v>14</v>
      </c>
      <c r="E25" s="298">
        <v>14</v>
      </c>
      <c r="F25" s="298">
        <v>14</v>
      </c>
      <c r="G25" s="298">
        <v>14</v>
      </c>
      <c r="H25" s="298">
        <v>14</v>
      </c>
      <c r="I25" s="298">
        <v>14</v>
      </c>
      <c r="J25" s="298">
        <v>14</v>
      </c>
      <c r="K25" s="298">
        <v>14</v>
      </c>
      <c r="L25" s="298">
        <v>14</v>
      </c>
      <c r="M25" s="298">
        <v>14</v>
      </c>
      <c r="N25" s="294"/>
      <c r="O25" s="280" t="s">
        <v>142</v>
      </c>
    </row>
    <row r="26" spans="1:15" ht="38.25">
      <c r="A26" s="218" t="s">
        <v>189</v>
      </c>
      <c r="B26" s="298">
        <v>116</v>
      </c>
      <c r="C26" s="298">
        <v>116</v>
      </c>
      <c r="D26" s="298">
        <v>116</v>
      </c>
      <c r="E26" s="298">
        <v>116</v>
      </c>
      <c r="F26" s="298">
        <v>116</v>
      </c>
      <c r="G26" s="298">
        <v>116</v>
      </c>
      <c r="H26" s="298">
        <v>116</v>
      </c>
      <c r="I26" s="298">
        <v>116</v>
      </c>
      <c r="J26" s="298">
        <v>116</v>
      </c>
      <c r="K26" s="298">
        <v>116</v>
      </c>
      <c r="L26" s="298">
        <v>116</v>
      </c>
      <c r="M26" s="298">
        <v>116</v>
      </c>
      <c r="N26" s="294"/>
      <c r="O26" s="280" t="s">
        <v>142</v>
      </c>
    </row>
    <row r="27" spans="1:15" ht="25.5">
      <c r="A27" s="218" t="s">
        <v>91</v>
      </c>
      <c r="B27" s="298">
        <v>0.44</v>
      </c>
      <c r="C27" s="298">
        <v>0.44</v>
      </c>
      <c r="D27" s="298">
        <v>0.44</v>
      </c>
      <c r="E27" s="298">
        <v>0.44</v>
      </c>
      <c r="F27" s="298">
        <v>0.44</v>
      </c>
      <c r="G27" s="298">
        <v>0.44</v>
      </c>
      <c r="H27" s="298">
        <v>0.44</v>
      </c>
      <c r="I27" s="298">
        <v>0.44</v>
      </c>
      <c r="J27" s="298">
        <v>0.44</v>
      </c>
      <c r="K27" s="298">
        <v>0.44</v>
      </c>
      <c r="L27" s="298">
        <v>0.44</v>
      </c>
      <c r="M27" s="298">
        <v>0.44</v>
      </c>
      <c r="N27" s="294"/>
      <c r="O27" s="280" t="s">
        <v>147</v>
      </c>
    </row>
    <row r="28" spans="1:15" ht="51">
      <c r="A28" s="218" t="s">
        <v>92</v>
      </c>
      <c r="B28" s="298">
        <v>0.3127</v>
      </c>
      <c r="C28" s="298">
        <v>0.3127</v>
      </c>
      <c r="D28" s="298">
        <v>0.3127</v>
      </c>
      <c r="E28" s="298">
        <v>0.3127</v>
      </c>
      <c r="F28" s="298">
        <v>0.3127</v>
      </c>
      <c r="G28" s="298">
        <v>0.3127</v>
      </c>
      <c r="H28" s="298">
        <v>0.3127</v>
      </c>
      <c r="I28" s="298">
        <v>0.3127</v>
      </c>
      <c r="J28" s="298">
        <v>0.3127</v>
      </c>
      <c r="K28" s="298">
        <v>0.3127</v>
      </c>
      <c r="L28" s="298">
        <v>0.3127</v>
      </c>
      <c r="M28" s="298">
        <v>0.3127</v>
      </c>
      <c r="N28" s="294"/>
      <c r="O28" s="280" t="s">
        <v>148</v>
      </c>
    </row>
    <row r="30" spans="1:15" ht="12.75" customHeight="1">
      <c r="A30" s="444" t="s">
        <v>158</v>
      </c>
      <c r="B30" s="444"/>
      <c r="C30" s="444"/>
      <c r="D30" s="444"/>
      <c r="E30" s="444"/>
      <c r="F30" s="444"/>
      <c r="G30" s="444"/>
      <c r="H30" s="444"/>
      <c r="I30" s="444"/>
      <c r="J30" s="444"/>
      <c r="K30" s="444"/>
      <c r="L30" s="444"/>
      <c r="M30" s="444"/>
      <c r="N30" s="444"/>
      <c r="O30" s="444"/>
    </row>
    <row r="31" spans="1:15" ht="27.75" customHeight="1">
      <c r="A31" s="445"/>
      <c r="B31" s="445"/>
      <c r="C31" s="445"/>
      <c r="D31" s="445"/>
      <c r="E31" s="445"/>
      <c r="F31" s="445"/>
      <c r="G31" s="445"/>
      <c r="H31" s="445"/>
      <c r="I31" s="445"/>
      <c r="J31" s="445"/>
      <c r="K31" s="445"/>
      <c r="L31" s="445"/>
      <c r="M31" s="445"/>
      <c r="N31" s="445"/>
      <c r="O31" s="445"/>
    </row>
  </sheetData>
  <sheetProtection/>
  <mergeCells count="3">
    <mergeCell ref="B8:M8"/>
    <mergeCell ref="N8:N9"/>
    <mergeCell ref="A30:O31"/>
  </mergeCells>
  <printOptions horizontalCentered="1"/>
  <pageMargins left="0.1" right="0.1" top="0.75" bottom="0.75" header="0.3" footer="0.28"/>
  <pageSetup cellComments="asDisplayed" horizontalDpi="600" verticalDpi="600" orientation="landscape" scale="55" r:id="rId1"/>
  <headerFooter alignWithMargins="0">
    <oddHeader>&amp;C&amp;"Arial,Bold"Pacific Gas and Electric Company
Average Load Impact kW / Customer</oddHeader>
    <oddFooter>&amp;L&amp;F&amp;R&amp;D</oddFooter>
  </headerFooter>
</worksheet>
</file>

<file path=xl/worksheets/sheet4.xml><?xml version="1.0" encoding="utf-8"?>
<worksheet xmlns="http://schemas.openxmlformats.org/spreadsheetml/2006/main" xmlns:r="http://schemas.openxmlformats.org/officeDocument/2006/relationships">
  <dimension ref="A1:Y88"/>
  <sheetViews>
    <sheetView zoomScale="75" zoomScaleNormal="75" zoomScaleSheetLayoutView="50" zoomScalePageLayoutView="0" workbookViewId="0" topLeftCell="N41">
      <selection activeCell="V68" sqref="V68"/>
    </sheetView>
  </sheetViews>
  <sheetFormatPr defaultColWidth="9.140625" defaultRowHeight="12.75"/>
  <cols>
    <col min="1" max="1" width="45.7109375" style="303" customWidth="1"/>
    <col min="2" max="3" width="10.8515625" style="303" customWidth="1"/>
    <col min="4" max="4" width="10.7109375" style="303" customWidth="1"/>
    <col min="5" max="5" width="12.7109375" style="303" customWidth="1"/>
    <col min="6" max="8" width="10.57421875" style="303" customWidth="1"/>
    <col min="9" max="9" width="12.7109375" style="303" customWidth="1"/>
    <col min="10" max="12" width="10.7109375" style="303" customWidth="1"/>
    <col min="13" max="13" width="12.7109375" style="303" customWidth="1"/>
    <col min="14" max="16" width="10.7109375" style="303" customWidth="1"/>
    <col min="17" max="17" width="12.7109375" style="303" customWidth="1"/>
    <col min="18" max="20" width="10.7109375" style="303" customWidth="1"/>
    <col min="21" max="21" width="12.7109375" style="303" customWidth="1"/>
    <col min="22" max="24" width="10.7109375" style="303" customWidth="1"/>
    <col min="25" max="25" width="12.7109375" style="303" customWidth="1"/>
    <col min="26" max="16384" width="9.140625" style="342" customWidth="1"/>
  </cols>
  <sheetData>
    <row r="1" ht="12.75">
      <c r="A1" s="302" t="s">
        <v>159</v>
      </c>
    </row>
    <row r="3" spans="1:25" ht="21.75" customHeight="1">
      <c r="A3" s="304">
        <v>2009</v>
      </c>
      <c r="B3" s="446" t="s">
        <v>0</v>
      </c>
      <c r="C3" s="446"/>
      <c r="D3" s="446"/>
      <c r="E3" s="446"/>
      <c r="F3" s="446" t="s">
        <v>1</v>
      </c>
      <c r="G3" s="446"/>
      <c r="H3" s="446"/>
      <c r="I3" s="446"/>
      <c r="J3" s="446" t="s">
        <v>2</v>
      </c>
      <c r="K3" s="446"/>
      <c r="L3" s="446"/>
      <c r="M3" s="446"/>
      <c r="N3" s="446" t="s">
        <v>3</v>
      </c>
      <c r="O3" s="446"/>
      <c r="P3" s="446"/>
      <c r="Q3" s="446"/>
      <c r="R3" s="446" t="s">
        <v>4</v>
      </c>
      <c r="S3" s="446"/>
      <c r="T3" s="446"/>
      <c r="U3" s="446"/>
      <c r="V3" s="446" t="s">
        <v>5</v>
      </c>
      <c r="W3" s="446"/>
      <c r="X3" s="446"/>
      <c r="Y3" s="446"/>
    </row>
    <row r="4" spans="1:25" ht="79.5" customHeight="1">
      <c r="A4" s="305" t="s">
        <v>60</v>
      </c>
      <c r="B4" s="306" t="s">
        <v>160</v>
      </c>
      <c r="C4" s="306" t="s">
        <v>161</v>
      </c>
      <c r="D4" s="306" t="s">
        <v>162</v>
      </c>
      <c r="E4" s="306" t="s">
        <v>163</v>
      </c>
      <c r="F4" s="306" t="s">
        <v>160</v>
      </c>
      <c r="G4" s="306" t="s">
        <v>161</v>
      </c>
      <c r="H4" s="306" t="s">
        <v>162</v>
      </c>
      <c r="I4" s="306" t="s">
        <v>163</v>
      </c>
      <c r="J4" s="306" t="s">
        <v>160</v>
      </c>
      <c r="K4" s="306" t="s">
        <v>161</v>
      </c>
      <c r="L4" s="306" t="s">
        <v>162</v>
      </c>
      <c r="M4" s="306" t="s">
        <v>163</v>
      </c>
      <c r="N4" s="306" t="s">
        <v>160</v>
      </c>
      <c r="O4" s="306" t="s">
        <v>161</v>
      </c>
      <c r="P4" s="306" t="s">
        <v>162</v>
      </c>
      <c r="Q4" s="306" t="s">
        <v>163</v>
      </c>
      <c r="R4" s="306" t="s">
        <v>160</v>
      </c>
      <c r="S4" s="306" t="s">
        <v>161</v>
      </c>
      <c r="T4" s="306" t="s">
        <v>162</v>
      </c>
      <c r="U4" s="306" t="s">
        <v>163</v>
      </c>
      <c r="V4" s="306" t="s">
        <v>160</v>
      </c>
      <c r="W4" s="306" t="s">
        <v>161</v>
      </c>
      <c r="X4" s="306" t="s">
        <v>162</v>
      </c>
      <c r="Y4" s="306" t="s">
        <v>163</v>
      </c>
    </row>
    <row r="5" spans="1:25" ht="12.75">
      <c r="A5" s="396" t="s">
        <v>88</v>
      </c>
      <c r="B5" s="308"/>
      <c r="C5" s="308"/>
      <c r="D5" s="309"/>
      <c r="E5" s="310">
        <f>SUM(B5:D5)</f>
        <v>0</v>
      </c>
      <c r="F5" s="307"/>
      <c r="G5" s="311"/>
      <c r="H5" s="312"/>
      <c r="I5" s="313">
        <f>SUM(G5:H5)</f>
        <v>0</v>
      </c>
      <c r="J5" s="314"/>
      <c r="K5" s="311"/>
      <c r="L5" s="312"/>
      <c r="M5" s="313">
        <f>SUM(K5:L5)</f>
        <v>0</v>
      </c>
      <c r="N5" s="314"/>
      <c r="O5" s="311"/>
      <c r="P5" s="312"/>
      <c r="Q5" s="313">
        <f>SUM(O5:P5)</f>
        <v>0</v>
      </c>
      <c r="R5" s="314"/>
      <c r="S5" s="311"/>
      <c r="T5" s="312"/>
      <c r="U5" s="313">
        <f>SUM(S5:T5)</f>
        <v>0</v>
      </c>
      <c r="V5" s="314"/>
      <c r="W5" s="311"/>
      <c r="X5" s="312"/>
      <c r="Y5" s="313">
        <f>SUM(W5:X5)</f>
        <v>0</v>
      </c>
    </row>
    <row r="6" spans="1:25" ht="12.75">
      <c r="A6" s="396" t="s">
        <v>89</v>
      </c>
      <c r="B6" s="308"/>
      <c r="C6" s="308"/>
      <c r="D6" s="309"/>
      <c r="E6" s="310">
        <f>SUM(B6:D6)</f>
        <v>0</v>
      </c>
      <c r="F6" s="307"/>
      <c r="G6" s="311"/>
      <c r="H6" s="312"/>
      <c r="I6" s="313">
        <f>SUM(G6:H6)</f>
        <v>0</v>
      </c>
      <c r="J6" s="314"/>
      <c r="K6" s="311"/>
      <c r="L6" s="312"/>
      <c r="M6" s="313">
        <f>SUM(K6:L6)</f>
        <v>0</v>
      </c>
      <c r="N6" s="314"/>
      <c r="O6" s="311"/>
      <c r="P6" s="312"/>
      <c r="Q6" s="313">
        <f>SUM(O6:P6)</f>
        <v>0</v>
      </c>
      <c r="R6" s="314"/>
      <c r="S6" s="311"/>
      <c r="T6" s="312"/>
      <c r="U6" s="313">
        <f>SUM(S6:T6)</f>
        <v>0</v>
      </c>
      <c r="V6" s="314"/>
      <c r="W6" s="311"/>
      <c r="X6" s="312"/>
      <c r="Y6" s="313">
        <f>SUM(W6:X6)</f>
        <v>0</v>
      </c>
    </row>
    <row r="7" spans="1:25" ht="12.75">
      <c r="A7" s="396" t="s">
        <v>181</v>
      </c>
      <c r="B7" s="308"/>
      <c r="C7" s="309"/>
      <c r="D7" s="309"/>
      <c r="E7" s="310">
        <f>SUM(B7:D7)</f>
        <v>0</v>
      </c>
      <c r="F7" s="307"/>
      <c r="G7" s="311"/>
      <c r="H7" s="312"/>
      <c r="I7" s="313">
        <f>SUM(G7:H7)</f>
        <v>0</v>
      </c>
      <c r="J7" s="314"/>
      <c r="K7" s="311"/>
      <c r="L7" s="312"/>
      <c r="M7" s="313">
        <f>SUM(K7:L7)</f>
        <v>0</v>
      </c>
      <c r="N7" s="314"/>
      <c r="O7" s="311"/>
      <c r="P7" s="312"/>
      <c r="Q7" s="313">
        <f>SUM(O7:P7)</f>
        <v>0</v>
      </c>
      <c r="R7" s="314"/>
      <c r="S7" s="311"/>
      <c r="T7" s="312"/>
      <c r="U7" s="313">
        <f>SUM(S7:T7)</f>
        <v>0</v>
      </c>
      <c r="V7" s="314"/>
      <c r="W7" s="311"/>
      <c r="X7" s="312"/>
      <c r="Y7" s="313">
        <f>SUM(W7:X7)</f>
        <v>0</v>
      </c>
    </row>
    <row r="8" spans="1:25" ht="12.75">
      <c r="A8" s="396" t="s">
        <v>182</v>
      </c>
      <c r="B8" s="308"/>
      <c r="C8" s="309"/>
      <c r="D8" s="309"/>
      <c r="E8" s="310">
        <f>SUM(B8:D8)</f>
        <v>0</v>
      </c>
      <c r="F8" s="307"/>
      <c r="G8" s="315"/>
      <c r="H8" s="315"/>
      <c r="I8" s="313">
        <f>SUM(G8:H8)</f>
        <v>0</v>
      </c>
      <c r="J8" s="314"/>
      <c r="K8" s="315"/>
      <c r="L8" s="315"/>
      <c r="M8" s="313">
        <f>SUM(K8:L8)</f>
        <v>0</v>
      </c>
      <c r="N8" s="314"/>
      <c r="O8" s="315"/>
      <c r="P8" s="315"/>
      <c r="Q8" s="313">
        <f>SUM(O8:P8)</f>
        <v>0</v>
      </c>
      <c r="R8" s="314"/>
      <c r="S8" s="315"/>
      <c r="T8" s="315"/>
      <c r="U8" s="313">
        <f>SUM(S8:T8)</f>
        <v>0</v>
      </c>
      <c r="V8" s="314"/>
      <c r="W8" s="315"/>
      <c r="X8" s="315"/>
      <c r="Y8" s="313">
        <f>SUM(W8:X8)</f>
        <v>0</v>
      </c>
    </row>
    <row r="9" spans="1:25" ht="12.75">
      <c r="A9" s="396" t="s">
        <v>15</v>
      </c>
      <c r="B9" s="308"/>
      <c r="C9" s="309"/>
      <c r="D9" s="309"/>
      <c r="E9" s="310">
        <f>SUM(B9:D9)</f>
        <v>0</v>
      </c>
      <c r="F9" s="307"/>
      <c r="G9" s="315"/>
      <c r="H9" s="315"/>
      <c r="I9" s="313">
        <f>SUM(G9:H9)</f>
        <v>0</v>
      </c>
      <c r="J9" s="314"/>
      <c r="K9" s="315"/>
      <c r="L9" s="315"/>
      <c r="M9" s="313">
        <f>SUM(K9:L9)</f>
        <v>0</v>
      </c>
      <c r="N9" s="314"/>
      <c r="O9" s="315"/>
      <c r="P9" s="315"/>
      <c r="Q9" s="313">
        <f>SUM(O9:P9)</f>
        <v>0</v>
      </c>
      <c r="R9" s="314"/>
      <c r="S9" s="315"/>
      <c r="T9" s="315"/>
      <c r="U9" s="313">
        <f>SUM(S9:T9)</f>
        <v>0</v>
      </c>
      <c r="V9" s="314"/>
      <c r="W9" s="315"/>
      <c r="X9" s="315"/>
      <c r="Y9" s="313">
        <f>SUM(W9:X9)</f>
        <v>0</v>
      </c>
    </row>
    <row r="10" spans="1:25" ht="12.75">
      <c r="A10" s="396" t="s">
        <v>90</v>
      </c>
      <c r="B10" s="308"/>
      <c r="C10" s="309"/>
      <c r="D10" s="309"/>
      <c r="E10" s="310">
        <f aca="true" t="shared" si="0" ref="E10:E17">SUM(B10:D10)</f>
        <v>0</v>
      </c>
      <c r="F10" s="307"/>
      <c r="G10" s="315"/>
      <c r="H10" s="315"/>
      <c r="I10" s="310">
        <f aca="true" t="shared" si="1" ref="I10:I17">SUM(F10:H10)</f>
        <v>0</v>
      </c>
      <c r="J10" s="314"/>
      <c r="K10" s="315"/>
      <c r="L10" s="315"/>
      <c r="M10" s="310">
        <f aca="true" t="shared" si="2" ref="M10:M17">SUM(J10:L10)</f>
        <v>0</v>
      </c>
      <c r="N10" s="314"/>
      <c r="O10" s="315"/>
      <c r="P10" s="315"/>
      <c r="Q10" s="310">
        <f aca="true" t="shared" si="3" ref="Q10:Q17">SUM(N10:P10)</f>
        <v>0</v>
      </c>
      <c r="R10" s="314"/>
      <c r="S10" s="315"/>
      <c r="T10" s="315"/>
      <c r="U10" s="310">
        <f aca="true" t="shared" si="4" ref="U10:U17">SUM(R10:T10)</f>
        <v>0</v>
      </c>
      <c r="V10" s="314"/>
      <c r="W10" s="315"/>
      <c r="X10" s="315"/>
      <c r="Y10" s="310">
        <f aca="true" t="shared" si="5" ref="Y10:Y17">SUM(V10:X10)</f>
        <v>0</v>
      </c>
    </row>
    <row r="11" spans="1:25" ht="12.75">
      <c r="A11" s="396" t="s">
        <v>185</v>
      </c>
      <c r="B11" s="308"/>
      <c r="C11" s="309"/>
      <c r="D11" s="309"/>
      <c r="E11" s="310">
        <f t="shared" si="0"/>
        <v>0</v>
      </c>
      <c r="F11" s="307"/>
      <c r="G11" s="315"/>
      <c r="H11" s="315"/>
      <c r="I11" s="310">
        <f t="shared" si="1"/>
        <v>0</v>
      </c>
      <c r="J11" s="314"/>
      <c r="K11" s="315"/>
      <c r="L11" s="315"/>
      <c r="M11" s="310">
        <f t="shared" si="2"/>
        <v>0</v>
      </c>
      <c r="N11" s="314"/>
      <c r="O11" s="315"/>
      <c r="P11" s="315"/>
      <c r="Q11" s="310">
        <f t="shared" si="3"/>
        <v>0</v>
      </c>
      <c r="R11" s="314"/>
      <c r="S11" s="315"/>
      <c r="T11" s="315"/>
      <c r="U11" s="310">
        <f t="shared" si="4"/>
        <v>0</v>
      </c>
      <c r="V11" s="314"/>
      <c r="W11" s="315"/>
      <c r="X11" s="315"/>
      <c r="Y11" s="310">
        <f t="shared" si="5"/>
        <v>0</v>
      </c>
    </row>
    <row r="12" spans="1:25" ht="12.75">
      <c r="A12" s="396" t="s">
        <v>186</v>
      </c>
      <c r="B12" s="308"/>
      <c r="C12" s="309"/>
      <c r="D12" s="309"/>
      <c r="E12" s="310">
        <f t="shared" si="0"/>
        <v>0</v>
      </c>
      <c r="F12" s="307"/>
      <c r="G12" s="315"/>
      <c r="H12" s="315"/>
      <c r="I12" s="310">
        <f t="shared" si="1"/>
        <v>0</v>
      </c>
      <c r="J12" s="314"/>
      <c r="K12" s="315"/>
      <c r="L12" s="315"/>
      <c r="M12" s="310">
        <f t="shared" si="2"/>
        <v>0</v>
      </c>
      <c r="N12" s="314"/>
      <c r="O12" s="315"/>
      <c r="P12" s="315"/>
      <c r="Q12" s="310">
        <f t="shared" si="3"/>
        <v>0</v>
      </c>
      <c r="R12" s="314"/>
      <c r="S12" s="315"/>
      <c r="T12" s="315"/>
      <c r="U12" s="310">
        <f t="shared" si="4"/>
        <v>0</v>
      </c>
      <c r="V12" s="314"/>
      <c r="W12" s="315"/>
      <c r="X12" s="315"/>
      <c r="Y12" s="310">
        <f t="shared" si="5"/>
        <v>0</v>
      </c>
    </row>
    <row r="13" spans="1:25" ht="12.75">
      <c r="A13" s="396" t="s">
        <v>187</v>
      </c>
      <c r="B13" s="308"/>
      <c r="C13" s="309"/>
      <c r="D13" s="309"/>
      <c r="E13" s="310">
        <f t="shared" si="0"/>
        <v>0</v>
      </c>
      <c r="F13" s="307"/>
      <c r="G13" s="315"/>
      <c r="H13" s="315"/>
      <c r="I13" s="310">
        <f t="shared" si="1"/>
        <v>0</v>
      </c>
      <c r="J13" s="314"/>
      <c r="K13" s="315"/>
      <c r="L13" s="315"/>
      <c r="M13" s="310">
        <f t="shared" si="2"/>
        <v>0</v>
      </c>
      <c r="N13" s="314"/>
      <c r="O13" s="315"/>
      <c r="P13" s="315"/>
      <c r="Q13" s="310">
        <f t="shared" si="3"/>
        <v>0</v>
      </c>
      <c r="R13" s="314"/>
      <c r="S13" s="315"/>
      <c r="T13" s="315"/>
      <c r="U13" s="310">
        <f t="shared" si="4"/>
        <v>0</v>
      </c>
      <c r="V13" s="314"/>
      <c r="W13" s="315"/>
      <c r="X13" s="315"/>
      <c r="Y13" s="310">
        <f t="shared" si="5"/>
        <v>0</v>
      </c>
    </row>
    <row r="14" spans="1:25" ht="12.75">
      <c r="A14" s="396" t="s">
        <v>188</v>
      </c>
      <c r="B14" s="308"/>
      <c r="C14" s="309"/>
      <c r="D14" s="309"/>
      <c r="E14" s="310">
        <f t="shared" si="0"/>
        <v>0</v>
      </c>
      <c r="F14" s="307"/>
      <c r="G14" s="315"/>
      <c r="H14" s="315"/>
      <c r="I14" s="310">
        <f t="shared" si="1"/>
        <v>0</v>
      </c>
      <c r="J14" s="314"/>
      <c r="K14" s="315"/>
      <c r="L14" s="315"/>
      <c r="M14" s="310">
        <f t="shared" si="2"/>
        <v>0</v>
      </c>
      <c r="N14" s="314"/>
      <c r="O14" s="315"/>
      <c r="P14" s="315"/>
      <c r="Q14" s="310">
        <f t="shared" si="3"/>
        <v>0</v>
      </c>
      <c r="R14" s="314"/>
      <c r="S14" s="315"/>
      <c r="T14" s="315"/>
      <c r="U14" s="310">
        <f t="shared" si="4"/>
        <v>0</v>
      </c>
      <c r="V14" s="314"/>
      <c r="W14" s="315"/>
      <c r="X14" s="315"/>
      <c r="Y14" s="310">
        <f t="shared" si="5"/>
        <v>0</v>
      </c>
    </row>
    <row r="15" spans="1:25" ht="12.75">
      <c r="A15" s="396" t="s">
        <v>189</v>
      </c>
      <c r="B15" s="308"/>
      <c r="C15" s="309"/>
      <c r="D15" s="309"/>
      <c r="E15" s="310">
        <f t="shared" si="0"/>
        <v>0</v>
      </c>
      <c r="F15" s="307"/>
      <c r="G15" s="315"/>
      <c r="H15" s="315"/>
      <c r="I15" s="310">
        <f t="shared" si="1"/>
        <v>0</v>
      </c>
      <c r="J15" s="314"/>
      <c r="K15" s="315"/>
      <c r="L15" s="315"/>
      <c r="M15" s="310">
        <f t="shared" si="2"/>
        <v>0</v>
      </c>
      <c r="N15" s="314"/>
      <c r="O15" s="315"/>
      <c r="P15" s="315"/>
      <c r="Q15" s="310">
        <f t="shared" si="3"/>
        <v>0</v>
      </c>
      <c r="R15" s="314"/>
      <c r="S15" s="315"/>
      <c r="T15" s="315"/>
      <c r="U15" s="310">
        <f t="shared" si="4"/>
        <v>0</v>
      </c>
      <c r="V15" s="314"/>
      <c r="W15" s="315"/>
      <c r="X15" s="315"/>
      <c r="Y15" s="310">
        <f t="shared" si="5"/>
        <v>0</v>
      </c>
    </row>
    <row r="16" spans="1:25" ht="12.75">
      <c r="A16" s="396" t="s">
        <v>91</v>
      </c>
      <c r="B16" s="308"/>
      <c r="C16" s="309"/>
      <c r="D16" s="309"/>
      <c r="E16" s="310">
        <f t="shared" si="0"/>
        <v>0</v>
      </c>
      <c r="F16" s="307"/>
      <c r="G16" s="315"/>
      <c r="H16" s="315"/>
      <c r="I16" s="310">
        <f t="shared" si="1"/>
        <v>0</v>
      </c>
      <c r="J16" s="314"/>
      <c r="K16" s="315"/>
      <c r="L16" s="315"/>
      <c r="M16" s="310">
        <f t="shared" si="2"/>
        <v>0</v>
      </c>
      <c r="N16" s="314"/>
      <c r="O16" s="315"/>
      <c r="P16" s="315"/>
      <c r="Q16" s="310">
        <f t="shared" si="3"/>
        <v>0</v>
      </c>
      <c r="R16" s="314"/>
      <c r="S16" s="315"/>
      <c r="T16" s="315"/>
      <c r="U16" s="310">
        <f t="shared" si="4"/>
        <v>0</v>
      </c>
      <c r="V16" s="314"/>
      <c r="W16" s="315"/>
      <c r="X16" s="315"/>
      <c r="Y16" s="310">
        <f t="shared" si="5"/>
        <v>0</v>
      </c>
    </row>
    <row r="17" spans="1:25" ht="12.75">
      <c r="A17" s="396" t="s">
        <v>92</v>
      </c>
      <c r="B17" s="316"/>
      <c r="C17" s="309"/>
      <c r="D17" s="309"/>
      <c r="E17" s="310">
        <f t="shared" si="0"/>
        <v>0</v>
      </c>
      <c r="F17" s="307"/>
      <c r="G17" s="311"/>
      <c r="H17" s="311"/>
      <c r="I17" s="310">
        <f t="shared" si="1"/>
        <v>0</v>
      </c>
      <c r="J17" s="314"/>
      <c r="K17" s="311"/>
      <c r="L17" s="311"/>
      <c r="M17" s="310">
        <f t="shared" si="2"/>
        <v>0</v>
      </c>
      <c r="N17" s="314"/>
      <c r="O17" s="311"/>
      <c r="P17" s="311"/>
      <c r="Q17" s="310">
        <f t="shared" si="3"/>
        <v>0</v>
      </c>
      <c r="R17" s="314"/>
      <c r="S17" s="311"/>
      <c r="T17" s="311"/>
      <c r="U17" s="310">
        <f t="shared" si="4"/>
        <v>0</v>
      </c>
      <c r="V17" s="314"/>
      <c r="W17" s="311"/>
      <c r="X17" s="311"/>
      <c r="Y17" s="310">
        <f t="shared" si="5"/>
        <v>0</v>
      </c>
    </row>
    <row r="18" spans="1:25" s="334" customFormat="1" ht="12.75">
      <c r="A18" s="318" t="s">
        <v>77</v>
      </c>
      <c r="B18" s="319"/>
      <c r="C18" s="319">
        <f aca="true" t="shared" si="6" ref="C18:Y18">SUM(C5:C17)</f>
        <v>0</v>
      </c>
      <c r="D18" s="319">
        <f t="shared" si="6"/>
        <v>0</v>
      </c>
      <c r="E18" s="319">
        <f t="shared" si="6"/>
        <v>0</v>
      </c>
      <c r="F18" s="313"/>
      <c r="G18" s="313">
        <f t="shared" si="6"/>
        <v>0</v>
      </c>
      <c r="H18" s="313">
        <f t="shared" si="6"/>
        <v>0</v>
      </c>
      <c r="I18" s="313">
        <f t="shared" si="6"/>
        <v>0</v>
      </c>
      <c r="J18" s="313"/>
      <c r="K18" s="313">
        <f t="shared" si="6"/>
        <v>0</v>
      </c>
      <c r="L18" s="313">
        <f t="shared" si="6"/>
        <v>0</v>
      </c>
      <c r="M18" s="313">
        <f t="shared" si="6"/>
        <v>0</v>
      </c>
      <c r="N18" s="313"/>
      <c r="O18" s="313">
        <f t="shared" si="6"/>
        <v>0</v>
      </c>
      <c r="P18" s="313">
        <f t="shared" si="6"/>
        <v>0</v>
      </c>
      <c r="Q18" s="313">
        <f t="shared" si="6"/>
        <v>0</v>
      </c>
      <c r="R18" s="313"/>
      <c r="S18" s="313">
        <f t="shared" si="6"/>
        <v>0</v>
      </c>
      <c r="T18" s="313">
        <f t="shared" si="6"/>
        <v>0</v>
      </c>
      <c r="U18" s="313">
        <f t="shared" si="6"/>
        <v>0</v>
      </c>
      <c r="V18" s="313"/>
      <c r="W18" s="313">
        <f t="shared" si="6"/>
        <v>0</v>
      </c>
      <c r="X18" s="313">
        <f t="shared" si="6"/>
        <v>0</v>
      </c>
      <c r="Y18" s="313">
        <f t="shared" si="6"/>
        <v>0</v>
      </c>
    </row>
    <row r="19" spans="1:25" ht="3.75" customHeight="1">
      <c r="A19" s="321"/>
      <c r="B19" s="321"/>
      <c r="C19" s="322"/>
      <c r="D19" s="322"/>
      <c r="E19" s="323"/>
      <c r="F19" s="321"/>
      <c r="G19" s="324"/>
      <c r="H19" s="324"/>
      <c r="I19" s="325"/>
      <c r="J19" s="326"/>
      <c r="K19" s="324"/>
      <c r="L19" s="327"/>
      <c r="M19" s="325"/>
      <c r="N19" s="326"/>
      <c r="O19" s="324"/>
      <c r="P19" s="327"/>
      <c r="Q19" s="325"/>
      <c r="R19" s="326"/>
      <c r="S19" s="324"/>
      <c r="T19" s="327"/>
      <c r="U19" s="325"/>
      <c r="V19" s="326"/>
      <c r="W19" s="324"/>
      <c r="X19" s="327"/>
      <c r="Y19" s="325"/>
    </row>
    <row r="20" spans="1:25" ht="12.75">
      <c r="A20" s="328" t="s">
        <v>23</v>
      </c>
      <c r="B20" s="328"/>
      <c r="C20" s="306"/>
      <c r="D20" s="306"/>
      <c r="E20" s="305"/>
      <c r="F20" s="328"/>
      <c r="G20" s="329"/>
      <c r="H20" s="330"/>
      <c r="I20" s="331"/>
      <c r="J20" s="332"/>
      <c r="K20" s="329"/>
      <c r="L20" s="330"/>
      <c r="M20" s="313"/>
      <c r="N20" s="332"/>
      <c r="O20" s="329"/>
      <c r="P20" s="330"/>
      <c r="Q20" s="313"/>
      <c r="R20" s="332"/>
      <c r="S20" s="329"/>
      <c r="T20" s="330"/>
      <c r="U20" s="313"/>
      <c r="V20" s="332"/>
      <c r="W20" s="329"/>
      <c r="X20" s="330"/>
      <c r="Y20" s="313"/>
    </row>
    <row r="21" spans="1:25" ht="12.75">
      <c r="A21" s="396" t="s">
        <v>86</v>
      </c>
      <c r="B21" s="328"/>
      <c r="C21" s="306"/>
      <c r="D21" s="306"/>
      <c r="E21" s="310">
        <f aca="true" t="shared" si="7" ref="E21:E26">SUM(B21:D21)</f>
        <v>0</v>
      </c>
      <c r="F21" s="328"/>
      <c r="G21" s="329"/>
      <c r="H21" s="330"/>
      <c r="I21" s="310">
        <f aca="true" t="shared" si="8" ref="I21:I26">SUM(F21:H21)</f>
        <v>0</v>
      </c>
      <c r="J21" s="332"/>
      <c r="K21" s="329"/>
      <c r="L21" s="330"/>
      <c r="M21" s="313">
        <f aca="true" t="shared" si="9" ref="M21:M26">SUM(K21:L21)</f>
        <v>0</v>
      </c>
      <c r="N21" s="332"/>
      <c r="O21" s="329"/>
      <c r="P21" s="330"/>
      <c r="Q21" s="313">
        <f aca="true" t="shared" si="10" ref="Q21:Q26">SUM(O21:P21)</f>
        <v>0</v>
      </c>
      <c r="R21" s="332"/>
      <c r="S21" s="329"/>
      <c r="T21" s="330"/>
      <c r="U21" s="313">
        <f aca="true" t="shared" si="11" ref="U21:U26">SUM(S21:T21)</f>
        <v>0</v>
      </c>
      <c r="V21" s="332"/>
      <c r="W21" s="329"/>
      <c r="X21" s="330"/>
      <c r="Y21" s="313">
        <f aca="true" t="shared" si="12" ref="Y21:Y26">SUM(W21:X21)</f>
        <v>0</v>
      </c>
    </row>
    <row r="22" spans="1:25" ht="12.75">
      <c r="A22" s="396" t="s">
        <v>14</v>
      </c>
      <c r="B22" s="328"/>
      <c r="C22" s="306"/>
      <c r="D22" s="306"/>
      <c r="E22" s="310">
        <f t="shared" si="7"/>
        <v>0</v>
      </c>
      <c r="F22" s="328"/>
      <c r="G22" s="329"/>
      <c r="H22" s="330"/>
      <c r="I22" s="310">
        <f t="shared" si="8"/>
        <v>0</v>
      </c>
      <c r="J22" s="332"/>
      <c r="K22" s="329"/>
      <c r="L22" s="330"/>
      <c r="M22" s="313">
        <f t="shared" si="9"/>
        <v>0</v>
      </c>
      <c r="N22" s="332"/>
      <c r="O22" s="329"/>
      <c r="P22" s="330"/>
      <c r="Q22" s="313">
        <f t="shared" si="10"/>
        <v>0</v>
      </c>
      <c r="R22" s="332"/>
      <c r="S22" s="329"/>
      <c r="T22" s="330"/>
      <c r="U22" s="313">
        <f t="shared" si="11"/>
        <v>0</v>
      </c>
      <c r="V22" s="332"/>
      <c r="W22" s="329"/>
      <c r="X22" s="330"/>
      <c r="Y22" s="313">
        <f t="shared" si="12"/>
        <v>0</v>
      </c>
    </row>
    <row r="23" spans="1:25" ht="12.75">
      <c r="A23" s="396" t="s">
        <v>87</v>
      </c>
      <c r="B23" s="328"/>
      <c r="C23" s="306"/>
      <c r="D23" s="306"/>
      <c r="E23" s="310">
        <f t="shared" si="7"/>
        <v>0</v>
      </c>
      <c r="F23" s="328"/>
      <c r="G23" s="329"/>
      <c r="H23" s="330"/>
      <c r="I23" s="310">
        <f t="shared" si="8"/>
        <v>0</v>
      </c>
      <c r="J23" s="332"/>
      <c r="K23" s="329"/>
      <c r="L23" s="330"/>
      <c r="M23" s="313">
        <f t="shared" si="9"/>
        <v>0</v>
      </c>
      <c r="N23" s="332"/>
      <c r="O23" s="329"/>
      <c r="P23" s="330"/>
      <c r="Q23" s="313">
        <f t="shared" si="10"/>
        <v>0</v>
      </c>
      <c r="R23" s="332"/>
      <c r="S23" s="329"/>
      <c r="T23" s="330"/>
      <c r="U23" s="313">
        <f t="shared" si="11"/>
        <v>0</v>
      </c>
      <c r="V23" s="332"/>
      <c r="W23" s="329"/>
      <c r="X23" s="330"/>
      <c r="Y23" s="313">
        <f t="shared" si="12"/>
        <v>0</v>
      </c>
    </row>
    <row r="24" spans="1:25" ht="12.75">
      <c r="A24" s="396" t="s">
        <v>28</v>
      </c>
      <c r="B24" s="308"/>
      <c r="C24" s="308"/>
      <c r="D24" s="309"/>
      <c r="E24" s="310">
        <f t="shared" si="7"/>
        <v>0</v>
      </c>
      <c r="F24" s="307"/>
      <c r="G24" s="311"/>
      <c r="H24" s="311"/>
      <c r="I24" s="310">
        <f t="shared" si="8"/>
        <v>0</v>
      </c>
      <c r="J24" s="314"/>
      <c r="K24" s="311"/>
      <c r="L24" s="311"/>
      <c r="M24" s="313">
        <f t="shared" si="9"/>
        <v>0</v>
      </c>
      <c r="N24" s="314"/>
      <c r="O24" s="311"/>
      <c r="P24" s="311"/>
      <c r="Q24" s="313">
        <f t="shared" si="10"/>
        <v>0</v>
      </c>
      <c r="R24" s="314"/>
      <c r="S24" s="311"/>
      <c r="T24" s="311"/>
      <c r="U24" s="313">
        <f t="shared" si="11"/>
        <v>0</v>
      </c>
      <c r="V24" s="314"/>
      <c r="W24" s="311"/>
      <c r="X24" s="311"/>
      <c r="Y24" s="313">
        <f t="shared" si="12"/>
        <v>0</v>
      </c>
    </row>
    <row r="25" spans="1:25" ht="12.75">
      <c r="A25" s="396" t="s">
        <v>232</v>
      </c>
      <c r="B25" s="308"/>
      <c r="C25" s="308"/>
      <c r="D25" s="309"/>
      <c r="E25" s="310">
        <f t="shared" si="7"/>
        <v>0</v>
      </c>
      <c r="F25" s="307"/>
      <c r="G25" s="311"/>
      <c r="H25" s="311"/>
      <c r="I25" s="310">
        <f t="shared" si="8"/>
        <v>0</v>
      </c>
      <c r="J25" s="314"/>
      <c r="K25" s="311"/>
      <c r="L25" s="311"/>
      <c r="M25" s="313">
        <f t="shared" si="9"/>
        <v>0</v>
      </c>
      <c r="N25" s="314"/>
      <c r="O25" s="311"/>
      <c r="P25" s="311"/>
      <c r="Q25" s="313">
        <f t="shared" si="10"/>
        <v>0</v>
      </c>
      <c r="R25" s="314"/>
      <c r="S25" s="311"/>
      <c r="T25" s="311"/>
      <c r="U25" s="313">
        <f t="shared" si="11"/>
        <v>0</v>
      </c>
      <c r="V25" s="314"/>
      <c r="W25" s="311"/>
      <c r="X25" s="311"/>
      <c r="Y25" s="313">
        <f t="shared" si="12"/>
        <v>0</v>
      </c>
    </row>
    <row r="26" spans="1:25" ht="12.75">
      <c r="A26" s="396" t="s">
        <v>180</v>
      </c>
      <c r="B26" s="308"/>
      <c r="C26" s="308"/>
      <c r="D26" s="309"/>
      <c r="E26" s="310">
        <f t="shared" si="7"/>
        <v>0</v>
      </c>
      <c r="F26" s="307"/>
      <c r="G26" s="311"/>
      <c r="H26" s="311"/>
      <c r="I26" s="310">
        <f t="shared" si="8"/>
        <v>0</v>
      </c>
      <c r="J26" s="314"/>
      <c r="K26" s="311"/>
      <c r="L26" s="311"/>
      <c r="M26" s="313">
        <f t="shared" si="9"/>
        <v>0</v>
      </c>
      <c r="N26" s="314"/>
      <c r="O26" s="311"/>
      <c r="P26" s="311"/>
      <c r="Q26" s="313">
        <f t="shared" si="10"/>
        <v>0</v>
      </c>
      <c r="R26" s="314"/>
      <c r="S26" s="311"/>
      <c r="T26" s="311"/>
      <c r="U26" s="313">
        <f t="shared" si="11"/>
        <v>0</v>
      </c>
      <c r="V26" s="314"/>
      <c r="W26" s="311"/>
      <c r="X26" s="311"/>
      <c r="Y26" s="313">
        <f t="shared" si="12"/>
        <v>0</v>
      </c>
    </row>
    <row r="27" spans="1:25" s="334" customFormat="1" ht="12.75">
      <c r="A27" s="318" t="s">
        <v>77</v>
      </c>
      <c r="B27" s="319"/>
      <c r="C27" s="319">
        <f>SUM(C21:C26)</f>
        <v>0</v>
      </c>
      <c r="D27" s="319">
        <f>SUM(D21:D26)</f>
        <v>0</v>
      </c>
      <c r="E27" s="319">
        <f>SUM(E21:E26)</f>
        <v>0</v>
      </c>
      <c r="F27" s="333"/>
      <c r="G27" s="319">
        <f>SUM(G21:G26)</f>
        <v>0</v>
      </c>
      <c r="H27" s="319">
        <f>SUM(H21:H26)</f>
        <v>0</v>
      </c>
      <c r="I27" s="319">
        <f>SUM(I21:I26)</f>
        <v>0</v>
      </c>
      <c r="J27" s="333"/>
      <c r="K27" s="319">
        <f>SUM(K21:K26)</f>
        <v>0</v>
      </c>
      <c r="L27" s="319">
        <f>SUM(L21:L26)</f>
        <v>0</v>
      </c>
      <c r="M27" s="319">
        <f>SUM(M21:M26)</f>
        <v>0</v>
      </c>
      <c r="N27" s="333"/>
      <c r="O27" s="319">
        <f>SUM(O21:O26)</f>
        <v>0</v>
      </c>
      <c r="P27" s="319">
        <f>SUM(P21:P26)</f>
        <v>0</v>
      </c>
      <c r="Q27" s="319">
        <f>SUM(Q21:Q26)</f>
        <v>0</v>
      </c>
      <c r="R27" s="333"/>
      <c r="S27" s="319">
        <f>SUM(S21:S26)</f>
        <v>0</v>
      </c>
      <c r="T27" s="319">
        <f>SUM(T21:T26)</f>
        <v>0</v>
      </c>
      <c r="U27" s="319">
        <f>SUM(U21:U26)</f>
        <v>0</v>
      </c>
      <c r="V27" s="333"/>
      <c r="W27" s="319">
        <f>SUM(W21:W26)</f>
        <v>0</v>
      </c>
      <c r="X27" s="319">
        <f>SUM(X21:X26)</f>
        <v>0</v>
      </c>
      <c r="Y27" s="319">
        <f>SUM(Y21:Y26)</f>
        <v>0</v>
      </c>
    </row>
    <row r="28" spans="1:25" ht="3.75" customHeight="1">
      <c r="A28" s="321"/>
      <c r="B28" s="321"/>
      <c r="C28" s="322"/>
      <c r="D28" s="322"/>
      <c r="E28" s="323"/>
      <c r="F28" s="321"/>
      <c r="G28" s="324"/>
      <c r="H28" s="327"/>
      <c r="I28" s="325"/>
      <c r="J28" s="326"/>
      <c r="K28" s="324"/>
      <c r="L28" s="327"/>
      <c r="M28" s="325">
        <f>SUM(M20:M26)</f>
        <v>0</v>
      </c>
      <c r="N28" s="326"/>
      <c r="O28" s="324"/>
      <c r="P28" s="327"/>
      <c r="Q28" s="325">
        <f>SUM(Q20:Q26)</f>
        <v>0</v>
      </c>
      <c r="R28" s="326"/>
      <c r="S28" s="324"/>
      <c r="T28" s="327"/>
      <c r="U28" s="325">
        <f>SUM(U20:U26)</f>
        <v>0</v>
      </c>
      <c r="V28" s="326"/>
      <c r="W28" s="324"/>
      <c r="X28" s="327"/>
      <c r="Y28" s="325">
        <f>SUM(Y20:Y26)</f>
        <v>0</v>
      </c>
    </row>
    <row r="29" spans="1:25" s="334" customFormat="1" ht="17.25" customHeight="1">
      <c r="A29" s="318" t="s">
        <v>163</v>
      </c>
      <c r="B29" s="318"/>
      <c r="C29" s="319">
        <f>C18+C27</f>
        <v>0</v>
      </c>
      <c r="D29" s="319">
        <f>D18+D27</f>
        <v>0</v>
      </c>
      <c r="E29" s="319">
        <f>E18+E27</f>
        <v>0</v>
      </c>
      <c r="F29" s="318"/>
      <c r="G29" s="313">
        <f>G18+G27</f>
        <v>0</v>
      </c>
      <c r="H29" s="333">
        <f>H18+H27</f>
        <v>0</v>
      </c>
      <c r="I29" s="313">
        <f>I18+I27</f>
        <v>0</v>
      </c>
      <c r="J29" s="320"/>
      <c r="K29" s="313">
        <f>K18+K27</f>
        <v>0</v>
      </c>
      <c r="L29" s="333">
        <f>L18+L27</f>
        <v>0</v>
      </c>
      <c r="M29" s="313">
        <f>M18+M27</f>
        <v>0</v>
      </c>
      <c r="N29" s="320"/>
      <c r="O29" s="313">
        <f>O18+O27</f>
        <v>0</v>
      </c>
      <c r="P29" s="333">
        <f>P18+P27</f>
        <v>0</v>
      </c>
      <c r="Q29" s="313">
        <f>Q18+Q27</f>
        <v>0</v>
      </c>
      <c r="R29" s="320"/>
      <c r="S29" s="313">
        <f>S18+S27</f>
        <v>0</v>
      </c>
      <c r="T29" s="333">
        <f>T18+T27</f>
        <v>0</v>
      </c>
      <c r="U29" s="313">
        <f>U18+U27</f>
        <v>0</v>
      </c>
      <c r="V29" s="320"/>
      <c r="W29" s="313">
        <f>W18+W27</f>
        <v>0</v>
      </c>
      <c r="X29" s="333">
        <f>X18+X27</f>
        <v>0</v>
      </c>
      <c r="Y29" s="313">
        <f>Y18+Y27</f>
        <v>0</v>
      </c>
    </row>
    <row r="30" spans="1:25" ht="17.25" customHeight="1">
      <c r="A30" s="335"/>
      <c r="B30" s="336"/>
      <c r="C30" s="337"/>
      <c r="D30" s="337"/>
      <c r="E30" s="338"/>
      <c r="F30" s="336"/>
      <c r="G30" s="339"/>
      <c r="H30" s="340"/>
      <c r="I30" s="341"/>
      <c r="J30" s="341"/>
      <c r="K30" s="339"/>
      <c r="L30" s="340"/>
      <c r="M30" s="341"/>
      <c r="N30" s="341"/>
      <c r="O30" s="339"/>
      <c r="P30" s="340"/>
      <c r="Q30" s="341"/>
      <c r="R30" s="341"/>
      <c r="S30" s="339"/>
      <c r="T30" s="340"/>
      <c r="U30" s="341"/>
      <c r="V30" s="341"/>
      <c r="W30" s="339"/>
      <c r="X30" s="340"/>
      <c r="Y30" s="341"/>
    </row>
    <row r="31" spans="1:25" ht="12.75">
      <c r="A31" s="343" t="s">
        <v>84</v>
      </c>
      <c r="B31" s="344"/>
      <c r="C31" s="345"/>
      <c r="D31" s="345"/>
      <c r="E31" s="346"/>
      <c r="F31" s="347"/>
      <c r="G31" s="348"/>
      <c r="H31" s="348"/>
      <c r="I31" s="349"/>
      <c r="J31" s="349"/>
      <c r="K31" s="348"/>
      <c r="L31" s="348"/>
      <c r="M31" s="349"/>
      <c r="N31" s="349"/>
      <c r="O31" s="348"/>
      <c r="P31" s="348"/>
      <c r="Q31" s="349"/>
      <c r="R31" s="349"/>
      <c r="S31" s="348"/>
      <c r="T31" s="348"/>
      <c r="U31" s="349"/>
      <c r="V31" s="349"/>
      <c r="W31" s="348"/>
      <c r="X31" s="348"/>
      <c r="Y31" s="350"/>
    </row>
    <row r="32" spans="1:25" ht="12.75">
      <c r="A32" s="420" t="s">
        <v>164</v>
      </c>
      <c r="B32" s="316"/>
      <c r="C32" s="308"/>
      <c r="D32" s="308"/>
      <c r="E32" s="317"/>
      <c r="F32" s="307"/>
      <c r="G32" s="311"/>
      <c r="H32" s="311"/>
      <c r="I32" s="314"/>
      <c r="J32" s="314"/>
      <c r="K32" s="311"/>
      <c r="L32" s="311"/>
      <c r="M32" s="314"/>
      <c r="N32" s="314"/>
      <c r="O32" s="311"/>
      <c r="P32" s="311"/>
      <c r="Q32" s="314"/>
      <c r="R32" s="314"/>
      <c r="S32" s="311"/>
      <c r="T32" s="311"/>
      <c r="U32" s="314"/>
      <c r="V32" s="314"/>
      <c r="W32" s="311"/>
      <c r="X32" s="311"/>
      <c r="Y32" s="314"/>
    </row>
    <row r="33" spans="1:25" ht="12.75">
      <c r="A33" s="307"/>
      <c r="B33" s="307"/>
      <c r="C33" s="351"/>
      <c r="D33" s="351"/>
      <c r="E33" s="352"/>
      <c r="F33" s="307"/>
      <c r="G33" s="311"/>
      <c r="H33" s="311"/>
      <c r="I33" s="314"/>
      <c r="J33" s="314"/>
      <c r="K33" s="311"/>
      <c r="L33" s="311"/>
      <c r="M33" s="314"/>
      <c r="N33" s="314"/>
      <c r="O33" s="311"/>
      <c r="P33" s="311"/>
      <c r="Q33" s="314"/>
      <c r="R33" s="314"/>
      <c r="S33" s="311"/>
      <c r="T33" s="311"/>
      <c r="U33" s="314"/>
      <c r="V33" s="314"/>
      <c r="W33" s="311"/>
      <c r="X33" s="311"/>
      <c r="Y33" s="314"/>
    </row>
    <row r="34" spans="1:25" s="334" customFormat="1" ht="12.75">
      <c r="A34" s="353" t="s">
        <v>77</v>
      </c>
      <c r="B34" s="319">
        <f>SUM(B32:B33)</f>
        <v>0</v>
      </c>
      <c r="C34" s="319">
        <f>SUM(C32:C33)</f>
        <v>0</v>
      </c>
      <c r="D34" s="319">
        <f>SUM(D32:D33)</f>
        <v>0</v>
      </c>
      <c r="E34" s="319">
        <f>SUM(E32)</f>
        <v>0</v>
      </c>
      <c r="F34" s="354">
        <f>SUM(F32:F33)</f>
        <v>0</v>
      </c>
      <c r="G34" s="354">
        <f>SUM(G32:G33)</f>
        <v>0</v>
      </c>
      <c r="H34" s="354">
        <f>SUM(H32:H33)</f>
        <v>0</v>
      </c>
      <c r="I34" s="319">
        <f>SUM(I32)</f>
        <v>0</v>
      </c>
      <c r="J34" s="313">
        <f>SUM(J32:J33)</f>
        <v>0</v>
      </c>
      <c r="K34" s="313">
        <f>SUM(K32:K33)</f>
        <v>0</v>
      </c>
      <c r="L34" s="313">
        <f>SUM(L32:L33)</f>
        <v>0</v>
      </c>
      <c r="M34" s="319">
        <f>SUM(M32)</f>
        <v>0</v>
      </c>
      <c r="N34" s="313">
        <f>SUM(N32:N33)</f>
        <v>0</v>
      </c>
      <c r="O34" s="313">
        <f>SUM(O32:O33)</f>
        <v>0</v>
      </c>
      <c r="P34" s="313">
        <f>SUM(P32:P33)</f>
        <v>0</v>
      </c>
      <c r="Q34" s="319">
        <f>SUM(Q32)</f>
        <v>0</v>
      </c>
      <c r="R34" s="313">
        <f>SUM(R32:R33)</f>
        <v>0</v>
      </c>
      <c r="S34" s="313">
        <f>SUM(S32:S33)</f>
        <v>0</v>
      </c>
      <c r="T34" s="313">
        <f>SUM(T32:T33)</f>
        <v>0</v>
      </c>
      <c r="U34" s="319">
        <f>SUM(U32)</f>
        <v>0</v>
      </c>
      <c r="V34" s="313">
        <f>SUM(V32:V33)</f>
        <v>0</v>
      </c>
      <c r="W34" s="313">
        <f>SUM(W32:W33)</f>
        <v>0</v>
      </c>
      <c r="X34" s="313">
        <f>SUM(X32:X33)</f>
        <v>0</v>
      </c>
      <c r="Y34" s="354">
        <f>SUM(Y32)</f>
        <v>0</v>
      </c>
    </row>
    <row r="35" spans="1:25" ht="3.75" customHeight="1">
      <c r="A35" s="321"/>
      <c r="B35" s="322"/>
      <c r="C35" s="322"/>
      <c r="D35" s="322"/>
      <c r="E35" s="323"/>
      <c r="F35" s="321"/>
      <c r="G35" s="324"/>
      <c r="H35" s="327"/>
      <c r="I35" s="325"/>
      <c r="J35" s="326"/>
      <c r="K35" s="324"/>
      <c r="L35" s="327"/>
      <c r="M35" s="325"/>
      <c r="N35" s="326"/>
      <c r="O35" s="324"/>
      <c r="P35" s="327"/>
      <c r="Q35" s="325"/>
      <c r="R35" s="326"/>
      <c r="S35" s="324"/>
      <c r="T35" s="327"/>
      <c r="U35" s="325"/>
      <c r="V35" s="326"/>
      <c r="W35" s="324"/>
      <c r="X35" s="327"/>
      <c r="Y35" s="325"/>
    </row>
    <row r="36" spans="1:25" s="334" customFormat="1" ht="12.75">
      <c r="A36" s="318" t="s">
        <v>165</v>
      </c>
      <c r="B36" s="356">
        <f>B34</f>
        <v>0</v>
      </c>
      <c r="C36" s="356" t="s">
        <v>39</v>
      </c>
      <c r="D36" s="356" t="s">
        <v>39</v>
      </c>
      <c r="E36" s="356" t="s">
        <v>39</v>
      </c>
      <c r="F36" s="354">
        <f>F34</f>
        <v>0</v>
      </c>
      <c r="G36" s="356" t="s">
        <v>39</v>
      </c>
      <c r="H36" s="356" t="s">
        <v>39</v>
      </c>
      <c r="I36" s="356" t="s">
        <v>39</v>
      </c>
      <c r="J36" s="320">
        <f>J34</f>
        <v>0</v>
      </c>
      <c r="K36" s="356" t="s">
        <v>39</v>
      </c>
      <c r="L36" s="356" t="s">
        <v>39</v>
      </c>
      <c r="M36" s="356" t="s">
        <v>39</v>
      </c>
      <c r="N36" s="320">
        <f>N34</f>
        <v>0</v>
      </c>
      <c r="O36" s="356" t="s">
        <v>39</v>
      </c>
      <c r="P36" s="356" t="s">
        <v>39</v>
      </c>
      <c r="Q36" s="356" t="s">
        <v>39</v>
      </c>
      <c r="R36" s="320">
        <f>R34</f>
        <v>0</v>
      </c>
      <c r="S36" s="356" t="s">
        <v>39</v>
      </c>
      <c r="T36" s="356" t="s">
        <v>39</v>
      </c>
      <c r="U36" s="356" t="s">
        <v>39</v>
      </c>
      <c r="V36" s="320">
        <f>V34</f>
        <v>0</v>
      </c>
      <c r="W36" s="356" t="s">
        <v>39</v>
      </c>
      <c r="X36" s="356" t="s">
        <v>39</v>
      </c>
      <c r="Y36" s="395" t="s">
        <v>39</v>
      </c>
    </row>
    <row r="37" spans="1:25" ht="12.75">
      <c r="A37" s="357"/>
      <c r="B37" s="357"/>
      <c r="C37" s="358"/>
      <c r="D37" s="358"/>
      <c r="E37" s="359"/>
      <c r="F37" s="357"/>
      <c r="G37" s="358"/>
      <c r="H37" s="359"/>
      <c r="I37" s="357"/>
      <c r="J37" s="357"/>
      <c r="K37" s="358"/>
      <c r="L37" s="359"/>
      <c r="M37" s="357"/>
      <c r="N37" s="357"/>
      <c r="O37" s="358"/>
      <c r="P37" s="359"/>
      <c r="Q37" s="357"/>
      <c r="R37" s="357"/>
      <c r="S37" s="358"/>
      <c r="T37" s="359"/>
      <c r="U37" s="357"/>
      <c r="V37" s="357"/>
      <c r="W37" s="358"/>
      <c r="X37" s="359"/>
      <c r="Y37" s="357"/>
    </row>
    <row r="39" spans="1:25" ht="12.75">
      <c r="A39" s="360"/>
      <c r="B39" s="446" t="s">
        <v>6</v>
      </c>
      <c r="C39" s="446"/>
      <c r="D39" s="446"/>
      <c r="E39" s="446"/>
      <c r="F39" s="446" t="s">
        <v>7</v>
      </c>
      <c r="G39" s="446"/>
      <c r="H39" s="446"/>
      <c r="I39" s="446" t="s">
        <v>6</v>
      </c>
      <c r="J39" s="446" t="s">
        <v>8</v>
      </c>
      <c r="K39" s="446"/>
      <c r="L39" s="446"/>
      <c r="M39" s="446" t="s">
        <v>6</v>
      </c>
      <c r="N39" s="446" t="s">
        <v>9</v>
      </c>
      <c r="O39" s="446"/>
      <c r="P39" s="446"/>
      <c r="Q39" s="446" t="s">
        <v>6</v>
      </c>
      <c r="R39" s="446" t="s">
        <v>10</v>
      </c>
      <c r="S39" s="446"/>
      <c r="T39" s="446"/>
      <c r="U39" s="446" t="s">
        <v>6</v>
      </c>
      <c r="V39" s="446" t="s">
        <v>11</v>
      </c>
      <c r="W39" s="446"/>
      <c r="X39" s="446"/>
      <c r="Y39" s="446" t="s">
        <v>6</v>
      </c>
    </row>
    <row r="40" spans="1:25" ht="38.25">
      <c r="A40" s="305" t="s">
        <v>60</v>
      </c>
      <c r="B40" s="306" t="s">
        <v>160</v>
      </c>
      <c r="C40" s="306" t="s">
        <v>161</v>
      </c>
      <c r="D40" s="306" t="s">
        <v>162</v>
      </c>
      <c r="E40" s="306" t="s">
        <v>163</v>
      </c>
      <c r="F40" s="306" t="s">
        <v>160</v>
      </c>
      <c r="G40" s="306" t="s">
        <v>161</v>
      </c>
      <c r="H40" s="306" t="s">
        <v>162</v>
      </c>
      <c r="I40" s="306" t="s">
        <v>163</v>
      </c>
      <c r="J40" s="306" t="s">
        <v>160</v>
      </c>
      <c r="K40" s="306" t="s">
        <v>161</v>
      </c>
      <c r="L40" s="306" t="s">
        <v>162</v>
      </c>
      <c r="M40" s="306" t="s">
        <v>163</v>
      </c>
      <c r="N40" s="306" t="s">
        <v>160</v>
      </c>
      <c r="O40" s="306" t="s">
        <v>161</v>
      </c>
      <c r="P40" s="306" t="s">
        <v>162</v>
      </c>
      <c r="Q40" s="306" t="s">
        <v>163</v>
      </c>
      <c r="R40" s="306" t="s">
        <v>160</v>
      </c>
      <c r="S40" s="306" t="s">
        <v>161</v>
      </c>
      <c r="T40" s="306" t="s">
        <v>162</v>
      </c>
      <c r="U40" s="306" t="s">
        <v>163</v>
      </c>
      <c r="V40" s="306" t="s">
        <v>160</v>
      </c>
      <c r="W40" s="306" t="s">
        <v>161</v>
      </c>
      <c r="X40" s="306" t="s">
        <v>162</v>
      </c>
      <c r="Y40" s="306" t="s">
        <v>163</v>
      </c>
    </row>
    <row r="41" spans="1:25" ht="12.75">
      <c r="A41" s="396" t="s">
        <v>88</v>
      </c>
      <c r="B41" s="306"/>
      <c r="C41" s="306"/>
      <c r="D41" s="306"/>
      <c r="E41" s="362">
        <f aca="true" t="shared" si="13" ref="E41:E48">SUM(B41:D41)</f>
        <v>0</v>
      </c>
      <c r="F41" s="306"/>
      <c r="G41" s="306"/>
      <c r="H41" s="306"/>
      <c r="I41" s="362">
        <f aca="true" t="shared" si="14" ref="I41:I48">SUM(F41:H41)</f>
        <v>0</v>
      </c>
      <c r="J41" s="306"/>
      <c r="K41" s="306"/>
      <c r="L41" s="306"/>
      <c r="M41" s="362">
        <f aca="true" t="shared" si="15" ref="M41:M48">SUM(J41:L41)</f>
        <v>0</v>
      </c>
      <c r="N41" s="306"/>
      <c r="O41" s="306"/>
      <c r="P41" s="306"/>
      <c r="Q41" s="362">
        <f aca="true" t="shared" si="16" ref="Q41:Q48">SUM(N41:P41)</f>
        <v>0</v>
      </c>
      <c r="R41" s="306"/>
      <c r="S41" s="306"/>
      <c r="T41" s="306"/>
      <c r="U41" s="362">
        <f aca="true" t="shared" si="17" ref="U41:U48">SUM(R41:T41)</f>
        <v>0</v>
      </c>
      <c r="V41" s="306"/>
      <c r="W41" s="311">
        <v>0</v>
      </c>
      <c r="X41" s="311">
        <v>0</v>
      </c>
      <c r="Y41" s="362">
        <f aca="true" t="shared" si="18" ref="Y41:Y48">SUM(V41:X41)</f>
        <v>0</v>
      </c>
    </row>
    <row r="42" spans="1:25" ht="12.75">
      <c r="A42" s="396" t="s">
        <v>89</v>
      </c>
      <c r="B42" s="306"/>
      <c r="C42" s="306"/>
      <c r="D42" s="306"/>
      <c r="E42" s="362">
        <f t="shared" si="13"/>
        <v>0</v>
      </c>
      <c r="F42" s="306"/>
      <c r="G42" s="306"/>
      <c r="H42" s="306"/>
      <c r="I42" s="362">
        <f t="shared" si="14"/>
        <v>0</v>
      </c>
      <c r="J42" s="306"/>
      <c r="K42" s="306"/>
      <c r="L42" s="306"/>
      <c r="M42" s="362">
        <f t="shared" si="15"/>
        <v>0</v>
      </c>
      <c r="N42" s="306"/>
      <c r="O42" s="306"/>
      <c r="P42" s="306"/>
      <c r="Q42" s="362">
        <f t="shared" si="16"/>
        <v>0</v>
      </c>
      <c r="R42" s="306"/>
      <c r="S42" s="306"/>
      <c r="T42" s="306"/>
      <c r="U42" s="362">
        <f t="shared" si="17"/>
        <v>0</v>
      </c>
      <c r="V42" s="306"/>
      <c r="W42" s="311">
        <v>0</v>
      </c>
      <c r="X42" s="311">
        <v>0</v>
      </c>
      <c r="Y42" s="362">
        <f t="shared" si="18"/>
        <v>0</v>
      </c>
    </row>
    <row r="43" spans="1:25" ht="12.75">
      <c r="A43" s="396" t="s">
        <v>181</v>
      </c>
      <c r="B43" s="306"/>
      <c r="C43" s="306"/>
      <c r="D43" s="306"/>
      <c r="E43" s="362">
        <f t="shared" si="13"/>
        <v>0</v>
      </c>
      <c r="F43" s="306"/>
      <c r="G43" s="306"/>
      <c r="H43" s="306"/>
      <c r="I43" s="362">
        <f t="shared" si="14"/>
        <v>0</v>
      </c>
      <c r="J43" s="306"/>
      <c r="K43" s="306"/>
      <c r="L43" s="306"/>
      <c r="M43" s="362">
        <f t="shared" si="15"/>
        <v>0</v>
      </c>
      <c r="N43" s="306"/>
      <c r="O43" s="306"/>
      <c r="P43" s="306"/>
      <c r="Q43" s="362">
        <f t="shared" si="16"/>
        <v>0</v>
      </c>
      <c r="R43" s="306"/>
      <c r="S43" s="306"/>
      <c r="T43" s="306"/>
      <c r="U43" s="362">
        <f t="shared" si="17"/>
        <v>0</v>
      </c>
      <c r="V43" s="306"/>
      <c r="W43" s="311">
        <v>0</v>
      </c>
      <c r="X43" s="311">
        <v>0</v>
      </c>
      <c r="Y43" s="362">
        <f t="shared" si="18"/>
        <v>0</v>
      </c>
    </row>
    <row r="44" spans="1:25" ht="12.75">
      <c r="A44" s="396" t="s">
        <v>182</v>
      </c>
      <c r="B44" s="306"/>
      <c r="C44" s="306"/>
      <c r="D44" s="306"/>
      <c r="E44" s="362">
        <f t="shared" si="13"/>
        <v>0</v>
      </c>
      <c r="F44" s="306"/>
      <c r="G44" s="306"/>
      <c r="H44" s="306"/>
      <c r="I44" s="362">
        <f t="shared" si="14"/>
        <v>0</v>
      </c>
      <c r="J44" s="306"/>
      <c r="K44" s="306"/>
      <c r="L44" s="306"/>
      <c r="M44" s="362">
        <f t="shared" si="15"/>
        <v>0</v>
      </c>
      <c r="N44" s="306"/>
      <c r="O44" s="306"/>
      <c r="P44" s="306"/>
      <c r="Q44" s="362">
        <f t="shared" si="16"/>
        <v>0</v>
      </c>
      <c r="R44" s="306"/>
      <c r="S44" s="306"/>
      <c r="T44" s="306"/>
      <c r="U44" s="362">
        <f t="shared" si="17"/>
        <v>0</v>
      </c>
      <c r="V44" s="306"/>
      <c r="W44" s="311">
        <v>0</v>
      </c>
      <c r="X44" s="311">
        <v>0</v>
      </c>
      <c r="Y44" s="362">
        <f t="shared" si="18"/>
        <v>0</v>
      </c>
    </row>
    <row r="45" spans="1:25" ht="12.75">
      <c r="A45" s="396" t="s">
        <v>15</v>
      </c>
      <c r="B45" s="306"/>
      <c r="C45" s="306"/>
      <c r="D45" s="306"/>
      <c r="E45" s="362">
        <f t="shared" si="13"/>
        <v>0</v>
      </c>
      <c r="F45" s="306"/>
      <c r="G45" s="306"/>
      <c r="H45" s="306"/>
      <c r="I45" s="362">
        <f t="shared" si="14"/>
        <v>0</v>
      </c>
      <c r="J45" s="306"/>
      <c r="K45" s="306"/>
      <c r="L45" s="306"/>
      <c r="M45" s="362">
        <f t="shared" si="15"/>
        <v>0</v>
      </c>
      <c r="N45" s="306"/>
      <c r="O45" s="306"/>
      <c r="P45" s="306"/>
      <c r="Q45" s="362">
        <f t="shared" si="16"/>
        <v>0</v>
      </c>
      <c r="R45" s="306"/>
      <c r="S45" s="306"/>
      <c r="T45" s="306"/>
      <c r="U45" s="362">
        <f t="shared" si="17"/>
        <v>0</v>
      </c>
      <c r="V45" s="306"/>
      <c r="W45" s="311">
        <v>0</v>
      </c>
      <c r="X45" s="311">
        <v>0</v>
      </c>
      <c r="Y45" s="362">
        <f t="shared" si="18"/>
        <v>0</v>
      </c>
    </row>
    <row r="46" spans="1:25" ht="12.75">
      <c r="A46" s="396" t="s">
        <v>90</v>
      </c>
      <c r="B46" s="306"/>
      <c r="C46" s="306"/>
      <c r="D46" s="306"/>
      <c r="E46" s="362">
        <f t="shared" si="13"/>
        <v>0</v>
      </c>
      <c r="F46" s="306"/>
      <c r="G46" s="306"/>
      <c r="H46" s="306"/>
      <c r="I46" s="362">
        <f t="shared" si="14"/>
        <v>0</v>
      </c>
      <c r="J46" s="306"/>
      <c r="K46" s="306"/>
      <c r="L46" s="306"/>
      <c r="M46" s="362">
        <f t="shared" si="15"/>
        <v>0</v>
      </c>
      <c r="N46" s="306"/>
      <c r="O46" s="306"/>
      <c r="P46" s="306"/>
      <c r="Q46" s="362">
        <f t="shared" si="16"/>
        <v>0</v>
      </c>
      <c r="R46" s="306"/>
      <c r="S46" s="306"/>
      <c r="T46" s="306"/>
      <c r="U46" s="362">
        <f t="shared" si="17"/>
        <v>0</v>
      </c>
      <c r="V46" s="306"/>
      <c r="W46" s="311">
        <v>0</v>
      </c>
      <c r="X46" s="311">
        <v>0</v>
      </c>
      <c r="Y46" s="362">
        <f t="shared" si="18"/>
        <v>0</v>
      </c>
    </row>
    <row r="47" spans="1:25" ht="12.75">
      <c r="A47" s="396" t="s">
        <v>185</v>
      </c>
      <c r="B47" s="306"/>
      <c r="C47" s="306"/>
      <c r="D47" s="306"/>
      <c r="E47" s="362">
        <f t="shared" si="13"/>
        <v>0</v>
      </c>
      <c r="F47" s="306"/>
      <c r="G47" s="306"/>
      <c r="H47" s="306"/>
      <c r="I47" s="362">
        <f t="shared" si="14"/>
        <v>0</v>
      </c>
      <c r="J47" s="306"/>
      <c r="K47" s="306"/>
      <c r="L47" s="306"/>
      <c r="M47" s="362">
        <f t="shared" si="15"/>
        <v>0</v>
      </c>
      <c r="N47" s="306"/>
      <c r="O47" s="306"/>
      <c r="P47" s="306"/>
      <c r="Q47" s="362">
        <f t="shared" si="16"/>
        <v>0</v>
      </c>
      <c r="R47" s="306"/>
      <c r="S47" s="306"/>
      <c r="T47" s="306"/>
      <c r="U47" s="362">
        <f t="shared" si="17"/>
        <v>0</v>
      </c>
      <c r="V47" s="306"/>
      <c r="W47" s="311">
        <v>0</v>
      </c>
      <c r="X47" s="311">
        <v>0</v>
      </c>
      <c r="Y47" s="362">
        <f t="shared" si="18"/>
        <v>0</v>
      </c>
    </row>
    <row r="48" spans="1:25" ht="12.75">
      <c r="A48" s="396" t="s">
        <v>186</v>
      </c>
      <c r="B48" s="306"/>
      <c r="C48" s="306"/>
      <c r="D48" s="306"/>
      <c r="E48" s="362">
        <f t="shared" si="13"/>
        <v>0</v>
      </c>
      <c r="F48" s="306"/>
      <c r="G48" s="306"/>
      <c r="H48" s="306"/>
      <c r="I48" s="362">
        <f t="shared" si="14"/>
        <v>0</v>
      </c>
      <c r="J48" s="306"/>
      <c r="K48" s="306"/>
      <c r="L48" s="306"/>
      <c r="M48" s="362">
        <f t="shared" si="15"/>
        <v>0</v>
      </c>
      <c r="N48" s="306"/>
      <c r="O48" s="306"/>
      <c r="P48" s="306"/>
      <c r="Q48" s="362">
        <f t="shared" si="16"/>
        <v>0</v>
      </c>
      <c r="R48" s="306"/>
      <c r="S48" s="306"/>
      <c r="T48" s="306"/>
      <c r="U48" s="362">
        <f t="shared" si="17"/>
        <v>0</v>
      </c>
      <c r="V48" s="306"/>
      <c r="W48" s="311">
        <v>0</v>
      </c>
      <c r="X48" s="311">
        <v>0</v>
      </c>
      <c r="Y48" s="362">
        <f t="shared" si="18"/>
        <v>0</v>
      </c>
    </row>
    <row r="49" spans="1:25" ht="12.75">
      <c r="A49" s="396" t="s">
        <v>187</v>
      </c>
      <c r="B49" s="361"/>
      <c r="C49" s="361"/>
      <c r="D49" s="311"/>
      <c r="E49" s="362">
        <f>SUM(B49:D49)</f>
        <v>0</v>
      </c>
      <c r="F49" s="314"/>
      <c r="G49" s="311"/>
      <c r="H49" s="312"/>
      <c r="I49" s="313">
        <f>SUM(G49:H49)</f>
        <v>0</v>
      </c>
      <c r="J49" s="314"/>
      <c r="K49" s="311"/>
      <c r="L49" s="312"/>
      <c r="M49" s="313">
        <f>SUM(K49:L49)</f>
        <v>0</v>
      </c>
      <c r="N49" s="314"/>
      <c r="O49" s="311"/>
      <c r="P49" s="312"/>
      <c r="Q49" s="313">
        <f>SUM(O49:P49)</f>
        <v>0</v>
      </c>
      <c r="R49" s="314"/>
      <c r="S49" s="311"/>
      <c r="T49" s="312"/>
      <c r="U49" s="313">
        <f>SUM(S49:T49)</f>
        <v>0</v>
      </c>
      <c r="V49" s="314"/>
      <c r="W49" s="311">
        <v>0</v>
      </c>
      <c r="X49" s="312">
        <v>0</v>
      </c>
      <c r="Y49" s="313">
        <f>SUM(W49:X49)</f>
        <v>0</v>
      </c>
    </row>
    <row r="50" spans="1:25" ht="12.75">
      <c r="A50" s="396" t="s">
        <v>188</v>
      </c>
      <c r="B50" s="361"/>
      <c r="C50" s="361"/>
      <c r="D50" s="311"/>
      <c r="E50" s="362">
        <f>SUM(B50:D50)</f>
        <v>0</v>
      </c>
      <c r="F50" s="314"/>
      <c r="G50" s="311"/>
      <c r="H50" s="312"/>
      <c r="I50" s="313">
        <f>SUM(G50:H50)</f>
        <v>0</v>
      </c>
      <c r="J50" s="314"/>
      <c r="K50" s="311"/>
      <c r="L50" s="312"/>
      <c r="M50" s="313">
        <f>SUM(K50:L50)</f>
        <v>0</v>
      </c>
      <c r="N50" s="314"/>
      <c r="O50" s="311"/>
      <c r="P50" s="312"/>
      <c r="Q50" s="313">
        <f>SUM(O50:P50)</f>
        <v>0</v>
      </c>
      <c r="R50" s="314"/>
      <c r="S50" s="311"/>
      <c r="T50" s="312"/>
      <c r="U50" s="313">
        <f>SUM(S50:T50)</f>
        <v>0</v>
      </c>
      <c r="V50" s="314"/>
      <c r="W50" s="311">
        <v>0</v>
      </c>
      <c r="X50" s="312">
        <v>0</v>
      </c>
      <c r="Y50" s="313">
        <f>SUM(W50:X50)</f>
        <v>0</v>
      </c>
    </row>
    <row r="51" spans="1:25" ht="12.75">
      <c r="A51" s="396" t="s">
        <v>189</v>
      </c>
      <c r="B51" s="361"/>
      <c r="C51" s="311"/>
      <c r="D51" s="311"/>
      <c r="E51" s="362">
        <f>SUM(B51:D51)</f>
        <v>0</v>
      </c>
      <c r="F51" s="314"/>
      <c r="G51" s="311"/>
      <c r="H51" s="312"/>
      <c r="I51" s="313">
        <f>SUM(G51:H51)</f>
        <v>0</v>
      </c>
      <c r="J51" s="314"/>
      <c r="K51" s="311"/>
      <c r="L51" s="312"/>
      <c r="M51" s="313">
        <f>SUM(K51:L51)</f>
        <v>0</v>
      </c>
      <c r="N51" s="314"/>
      <c r="O51" s="311"/>
      <c r="P51" s="312"/>
      <c r="Q51" s="313">
        <f>SUM(O51:P51)</f>
        <v>0</v>
      </c>
      <c r="R51" s="314"/>
      <c r="S51" s="311"/>
      <c r="T51" s="312"/>
      <c r="U51" s="313">
        <f>SUM(S51:T51)</f>
        <v>0</v>
      </c>
      <c r="V51" s="314"/>
      <c r="W51" s="311">
        <v>0</v>
      </c>
      <c r="X51" s="312">
        <v>0</v>
      </c>
      <c r="Y51" s="313">
        <f>SUM(W51:X51)</f>
        <v>0</v>
      </c>
    </row>
    <row r="52" spans="1:25" ht="12.75">
      <c r="A52" s="396" t="s">
        <v>91</v>
      </c>
      <c r="B52" s="361"/>
      <c r="C52" s="311"/>
      <c r="D52" s="311"/>
      <c r="E52" s="362">
        <f>SUM(B52:D52)</f>
        <v>0</v>
      </c>
      <c r="F52" s="314"/>
      <c r="G52" s="315"/>
      <c r="H52" s="315"/>
      <c r="I52" s="313">
        <f>SUM(G52:H52)</f>
        <v>0</v>
      </c>
      <c r="J52" s="314"/>
      <c r="K52" s="315"/>
      <c r="L52" s="315"/>
      <c r="M52" s="313">
        <f>SUM(K52:L52)</f>
        <v>0</v>
      </c>
      <c r="N52" s="314"/>
      <c r="O52" s="315"/>
      <c r="P52" s="315"/>
      <c r="Q52" s="313">
        <f>SUM(O52:P52)</f>
        <v>0</v>
      </c>
      <c r="R52" s="314"/>
      <c r="S52" s="315"/>
      <c r="T52" s="315"/>
      <c r="U52" s="313">
        <f>SUM(S52:T52)</f>
        <v>0</v>
      </c>
      <c r="V52" s="314"/>
      <c r="W52" s="311">
        <v>0</v>
      </c>
      <c r="X52" s="311">
        <v>0</v>
      </c>
      <c r="Y52" s="313">
        <f>SUM(W52:X52)</f>
        <v>0</v>
      </c>
    </row>
    <row r="53" spans="1:25" ht="12.75">
      <c r="A53" s="396" t="s">
        <v>92</v>
      </c>
      <c r="B53" s="361"/>
      <c r="C53" s="311"/>
      <c r="D53" s="311"/>
      <c r="E53" s="362">
        <f>SUM(B53:D53)</f>
        <v>0</v>
      </c>
      <c r="F53" s="314"/>
      <c r="G53" s="315"/>
      <c r="H53" s="315"/>
      <c r="I53" s="313">
        <f>SUM(G53:H53)</f>
        <v>0</v>
      </c>
      <c r="J53" s="314"/>
      <c r="K53" s="315"/>
      <c r="L53" s="315"/>
      <c r="M53" s="313">
        <f>SUM(K53:L53)</f>
        <v>0</v>
      </c>
      <c r="N53" s="314"/>
      <c r="O53" s="315"/>
      <c r="P53" s="315"/>
      <c r="Q53" s="313">
        <f>SUM(O53:P53)</f>
        <v>0</v>
      </c>
      <c r="R53" s="314"/>
      <c r="S53" s="315"/>
      <c r="T53" s="315"/>
      <c r="U53" s="313">
        <f>SUM(S53:T53)</f>
        <v>0</v>
      </c>
      <c r="V53" s="314"/>
      <c r="W53" s="311">
        <v>0</v>
      </c>
      <c r="X53" s="311">
        <v>0</v>
      </c>
      <c r="Y53" s="313">
        <f>SUM(W53:X53)</f>
        <v>0</v>
      </c>
    </row>
    <row r="54" spans="1:25" s="334" customFormat="1" ht="12.75">
      <c r="A54" s="318" t="s">
        <v>77</v>
      </c>
      <c r="B54" s="320"/>
      <c r="C54" s="320">
        <f>SUM(C41:C53)</f>
        <v>0</v>
      </c>
      <c r="D54" s="320">
        <f>SUM(D41:D53)</f>
        <v>0</v>
      </c>
      <c r="E54" s="320">
        <f>SUM(E41:E53)</f>
        <v>0</v>
      </c>
      <c r="F54" s="313"/>
      <c r="G54" s="320">
        <f>SUM(G41:G53)</f>
        <v>0</v>
      </c>
      <c r="H54" s="320">
        <f>SUM(H41:H53)</f>
        <v>0</v>
      </c>
      <c r="I54" s="320">
        <f>SUM(I41:I53)</f>
        <v>0</v>
      </c>
      <c r="J54" s="313"/>
      <c r="K54" s="320">
        <f>SUM(K41:K53)</f>
        <v>0</v>
      </c>
      <c r="L54" s="320">
        <f>SUM(L41:L53)</f>
        <v>0</v>
      </c>
      <c r="M54" s="320">
        <f>SUM(M41:M53)</f>
        <v>0</v>
      </c>
      <c r="N54" s="313"/>
      <c r="O54" s="320">
        <f>SUM(O41:O53)</f>
        <v>0</v>
      </c>
      <c r="P54" s="320">
        <f>SUM(P41:P53)</f>
        <v>0</v>
      </c>
      <c r="Q54" s="320">
        <f>SUM(Q41:Q53)</f>
        <v>0</v>
      </c>
      <c r="R54" s="313"/>
      <c r="S54" s="320">
        <f>SUM(S41:S53)</f>
        <v>0</v>
      </c>
      <c r="T54" s="320">
        <f>SUM(T41:T53)</f>
        <v>0</v>
      </c>
      <c r="U54" s="320">
        <f>SUM(U41:U53)</f>
        <v>0</v>
      </c>
      <c r="V54" s="313"/>
      <c r="W54" s="320">
        <f>SUM(W41:W53)</f>
        <v>0</v>
      </c>
      <c r="X54" s="320">
        <f>SUM(X41:X53)</f>
        <v>0</v>
      </c>
      <c r="Y54" s="320">
        <f>SUM(Y41:Y53)</f>
        <v>0</v>
      </c>
    </row>
    <row r="55" spans="1:25" ht="3.75" customHeight="1">
      <c r="A55" s="321"/>
      <c r="B55" s="326"/>
      <c r="C55" s="324"/>
      <c r="D55" s="324"/>
      <c r="E55" s="363"/>
      <c r="F55" s="326"/>
      <c r="G55" s="324"/>
      <c r="H55" s="327"/>
      <c r="I55" s="325"/>
      <c r="J55" s="326"/>
      <c r="K55" s="324"/>
      <c r="L55" s="327"/>
      <c r="M55" s="325"/>
      <c r="N55" s="326"/>
      <c r="O55" s="326"/>
      <c r="P55" s="326"/>
      <c r="Q55" s="326"/>
      <c r="R55" s="326"/>
      <c r="S55" s="324"/>
      <c r="T55" s="327"/>
      <c r="U55" s="325"/>
      <c r="V55" s="326"/>
      <c r="W55" s="324"/>
      <c r="X55" s="327"/>
      <c r="Y55" s="325"/>
    </row>
    <row r="56" spans="1:25" ht="12.75">
      <c r="A56" s="328" t="s">
        <v>23</v>
      </c>
      <c r="B56" s="332"/>
      <c r="C56" s="329"/>
      <c r="D56" s="329"/>
      <c r="E56" s="330"/>
      <c r="F56" s="332"/>
      <c r="G56" s="329"/>
      <c r="H56" s="330"/>
      <c r="I56" s="313"/>
      <c r="J56" s="332"/>
      <c r="K56" s="329"/>
      <c r="L56" s="330"/>
      <c r="M56" s="313"/>
      <c r="N56" s="332"/>
      <c r="O56" s="329"/>
      <c r="P56" s="330"/>
      <c r="Q56" s="313"/>
      <c r="R56" s="332"/>
      <c r="S56" s="329"/>
      <c r="T56" s="330"/>
      <c r="U56" s="313"/>
      <c r="V56" s="332"/>
      <c r="W56" s="329"/>
      <c r="X56" s="330"/>
      <c r="Y56" s="313"/>
    </row>
    <row r="57" spans="1:25" ht="12.75">
      <c r="A57" s="396" t="s">
        <v>86</v>
      </c>
      <c r="B57" s="332"/>
      <c r="C57" s="329"/>
      <c r="D57" s="329"/>
      <c r="E57" s="362">
        <f aca="true" t="shared" si="19" ref="E57:E62">SUM(B57:D57)</f>
        <v>0</v>
      </c>
      <c r="F57" s="332"/>
      <c r="G57" s="329"/>
      <c r="H57" s="330"/>
      <c r="I57" s="362">
        <f>SUM(F57:H57)</f>
        <v>0</v>
      </c>
      <c r="J57" s="332"/>
      <c r="K57" s="329"/>
      <c r="L57" s="330"/>
      <c r="M57" s="362">
        <f>SUM(J57:L57)</f>
        <v>0</v>
      </c>
      <c r="N57" s="332"/>
      <c r="O57" s="329"/>
      <c r="P57" s="330"/>
      <c r="Q57" s="362">
        <f>SUM(N57:P57)</f>
        <v>0</v>
      </c>
      <c r="R57" s="332"/>
      <c r="S57" s="329"/>
      <c r="T57" s="330"/>
      <c r="U57" s="362">
        <f>SUM(R57:T57)</f>
        <v>0</v>
      </c>
      <c r="V57" s="332"/>
      <c r="W57" s="314">
        <v>0</v>
      </c>
      <c r="X57" s="314">
        <v>0</v>
      </c>
      <c r="Y57" s="362">
        <f>SUM(V57:X57)</f>
        <v>0</v>
      </c>
    </row>
    <row r="58" spans="1:25" ht="12.75">
      <c r="A58" s="396" t="s">
        <v>14</v>
      </c>
      <c r="B58" s="332"/>
      <c r="C58" s="329"/>
      <c r="D58" s="329"/>
      <c r="E58" s="362">
        <f t="shared" si="19"/>
        <v>0</v>
      </c>
      <c r="F58" s="332"/>
      <c r="G58" s="329"/>
      <c r="H58" s="330"/>
      <c r="I58" s="362">
        <f>SUM(F58:H58)</f>
        <v>0</v>
      </c>
      <c r="J58" s="332"/>
      <c r="K58" s="329"/>
      <c r="L58" s="330"/>
      <c r="M58" s="362">
        <f>SUM(J58:L58)</f>
        <v>0</v>
      </c>
      <c r="N58" s="332"/>
      <c r="O58" s="329"/>
      <c r="P58" s="330"/>
      <c r="Q58" s="362">
        <f>SUM(N58:P58)</f>
        <v>0</v>
      </c>
      <c r="R58" s="332"/>
      <c r="S58" s="329"/>
      <c r="T58" s="330"/>
      <c r="U58" s="362">
        <f>SUM(R58:T58)</f>
        <v>0</v>
      </c>
      <c r="V58" s="332"/>
      <c r="W58" s="314">
        <v>0</v>
      </c>
      <c r="X58" s="314">
        <v>0</v>
      </c>
      <c r="Y58" s="362">
        <f>SUM(V58:X58)</f>
        <v>0</v>
      </c>
    </row>
    <row r="59" spans="1:25" ht="12.75">
      <c r="A59" s="396" t="s">
        <v>87</v>
      </c>
      <c r="B59" s="332"/>
      <c r="C59" s="329"/>
      <c r="D59" s="329"/>
      <c r="E59" s="362">
        <f t="shared" si="19"/>
        <v>0</v>
      </c>
      <c r="F59" s="332"/>
      <c r="G59" s="329"/>
      <c r="H59" s="330"/>
      <c r="I59" s="362">
        <f>SUM(F59:H59)</f>
        <v>0</v>
      </c>
      <c r="J59" s="332"/>
      <c r="K59" s="329"/>
      <c r="L59" s="330"/>
      <c r="M59" s="362">
        <f>SUM(J59:L59)</f>
        <v>0</v>
      </c>
      <c r="N59" s="332"/>
      <c r="O59" s="329"/>
      <c r="P59" s="330"/>
      <c r="Q59" s="362">
        <f>SUM(N59:P59)</f>
        <v>0</v>
      </c>
      <c r="R59" s="332"/>
      <c r="S59" s="329"/>
      <c r="T59" s="330"/>
      <c r="U59" s="362">
        <f>SUM(R59:T59)</f>
        <v>0</v>
      </c>
      <c r="V59" s="332"/>
      <c r="W59" s="314">
        <v>0</v>
      </c>
      <c r="X59" s="314">
        <v>0</v>
      </c>
      <c r="Y59" s="362">
        <f>SUM(V59:X59)</f>
        <v>0</v>
      </c>
    </row>
    <row r="60" spans="1:25" ht="12.75">
      <c r="A60" s="396" t="s">
        <v>28</v>
      </c>
      <c r="B60" s="332"/>
      <c r="C60" s="329"/>
      <c r="D60" s="329"/>
      <c r="E60" s="362">
        <f t="shared" si="19"/>
        <v>0</v>
      </c>
      <c r="F60" s="332"/>
      <c r="G60" s="329"/>
      <c r="H60" s="330"/>
      <c r="I60" s="362">
        <f>SUM(F60:H60)</f>
        <v>0</v>
      </c>
      <c r="J60" s="332"/>
      <c r="K60" s="329"/>
      <c r="L60" s="330"/>
      <c r="M60" s="362">
        <f>SUM(J60:L60)</f>
        <v>0</v>
      </c>
      <c r="N60" s="332"/>
      <c r="O60" s="329"/>
      <c r="P60" s="330"/>
      <c r="Q60" s="362">
        <f>SUM(N60:P60)</f>
        <v>0</v>
      </c>
      <c r="R60" s="332"/>
      <c r="S60" s="329"/>
      <c r="T60" s="330"/>
      <c r="U60" s="362">
        <f>SUM(R60:T60)</f>
        <v>0</v>
      </c>
      <c r="V60" s="332"/>
      <c r="W60" s="314">
        <v>0</v>
      </c>
      <c r="X60" s="314">
        <v>0</v>
      </c>
      <c r="Y60" s="362">
        <f>SUM(V60:X60)</f>
        <v>0</v>
      </c>
    </row>
    <row r="61" spans="1:25" ht="12.75">
      <c r="A61" s="396" t="s">
        <v>232</v>
      </c>
      <c r="B61" s="361"/>
      <c r="C61" s="361"/>
      <c r="D61" s="311"/>
      <c r="E61" s="362">
        <f t="shared" si="19"/>
        <v>0</v>
      </c>
      <c r="F61" s="314"/>
      <c r="G61" s="311"/>
      <c r="H61" s="311"/>
      <c r="I61" s="313">
        <f>SUM(G61:H61)</f>
        <v>0</v>
      </c>
      <c r="J61" s="314"/>
      <c r="K61" s="311"/>
      <c r="L61" s="311"/>
      <c r="M61" s="313">
        <f>SUM(K61:L61)</f>
        <v>0</v>
      </c>
      <c r="N61" s="314"/>
      <c r="O61" s="311"/>
      <c r="P61" s="311"/>
      <c r="Q61" s="313">
        <f>SUM(O61:P61)</f>
        <v>0</v>
      </c>
      <c r="R61" s="314"/>
      <c r="S61" s="311"/>
      <c r="T61" s="311"/>
      <c r="U61" s="313">
        <f>SUM(S61:T61)</f>
        <v>0</v>
      </c>
      <c r="V61" s="314"/>
      <c r="W61" s="314">
        <v>0</v>
      </c>
      <c r="X61" s="314">
        <v>0</v>
      </c>
      <c r="Y61" s="313">
        <f>SUM(W61:X61)</f>
        <v>0</v>
      </c>
    </row>
    <row r="62" spans="1:25" ht="12.75">
      <c r="A62" s="396" t="s">
        <v>180</v>
      </c>
      <c r="B62" s="361"/>
      <c r="C62" s="361"/>
      <c r="D62" s="311"/>
      <c r="E62" s="362">
        <f t="shared" si="19"/>
        <v>0</v>
      </c>
      <c r="F62" s="314"/>
      <c r="G62" s="311"/>
      <c r="H62" s="311"/>
      <c r="I62" s="313">
        <f>SUM(G62:H62)</f>
        <v>0</v>
      </c>
      <c r="J62" s="314"/>
      <c r="K62" s="311"/>
      <c r="L62" s="311"/>
      <c r="M62" s="313">
        <f>SUM(K62:L62)</f>
        <v>0</v>
      </c>
      <c r="N62" s="314"/>
      <c r="O62" s="311"/>
      <c r="P62" s="311"/>
      <c r="Q62" s="313">
        <f>SUM(O62:P62)</f>
        <v>0</v>
      </c>
      <c r="R62" s="314"/>
      <c r="S62" s="311"/>
      <c r="T62" s="311"/>
      <c r="U62" s="313">
        <f>SUM(S62:T62)</f>
        <v>0</v>
      </c>
      <c r="V62" s="314"/>
      <c r="W62" s="314">
        <v>0</v>
      </c>
      <c r="X62" s="314">
        <v>0</v>
      </c>
      <c r="Y62" s="313">
        <f>SUM(W62:X62)</f>
        <v>0</v>
      </c>
    </row>
    <row r="63" spans="1:25" s="334" customFormat="1" ht="12.75">
      <c r="A63" s="318" t="s">
        <v>77</v>
      </c>
      <c r="B63" s="320"/>
      <c r="C63" s="320">
        <f>SUM(C57:C62)</f>
        <v>0</v>
      </c>
      <c r="D63" s="320">
        <f>SUM(D57:D62)</f>
        <v>0</v>
      </c>
      <c r="E63" s="320">
        <f>SUM(E57:E62)</f>
        <v>0</v>
      </c>
      <c r="F63" s="333"/>
      <c r="G63" s="320">
        <f>SUM(G57:G62)</f>
        <v>0</v>
      </c>
      <c r="H63" s="320">
        <f>SUM(H57:H62)</f>
        <v>0</v>
      </c>
      <c r="I63" s="320">
        <f>SUM(I57:I62)</f>
        <v>0</v>
      </c>
      <c r="J63" s="333"/>
      <c r="K63" s="320">
        <f>SUM(K57:K62)</f>
        <v>0</v>
      </c>
      <c r="L63" s="320">
        <f>SUM(L57:L62)</f>
        <v>0</v>
      </c>
      <c r="M63" s="320">
        <f>SUM(M57:M62)</f>
        <v>0</v>
      </c>
      <c r="N63" s="333"/>
      <c r="O63" s="320">
        <f>SUM(O57:O62)</f>
        <v>0</v>
      </c>
      <c r="P63" s="320">
        <f>SUM(P57:P62)</f>
        <v>0</v>
      </c>
      <c r="Q63" s="320">
        <f>SUM(Q57:Q62)</f>
        <v>0</v>
      </c>
      <c r="R63" s="333"/>
      <c r="S63" s="320">
        <f>SUM(S57:S62)</f>
        <v>0</v>
      </c>
      <c r="T63" s="320">
        <f>SUM(T57:T62)</f>
        <v>0</v>
      </c>
      <c r="U63" s="320">
        <f>SUM(U57:U62)</f>
        <v>0</v>
      </c>
      <c r="V63" s="333"/>
      <c r="W63" s="320">
        <f>SUM(W57:W62)</f>
        <v>0</v>
      </c>
      <c r="X63" s="320">
        <f>SUM(X57:X62)</f>
        <v>0</v>
      </c>
      <c r="Y63" s="320">
        <f>SUM(Y57:Y62)</f>
        <v>0</v>
      </c>
    </row>
    <row r="64" spans="1:25" ht="3.75" customHeight="1">
      <c r="A64" s="321"/>
      <c r="B64" s="326"/>
      <c r="C64" s="324"/>
      <c r="D64" s="324"/>
      <c r="E64" s="363"/>
      <c r="F64" s="326"/>
      <c r="G64" s="324"/>
      <c r="H64" s="327"/>
      <c r="I64" s="325">
        <f>SUM(I56:I62)</f>
        <v>0</v>
      </c>
      <c r="J64" s="326"/>
      <c r="K64" s="324"/>
      <c r="L64" s="327"/>
      <c r="M64" s="325">
        <f>SUM(M56:M62)</f>
        <v>0</v>
      </c>
      <c r="N64" s="326"/>
      <c r="O64" s="324"/>
      <c r="P64" s="327"/>
      <c r="Q64" s="325">
        <f>SUM(Q56:Q62)</f>
        <v>0</v>
      </c>
      <c r="R64" s="326"/>
      <c r="S64" s="324"/>
      <c r="T64" s="327"/>
      <c r="U64" s="325">
        <f>SUM(U56:U62)</f>
        <v>0</v>
      </c>
      <c r="V64" s="326"/>
      <c r="W64" s="324"/>
      <c r="X64" s="327"/>
      <c r="Y64" s="325"/>
    </row>
    <row r="65" spans="1:25" ht="17.25" customHeight="1">
      <c r="A65" s="318" t="s">
        <v>163</v>
      </c>
      <c r="B65" s="320"/>
      <c r="C65" s="320">
        <f>C54+C63</f>
        <v>0</v>
      </c>
      <c r="D65" s="320">
        <f>D54+D63</f>
        <v>0</v>
      </c>
      <c r="E65" s="320">
        <f>E54+E63</f>
        <v>0</v>
      </c>
      <c r="F65" s="320"/>
      <c r="G65" s="313">
        <f>G54+G63</f>
        <v>0</v>
      </c>
      <c r="H65" s="333">
        <f>H54+H63</f>
        <v>0</v>
      </c>
      <c r="I65" s="313">
        <f>I54+I63</f>
        <v>0</v>
      </c>
      <c r="J65" s="320"/>
      <c r="K65" s="313">
        <f>K54+K63</f>
        <v>0</v>
      </c>
      <c r="L65" s="333">
        <f>L54+L63</f>
        <v>0</v>
      </c>
      <c r="M65" s="313">
        <f>M54+M63</f>
        <v>0</v>
      </c>
      <c r="N65" s="320"/>
      <c r="O65" s="313">
        <f>O54+O63</f>
        <v>0</v>
      </c>
      <c r="P65" s="333">
        <f>P54+P63</f>
        <v>0</v>
      </c>
      <c r="Q65" s="313">
        <f>Q54+Q63</f>
        <v>0</v>
      </c>
      <c r="R65" s="320"/>
      <c r="S65" s="313">
        <f>S54+S63</f>
        <v>0</v>
      </c>
      <c r="T65" s="333">
        <f>T54+T63</f>
        <v>0</v>
      </c>
      <c r="U65" s="313">
        <f>U54+U63</f>
        <v>0</v>
      </c>
      <c r="V65" s="320"/>
      <c r="W65" s="313">
        <f>W54+W63</f>
        <v>0</v>
      </c>
      <c r="X65" s="333">
        <f>X54+X63</f>
        <v>0</v>
      </c>
      <c r="Y65" s="313">
        <f>Y54+Y63</f>
        <v>0</v>
      </c>
    </row>
    <row r="66" spans="1:25" ht="17.25" customHeight="1">
      <c r="A66" s="335"/>
      <c r="B66" s="341"/>
      <c r="C66" s="339"/>
      <c r="D66" s="339"/>
      <c r="E66" s="364"/>
      <c r="F66" s="341"/>
      <c r="G66" s="339"/>
      <c r="H66" s="340"/>
      <c r="I66" s="341"/>
      <c r="J66" s="341"/>
      <c r="K66" s="339"/>
      <c r="L66" s="340"/>
      <c r="M66" s="341"/>
      <c r="N66" s="341"/>
      <c r="O66" s="339"/>
      <c r="P66" s="340"/>
      <c r="Q66" s="341"/>
      <c r="R66" s="341"/>
      <c r="S66" s="339"/>
      <c r="T66" s="340"/>
      <c r="U66" s="341"/>
      <c r="V66" s="341"/>
      <c r="W66" s="339"/>
      <c r="X66" s="340"/>
      <c r="Y66" s="341"/>
    </row>
    <row r="67" spans="1:25" ht="12.75">
      <c r="A67" s="343" t="s">
        <v>84</v>
      </c>
      <c r="B67" s="365"/>
      <c r="C67" s="348"/>
      <c r="D67" s="348"/>
      <c r="E67" s="366"/>
      <c r="F67" s="349"/>
      <c r="G67" s="348"/>
      <c r="H67" s="348"/>
      <c r="I67" s="349"/>
      <c r="J67" s="349"/>
      <c r="K67" s="348"/>
      <c r="L67" s="348"/>
      <c r="M67" s="349"/>
      <c r="N67" s="349"/>
      <c r="O67" s="348"/>
      <c r="P67" s="348"/>
      <c r="Q67" s="349"/>
      <c r="R67" s="349"/>
      <c r="S67" s="348"/>
      <c r="T67" s="348"/>
      <c r="U67" s="349"/>
      <c r="V67" s="349"/>
      <c r="W67" s="348"/>
      <c r="X67" s="348"/>
      <c r="Y67" s="350"/>
    </row>
    <row r="68" spans="1:25" ht="12.75">
      <c r="A68" s="420" t="s">
        <v>164</v>
      </c>
      <c r="B68" s="314"/>
      <c r="C68" s="361"/>
      <c r="D68" s="361"/>
      <c r="E68" s="355"/>
      <c r="F68" s="314"/>
      <c r="G68" s="361"/>
      <c r="H68" s="361"/>
      <c r="I68" s="355"/>
      <c r="J68" s="314"/>
      <c r="K68" s="361"/>
      <c r="L68" s="361"/>
      <c r="M68" s="355"/>
      <c r="N68" s="314"/>
      <c r="O68" s="361"/>
      <c r="P68" s="361"/>
      <c r="Q68" s="355"/>
      <c r="R68" s="314"/>
      <c r="S68" s="361"/>
      <c r="T68" s="361"/>
      <c r="U68" s="355"/>
      <c r="V68" s="314">
        <f>1232.54/1000</f>
        <v>1.23254</v>
      </c>
      <c r="W68" s="393"/>
      <c r="X68" s="393"/>
      <c r="Y68" s="313"/>
    </row>
    <row r="69" spans="1:25" ht="12.75">
      <c r="A69" s="307"/>
      <c r="B69" s="314"/>
      <c r="C69" s="311"/>
      <c r="D69" s="311"/>
      <c r="E69" s="355"/>
      <c r="F69" s="314"/>
      <c r="G69" s="311"/>
      <c r="H69" s="311"/>
      <c r="I69" s="355"/>
      <c r="J69" s="314"/>
      <c r="K69" s="311"/>
      <c r="L69" s="311"/>
      <c r="M69" s="355"/>
      <c r="N69" s="314"/>
      <c r="O69" s="311"/>
      <c r="P69" s="311"/>
      <c r="Q69" s="355"/>
      <c r="R69" s="314"/>
      <c r="S69" s="311"/>
      <c r="T69" s="311"/>
      <c r="U69" s="355"/>
      <c r="V69" s="314"/>
      <c r="W69" s="311"/>
      <c r="X69" s="311"/>
      <c r="Y69" s="355"/>
    </row>
    <row r="70" spans="1:25" s="334" customFormat="1" ht="12.75">
      <c r="A70" s="353" t="s">
        <v>77</v>
      </c>
      <c r="B70" s="320">
        <f>SUM(B68:B69)</f>
        <v>0</v>
      </c>
      <c r="C70" s="320">
        <f>SUM(C68:C69)</f>
        <v>0</v>
      </c>
      <c r="D70" s="320">
        <f>SUM(D68:D69)</f>
        <v>0</v>
      </c>
      <c r="E70" s="320">
        <f>SUM(E68)</f>
        <v>0</v>
      </c>
      <c r="F70" s="320">
        <f>SUM(F68:F69)</f>
        <v>0</v>
      </c>
      <c r="G70" s="320">
        <f>SUM(G68:G69)</f>
        <v>0</v>
      </c>
      <c r="H70" s="320">
        <f>SUM(H68:H69)</f>
        <v>0</v>
      </c>
      <c r="I70" s="320">
        <f>SUM(I68)</f>
        <v>0</v>
      </c>
      <c r="J70" s="320">
        <f>SUM(J68:J69)</f>
        <v>0</v>
      </c>
      <c r="K70" s="320">
        <f>SUM(K68:K69)</f>
        <v>0</v>
      </c>
      <c r="L70" s="320">
        <f>SUM(L68:L69)</f>
        <v>0</v>
      </c>
      <c r="M70" s="320">
        <f>SUM(M68)</f>
        <v>0</v>
      </c>
      <c r="N70" s="320">
        <f>SUM(N68:N69)</f>
        <v>0</v>
      </c>
      <c r="O70" s="320">
        <f>SUM(O68:O69)</f>
        <v>0</v>
      </c>
      <c r="P70" s="320">
        <f>SUM(P68:P69)</f>
        <v>0</v>
      </c>
      <c r="Q70" s="320">
        <f>SUM(Q68)</f>
        <v>0</v>
      </c>
      <c r="R70" s="320">
        <f>SUM(R68:R69)</f>
        <v>0</v>
      </c>
      <c r="S70" s="320">
        <f>SUM(S68:S69)</f>
        <v>0</v>
      </c>
      <c r="T70" s="320">
        <f>SUM(T68:T69)</f>
        <v>0</v>
      </c>
      <c r="U70" s="320">
        <f>SUM(U68)</f>
        <v>0</v>
      </c>
      <c r="V70" s="320">
        <f>SUM(V68:V69)</f>
        <v>1.23254</v>
      </c>
      <c r="W70" s="320">
        <f>SUM(W68:W69)</f>
        <v>0</v>
      </c>
      <c r="X70" s="320">
        <f>SUM(X68:X69)</f>
        <v>0</v>
      </c>
      <c r="Y70" s="313">
        <f>SUM(Y68)</f>
        <v>0</v>
      </c>
    </row>
    <row r="71" spans="1:25" ht="3.75" customHeight="1">
      <c r="A71" s="321"/>
      <c r="B71" s="324"/>
      <c r="C71" s="324"/>
      <c r="D71" s="324"/>
      <c r="E71" s="363"/>
      <c r="F71" s="324"/>
      <c r="G71" s="324"/>
      <c r="H71" s="324"/>
      <c r="I71" s="363"/>
      <c r="J71" s="324"/>
      <c r="K71" s="324"/>
      <c r="L71" s="324"/>
      <c r="M71" s="363"/>
      <c r="N71" s="324"/>
      <c r="O71" s="324"/>
      <c r="P71" s="324"/>
      <c r="Q71" s="363"/>
      <c r="R71" s="324"/>
      <c r="S71" s="324"/>
      <c r="T71" s="324"/>
      <c r="U71" s="363"/>
      <c r="V71" s="324"/>
      <c r="W71" s="324"/>
      <c r="X71" s="324"/>
      <c r="Y71" s="363"/>
    </row>
    <row r="72" spans="1:25" s="375" customFormat="1" ht="12.75">
      <c r="A72" s="318" t="s">
        <v>165</v>
      </c>
      <c r="B72" s="367">
        <f>B70</f>
        <v>0</v>
      </c>
      <c r="C72" s="367" t="s">
        <v>39</v>
      </c>
      <c r="D72" s="367" t="s">
        <v>39</v>
      </c>
      <c r="E72" s="367" t="s">
        <v>39</v>
      </c>
      <c r="F72" s="367">
        <f>F70</f>
        <v>0</v>
      </c>
      <c r="G72" s="367" t="s">
        <v>39</v>
      </c>
      <c r="H72" s="367" t="s">
        <v>39</v>
      </c>
      <c r="I72" s="367" t="s">
        <v>39</v>
      </c>
      <c r="J72" s="367">
        <f>J70</f>
        <v>0</v>
      </c>
      <c r="K72" s="367" t="s">
        <v>39</v>
      </c>
      <c r="L72" s="367" t="s">
        <v>39</v>
      </c>
      <c r="M72" s="367" t="s">
        <v>39</v>
      </c>
      <c r="N72" s="367">
        <f>N70</f>
        <v>0</v>
      </c>
      <c r="O72" s="367" t="s">
        <v>39</v>
      </c>
      <c r="P72" s="367" t="s">
        <v>39</v>
      </c>
      <c r="Q72" s="367" t="s">
        <v>39</v>
      </c>
      <c r="R72" s="367">
        <f>R70</f>
        <v>0</v>
      </c>
      <c r="S72" s="367" t="s">
        <v>39</v>
      </c>
      <c r="T72" s="367" t="s">
        <v>39</v>
      </c>
      <c r="U72" s="367" t="s">
        <v>39</v>
      </c>
      <c r="V72" s="367">
        <f>V70</f>
        <v>1.23254</v>
      </c>
      <c r="W72" s="367" t="s">
        <v>39</v>
      </c>
      <c r="X72" s="367" t="s">
        <v>39</v>
      </c>
      <c r="Y72" s="392" t="s">
        <v>39</v>
      </c>
    </row>
    <row r="73" spans="1:25" s="376" customFormat="1" ht="12.75">
      <c r="A73" s="357"/>
      <c r="B73" s="368"/>
      <c r="C73" s="368"/>
      <c r="D73" s="368"/>
      <c r="E73" s="369"/>
      <c r="F73" s="370"/>
      <c r="G73" s="371"/>
      <c r="H73" s="372"/>
      <c r="I73" s="370"/>
      <c r="J73" s="370"/>
      <c r="K73" s="371"/>
      <c r="L73" s="372"/>
      <c r="M73" s="370"/>
      <c r="N73" s="370"/>
      <c r="O73" s="371"/>
      <c r="P73" s="372"/>
      <c r="Q73" s="370"/>
      <c r="R73" s="370"/>
      <c r="S73" s="371"/>
      <c r="T73" s="372"/>
      <c r="U73" s="370"/>
      <c r="V73" s="370"/>
      <c r="W73" s="371"/>
      <c r="X73" s="372"/>
      <c r="Y73" s="370"/>
    </row>
    <row r="74" spans="1:25" ht="12.75">
      <c r="A74" s="357" t="s">
        <v>26</v>
      </c>
      <c r="B74" s="357"/>
      <c r="C74" s="359"/>
      <c r="D74" s="359"/>
      <c r="E74" s="359"/>
      <c r="F74" s="357"/>
      <c r="G74" s="359"/>
      <c r="H74" s="359"/>
      <c r="I74" s="357"/>
      <c r="J74" s="357"/>
      <c r="K74" s="359"/>
      <c r="L74" s="359"/>
      <c r="M74" s="357"/>
      <c r="N74" s="357"/>
      <c r="O74" s="359"/>
      <c r="P74" s="359"/>
      <c r="Q74" s="357"/>
      <c r="R74" s="357"/>
      <c r="S74" s="359"/>
      <c r="T74" s="359"/>
      <c r="U74" s="357"/>
      <c r="V74" s="357"/>
      <c r="W74" s="359"/>
      <c r="X74" s="359"/>
      <c r="Y74" s="357"/>
    </row>
    <row r="75" spans="1:25" ht="12.75">
      <c r="A75" s="357"/>
      <c r="B75" s="357" t="s">
        <v>166</v>
      </c>
      <c r="C75" s="359"/>
      <c r="D75" s="359"/>
      <c r="E75" s="359"/>
      <c r="F75" s="357"/>
      <c r="G75" s="359"/>
      <c r="H75" s="359"/>
      <c r="I75" s="357"/>
      <c r="J75" s="357"/>
      <c r="K75" s="359"/>
      <c r="L75" s="359"/>
      <c r="M75" s="357"/>
      <c r="N75" s="357"/>
      <c r="O75" s="359"/>
      <c r="P75" s="359"/>
      <c r="Q75" s="357"/>
      <c r="R75" s="357"/>
      <c r="S75" s="359"/>
      <c r="T75" s="359"/>
      <c r="U75" s="357"/>
      <c r="V75" s="357"/>
      <c r="W75" s="359"/>
      <c r="X75" s="359"/>
      <c r="Y75" s="357"/>
    </row>
    <row r="76" spans="1:25" ht="12.75">
      <c r="A76" s="357"/>
      <c r="B76" s="357" t="s">
        <v>178</v>
      </c>
      <c r="C76" s="359"/>
      <c r="D76" s="359"/>
      <c r="E76" s="359"/>
      <c r="F76" s="357"/>
      <c r="G76" s="359"/>
      <c r="H76" s="359"/>
      <c r="I76" s="357"/>
      <c r="J76" s="357"/>
      <c r="K76" s="359"/>
      <c r="L76" s="359"/>
      <c r="M76" s="357"/>
      <c r="N76" s="357"/>
      <c r="O76" s="359"/>
      <c r="P76" s="359"/>
      <c r="Q76" s="357"/>
      <c r="R76" s="357"/>
      <c r="S76" s="359"/>
      <c r="T76" s="359"/>
      <c r="U76" s="357"/>
      <c r="V76" s="357"/>
      <c r="W76" s="359"/>
      <c r="X76" s="359"/>
      <c r="Y76" s="357"/>
    </row>
    <row r="78" spans="1:25" ht="12.75">
      <c r="A78" s="357" t="s">
        <v>160</v>
      </c>
      <c r="B78" s="357" t="s">
        <v>171</v>
      </c>
      <c r="C78" s="342"/>
      <c r="D78" s="359"/>
      <c r="F78" s="342"/>
      <c r="G78" s="359"/>
      <c r="H78" s="342"/>
      <c r="I78" s="357"/>
      <c r="J78" s="342"/>
      <c r="K78" s="359"/>
      <c r="L78" s="342"/>
      <c r="M78" s="357"/>
      <c r="N78" s="373"/>
      <c r="O78" s="359"/>
      <c r="P78" s="359"/>
      <c r="Q78" s="373"/>
      <c r="R78" s="373"/>
      <c r="S78" s="359"/>
      <c r="T78" s="359"/>
      <c r="U78" s="373"/>
      <c r="V78" s="373"/>
      <c r="W78" s="359"/>
      <c r="X78" s="359"/>
      <c r="Y78" s="373"/>
    </row>
    <row r="79" spans="1:25" ht="12.75">
      <c r="A79" s="357" t="s">
        <v>167</v>
      </c>
      <c r="B79" s="357" t="s">
        <v>169</v>
      </c>
      <c r="C79" s="342"/>
      <c r="D79" s="359"/>
      <c r="F79" s="342"/>
      <c r="G79" s="359"/>
      <c r="H79" s="342"/>
      <c r="I79" s="357"/>
      <c r="J79" s="342"/>
      <c r="K79" s="359"/>
      <c r="L79" s="342"/>
      <c r="M79" s="357"/>
      <c r="N79" s="373"/>
      <c r="O79" s="359"/>
      <c r="P79" s="359"/>
      <c r="Q79" s="373"/>
      <c r="R79" s="373"/>
      <c r="S79" s="359"/>
      <c r="T79" s="359"/>
      <c r="U79" s="373"/>
      <c r="V79" s="373"/>
      <c r="W79" s="359"/>
      <c r="X79" s="359"/>
      <c r="Y79" s="373"/>
    </row>
    <row r="80" spans="1:13" ht="12.75">
      <c r="A80" s="357" t="s">
        <v>162</v>
      </c>
      <c r="B80" s="357" t="s">
        <v>170</v>
      </c>
      <c r="C80" s="342"/>
      <c r="D80" s="359"/>
      <c r="F80" s="342"/>
      <c r="G80" s="359"/>
      <c r="H80" s="342"/>
      <c r="I80" s="357"/>
      <c r="J80" s="342"/>
      <c r="K80" s="359"/>
      <c r="L80" s="342"/>
      <c r="M80" s="357"/>
    </row>
    <row r="81" spans="1:25" ht="12.75">
      <c r="A81" s="357" t="s">
        <v>163</v>
      </c>
      <c r="B81" s="357" t="s">
        <v>172</v>
      </c>
      <c r="C81" s="342"/>
      <c r="D81" s="359"/>
      <c r="F81" s="374"/>
      <c r="I81" s="374"/>
      <c r="J81" s="374"/>
      <c r="M81" s="374"/>
      <c r="N81" s="374"/>
      <c r="Q81" s="374"/>
      <c r="R81" s="374"/>
      <c r="U81" s="374"/>
      <c r="V81" s="374"/>
      <c r="Y81" s="374"/>
    </row>
    <row r="82" spans="1:25" ht="12.75">
      <c r="A82" s="357" t="s">
        <v>168</v>
      </c>
      <c r="B82" s="357" t="s">
        <v>173</v>
      </c>
      <c r="C82" s="342"/>
      <c r="D82" s="359"/>
      <c r="F82" s="342"/>
      <c r="G82" s="359"/>
      <c r="H82" s="342"/>
      <c r="I82" s="357"/>
      <c r="J82" s="342"/>
      <c r="K82" s="359"/>
      <c r="L82" s="342"/>
      <c r="M82" s="357"/>
      <c r="N82" s="373"/>
      <c r="O82" s="359"/>
      <c r="P82" s="359"/>
      <c r="Q82" s="373"/>
      <c r="R82" s="373"/>
      <c r="S82" s="359"/>
      <c r="T82" s="359"/>
      <c r="U82" s="373"/>
      <c r="V82" s="373"/>
      <c r="W82" s="359"/>
      <c r="X82" s="359"/>
      <c r="Y82" s="373"/>
    </row>
    <row r="83" spans="1:25" ht="12.75">
      <c r="A83" s="374"/>
      <c r="B83" s="374"/>
      <c r="F83" s="374"/>
      <c r="I83" s="374"/>
      <c r="J83" s="374"/>
      <c r="M83" s="374"/>
      <c r="N83" s="374"/>
      <c r="Q83" s="374"/>
      <c r="R83" s="374"/>
      <c r="U83" s="374"/>
      <c r="V83" s="374"/>
      <c r="Y83" s="374"/>
    </row>
    <row r="84" spans="1:25" ht="12.75">
      <c r="A84" s="374"/>
      <c r="B84" s="374"/>
      <c r="F84" s="374"/>
      <c r="I84" s="374"/>
      <c r="J84" s="374"/>
      <c r="M84" s="374"/>
      <c r="N84" s="374"/>
      <c r="Q84" s="374"/>
      <c r="R84" s="374"/>
      <c r="U84" s="374"/>
      <c r="V84" s="374"/>
      <c r="Y84" s="374"/>
    </row>
    <row r="85" spans="1:25" ht="12.75">
      <c r="A85" s="374"/>
      <c r="B85" s="374"/>
      <c r="F85" s="374"/>
      <c r="I85" s="374"/>
      <c r="J85" s="374"/>
      <c r="M85" s="374"/>
      <c r="N85" s="374"/>
      <c r="Q85" s="374"/>
      <c r="R85" s="374"/>
      <c r="U85" s="374"/>
      <c r="V85" s="374"/>
      <c r="Y85" s="374"/>
    </row>
    <row r="86" spans="1:25" ht="12.75">
      <c r="A86" s="374"/>
      <c r="B86" s="374"/>
      <c r="F86" s="374"/>
      <c r="I86" s="374"/>
      <c r="J86" s="374"/>
      <c r="M86" s="374"/>
      <c r="N86" s="374"/>
      <c r="Q86" s="374"/>
      <c r="R86" s="374"/>
      <c r="U86" s="374"/>
      <c r="V86" s="374"/>
      <c r="Y86" s="374"/>
    </row>
    <row r="88" spans="1:25" ht="12.75">
      <c r="A88" s="342"/>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row>
  </sheetData>
  <sheetProtection/>
  <mergeCells count="12">
    <mergeCell ref="R3:U3"/>
    <mergeCell ref="V3:Y3"/>
    <mergeCell ref="R39:U39"/>
    <mergeCell ref="V39:Y39"/>
    <mergeCell ref="B3:E3"/>
    <mergeCell ref="F3:I3"/>
    <mergeCell ref="B39:E39"/>
    <mergeCell ref="F39:I39"/>
    <mergeCell ref="J39:M39"/>
    <mergeCell ref="N39:Q39"/>
    <mergeCell ref="J3:M3"/>
    <mergeCell ref="N3:Q3"/>
  </mergeCells>
  <printOptions horizontalCentered="1" verticalCentered="1"/>
  <pageMargins left="0" right="0" top="0.9" bottom="0.9" header="0.5" footer="0.5"/>
  <pageSetup cellComments="asDisplayed" horizontalDpi="600" verticalDpi="600" orientation="landscape" paperSize="5" scale="55" r:id="rId1"/>
  <headerFooter alignWithMargins="0">
    <oddHeader>&amp;C&amp;"Arial,Bold"Table I-2
Pacific Gas and Electric Company
Program Subscription Statistics
December 2009 Year-End</oddHeader>
    <oddFooter>&amp;L&amp;F</oddFooter>
  </headerFooter>
</worksheet>
</file>

<file path=xl/worksheets/sheet5.xml><?xml version="1.0" encoding="utf-8"?>
<worksheet xmlns="http://schemas.openxmlformats.org/spreadsheetml/2006/main" xmlns:r="http://schemas.openxmlformats.org/officeDocument/2006/relationships">
  <dimension ref="A1:S91"/>
  <sheetViews>
    <sheetView showGridLines="0" zoomScale="75" zoomScaleNormal="75" zoomScalePageLayoutView="0" workbookViewId="0" topLeftCell="A1">
      <pane xSplit="1" topLeftCell="B1" activePane="topRight" state="frozen"/>
      <selection pane="topLeft" activeCell="A1" sqref="A1"/>
      <selection pane="topRight" activeCell="P83" sqref="P83"/>
    </sheetView>
  </sheetViews>
  <sheetFormatPr defaultColWidth="9.140625" defaultRowHeight="12.75"/>
  <cols>
    <col min="1" max="1" width="60.00390625" style="0" customWidth="1"/>
    <col min="2" max="2" width="13.57421875" style="0" customWidth="1"/>
    <col min="3" max="3" width="13.00390625" style="0" customWidth="1"/>
    <col min="4" max="5" width="10.7109375" style="0" customWidth="1"/>
    <col min="6" max="6" width="11.28125" style="0" customWidth="1"/>
    <col min="7" max="7" width="10.7109375" style="0" customWidth="1"/>
    <col min="8" max="10" width="11.7109375" style="0" bestFit="1" customWidth="1"/>
    <col min="11" max="11" width="12.00390625" style="0" customWidth="1"/>
    <col min="12" max="12" width="10.7109375" style="0" customWidth="1"/>
    <col min="13" max="13" width="11.8515625" style="0" customWidth="1"/>
    <col min="14" max="14" width="11.7109375" style="0" customWidth="1"/>
    <col min="15" max="15" width="14.28125" style="0" bestFit="1" customWidth="1"/>
    <col min="16" max="16" width="14.28125" style="0" customWidth="1"/>
    <col min="17" max="17" width="13.140625" style="52" bestFit="1" customWidth="1"/>
    <col min="18" max="18" width="14.7109375" style="52" customWidth="1"/>
    <col min="19" max="19" width="13.421875" style="0" bestFit="1" customWidth="1"/>
  </cols>
  <sheetData>
    <row r="1" s="52" customFormat="1" ht="12.75">
      <c r="A1" s="145" t="s">
        <v>80</v>
      </c>
    </row>
    <row r="2" s="52" customFormat="1" ht="13.5" thickBot="1"/>
    <row r="3" spans="1:19" s="52" customFormat="1" ht="12.75">
      <c r="A3" s="83"/>
      <c r="B3" s="114"/>
      <c r="C3" s="84"/>
      <c r="D3" s="84"/>
      <c r="E3" s="84"/>
      <c r="F3" s="84"/>
      <c r="G3" s="84"/>
      <c r="H3" s="84"/>
      <c r="I3" s="84"/>
      <c r="J3" s="84"/>
      <c r="K3" s="84"/>
      <c r="L3" s="84"/>
      <c r="M3" s="84"/>
      <c r="N3" s="85"/>
      <c r="O3" s="85"/>
      <c r="P3" s="85"/>
      <c r="Q3" s="97"/>
      <c r="R3" s="97"/>
      <c r="S3" s="97"/>
    </row>
    <row r="4" spans="1:19" s="52" customFormat="1" ht="7.5" customHeight="1">
      <c r="A4" s="86"/>
      <c r="B4" s="115"/>
      <c r="C4" s="87"/>
      <c r="D4" s="87"/>
      <c r="E4" s="87"/>
      <c r="F4" s="87"/>
      <c r="G4" s="87"/>
      <c r="H4" s="87"/>
      <c r="I4" s="87"/>
      <c r="J4" s="87"/>
      <c r="K4" s="87"/>
      <c r="L4" s="87"/>
      <c r="M4" s="87"/>
      <c r="N4" s="88"/>
      <c r="O4" s="88"/>
      <c r="P4" s="88"/>
      <c r="Q4" s="98"/>
      <c r="R4" s="98"/>
      <c r="S4" s="98"/>
    </row>
    <row r="5" spans="1:19" s="52" customFormat="1" ht="57.75" customHeight="1">
      <c r="A5" s="89" t="s">
        <v>19</v>
      </c>
      <c r="B5" s="46" t="s">
        <v>65</v>
      </c>
      <c r="C5" s="90" t="s">
        <v>0</v>
      </c>
      <c r="D5" s="90" t="s">
        <v>1</v>
      </c>
      <c r="E5" s="90" t="s">
        <v>2</v>
      </c>
      <c r="F5" s="90" t="s">
        <v>3</v>
      </c>
      <c r="G5" s="90" t="s">
        <v>4</v>
      </c>
      <c r="H5" s="90" t="s">
        <v>5</v>
      </c>
      <c r="I5" s="90" t="s">
        <v>6</v>
      </c>
      <c r="J5" s="90" t="s">
        <v>7</v>
      </c>
      <c r="K5" s="90" t="s">
        <v>8</v>
      </c>
      <c r="L5" s="90" t="s">
        <v>9</v>
      </c>
      <c r="M5" s="90" t="s">
        <v>10</v>
      </c>
      <c r="N5" s="90" t="s">
        <v>11</v>
      </c>
      <c r="O5" s="45" t="s">
        <v>201</v>
      </c>
      <c r="P5" s="45" t="s">
        <v>226</v>
      </c>
      <c r="Q5" s="45" t="s">
        <v>67</v>
      </c>
      <c r="R5" s="45" t="s">
        <v>78</v>
      </c>
      <c r="S5" s="45" t="s">
        <v>66</v>
      </c>
    </row>
    <row r="6" spans="1:19" s="52" customFormat="1" ht="12.75">
      <c r="A6" s="77" t="s">
        <v>40</v>
      </c>
      <c r="B6" s="116"/>
      <c r="C6" s="31"/>
      <c r="D6" s="31"/>
      <c r="E6" s="31"/>
      <c r="F6" s="31"/>
      <c r="G6" s="31"/>
      <c r="H6" s="31"/>
      <c r="I6" s="31"/>
      <c r="J6" s="31"/>
      <c r="K6" s="31"/>
      <c r="L6" s="31"/>
      <c r="M6" s="31"/>
      <c r="N6" s="31"/>
      <c r="O6" s="91"/>
      <c r="P6" s="189" t="s">
        <v>13</v>
      </c>
      <c r="Q6" s="47"/>
      <c r="R6" s="47"/>
      <c r="S6" s="47"/>
    </row>
    <row r="7" spans="1:19" s="52" customFormat="1" ht="12.75">
      <c r="A7" s="70" t="s">
        <v>98</v>
      </c>
      <c r="B7" s="385" t="s">
        <v>39</v>
      </c>
      <c r="C7" s="31"/>
      <c r="D7" s="31"/>
      <c r="E7" s="31"/>
      <c r="F7" s="31"/>
      <c r="G7" s="31"/>
      <c r="H7" s="31"/>
      <c r="I7" s="31"/>
      <c r="J7" s="102"/>
      <c r="K7" s="31"/>
      <c r="L7" s="31"/>
      <c r="M7" s="31"/>
      <c r="N7" s="31">
        <v>28596</v>
      </c>
      <c r="O7" s="32">
        <v>302314</v>
      </c>
      <c r="P7" s="92">
        <f>O7+0</f>
        <v>302314</v>
      </c>
      <c r="Q7" s="93">
        <v>800000</v>
      </c>
      <c r="R7" s="93"/>
      <c r="S7" s="121">
        <f>+P7/Q7</f>
        <v>0.3778925</v>
      </c>
    </row>
    <row r="8" spans="1:19" s="52" customFormat="1" ht="25.5">
      <c r="A8" s="158" t="s">
        <v>99</v>
      </c>
      <c r="B8" s="386" t="s">
        <v>39</v>
      </c>
      <c r="C8" s="160"/>
      <c r="D8" s="160"/>
      <c r="E8" s="160"/>
      <c r="F8" s="160"/>
      <c r="G8" s="160"/>
      <c r="H8" s="160"/>
      <c r="I8" s="160"/>
      <c r="J8" s="169"/>
      <c r="K8" s="160"/>
      <c r="L8" s="160"/>
      <c r="M8" s="160"/>
      <c r="N8" s="160">
        <v>0</v>
      </c>
      <c r="O8" s="161">
        <v>3770</v>
      </c>
      <c r="P8" s="166">
        <f>O8+0</f>
        <v>3770</v>
      </c>
      <c r="Q8" s="162">
        <v>138000</v>
      </c>
      <c r="R8" s="162"/>
      <c r="S8" s="168">
        <f>+P8/Q8</f>
        <v>0.027318840579710145</v>
      </c>
    </row>
    <row r="9" spans="1:19" s="52" customFormat="1" ht="12.75">
      <c r="A9" s="122" t="s">
        <v>31</v>
      </c>
      <c r="B9" s="124">
        <f aca="true" t="shared" si="0" ref="B9:Q9">SUM(B7:B8)</f>
        <v>0</v>
      </c>
      <c r="C9" s="67">
        <f t="shared" si="0"/>
        <v>0</v>
      </c>
      <c r="D9" s="67">
        <f t="shared" si="0"/>
        <v>0</v>
      </c>
      <c r="E9" s="67">
        <f t="shared" si="0"/>
        <v>0</v>
      </c>
      <c r="F9" s="67">
        <f t="shared" si="0"/>
        <v>0</v>
      </c>
      <c r="G9" s="67">
        <f t="shared" si="0"/>
        <v>0</v>
      </c>
      <c r="H9" s="67">
        <f t="shared" si="0"/>
        <v>0</v>
      </c>
      <c r="I9" s="67">
        <f t="shared" si="0"/>
        <v>0</v>
      </c>
      <c r="J9" s="67">
        <f t="shared" si="0"/>
        <v>0</v>
      </c>
      <c r="K9" s="67">
        <f t="shared" si="0"/>
        <v>0</v>
      </c>
      <c r="L9" s="67">
        <f t="shared" si="0"/>
        <v>0</v>
      </c>
      <c r="M9" s="67">
        <f t="shared" si="0"/>
        <v>0</v>
      </c>
      <c r="N9" s="67">
        <f t="shared" si="0"/>
        <v>28596</v>
      </c>
      <c r="O9" s="29">
        <f t="shared" si="0"/>
        <v>306084</v>
      </c>
      <c r="P9" s="29">
        <f t="shared" si="0"/>
        <v>306084</v>
      </c>
      <c r="Q9" s="29">
        <f t="shared" si="0"/>
        <v>938000</v>
      </c>
      <c r="R9" s="29"/>
      <c r="S9" s="163">
        <f>+P9/Q9</f>
        <v>0.32631556503198295</v>
      </c>
    </row>
    <row r="10" spans="1:19" ht="12.75">
      <c r="A10" s="109"/>
      <c r="B10" s="2"/>
      <c r="O10" s="106"/>
      <c r="P10" s="106"/>
      <c r="Q10" s="112"/>
      <c r="R10" s="112"/>
      <c r="S10" s="106"/>
    </row>
    <row r="11" spans="1:19" ht="12.75">
      <c r="A11" s="77" t="s">
        <v>41</v>
      </c>
      <c r="B11" s="116"/>
      <c r="O11" s="13"/>
      <c r="P11" s="13"/>
      <c r="Q11" s="47"/>
      <c r="R11" s="47"/>
      <c r="S11" s="13"/>
    </row>
    <row r="12" spans="1:19" s="52" customFormat="1" ht="12.75">
      <c r="A12" s="159" t="s">
        <v>95</v>
      </c>
      <c r="B12" s="385" t="s">
        <v>39</v>
      </c>
      <c r="C12" s="31"/>
      <c r="D12" s="31"/>
      <c r="E12" s="31"/>
      <c r="F12" s="31"/>
      <c r="G12" s="31"/>
      <c r="H12" s="31"/>
      <c r="I12" s="31"/>
      <c r="J12" s="102"/>
      <c r="K12" s="31"/>
      <c r="L12" s="31"/>
      <c r="M12" s="31"/>
      <c r="N12" s="31">
        <v>46058</v>
      </c>
      <c r="O12" s="32">
        <v>908567</v>
      </c>
      <c r="P12" s="92">
        <f>O12+0</f>
        <v>908567</v>
      </c>
      <c r="Q12" s="32">
        <v>3615076</v>
      </c>
      <c r="R12" s="32">
        <v>1756000</v>
      </c>
      <c r="S12" s="121">
        <f>+P12/Q12</f>
        <v>0.2513272196767094</v>
      </c>
    </row>
    <row r="13" spans="1:19" s="52" customFormat="1" ht="12.75">
      <c r="A13" s="78" t="s">
        <v>102</v>
      </c>
      <c r="B13" s="385" t="s">
        <v>39</v>
      </c>
      <c r="C13" s="31"/>
      <c r="D13" s="31"/>
      <c r="E13" s="31"/>
      <c r="F13" s="31"/>
      <c r="G13" s="31"/>
      <c r="H13" s="31"/>
      <c r="I13" s="31"/>
      <c r="J13" s="102"/>
      <c r="K13" s="31"/>
      <c r="L13" s="31"/>
      <c r="M13" s="31"/>
      <c r="N13" s="31">
        <v>36760</v>
      </c>
      <c r="O13" s="32">
        <v>575169</v>
      </c>
      <c r="P13" s="92">
        <f>O13+0</f>
        <v>575169</v>
      </c>
      <c r="Q13" s="32">
        <v>3514000</v>
      </c>
      <c r="R13" s="32">
        <v>-1756000</v>
      </c>
      <c r="S13" s="121">
        <f>+P13/Q13</f>
        <v>0.1636792828685259</v>
      </c>
    </row>
    <row r="14" spans="1:19" s="52" customFormat="1" ht="12.75">
      <c r="A14" s="78" t="s">
        <v>199</v>
      </c>
      <c r="B14" s="385" t="s">
        <v>39</v>
      </c>
      <c r="C14" s="31"/>
      <c r="D14" s="31"/>
      <c r="E14" s="31"/>
      <c r="F14" s="31"/>
      <c r="G14" s="31"/>
      <c r="H14" s="31"/>
      <c r="I14" s="31"/>
      <c r="J14" s="102"/>
      <c r="K14" s="31"/>
      <c r="L14" s="31"/>
      <c r="M14" s="31"/>
      <c r="N14" s="31">
        <v>32435</v>
      </c>
      <c r="O14" s="32">
        <v>539591</v>
      </c>
      <c r="P14" s="92">
        <f>O14+0</f>
        <v>539591</v>
      </c>
      <c r="Q14" s="32">
        <v>3216000</v>
      </c>
      <c r="R14" s="32"/>
      <c r="S14" s="121">
        <f>+P14/Q14</f>
        <v>0.1677832711442786</v>
      </c>
    </row>
    <row r="15" spans="1:19" ht="12.75">
      <c r="A15" s="78" t="s">
        <v>103</v>
      </c>
      <c r="B15" s="385" t="s">
        <v>39</v>
      </c>
      <c r="C15" s="31"/>
      <c r="D15" s="31"/>
      <c r="E15" s="31"/>
      <c r="F15" s="31"/>
      <c r="G15" s="31"/>
      <c r="H15" s="31"/>
      <c r="I15" s="31"/>
      <c r="J15" s="31"/>
      <c r="K15" s="31"/>
      <c r="L15" s="31"/>
      <c r="M15" s="31"/>
      <c r="N15" s="31">
        <v>119833</v>
      </c>
      <c r="O15" s="32">
        <v>713571</v>
      </c>
      <c r="P15" s="92">
        <f>O15+0</f>
        <v>713571</v>
      </c>
      <c r="Q15" s="32">
        <v>9000000</v>
      </c>
      <c r="R15" s="32"/>
      <c r="S15" s="163">
        <f>+P15/Q15</f>
        <v>0.07928566666666667</v>
      </c>
    </row>
    <row r="16" spans="1:19" s="52" customFormat="1" ht="12.75">
      <c r="A16" s="76" t="s">
        <v>32</v>
      </c>
      <c r="B16" s="124">
        <f aca="true" t="shared" si="1" ref="B16:Q16">SUM(B12:B15)</f>
        <v>0</v>
      </c>
      <c r="C16" s="67">
        <f t="shared" si="1"/>
        <v>0</v>
      </c>
      <c r="D16" s="67">
        <f t="shared" si="1"/>
        <v>0</v>
      </c>
      <c r="E16" s="67">
        <f t="shared" si="1"/>
        <v>0</v>
      </c>
      <c r="F16" s="67">
        <f t="shared" si="1"/>
        <v>0</v>
      </c>
      <c r="G16" s="67">
        <f t="shared" si="1"/>
        <v>0</v>
      </c>
      <c r="H16" s="67">
        <f t="shared" si="1"/>
        <v>0</v>
      </c>
      <c r="I16" s="67">
        <f t="shared" si="1"/>
        <v>0</v>
      </c>
      <c r="J16" s="67">
        <f t="shared" si="1"/>
        <v>0</v>
      </c>
      <c r="K16" s="67">
        <f t="shared" si="1"/>
        <v>0</v>
      </c>
      <c r="L16" s="67">
        <f t="shared" si="1"/>
        <v>0</v>
      </c>
      <c r="M16" s="67">
        <f t="shared" si="1"/>
        <v>0</v>
      </c>
      <c r="N16" s="67">
        <f t="shared" si="1"/>
        <v>235086</v>
      </c>
      <c r="O16" s="29">
        <f t="shared" si="1"/>
        <v>2736898</v>
      </c>
      <c r="P16" s="29">
        <f t="shared" si="1"/>
        <v>2736898</v>
      </c>
      <c r="Q16" s="29">
        <f t="shared" si="1"/>
        <v>19345076</v>
      </c>
      <c r="R16" s="29"/>
      <c r="S16" s="163">
        <f>+P16/Q16</f>
        <v>0.14147775899148704</v>
      </c>
    </row>
    <row r="17" spans="1:19" s="52" customFormat="1" ht="12.75">
      <c r="A17" s="105"/>
      <c r="B17" s="118"/>
      <c r="C17" s="102"/>
      <c r="D17" s="102"/>
      <c r="E17" s="102"/>
      <c r="F17" s="102"/>
      <c r="G17" s="102"/>
      <c r="H17" s="102"/>
      <c r="I17" s="102"/>
      <c r="J17" s="102"/>
      <c r="K17" s="102"/>
      <c r="L17" s="102"/>
      <c r="M17" s="102"/>
      <c r="N17" s="102"/>
      <c r="O17" s="32"/>
      <c r="P17" s="32"/>
      <c r="Q17" s="32"/>
      <c r="R17" s="32"/>
      <c r="S17" s="32"/>
    </row>
    <row r="18" spans="1:19" s="52" customFormat="1" ht="12.75">
      <c r="A18" s="77" t="s">
        <v>42</v>
      </c>
      <c r="B18" s="176"/>
      <c r="C18" s="102"/>
      <c r="D18" s="102"/>
      <c r="E18" s="102"/>
      <c r="F18" s="102"/>
      <c r="G18" s="102"/>
      <c r="H18" s="102"/>
      <c r="I18" s="102"/>
      <c r="J18" s="102"/>
      <c r="K18" s="102"/>
      <c r="L18" s="102"/>
      <c r="M18" s="102"/>
      <c r="N18" s="102"/>
      <c r="O18" s="32"/>
      <c r="P18" s="32"/>
      <c r="Q18" s="32"/>
      <c r="R18" s="32"/>
      <c r="S18" s="32"/>
    </row>
    <row r="19" spans="1:19" s="52" customFormat="1" ht="12.75">
      <c r="A19" s="159" t="s">
        <v>198</v>
      </c>
      <c r="B19" s="385" t="s">
        <v>39</v>
      </c>
      <c r="C19" s="102"/>
      <c r="D19" s="102"/>
      <c r="E19" s="102"/>
      <c r="F19" s="102"/>
      <c r="G19" s="102"/>
      <c r="H19" s="102"/>
      <c r="I19" s="102"/>
      <c r="J19" s="102"/>
      <c r="K19" s="102"/>
      <c r="L19" s="102"/>
      <c r="M19" s="102"/>
      <c r="N19" s="102">
        <v>80352</v>
      </c>
      <c r="O19" s="32">
        <v>693357</v>
      </c>
      <c r="P19" s="92">
        <f>O19+0</f>
        <v>693357</v>
      </c>
      <c r="Q19" s="32">
        <v>2772000</v>
      </c>
      <c r="R19" s="32">
        <v>2311998</v>
      </c>
      <c r="S19" s="121">
        <f>+P19/Q19</f>
        <v>0.2501287878787879</v>
      </c>
    </row>
    <row r="20" spans="1:19" s="52" customFormat="1" ht="12.75">
      <c r="A20" s="78" t="s">
        <v>197</v>
      </c>
      <c r="B20" s="385" t="s">
        <v>39</v>
      </c>
      <c r="C20" s="31"/>
      <c r="D20" s="31"/>
      <c r="E20" s="31"/>
      <c r="F20" s="31"/>
      <c r="G20" s="31"/>
      <c r="H20" s="31"/>
      <c r="I20" s="31"/>
      <c r="J20" s="102"/>
      <c r="K20" s="31"/>
      <c r="L20" s="31"/>
      <c r="M20" s="31"/>
      <c r="N20" s="31">
        <v>40366</v>
      </c>
      <c r="O20" s="32">
        <v>929925</v>
      </c>
      <c r="P20" s="92">
        <f>O20+0</f>
        <v>929925</v>
      </c>
      <c r="Q20" s="130">
        <v>4623996</v>
      </c>
      <c r="R20" s="131">
        <v>-2311998</v>
      </c>
      <c r="S20" s="163">
        <f>+P20/Q20</f>
        <v>0.2011085217201745</v>
      </c>
    </row>
    <row r="21" spans="1:19" s="52" customFormat="1" ht="12.75">
      <c r="A21" s="76" t="s">
        <v>43</v>
      </c>
      <c r="B21" s="124">
        <f>SUM(B19:B20)</f>
        <v>0</v>
      </c>
      <c r="C21" s="67">
        <f aca="true" t="shared" si="2" ref="C21:N21">SUM(C19:C20)</f>
        <v>0</v>
      </c>
      <c r="D21" s="67">
        <f t="shared" si="2"/>
        <v>0</v>
      </c>
      <c r="E21" s="67">
        <f t="shared" si="2"/>
        <v>0</v>
      </c>
      <c r="F21" s="67">
        <f t="shared" si="2"/>
        <v>0</v>
      </c>
      <c r="G21" s="67">
        <f t="shared" si="2"/>
        <v>0</v>
      </c>
      <c r="H21" s="67">
        <f t="shared" si="2"/>
        <v>0</v>
      </c>
      <c r="I21" s="67">
        <f t="shared" si="2"/>
        <v>0</v>
      </c>
      <c r="J21" s="67">
        <f t="shared" si="2"/>
        <v>0</v>
      </c>
      <c r="K21" s="67">
        <f t="shared" si="2"/>
        <v>0</v>
      </c>
      <c r="L21" s="67">
        <f t="shared" si="2"/>
        <v>0</v>
      </c>
      <c r="M21" s="67">
        <f t="shared" si="2"/>
        <v>0</v>
      </c>
      <c r="N21" s="67">
        <f t="shared" si="2"/>
        <v>120718</v>
      </c>
      <c r="O21" s="29">
        <f>SUM(O19:O20)</f>
        <v>1623282</v>
      </c>
      <c r="P21" s="29">
        <f>SUM(P19:P20)</f>
        <v>1623282</v>
      </c>
      <c r="Q21" s="29">
        <f>SUM(Q19:Q20)</f>
        <v>7395996</v>
      </c>
      <c r="R21" s="32"/>
      <c r="S21" s="121">
        <f>+P21/Q21</f>
        <v>0.21948118955175205</v>
      </c>
    </row>
    <row r="22" spans="1:19" s="52" customFormat="1" ht="12.75">
      <c r="A22" s="78"/>
      <c r="B22" s="117"/>
      <c r="C22" s="31"/>
      <c r="D22" s="31"/>
      <c r="E22" s="31"/>
      <c r="F22" s="31"/>
      <c r="G22" s="31"/>
      <c r="H22" s="31"/>
      <c r="I22" s="31"/>
      <c r="J22" s="102"/>
      <c r="K22" s="31"/>
      <c r="L22" s="31"/>
      <c r="M22" s="31"/>
      <c r="N22" s="31"/>
      <c r="O22" s="74"/>
      <c r="P22" s="74"/>
      <c r="Q22" s="107"/>
      <c r="R22" s="107"/>
      <c r="S22" s="107"/>
    </row>
    <row r="23" spans="1:19" ht="12.75">
      <c r="A23" s="77" t="s">
        <v>44</v>
      </c>
      <c r="B23" s="116"/>
      <c r="O23" s="13"/>
      <c r="P23" s="13"/>
      <c r="Q23" s="47"/>
      <c r="R23" s="47"/>
      <c r="S23" s="13"/>
    </row>
    <row r="24" spans="1:19" s="52" customFormat="1" ht="12.75">
      <c r="A24" s="159" t="s">
        <v>195</v>
      </c>
      <c r="B24" s="385" t="s">
        <v>39</v>
      </c>
      <c r="C24" s="31"/>
      <c r="D24" s="31"/>
      <c r="E24" s="31"/>
      <c r="F24" s="31"/>
      <c r="G24" s="31"/>
      <c r="H24" s="31"/>
      <c r="I24" s="31"/>
      <c r="J24" s="102"/>
      <c r="K24" s="31"/>
      <c r="L24" s="31"/>
      <c r="M24" s="31"/>
      <c r="N24" s="31">
        <v>37181</v>
      </c>
      <c r="O24" s="32">
        <v>1122900</v>
      </c>
      <c r="P24" s="92">
        <f>O24+0</f>
        <v>1122900</v>
      </c>
      <c r="Q24" s="32">
        <v>16117000</v>
      </c>
      <c r="R24" s="32"/>
      <c r="S24" s="121">
        <f>P24/Q24</f>
        <v>0.06967177514425761</v>
      </c>
    </row>
    <row r="25" spans="1:19" ht="12.75">
      <c r="A25" s="159" t="s">
        <v>194</v>
      </c>
      <c r="B25" s="385" t="s">
        <v>39</v>
      </c>
      <c r="C25" s="31"/>
      <c r="D25" s="31"/>
      <c r="E25" s="31"/>
      <c r="F25" s="31"/>
      <c r="G25" s="31"/>
      <c r="H25" s="31"/>
      <c r="I25" s="31"/>
      <c r="J25" s="31"/>
      <c r="K25" s="31"/>
      <c r="L25" s="31"/>
      <c r="M25" s="31"/>
      <c r="N25" s="31">
        <v>12208</v>
      </c>
      <c r="O25" s="32">
        <v>198275</v>
      </c>
      <c r="P25" s="92">
        <f>O25+0</f>
        <v>198275</v>
      </c>
      <c r="Q25" s="32">
        <v>2421000</v>
      </c>
      <c r="R25" s="32"/>
      <c r="S25" s="121">
        <f>P25/Q25</f>
        <v>0.08189797604295745</v>
      </c>
    </row>
    <row r="26" spans="1:19" s="52" customFormat="1" ht="12.75">
      <c r="A26" s="78" t="s">
        <v>227</v>
      </c>
      <c r="B26" s="385" t="s">
        <v>39</v>
      </c>
      <c r="C26" s="96"/>
      <c r="D26" s="96"/>
      <c r="E26" s="96"/>
      <c r="F26" s="96"/>
      <c r="G26" s="96"/>
      <c r="H26" s="96"/>
      <c r="I26" s="96"/>
      <c r="J26" s="96"/>
      <c r="K26" s="96"/>
      <c r="L26" s="96"/>
      <c r="M26" s="96"/>
      <c r="N26" s="96">
        <v>8025</v>
      </c>
      <c r="O26" s="32">
        <v>202114</v>
      </c>
      <c r="P26" s="92">
        <f>O26+0</f>
        <v>202114</v>
      </c>
      <c r="Q26" s="32">
        <v>2942000</v>
      </c>
      <c r="R26" s="32"/>
      <c r="S26" s="121">
        <f>P26/Q26</f>
        <v>0.06869952413324269</v>
      </c>
    </row>
    <row r="27" spans="1:19" s="52" customFormat="1" ht="12.75">
      <c r="A27" s="78" t="s">
        <v>106</v>
      </c>
      <c r="B27" s="385" t="s">
        <v>39</v>
      </c>
      <c r="C27" s="31"/>
      <c r="D27" s="31"/>
      <c r="E27" s="31"/>
      <c r="F27" s="31"/>
      <c r="G27" s="31"/>
      <c r="H27" s="31"/>
      <c r="I27" s="31"/>
      <c r="J27" s="102"/>
      <c r="K27" s="31"/>
      <c r="L27" s="31"/>
      <c r="M27" s="31"/>
      <c r="N27" s="31">
        <v>7394</v>
      </c>
      <c r="O27" s="32">
        <v>39700</v>
      </c>
      <c r="P27" s="92">
        <f>O27+0</f>
        <v>39700</v>
      </c>
      <c r="Q27" s="130">
        <v>138000</v>
      </c>
      <c r="R27" s="130"/>
      <c r="S27" s="121">
        <f>P27/Q27</f>
        <v>0.2876811594202899</v>
      </c>
    </row>
    <row r="28" spans="1:19" s="52" customFormat="1" ht="12.75">
      <c r="A28" s="78" t="s">
        <v>196</v>
      </c>
      <c r="B28" s="385" t="s">
        <v>39</v>
      </c>
      <c r="C28" s="31"/>
      <c r="D28" s="31"/>
      <c r="E28" s="31"/>
      <c r="F28" s="31"/>
      <c r="G28" s="31"/>
      <c r="H28" s="31"/>
      <c r="I28" s="31"/>
      <c r="J28" s="102"/>
      <c r="K28" s="31"/>
      <c r="L28" s="31"/>
      <c r="M28" s="31"/>
      <c r="N28" s="31">
        <v>17640</v>
      </c>
      <c r="O28" s="32">
        <v>218388</v>
      </c>
      <c r="P28" s="92">
        <f>O28+0</f>
        <v>218388</v>
      </c>
      <c r="Q28" s="131">
        <v>10310000</v>
      </c>
      <c r="R28" s="131"/>
      <c r="S28" s="121">
        <f>P28/Q28</f>
        <v>0.02118215324927255</v>
      </c>
    </row>
    <row r="29" spans="1:19" s="52" customFormat="1" ht="12.75">
      <c r="A29" s="76" t="s">
        <v>45</v>
      </c>
      <c r="B29" s="124">
        <f>SUM(B24:B28)</f>
        <v>0</v>
      </c>
      <c r="C29" s="67">
        <f>SUM(C24:C28)</f>
        <v>0</v>
      </c>
      <c r="D29" s="67">
        <f>SUM(D24:D28)</f>
        <v>0</v>
      </c>
      <c r="E29" s="67">
        <f aca="true" t="shared" si="3" ref="E29:N29">SUM(E24:E28)</f>
        <v>0</v>
      </c>
      <c r="F29" s="67">
        <f t="shared" si="3"/>
        <v>0</v>
      </c>
      <c r="G29" s="67">
        <f t="shared" si="3"/>
        <v>0</v>
      </c>
      <c r="H29" s="67">
        <f t="shared" si="3"/>
        <v>0</v>
      </c>
      <c r="I29" s="67">
        <f t="shared" si="3"/>
        <v>0</v>
      </c>
      <c r="J29" s="67">
        <f t="shared" si="3"/>
        <v>0</v>
      </c>
      <c r="K29" s="67">
        <f t="shared" si="3"/>
        <v>0</v>
      </c>
      <c r="L29" s="67">
        <f t="shared" si="3"/>
        <v>0</v>
      </c>
      <c r="M29" s="67">
        <f t="shared" si="3"/>
        <v>0</v>
      </c>
      <c r="N29" s="67">
        <f t="shared" si="3"/>
        <v>82448</v>
      </c>
      <c r="O29" s="29">
        <f>SUM(O24:O28)</f>
        <v>1781377</v>
      </c>
      <c r="P29" s="29">
        <f>SUM(P24:P28)</f>
        <v>1781377</v>
      </c>
      <c r="Q29" s="29">
        <f>SUM(Q24:Q28)</f>
        <v>31928000</v>
      </c>
      <c r="R29" s="29"/>
      <c r="S29" s="126">
        <f>+P29/Q29</f>
        <v>0.0557935667752443</v>
      </c>
    </row>
    <row r="30" spans="1:19" s="52" customFormat="1" ht="12.75">
      <c r="A30" s="70"/>
      <c r="B30" s="78"/>
      <c r="C30" s="31"/>
      <c r="D30" s="31"/>
      <c r="E30" s="31"/>
      <c r="F30" s="31"/>
      <c r="G30" s="31"/>
      <c r="H30" s="31"/>
      <c r="I30" s="31"/>
      <c r="J30" s="102"/>
      <c r="K30" s="31"/>
      <c r="L30" s="31"/>
      <c r="M30" s="31"/>
      <c r="N30" s="92"/>
      <c r="O30" s="32"/>
      <c r="P30" s="32"/>
      <c r="Q30" s="44"/>
      <c r="R30" s="44"/>
      <c r="S30" s="44"/>
    </row>
    <row r="31" spans="1:19" s="52" customFormat="1" ht="12.75">
      <c r="A31" s="77" t="s">
        <v>46</v>
      </c>
      <c r="B31" s="77"/>
      <c r="C31" s="31"/>
      <c r="D31" s="31"/>
      <c r="E31" s="31"/>
      <c r="F31" s="31"/>
      <c r="G31" s="31"/>
      <c r="H31" s="31"/>
      <c r="I31" s="31"/>
      <c r="J31" s="102"/>
      <c r="K31" s="31"/>
      <c r="L31" s="31"/>
      <c r="M31" s="31"/>
      <c r="N31" s="92"/>
      <c r="O31" s="32"/>
      <c r="P31" s="32"/>
      <c r="Q31" s="44"/>
      <c r="R31" s="44"/>
      <c r="S31" s="44"/>
    </row>
    <row r="32" spans="1:19" s="52" customFormat="1" ht="12.75" customHeight="1">
      <c r="A32" s="165" t="s">
        <v>230</v>
      </c>
      <c r="B32" s="386" t="s">
        <v>39</v>
      </c>
      <c r="C32" s="31"/>
      <c r="D32" s="31"/>
      <c r="E32" s="31"/>
      <c r="F32" s="31"/>
      <c r="G32" s="31"/>
      <c r="H32" s="31"/>
      <c r="I32" s="31"/>
      <c r="J32" s="102"/>
      <c r="K32" s="31"/>
      <c r="L32" s="31"/>
      <c r="M32" s="31"/>
      <c r="N32" s="431">
        <v>71864</v>
      </c>
      <c r="O32" s="161">
        <v>1140761</v>
      </c>
      <c r="P32" s="92">
        <f>O32+0</f>
        <v>1140761</v>
      </c>
      <c r="Q32" s="384">
        <v>3494000</v>
      </c>
      <c r="R32" s="44"/>
      <c r="S32" s="167">
        <f>P32/Q32</f>
        <v>0.3264914138523183</v>
      </c>
    </row>
    <row r="33" spans="1:19" s="52" customFormat="1" ht="12.75" customHeight="1">
      <c r="A33" s="70" t="s">
        <v>120</v>
      </c>
      <c r="B33" s="385" t="s">
        <v>39</v>
      </c>
      <c r="C33" s="31"/>
      <c r="D33" s="31"/>
      <c r="E33" s="31"/>
      <c r="F33" s="31"/>
      <c r="G33" s="31"/>
      <c r="H33" s="31"/>
      <c r="I33" s="31"/>
      <c r="J33" s="102"/>
      <c r="K33" s="31"/>
      <c r="L33" s="31"/>
      <c r="M33" s="31"/>
      <c r="N33" s="92">
        <v>-6022</v>
      </c>
      <c r="O33" s="32">
        <v>0</v>
      </c>
      <c r="P33" s="32">
        <f>O33+0</f>
        <v>0</v>
      </c>
      <c r="Q33" s="44">
        <v>1764000</v>
      </c>
      <c r="R33" s="44"/>
      <c r="S33" s="167">
        <f>P33/Q33</f>
        <v>0</v>
      </c>
    </row>
    <row r="34" spans="1:19" s="52" customFormat="1" ht="25.5">
      <c r="A34" s="165" t="s">
        <v>107</v>
      </c>
      <c r="B34" s="385" t="s">
        <v>39</v>
      </c>
      <c r="C34" s="160"/>
      <c r="D34" s="160"/>
      <c r="E34" s="160"/>
      <c r="F34" s="160"/>
      <c r="G34" s="160"/>
      <c r="H34" s="160"/>
      <c r="I34" s="160"/>
      <c r="J34" s="160"/>
      <c r="K34" s="160"/>
      <c r="L34" s="160"/>
      <c r="M34" s="160"/>
      <c r="N34" s="166">
        <v>0</v>
      </c>
      <c r="O34" s="161">
        <v>0</v>
      </c>
      <c r="P34" s="32">
        <f>O34+0</f>
        <v>0</v>
      </c>
      <c r="Q34" s="161">
        <v>1010000</v>
      </c>
      <c r="R34" s="161"/>
      <c r="S34" s="167">
        <f>P34/Q34</f>
        <v>0</v>
      </c>
    </row>
    <row r="35" spans="1:19" s="52" customFormat="1" ht="12.75">
      <c r="A35" s="70" t="s">
        <v>108</v>
      </c>
      <c r="B35" s="385" t="s">
        <v>39</v>
      </c>
      <c r="C35" s="430"/>
      <c r="D35" s="31"/>
      <c r="E35" s="31"/>
      <c r="F35" s="31"/>
      <c r="G35" s="31"/>
      <c r="H35" s="31"/>
      <c r="I35" s="31"/>
      <c r="J35" s="31"/>
      <c r="K35" s="31"/>
      <c r="L35" s="31"/>
      <c r="M35" s="31"/>
      <c r="N35" s="31">
        <v>140</v>
      </c>
      <c r="O35" s="32">
        <v>101277</v>
      </c>
      <c r="P35" s="92">
        <f>O35+0</f>
        <v>101277</v>
      </c>
      <c r="Q35" s="32">
        <v>109000</v>
      </c>
      <c r="R35" s="32"/>
      <c r="S35" s="127">
        <f>P35/Q35</f>
        <v>0.9291467889908257</v>
      </c>
    </row>
    <row r="36" spans="1:19" s="52" customFormat="1" ht="12.75">
      <c r="A36" s="70" t="s">
        <v>229</v>
      </c>
      <c r="B36" s="385" t="s">
        <v>39</v>
      </c>
      <c r="C36" s="31"/>
      <c r="D36" s="94"/>
      <c r="E36" s="94"/>
      <c r="F36" s="94"/>
      <c r="G36" s="94"/>
      <c r="H36" s="94"/>
      <c r="I36" s="94"/>
      <c r="J36" s="94"/>
      <c r="K36" s="94"/>
      <c r="L36" s="94"/>
      <c r="M36" s="94"/>
      <c r="N36" s="431">
        <v>310479</v>
      </c>
      <c r="O36" s="32">
        <v>1277103</v>
      </c>
      <c r="P36" s="92">
        <f>O36+0</f>
        <v>1277103</v>
      </c>
      <c r="Q36" s="32"/>
      <c r="R36" s="32"/>
      <c r="S36" s="164"/>
    </row>
    <row r="37" spans="1:19" s="52" customFormat="1" ht="12.75">
      <c r="A37" s="76" t="s">
        <v>47</v>
      </c>
      <c r="B37" s="124">
        <f>SUM(B32:B36)</f>
        <v>0</v>
      </c>
      <c r="C37" s="67">
        <f aca="true" t="shared" si="4" ref="C37:Q37">SUM(C32:C35)</f>
        <v>0</v>
      </c>
      <c r="D37" s="67">
        <f t="shared" si="4"/>
        <v>0</v>
      </c>
      <c r="E37" s="67">
        <f t="shared" si="4"/>
        <v>0</v>
      </c>
      <c r="F37" s="67">
        <f t="shared" si="4"/>
        <v>0</v>
      </c>
      <c r="G37" s="67">
        <f t="shared" si="4"/>
        <v>0</v>
      </c>
      <c r="H37" s="67">
        <f t="shared" si="4"/>
        <v>0</v>
      </c>
      <c r="I37" s="67">
        <f t="shared" si="4"/>
        <v>0</v>
      </c>
      <c r="J37" s="67">
        <f t="shared" si="4"/>
        <v>0</v>
      </c>
      <c r="K37" s="67">
        <f t="shared" si="4"/>
        <v>0</v>
      </c>
      <c r="L37" s="67">
        <f t="shared" si="4"/>
        <v>0</v>
      </c>
      <c r="M37" s="67">
        <f t="shared" si="4"/>
        <v>0</v>
      </c>
      <c r="N37" s="67">
        <f>SUM(N32:N36)</f>
        <v>376461</v>
      </c>
      <c r="O37" s="29">
        <f>SUM(O32:O36)</f>
        <v>2519141</v>
      </c>
      <c r="P37" s="29">
        <f>SUM(P32:P36)</f>
        <v>2519141</v>
      </c>
      <c r="Q37" s="29">
        <f t="shared" si="4"/>
        <v>6377000</v>
      </c>
      <c r="R37" s="29"/>
      <c r="S37" s="164">
        <f>P37/Q37</f>
        <v>0.39503543986200407</v>
      </c>
    </row>
    <row r="38" spans="1:19" s="52" customFormat="1" ht="12.75">
      <c r="A38" s="70"/>
      <c r="B38" s="78"/>
      <c r="C38" s="31"/>
      <c r="D38" s="31"/>
      <c r="E38" s="31"/>
      <c r="F38" s="31"/>
      <c r="G38" s="31"/>
      <c r="H38" s="31"/>
      <c r="I38" s="31"/>
      <c r="J38" s="102"/>
      <c r="K38" s="31"/>
      <c r="L38" s="31"/>
      <c r="M38" s="31"/>
      <c r="N38" s="92"/>
      <c r="O38" s="32"/>
      <c r="P38" s="32"/>
      <c r="Q38" s="44"/>
      <c r="R38" s="44"/>
      <c r="S38" s="44"/>
    </row>
    <row r="39" spans="1:19" s="52" customFormat="1" ht="12.75">
      <c r="A39" s="77" t="s">
        <v>48</v>
      </c>
      <c r="B39" s="77"/>
      <c r="C39" s="31"/>
      <c r="D39" s="31"/>
      <c r="E39" s="31"/>
      <c r="F39" s="31"/>
      <c r="G39" s="31"/>
      <c r="H39" s="31"/>
      <c r="I39" s="31"/>
      <c r="J39" s="102"/>
      <c r="K39" s="31"/>
      <c r="L39" s="31"/>
      <c r="M39" s="31"/>
      <c r="N39" s="92"/>
      <c r="O39" s="32"/>
      <c r="P39" s="32"/>
      <c r="Q39" s="44"/>
      <c r="R39" s="44"/>
      <c r="S39" s="44"/>
    </row>
    <row r="40" spans="1:19" s="52" customFormat="1" ht="12.75">
      <c r="A40" s="78" t="s">
        <v>109</v>
      </c>
      <c r="B40" s="385" t="s">
        <v>39</v>
      </c>
      <c r="C40" s="96"/>
      <c r="D40" s="96"/>
      <c r="E40" s="96"/>
      <c r="F40" s="96"/>
      <c r="G40" s="96"/>
      <c r="H40" s="96"/>
      <c r="I40" s="96"/>
      <c r="J40" s="96"/>
      <c r="K40" s="96"/>
      <c r="L40" s="96"/>
      <c r="M40" s="96"/>
      <c r="N40" s="96">
        <v>-128283</v>
      </c>
      <c r="O40" s="32">
        <v>144183</v>
      </c>
      <c r="P40" s="92">
        <f>O40+0</f>
        <v>144183</v>
      </c>
      <c r="Q40" s="44">
        <v>6405000</v>
      </c>
      <c r="R40" s="44"/>
      <c r="S40" s="221">
        <f>P40/Q40</f>
        <v>0.022511007025761125</v>
      </c>
    </row>
    <row r="41" spans="1:19" s="52" customFormat="1" ht="12.75">
      <c r="A41" s="76" t="s">
        <v>49</v>
      </c>
      <c r="B41" s="124">
        <f>SUM(B40)</f>
        <v>0</v>
      </c>
      <c r="C41" s="67">
        <f aca="true" t="shared" si="5" ref="C41:Q41">SUM(C40)</f>
        <v>0</v>
      </c>
      <c r="D41" s="67">
        <f t="shared" si="5"/>
        <v>0</v>
      </c>
      <c r="E41" s="67">
        <f t="shared" si="5"/>
        <v>0</v>
      </c>
      <c r="F41" s="67">
        <f t="shared" si="5"/>
        <v>0</v>
      </c>
      <c r="G41" s="67">
        <f t="shared" si="5"/>
        <v>0</v>
      </c>
      <c r="H41" s="67">
        <f t="shared" si="5"/>
        <v>0</v>
      </c>
      <c r="I41" s="67">
        <f t="shared" si="5"/>
        <v>0</v>
      </c>
      <c r="J41" s="67">
        <f t="shared" si="5"/>
        <v>0</v>
      </c>
      <c r="K41" s="67">
        <f t="shared" si="5"/>
        <v>0</v>
      </c>
      <c r="L41" s="67">
        <f t="shared" si="5"/>
        <v>0</v>
      </c>
      <c r="M41" s="67">
        <f t="shared" si="5"/>
        <v>0</v>
      </c>
      <c r="N41" s="67">
        <f t="shared" si="5"/>
        <v>-128283</v>
      </c>
      <c r="O41" s="29">
        <f t="shared" si="5"/>
        <v>144183</v>
      </c>
      <c r="P41" s="29">
        <f>SUM(P40)</f>
        <v>144183</v>
      </c>
      <c r="Q41" s="29">
        <f t="shared" si="5"/>
        <v>6405000</v>
      </c>
      <c r="R41" s="29"/>
      <c r="S41" s="164">
        <f>P41/Q41</f>
        <v>0.022511007025761125</v>
      </c>
    </row>
    <row r="42" spans="1:19" s="52" customFormat="1" ht="12.75">
      <c r="A42" s="70"/>
      <c r="B42" s="123"/>
      <c r="C42" s="31"/>
      <c r="D42" s="31"/>
      <c r="E42" s="31"/>
      <c r="F42" s="31"/>
      <c r="G42" s="31"/>
      <c r="H42" s="31"/>
      <c r="I42" s="31"/>
      <c r="J42" s="102"/>
      <c r="K42" s="31"/>
      <c r="L42" s="31"/>
      <c r="M42" s="31"/>
      <c r="N42" s="92"/>
      <c r="O42" s="32"/>
      <c r="P42" s="32"/>
      <c r="Q42" s="48"/>
      <c r="R42" s="48"/>
      <c r="S42" s="48"/>
    </row>
    <row r="43" spans="1:19" s="52" customFormat="1" ht="12.75">
      <c r="A43" s="77" t="s">
        <v>59</v>
      </c>
      <c r="B43" s="77"/>
      <c r="C43" s="31"/>
      <c r="D43" s="31"/>
      <c r="E43" s="31"/>
      <c r="F43" s="31"/>
      <c r="G43" s="31"/>
      <c r="H43" s="31"/>
      <c r="I43" s="31"/>
      <c r="J43" s="102"/>
      <c r="K43" s="31"/>
      <c r="L43" s="31"/>
      <c r="M43" s="31"/>
      <c r="N43" s="92"/>
      <c r="O43" s="32"/>
      <c r="P43" s="32"/>
      <c r="Q43" s="44"/>
      <c r="R43" s="44"/>
      <c r="S43" s="44"/>
    </row>
    <row r="44" spans="1:19" s="52" customFormat="1" ht="12.75">
      <c r="A44" s="78" t="s">
        <v>110</v>
      </c>
      <c r="B44" s="385" t="s">
        <v>39</v>
      </c>
      <c r="C44" s="96"/>
      <c r="D44" s="96"/>
      <c r="E44" s="96"/>
      <c r="F44" s="96"/>
      <c r="G44" s="96"/>
      <c r="H44" s="96"/>
      <c r="I44" s="96"/>
      <c r="J44" s="96"/>
      <c r="K44" s="96"/>
      <c r="L44" s="96"/>
      <c r="M44" s="96"/>
      <c r="N44" s="96">
        <v>178610</v>
      </c>
      <c r="O44" s="32">
        <v>217467</v>
      </c>
      <c r="P44" s="92">
        <f>O44+0</f>
        <v>217467</v>
      </c>
      <c r="Q44" s="32">
        <v>9062000</v>
      </c>
      <c r="R44" s="32"/>
      <c r="S44" s="127">
        <f>P44/Q44</f>
        <v>0.023997682630765835</v>
      </c>
    </row>
    <row r="45" spans="1:19" s="52" customFormat="1" ht="12.75">
      <c r="A45" s="76" t="s">
        <v>50</v>
      </c>
      <c r="B45" s="124">
        <f>SUM(B44)</f>
        <v>0</v>
      </c>
      <c r="C45" s="67">
        <f>SUM(C44)</f>
        <v>0</v>
      </c>
      <c r="D45" s="67">
        <f aca="true" t="shared" si="6" ref="D45:N45">SUM(D44)</f>
        <v>0</v>
      </c>
      <c r="E45" s="67">
        <f t="shared" si="6"/>
        <v>0</v>
      </c>
      <c r="F45" s="67">
        <f t="shared" si="6"/>
        <v>0</v>
      </c>
      <c r="G45" s="67">
        <f t="shared" si="6"/>
        <v>0</v>
      </c>
      <c r="H45" s="67">
        <f t="shared" si="6"/>
        <v>0</v>
      </c>
      <c r="I45" s="67">
        <f t="shared" si="6"/>
        <v>0</v>
      </c>
      <c r="J45" s="67">
        <f t="shared" si="6"/>
        <v>0</v>
      </c>
      <c r="K45" s="67">
        <f t="shared" si="6"/>
        <v>0</v>
      </c>
      <c r="L45" s="67">
        <f t="shared" si="6"/>
        <v>0</v>
      </c>
      <c r="M45" s="67">
        <f t="shared" si="6"/>
        <v>0</v>
      </c>
      <c r="N45" s="67">
        <f t="shared" si="6"/>
        <v>178610</v>
      </c>
      <c r="O45" s="29">
        <f>SUM(O44)</f>
        <v>217467</v>
      </c>
      <c r="P45" s="29">
        <f>SUM(P44)</f>
        <v>217467</v>
      </c>
      <c r="Q45" s="29">
        <f>SUM(Q44)</f>
        <v>9062000</v>
      </c>
      <c r="R45" s="29"/>
      <c r="S45" s="126">
        <f>P45/Q45</f>
        <v>0.023997682630765835</v>
      </c>
    </row>
    <row r="46" spans="1:19" s="52" customFormat="1" ht="12.75">
      <c r="A46" s="78"/>
      <c r="B46" s="117"/>
      <c r="C46" s="96"/>
      <c r="D46" s="96"/>
      <c r="E46" s="96"/>
      <c r="F46" s="96"/>
      <c r="G46" s="96"/>
      <c r="H46" s="96"/>
      <c r="I46" s="96"/>
      <c r="J46" s="96"/>
      <c r="K46" s="96"/>
      <c r="L46" s="96"/>
      <c r="M46" s="96"/>
      <c r="N46" s="96"/>
      <c r="O46" s="32"/>
      <c r="P46" s="32"/>
      <c r="Q46" s="32"/>
      <c r="R46" s="32"/>
      <c r="S46" s="127"/>
    </row>
    <row r="47" spans="1:19" s="52" customFormat="1" ht="12.75">
      <c r="A47" s="77" t="s">
        <v>51</v>
      </c>
      <c r="B47" s="77"/>
      <c r="C47" s="31"/>
      <c r="D47" s="31"/>
      <c r="E47" s="31"/>
      <c r="F47" s="31"/>
      <c r="G47" s="31"/>
      <c r="H47" s="31"/>
      <c r="I47" s="31"/>
      <c r="J47" s="102"/>
      <c r="K47" s="31"/>
      <c r="L47" s="31"/>
      <c r="M47" s="31"/>
      <c r="N47" s="92"/>
      <c r="O47" s="32"/>
      <c r="P47" s="32"/>
      <c r="Q47" s="44"/>
      <c r="R47" s="44"/>
      <c r="S47" s="128"/>
    </row>
    <row r="48" spans="1:19" s="52" customFormat="1" ht="12.75">
      <c r="A48" s="78" t="s">
        <v>228</v>
      </c>
      <c r="B48" s="385" t="s">
        <v>39</v>
      </c>
      <c r="C48" s="96"/>
      <c r="D48" s="96"/>
      <c r="E48" s="96"/>
      <c r="F48" s="96"/>
      <c r="G48" s="96"/>
      <c r="H48" s="96"/>
      <c r="I48" s="96"/>
      <c r="J48" s="96"/>
      <c r="K48" s="96"/>
      <c r="L48" s="96"/>
      <c r="M48" s="96"/>
      <c r="N48" s="96">
        <v>71050</v>
      </c>
      <c r="O48" s="32">
        <v>1971056</v>
      </c>
      <c r="P48" s="92">
        <f>O48+0</f>
        <v>1971056</v>
      </c>
      <c r="Q48" s="32">
        <v>6489000</v>
      </c>
      <c r="R48" s="32"/>
      <c r="S48" s="127">
        <f>P48/Q48</f>
        <v>0.30375342887964246</v>
      </c>
    </row>
    <row r="49" spans="1:19" s="52" customFormat="1" ht="12.75">
      <c r="A49" s="78" t="s">
        <v>111</v>
      </c>
      <c r="B49" s="385" t="s">
        <v>39</v>
      </c>
      <c r="C49" s="96"/>
      <c r="D49" s="96"/>
      <c r="E49" s="96"/>
      <c r="F49" s="96"/>
      <c r="G49" s="96"/>
      <c r="H49" s="96"/>
      <c r="I49" s="96"/>
      <c r="J49" s="96"/>
      <c r="K49" s="96"/>
      <c r="L49" s="96"/>
      <c r="M49" s="96"/>
      <c r="N49" s="96">
        <v>229436</v>
      </c>
      <c r="O49" s="32">
        <v>2660004</v>
      </c>
      <c r="P49" s="92">
        <f>O49+0</f>
        <v>2660004</v>
      </c>
      <c r="Q49" s="32">
        <v>10413000</v>
      </c>
      <c r="R49" s="32"/>
      <c r="S49" s="127">
        <f>P49/Q49</f>
        <v>0.25545030250648226</v>
      </c>
    </row>
    <row r="50" spans="1:19" s="52" customFormat="1" ht="12.75">
      <c r="A50" s="76" t="s">
        <v>52</v>
      </c>
      <c r="B50" s="124">
        <f>SUM(B48:B49)</f>
        <v>0</v>
      </c>
      <c r="C50" s="67">
        <f>SUM(C48:C49)</f>
        <v>0</v>
      </c>
      <c r="D50" s="67">
        <f aca="true" t="shared" si="7" ref="D50:Q50">SUM(D48:D49)</f>
        <v>0</v>
      </c>
      <c r="E50" s="67">
        <f t="shared" si="7"/>
        <v>0</v>
      </c>
      <c r="F50" s="67">
        <f t="shared" si="7"/>
        <v>0</v>
      </c>
      <c r="G50" s="67">
        <f t="shared" si="7"/>
        <v>0</v>
      </c>
      <c r="H50" s="67">
        <f t="shared" si="7"/>
        <v>0</v>
      </c>
      <c r="I50" s="67">
        <f t="shared" si="7"/>
        <v>0</v>
      </c>
      <c r="J50" s="67">
        <f t="shared" si="7"/>
        <v>0</v>
      </c>
      <c r="K50" s="67">
        <f t="shared" si="7"/>
        <v>0</v>
      </c>
      <c r="L50" s="67">
        <f t="shared" si="7"/>
        <v>0</v>
      </c>
      <c r="M50" s="67">
        <f t="shared" si="7"/>
        <v>0</v>
      </c>
      <c r="N50" s="67">
        <f t="shared" si="7"/>
        <v>300486</v>
      </c>
      <c r="O50" s="29">
        <f t="shared" si="7"/>
        <v>4631060</v>
      </c>
      <c r="P50" s="29">
        <f t="shared" si="7"/>
        <v>4631060</v>
      </c>
      <c r="Q50" s="29">
        <f t="shared" si="7"/>
        <v>16902000</v>
      </c>
      <c r="R50" s="29"/>
      <c r="S50" s="126">
        <f>P50/Q50</f>
        <v>0.2739947935155603</v>
      </c>
    </row>
    <row r="51" spans="1:19" s="52" customFormat="1" ht="12.75">
      <c r="A51" s="78"/>
      <c r="B51" s="117"/>
      <c r="C51" s="96"/>
      <c r="D51" s="96"/>
      <c r="E51" s="96"/>
      <c r="F51" s="96"/>
      <c r="G51" s="96"/>
      <c r="H51" s="96"/>
      <c r="I51" s="96"/>
      <c r="J51" s="96"/>
      <c r="K51" s="96"/>
      <c r="L51" s="96"/>
      <c r="M51" s="96"/>
      <c r="N51" s="96"/>
      <c r="O51" s="32"/>
      <c r="P51" s="32"/>
      <c r="Q51" s="32"/>
      <c r="R51" s="32"/>
      <c r="S51" s="127"/>
    </row>
    <row r="52" spans="1:19" s="52" customFormat="1" ht="12.75">
      <c r="A52" s="77" t="s">
        <v>53</v>
      </c>
      <c r="B52" s="77"/>
      <c r="C52" s="31"/>
      <c r="D52" s="31"/>
      <c r="E52" s="31"/>
      <c r="F52" s="31"/>
      <c r="G52" s="31"/>
      <c r="H52" s="31"/>
      <c r="I52" s="31"/>
      <c r="J52" s="102"/>
      <c r="K52" s="31"/>
      <c r="L52" s="31"/>
      <c r="M52" s="31"/>
      <c r="N52" s="92"/>
      <c r="O52" s="32"/>
      <c r="P52" s="32"/>
      <c r="Q52" s="44"/>
      <c r="R52" s="44"/>
      <c r="S52" s="128"/>
    </row>
    <row r="53" spans="1:19" s="52" customFormat="1" ht="12.75">
      <c r="A53" s="70" t="s">
        <v>113</v>
      </c>
      <c r="B53" s="385" t="s">
        <v>39</v>
      </c>
      <c r="C53" s="31"/>
      <c r="D53" s="31"/>
      <c r="E53" s="31"/>
      <c r="F53" s="31"/>
      <c r="G53" s="31"/>
      <c r="H53" s="31"/>
      <c r="I53" s="31"/>
      <c r="J53" s="102"/>
      <c r="K53" s="31"/>
      <c r="L53" s="31"/>
      <c r="M53" s="31"/>
      <c r="N53" s="31">
        <v>2946</v>
      </c>
      <c r="O53" s="32">
        <v>146387</v>
      </c>
      <c r="P53" s="92">
        <f>O53+0</f>
        <v>146387</v>
      </c>
      <c r="Q53" s="32">
        <v>1368000</v>
      </c>
      <c r="R53" s="32"/>
      <c r="S53" s="127">
        <f>P53/Q53</f>
        <v>0.10700804093567251</v>
      </c>
    </row>
    <row r="54" spans="1:19" s="52" customFormat="1" ht="12.75">
      <c r="A54" s="70" t="s">
        <v>112</v>
      </c>
      <c r="B54" s="385" t="s">
        <v>39</v>
      </c>
      <c r="C54" s="31"/>
      <c r="D54" s="31"/>
      <c r="E54" s="31"/>
      <c r="F54" s="31"/>
      <c r="G54" s="31"/>
      <c r="H54" s="31"/>
      <c r="I54" s="31"/>
      <c r="J54" s="102"/>
      <c r="K54" s="31"/>
      <c r="L54" s="31"/>
      <c r="M54" s="31"/>
      <c r="N54" s="31">
        <v>430778</v>
      </c>
      <c r="O54" s="32">
        <v>1628637</v>
      </c>
      <c r="P54" s="92">
        <f>O54+0</f>
        <v>1628637</v>
      </c>
      <c r="Q54" s="32">
        <v>9339000</v>
      </c>
      <c r="R54" s="32"/>
      <c r="S54" s="127">
        <f>P54/Q54</f>
        <v>0.17439094121426277</v>
      </c>
    </row>
    <row r="55" spans="1:19" s="52" customFormat="1" ht="12.75">
      <c r="A55" s="76" t="s">
        <v>55</v>
      </c>
      <c r="B55" s="124">
        <f>SUM(B53:B54)</f>
        <v>0</v>
      </c>
      <c r="C55" s="67">
        <f>SUM(C53:C54)</f>
        <v>0</v>
      </c>
      <c r="D55" s="67">
        <f aca="true" t="shared" si="8" ref="D55:Q55">SUM(D53:D54)</f>
        <v>0</v>
      </c>
      <c r="E55" s="67">
        <f t="shared" si="8"/>
        <v>0</v>
      </c>
      <c r="F55" s="67">
        <f t="shared" si="8"/>
        <v>0</v>
      </c>
      <c r="G55" s="67">
        <f t="shared" si="8"/>
        <v>0</v>
      </c>
      <c r="H55" s="67">
        <f t="shared" si="8"/>
        <v>0</v>
      </c>
      <c r="I55" s="67">
        <f t="shared" si="8"/>
        <v>0</v>
      </c>
      <c r="J55" s="67">
        <f t="shared" si="8"/>
        <v>0</v>
      </c>
      <c r="K55" s="67">
        <f t="shared" si="8"/>
        <v>0</v>
      </c>
      <c r="L55" s="67">
        <f t="shared" si="8"/>
        <v>0</v>
      </c>
      <c r="M55" s="67">
        <f t="shared" si="8"/>
        <v>0</v>
      </c>
      <c r="N55" s="67">
        <f t="shared" si="8"/>
        <v>433724</v>
      </c>
      <c r="O55" s="29">
        <f t="shared" si="8"/>
        <v>1775024</v>
      </c>
      <c r="P55" s="29">
        <f t="shared" si="8"/>
        <v>1775024</v>
      </c>
      <c r="Q55" s="29">
        <f t="shared" si="8"/>
        <v>10707000</v>
      </c>
      <c r="R55" s="29"/>
      <c r="S55" s="126">
        <f>P55/Q55</f>
        <v>0.1657816381806295</v>
      </c>
    </row>
    <row r="56" spans="1:19" s="52" customFormat="1" ht="12.75">
      <c r="A56" s="95"/>
      <c r="B56" s="118"/>
      <c r="C56" s="31"/>
      <c r="D56" s="31"/>
      <c r="E56" s="31"/>
      <c r="F56" s="31"/>
      <c r="G56" s="31"/>
      <c r="H56" s="31"/>
      <c r="I56" s="31"/>
      <c r="J56" s="31"/>
      <c r="K56" s="31"/>
      <c r="L56" s="31"/>
      <c r="M56" s="31"/>
      <c r="N56" s="31"/>
      <c r="O56" s="32"/>
      <c r="P56" s="32"/>
      <c r="Q56" s="32"/>
      <c r="R56" s="32"/>
      <c r="S56" s="127"/>
    </row>
    <row r="57" spans="1:19" s="52" customFormat="1" ht="12.75">
      <c r="A57" s="77" t="s">
        <v>54</v>
      </c>
      <c r="B57" s="116"/>
      <c r="C57" s="31"/>
      <c r="D57" s="31"/>
      <c r="E57" s="31"/>
      <c r="F57" s="31"/>
      <c r="G57" s="31"/>
      <c r="H57" s="31"/>
      <c r="I57" s="31"/>
      <c r="J57" s="31"/>
      <c r="K57" s="31"/>
      <c r="L57" s="31"/>
      <c r="M57" s="31"/>
      <c r="N57" s="31"/>
      <c r="O57" s="32"/>
      <c r="P57" s="32"/>
      <c r="Q57" s="32"/>
      <c r="R57" s="32"/>
      <c r="S57" s="127"/>
    </row>
    <row r="58" spans="1:19" ht="12.75">
      <c r="A58" s="78" t="s">
        <v>116</v>
      </c>
      <c r="B58" s="385" t="s">
        <v>39</v>
      </c>
      <c r="C58" s="96"/>
      <c r="D58" s="96"/>
      <c r="E58" s="96"/>
      <c r="F58" s="96"/>
      <c r="G58" s="96"/>
      <c r="H58" s="96"/>
      <c r="I58" s="96"/>
      <c r="J58" s="96"/>
      <c r="K58" s="96"/>
      <c r="L58" s="96"/>
      <c r="M58" s="96"/>
      <c r="N58" s="96">
        <v>23962</v>
      </c>
      <c r="O58" s="32">
        <v>50082</v>
      </c>
      <c r="P58" s="92">
        <f>O58+0</f>
        <v>50082</v>
      </c>
      <c r="Q58" s="32">
        <v>200000</v>
      </c>
      <c r="R58" s="32"/>
      <c r="S58" s="127">
        <f aca="true" t="shared" si="9" ref="S58:S63">P58/Q58</f>
        <v>0.25041</v>
      </c>
    </row>
    <row r="59" spans="1:19" ht="12.75">
      <c r="A59" s="78" t="s">
        <v>115</v>
      </c>
      <c r="B59" s="385" t="s">
        <v>39</v>
      </c>
      <c r="C59" s="96"/>
      <c r="D59" s="96"/>
      <c r="E59" s="96"/>
      <c r="F59" s="96"/>
      <c r="G59" s="96"/>
      <c r="H59" s="96"/>
      <c r="I59" s="96"/>
      <c r="J59" s="96"/>
      <c r="K59" s="96"/>
      <c r="L59" s="96"/>
      <c r="M59" s="96"/>
      <c r="N59" s="96">
        <v>11049</v>
      </c>
      <c r="O59" s="32">
        <v>63747</v>
      </c>
      <c r="P59" s="92">
        <f>O59+0</f>
        <v>63747</v>
      </c>
      <c r="Q59" s="32">
        <v>1000000</v>
      </c>
      <c r="R59" s="32"/>
      <c r="S59" s="127">
        <f>P59/Q59</f>
        <v>0.063747</v>
      </c>
    </row>
    <row r="60" spans="1:19" ht="12.75">
      <c r="A60" s="78" t="s">
        <v>117</v>
      </c>
      <c r="B60" s="385" t="s">
        <v>39</v>
      </c>
      <c r="C60" s="96"/>
      <c r="D60" s="96"/>
      <c r="E60" s="96"/>
      <c r="F60" s="96"/>
      <c r="G60" s="96"/>
      <c r="H60" s="96"/>
      <c r="I60" s="96"/>
      <c r="J60" s="96"/>
      <c r="K60" s="96"/>
      <c r="L60" s="96"/>
      <c r="M60" s="96"/>
      <c r="N60" s="96">
        <v>0</v>
      </c>
      <c r="O60" s="32">
        <v>0</v>
      </c>
      <c r="P60" s="32">
        <f>O60+0</f>
        <v>0</v>
      </c>
      <c r="Q60" s="32">
        <v>250000</v>
      </c>
      <c r="R60" s="32"/>
      <c r="S60" s="127">
        <f t="shared" si="9"/>
        <v>0</v>
      </c>
    </row>
    <row r="61" spans="1:19" ht="12.75">
      <c r="A61" s="78" t="s">
        <v>118</v>
      </c>
      <c r="B61" s="385" t="s">
        <v>39</v>
      </c>
      <c r="C61" s="96"/>
      <c r="D61" s="96"/>
      <c r="E61" s="96"/>
      <c r="F61" s="96"/>
      <c r="G61" s="96"/>
      <c r="H61" s="96"/>
      <c r="I61" s="96"/>
      <c r="J61" s="96"/>
      <c r="K61" s="96"/>
      <c r="L61" s="96"/>
      <c r="M61" s="96"/>
      <c r="N61" s="96">
        <v>0</v>
      </c>
      <c r="O61" s="32">
        <v>0</v>
      </c>
      <c r="P61" s="32">
        <f>O61+0</f>
        <v>0</v>
      </c>
      <c r="Q61" s="32">
        <v>500000</v>
      </c>
      <c r="R61" s="32"/>
      <c r="S61" s="127">
        <f t="shared" si="9"/>
        <v>0</v>
      </c>
    </row>
    <row r="62" spans="1:19" ht="12.75">
      <c r="A62" s="78" t="s">
        <v>114</v>
      </c>
      <c r="B62" s="385" t="s">
        <v>39</v>
      </c>
      <c r="C62" s="96"/>
      <c r="D62" s="96"/>
      <c r="E62" s="96"/>
      <c r="F62" s="96"/>
      <c r="G62" s="96"/>
      <c r="H62" s="96"/>
      <c r="I62" s="96"/>
      <c r="J62" s="96"/>
      <c r="K62" s="96"/>
      <c r="L62" s="96"/>
      <c r="M62" s="96"/>
      <c r="N62" s="96">
        <v>40312</v>
      </c>
      <c r="O62" s="32">
        <v>412678</v>
      </c>
      <c r="P62" s="92">
        <f>O62+0</f>
        <v>412678</v>
      </c>
      <c r="Q62" s="32">
        <v>1639000</v>
      </c>
      <c r="R62" s="32"/>
      <c r="S62" s="127">
        <f>P62/Q62</f>
        <v>0.2517864551555827</v>
      </c>
    </row>
    <row r="63" spans="1:19" s="52" customFormat="1" ht="12.75">
      <c r="A63" s="76" t="s">
        <v>56</v>
      </c>
      <c r="B63" s="124">
        <f>SUM(B58:B62)</f>
        <v>0</v>
      </c>
      <c r="C63" s="30">
        <f>SUM(C58:C62)</f>
        <v>0</v>
      </c>
      <c r="D63" s="30">
        <f aca="true" t="shared" si="10" ref="D63:Q63">SUM(D58:D62)</f>
        <v>0</v>
      </c>
      <c r="E63" s="30">
        <f t="shared" si="10"/>
        <v>0</v>
      </c>
      <c r="F63" s="30">
        <f t="shared" si="10"/>
        <v>0</v>
      </c>
      <c r="G63" s="30">
        <f t="shared" si="10"/>
        <v>0</v>
      </c>
      <c r="H63" s="30">
        <f t="shared" si="10"/>
        <v>0</v>
      </c>
      <c r="I63" s="30">
        <f t="shared" si="10"/>
        <v>0</v>
      </c>
      <c r="J63" s="30">
        <f t="shared" si="10"/>
        <v>0</v>
      </c>
      <c r="K63" s="30">
        <f t="shared" si="10"/>
        <v>0</v>
      </c>
      <c r="L63" s="30">
        <f t="shared" si="10"/>
        <v>0</v>
      </c>
      <c r="M63" s="30">
        <f t="shared" si="10"/>
        <v>0</v>
      </c>
      <c r="N63" s="30">
        <f t="shared" si="10"/>
        <v>75323</v>
      </c>
      <c r="O63" s="29">
        <f t="shared" si="10"/>
        <v>526507</v>
      </c>
      <c r="P63" s="29">
        <f t="shared" si="10"/>
        <v>526507</v>
      </c>
      <c r="Q63" s="29">
        <f t="shared" si="10"/>
        <v>3589000</v>
      </c>
      <c r="R63" s="29"/>
      <c r="S63" s="126">
        <f t="shared" si="9"/>
        <v>0.14670019504040122</v>
      </c>
    </row>
    <row r="64" spans="1:19" s="52" customFormat="1" ht="12.75">
      <c r="A64" s="105"/>
      <c r="B64" s="118"/>
      <c r="C64" s="31"/>
      <c r="D64" s="31"/>
      <c r="E64" s="31"/>
      <c r="F64" s="31"/>
      <c r="G64" s="31"/>
      <c r="H64" s="31"/>
      <c r="I64" s="31"/>
      <c r="J64" s="31"/>
      <c r="K64" s="31"/>
      <c r="L64" s="31"/>
      <c r="M64" s="31"/>
      <c r="N64" s="31"/>
      <c r="O64" s="29"/>
      <c r="P64" s="32"/>
      <c r="Q64" s="32"/>
      <c r="R64" s="32"/>
      <c r="S64" s="127"/>
    </row>
    <row r="65" spans="1:19" s="52" customFormat="1" ht="12.75">
      <c r="A65" s="215" t="s">
        <v>193</v>
      </c>
      <c r="B65" s="387" t="s">
        <v>39</v>
      </c>
      <c r="C65" s="110"/>
      <c r="D65" s="110"/>
      <c r="E65" s="110"/>
      <c r="F65" s="110"/>
      <c r="G65" s="110"/>
      <c r="H65" s="110"/>
      <c r="I65" s="110"/>
      <c r="J65" s="110"/>
      <c r="K65" s="110"/>
      <c r="L65" s="110"/>
      <c r="M65" s="110"/>
      <c r="N65" s="110">
        <v>113744</v>
      </c>
      <c r="O65" s="29">
        <v>259012</v>
      </c>
      <c r="P65" s="390">
        <f>O65+0</f>
        <v>259012</v>
      </c>
      <c r="Q65" s="111">
        <v>0</v>
      </c>
      <c r="R65" s="219"/>
      <c r="S65" s="220" t="s">
        <v>39</v>
      </c>
    </row>
    <row r="66" spans="1:19" s="52" customFormat="1" ht="12.75">
      <c r="A66" s="217" t="s">
        <v>136</v>
      </c>
      <c r="B66" s="388" t="s">
        <v>39</v>
      </c>
      <c r="C66" s="42"/>
      <c r="D66" s="42"/>
      <c r="E66" s="42"/>
      <c r="F66" s="42"/>
      <c r="G66" s="42"/>
      <c r="H66" s="42"/>
      <c r="I66" s="42"/>
      <c r="J66" s="42"/>
      <c r="K66" s="42"/>
      <c r="L66" s="42"/>
      <c r="M66" s="42"/>
      <c r="N66" s="42">
        <v>0</v>
      </c>
      <c r="O66" s="29">
        <v>846513</v>
      </c>
      <c r="P66" s="390">
        <f>O66+0</f>
        <v>846513</v>
      </c>
      <c r="Q66" s="111">
        <v>0</v>
      </c>
      <c r="R66" s="44"/>
      <c r="S66" s="213" t="s">
        <v>39</v>
      </c>
    </row>
    <row r="67" spans="1:19" s="52" customFormat="1" ht="12.75">
      <c r="A67" s="216" t="s">
        <v>119</v>
      </c>
      <c r="B67" s="389" t="s">
        <v>39</v>
      </c>
      <c r="C67" s="31"/>
      <c r="D67" s="42"/>
      <c r="E67" s="42"/>
      <c r="F67" s="42"/>
      <c r="G67" s="42"/>
      <c r="H67" s="42"/>
      <c r="I67" s="42"/>
      <c r="J67" s="42"/>
      <c r="K67" s="42"/>
      <c r="L67" s="42"/>
      <c r="M67" s="42"/>
      <c r="N67" s="31">
        <v>25698</v>
      </c>
      <c r="O67" s="391">
        <v>399987</v>
      </c>
      <c r="P67" s="92">
        <f>O67+0</f>
        <v>399987</v>
      </c>
      <c r="Q67" s="111">
        <v>0</v>
      </c>
      <c r="R67" s="32"/>
      <c r="S67" s="213" t="s">
        <v>39</v>
      </c>
    </row>
    <row r="68" spans="1:19" ht="15" customHeight="1" thickBot="1">
      <c r="A68" s="79" t="s">
        <v>27</v>
      </c>
      <c r="B68" s="125">
        <v>0</v>
      </c>
      <c r="C68" s="33">
        <f aca="true" t="shared" si="11" ref="C68:Q68">+C9+C16+C21+C29+C37+C41+C45+C50+C55+C63+C65+C66+C67</f>
        <v>0</v>
      </c>
      <c r="D68" s="33">
        <f t="shared" si="11"/>
        <v>0</v>
      </c>
      <c r="E68" s="33">
        <f t="shared" si="11"/>
        <v>0</v>
      </c>
      <c r="F68" s="33">
        <f t="shared" si="11"/>
        <v>0</v>
      </c>
      <c r="G68" s="33">
        <f t="shared" si="11"/>
        <v>0</v>
      </c>
      <c r="H68" s="33">
        <f t="shared" si="11"/>
        <v>0</v>
      </c>
      <c r="I68" s="33">
        <f t="shared" si="11"/>
        <v>0</v>
      </c>
      <c r="J68" s="33">
        <f t="shared" si="11"/>
        <v>0</v>
      </c>
      <c r="K68" s="33">
        <f t="shared" si="11"/>
        <v>0</v>
      </c>
      <c r="L68" s="33">
        <f t="shared" si="11"/>
        <v>0</v>
      </c>
      <c r="M68" s="33">
        <f t="shared" si="11"/>
        <v>0</v>
      </c>
      <c r="N68" s="33">
        <f t="shared" si="11"/>
        <v>1842611</v>
      </c>
      <c r="O68" s="33">
        <f t="shared" si="11"/>
        <v>17766535</v>
      </c>
      <c r="P68" s="33">
        <f t="shared" si="11"/>
        <v>17766535</v>
      </c>
      <c r="Q68" s="33">
        <f t="shared" si="11"/>
        <v>112649072</v>
      </c>
      <c r="R68" s="43"/>
      <c r="S68" s="129">
        <f>P68/Q68</f>
        <v>0.1577157688436173</v>
      </c>
    </row>
    <row r="69" spans="1:19" ht="15" customHeight="1" thickBot="1" thickTop="1">
      <c r="A69" s="103"/>
      <c r="B69" s="119"/>
      <c r="C69" s="31"/>
      <c r="D69" s="31"/>
      <c r="E69" s="31"/>
      <c r="F69" s="31"/>
      <c r="G69" s="31"/>
      <c r="H69" s="31"/>
      <c r="I69" s="31"/>
      <c r="J69" s="31"/>
      <c r="K69" s="31"/>
      <c r="L69" s="31"/>
      <c r="M69" s="31"/>
      <c r="N69" s="31"/>
      <c r="O69" s="31"/>
      <c r="P69" s="31"/>
      <c r="Q69" s="31"/>
      <c r="R69" s="31"/>
      <c r="S69" s="31"/>
    </row>
    <row r="70" spans="1:19" ht="32.25" customHeight="1" thickBot="1">
      <c r="A70" s="432" t="s">
        <v>233</v>
      </c>
      <c r="B70" s="104"/>
      <c r="C70" s="214">
        <v>69626.81</v>
      </c>
      <c r="D70" s="31"/>
      <c r="E70" s="31"/>
      <c r="F70" s="31"/>
      <c r="G70" s="31"/>
      <c r="H70" s="31"/>
      <c r="I70" s="31"/>
      <c r="J70" s="31"/>
      <c r="K70" s="31"/>
      <c r="L70" s="31"/>
      <c r="M70" s="31"/>
      <c r="N70" s="31"/>
      <c r="O70" s="31"/>
      <c r="P70" s="31"/>
      <c r="Q70" s="31"/>
      <c r="R70" s="31"/>
      <c r="S70" s="31"/>
    </row>
    <row r="71" spans="1:19" ht="15" customHeight="1">
      <c r="A71" s="103"/>
      <c r="B71" s="119"/>
      <c r="C71" s="31"/>
      <c r="D71" s="31"/>
      <c r="E71" s="31"/>
      <c r="F71" s="31"/>
      <c r="G71" s="31"/>
      <c r="H71" s="31"/>
      <c r="I71" s="31"/>
      <c r="J71" s="31"/>
      <c r="K71" s="31"/>
      <c r="L71" s="31"/>
      <c r="M71" s="31"/>
      <c r="N71" s="31"/>
      <c r="O71" s="31"/>
      <c r="P71" s="31"/>
      <c r="Q71" s="31"/>
      <c r="R71" s="31"/>
      <c r="S71" s="31"/>
    </row>
    <row r="72" spans="1:19" ht="15" customHeight="1">
      <c r="A72" s="103"/>
      <c r="B72" s="119"/>
      <c r="C72" s="31"/>
      <c r="D72" s="31"/>
      <c r="E72" s="31"/>
      <c r="F72" s="31"/>
      <c r="G72" s="31"/>
      <c r="H72" s="31"/>
      <c r="I72" s="31"/>
      <c r="J72" s="31"/>
      <c r="K72" s="31"/>
      <c r="L72" s="31"/>
      <c r="M72" s="31"/>
      <c r="N72" s="31"/>
      <c r="O72" s="31"/>
      <c r="P72" s="31"/>
      <c r="Q72" s="31"/>
      <c r="R72" s="31"/>
      <c r="S72" s="31"/>
    </row>
    <row r="73" spans="1:19" ht="10.5" customHeight="1" thickBot="1">
      <c r="A73" s="80"/>
      <c r="B73" s="120"/>
      <c r="C73" s="9"/>
      <c r="D73" s="9"/>
      <c r="E73" s="9"/>
      <c r="F73" s="9"/>
      <c r="G73" s="9"/>
      <c r="H73" s="9"/>
      <c r="I73" s="9"/>
      <c r="J73" s="9"/>
      <c r="K73" s="9"/>
      <c r="L73" s="9"/>
      <c r="M73" s="9"/>
      <c r="N73" s="9"/>
      <c r="O73" s="9"/>
      <c r="P73" s="9"/>
      <c r="Q73" s="108"/>
      <c r="R73" s="170"/>
      <c r="S73" s="24"/>
    </row>
    <row r="74" ht="12.75">
      <c r="A74" t="s">
        <v>79</v>
      </c>
    </row>
    <row r="75" spans="1:16" s="52" customFormat="1" ht="12.75">
      <c r="A75" s="52" t="s">
        <v>203</v>
      </c>
      <c r="O75" s="99"/>
      <c r="P75" s="99"/>
    </row>
    <row r="76" spans="1:16" s="52" customFormat="1" ht="12.75">
      <c r="A76" s="52" t="s">
        <v>202</v>
      </c>
      <c r="O76" s="99"/>
      <c r="P76" s="99"/>
    </row>
    <row r="77" spans="1:19" s="52" customFormat="1" ht="12.75">
      <c r="A77" s="52" t="s">
        <v>57</v>
      </c>
      <c r="N77" s="99"/>
      <c r="O77" s="99"/>
      <c r="P77" s="99"/>
      <c r="Q77" s="99"/>
      <c r="R77" s="99"/>
      <c r="S77" s="99"/>
    </row>
    <row r="78" spans="1:15" s="52" customFormat="1" ht="12.75">
      <c r="A78" s="100" t="s">
        <v>58</v>
      </c>
      <c r="B78" s="100"/>
      <c r="O78" s="52" t="s">
        <v>13</v>
      </c>
    </row>
    <row r="79" spans="1:5" s="52" customFormat="1" ht="12.75">
      <c r="A79" s="50"/>
      <c r="B79" s="50"/>
      <c r="E79" s="101"/>
    </row>
    <row r="80" spans="1:14" ht="12.75">
      <c r="A80" s="50"/>
      <c r="B80" s="50"/>
      <c r="C80" s="52"/>
      <c r="D80" s="52"/>
      <c r="E80" s="52"/>
      <c r="F80" s="52"/>
      <c r="G80" s="52"/>
      <c r="H80" s="52"/>
      <c r="I80" s="52"/>
      <c r="J80" s="52"/>
      <c r="K80" s="52"/>
      <c r="N80" s="54"/>
    </row>
    <row r="81" spans="1:7" ht="12.75">
      <c r="A81" s="50"/>
      <c r="B81" s="50"/>
      <c r="C81" s="52"/>
      <c r="D81" s="52"/>
      <c r="E81" s="27"/>
      <c r="F81" s="81"/>
      <c r="G81" s="54"/>
    </row>
    <row r="82" spans="5:7" ht="12.75">
      <c r="E82" s="27"/>
      <c r="F82" s="81"/>
      <c r="G82" s="54"/>
    </row>
    <row r="83" spans="5:7" ht="12.75">
      <c r="E83" s="27"/>
      <c r="F83" s="81"/>
      <c r="G83" s="54"/>
    </row>
    <row r="84" spans="5:7" ht="12.75">
      <c r="E84" s="27"/>
      <c r="F84" s="81"/>
      <c r="G84" s="54"/>
    </row>
    <row r="85" spans="5:6" ht="12.75">
      <c r="E85" s="1"/>
      <c r="F85" s="82"/>
    </row>
    <row r="86" spans="5:7" ht="12.75">
      <c r="E86" s="72"/>
      <c r="F86" s="81"/>
      <c r="G86" s="54"/>
    </row>
    <row r="87" spans="5:7" ht="12.75">
      <c r="E87" s="72"/>
      <c r="F87" s="81"/>
      <c r="G87" s="54"/>
    </row>
    <row r="88" spans="5:7" ht="12.75">
      <c r="E88" s="72"/>
      <c r="F88" s="81"/>
      <c r="G88" s="54"/>
    </row>
    <row r="89" spans="5:7" ht="12.75">
      <c r="E89" s="72"/>
      <c r="F89" s="81"/>
      <c r="G89" s="54"/>
    </row>
    <row r="90" spans="5:7" ht="12.75">
      <c r="E90" s="72"/>
      <c r="F90" s="81"/>
      <c r="G90" s="54"/>
    </row>
    <row r="91" spans="5:7" ht="12.75">
      <c r="E91" s="1"/>
      <c r="F91" s="71"/>
      <c r="G91" s="54"/>
    </row>
  </sheetData>
  <sheetProtection/>
  <printOptions horizontalCentered="1"/>
  <pageMargins left="0" right="0" top="1.1" bottom="1.25" header="0.26" footer="0.25"/>
  <pageSetup cellComments="asDisplayed" horizontalDpi="600" verticalDpi="600" orientation="landscape" paperSize="5" scale="60" r:id="rId4"/>
  <headerFooter alignWithMargins="0">
    <oddHeader>&amp;C&amp;"Arial,Bold"Table I-3
Pacific Gas and Electric Company
 Demand Response Programs and Activities
Incremental Cost 
December 2009 Year-End (1)
&amp;"Arial,Regular"
</oddHeader>
    <oddFooter>&amp;L&amp;F&amp;R&amp;D</oddFooter>
  </headerFooter>
  <drawing r:id="rId3"/>
  <legacyDrawing r:id="rId2"/>
</worksheet>
</file>

<file path=xl/worksheets/sheet6.xml><?xml version="1.0" encoding="utf-8"?>
<worksheet xmlns="http://schemas.openxmlformats.org/spreadsheetml/2006/main" xmlns:r="http://schemas.openxmlformats.org/officeDocument/2006/relationships">
  <dimension ref="A1:J78"/>
  <sheetViews>
    <sheetView zoomScale="75" zoomScaleNormal="75" zoomScaleSheetLayoutView="75" zoomScalePageLayoutView="0" workbookViewId="0" topLeftCell="A64">
      <selection activeCell="A11" sqref="A11"/>
    </sheetView>
  </sheetViews>
  <sheetFormatPr defaultColWidth="9.140625" defaultRowHeight="12.75"/>
  <cols>
    <col min="1" max="1" width="60.00390625" style="0" customWidth="1"/>
    <col min="2" max="2" width="10.7109375" style="0" customWidth="1"/>
    <col min="3" max="3" width="17.57421875" style="146" customWidth="1"/>
    <col min="4" max="4" width="34.57421875" style="0" customWidth="1"/>
    <col min="5" max="5" width="17.28125" style="0" customWidth="1"/>
    <col min="6" max="6" width="33.8515625" style="0" customWidth="1"/>
    <col min="7" max="7" width="16.00390625" style="0" customWidth="1"/>
  </cols>
  <sheetData>
    <row r="1" ht="12.75">
      <c r="A1" s="145" t="s">
        <v>83</v>
      </c>
    </row>
    <row r="2" ht="12.75">
      <c r="A2" s="145"/>
    </row>
    <row r="3" spans="1:7" ht="25.5">
      <c r="A3" s="149" t="s">
        <v>76</v>
      </c>
      <c r="B3" s="35" t="s">
        <v>34</v>
      </c>
      <c r="C3" s="147" t="s">
        <v>20</v>
      </c>
      <c r="D3" s="25" t="s">
        <v>175</v>
      </c>
      <c r="E3" s="25" t="s">
        <v>176</v>
      </c>
      <c r="F3" s="25" t="s">
        <v>25</v>
      </c>
      <c r="G3" s="25" t="s">
        <v>177</v>
      </c>
    </row>
    <row r="4" spans="1:7" ht="12.75">
      <c r="A4" s="150" t="s">
        <v>40</v>
      </c>
      <c r="B4" s="37"/>
      <c r="C4" s="148"/>
      <c r="D4" s="37"/>
      <c r="E4" s="418"/>
      <c r="F4" s="39"/>
      <c r="G4" s="39"/>
    </row>
    <row r="5" spans="2:7" ht="12" customHeight="1">
      <c r="B5" s="37"/>
      <c r="C5" s="148"/>
      <c r="D5" s="37"/>
      <c r="E5" s="418"/>
      <c r="F5" s="39"/>
      <c r="G5" s="40"/>
    </row>
    <row r="6" spans="1:7" ht="12.75">
      <c r="A6" s="151" t="s">
        <v>98</v>
      </c>
      <c r="B6" s="40">
        <v>1</v>
      </c>
      <c r="C6" s="397">
        <v>40053</v>
      </c>
      <c r="D6" s="37" t="s">
        <v>208</v>
      </c>
      <c r="E6" s="427">
        <v>173.2</v>
      </c>
      <c r="F6" s="405" t="s">
        <v>213</v>
      </c>
      <c r="G6" s="40">
        <v>2</v>
      </c>
    </row>
    <row r="7" spans="1:7" ht="12.75">
      <c r="A7" s="179"/>
      <c r="B7" s="40"/>
      <c r="C7" s="397"/>
      <c r="D7" s="37"/>
      <c r="E7" s="418"/>
      <c r="F7" s="405"/>
      <c r="G7" s="40"/>
    </row>
    <row r="8" spans="1:7" ht="12.75">
      <c r="A8" s="179" t="s">
        <v>222</v>
      </c>
      <c r="B8" s="40">
        <v>1</v>
      </c>
      <c r="C8" s="400">
        <v>40066</v>
      </c>
      <c r="D8" s="37" t="s">
        <v>225</v>
      </c>
      <c r="E8" s="411">
        <v>126.4</v>
      </c>
      <c r="F8" s="405" t="s">
        <v>211</v>
      </c>
      <c r="G8" s="40">
        <v>4</v>
      </c>
    </row>
    <row r="9" spans="1:7" ht="12.75">
      <c r="A9" s="179"/>
      <c r="B9" s="40"/>
      <c r="C9" s="397"/>
      <c r="D9" s="37"/>
      <c r="E9" s="418"/>
      <c r="F9" s="405"/>
      <c r="G9" s="40"/>
    </row>
    <row r="10" spans="1:7" ht="12.75">
      <c r="A10" s="415" t="s">
        <v>218</v>
      </c>
      <c r="B10" s="152"/>
      <c r="C10" s="148"/>
      <c r="D10" s="37"/>
      <c r="E10" s="419"/>
      <c r="F10" s="37"/>
      <c r="G10" s="37"/>
    </row>
    <row r="11" spans="1:7" ht="12.75">
      <c r="A11" s="178" t="s">
        <v>220</v>
      </c>
      <c r="B11" s="398">
        <v>1</v>
      </c>
      <c r="C11" s="397">
        <v>39993</v>
      </c>
      <c r="D11" s="37" t="s">
        <v>209</v>
      </c>
      <c r="E11" s="412">
        <v>0.11</v>
      </c>
      <c r="F11" s="40" t="s">
        <v>211</v>
      </c>
      <c r="G11" s="40">
        <v>4</v>
      </c>
    </row>
    <row r="12" spans="1:7" ht="12.75">
      <c r="A12" s="178"/>
      <c r="B12" s="398">
        <v>2</v>
      </c>
      <c r="C12" s="400">
        <v>39994</v>
      </c>
      <c r="D12" s="37" t="s">
        <v>209</v>
      </c>
      <c r="E12" s="414">
        <v>0.08</v>
      </c>
      <c r="F12" s="40" t="s">
        <v>211</v>
      </c>
      <c r="G12" s="40">
        <f>SUM(G11+4)</f>
        <v>8</v>
      </c>
    </row>
    <row r="13" spans="1:7" ht="12.75">
      <c r="A13" s="178"/>
      <c r="B13" s="398">
        <v>3</v>
      </c>
      <c r="C13" s="400">
        <v>40007</v>
      </c>
      <c r="D13" s="37" t="s">
        <v>209</v>
      </c>
      <c r="E13" s="414">
        <v>0.052</v>
      </c>
      <c r="F13" s="40" t="s">
        <v>211</v>
      </c>
      <c r="G13" s="40">
        <f aca="true" t="shared" si="0" ref="G13:G25">SUM(G12+4)</f>
        <v>12</v>
      </c>
    </row>
    <row r="14" spans="1:7" ht="12.75">
      <c r="A14" s="178"/>
      <c r="B14" s="398">
        <v>4</v>
      </c>
      <c r="C14" s="413">
        <v>40008</v>
      </c>
      <c r="D14" s="37" t="s">
        <v>209</v>
      </c>
      <c r="E14" s="414">
        <v>0.042</v>
      </c>
      <c r="F14" s="40" t="s">
        <v>211</v>
      </c>
      <c r="G14" s="40">
        <f t="shared" si="0"/>
        <v>16</v>
      </c>
    </row>
    <row r="15" spans="1:7" ht="12.75">
      <c r="A15" s="178"/>
      <c r="B15" s="398">
        <v>5</v>
      </c>
      <c r="C15" s="413">
        <v>40010</v>
      </c>
      <c r="D15" s="37" t="s">
        <v>209</v>
      </c>
      <c r="E15" s="414">
        <v>0.028</v>
      </c>
      <c r="F15" s="40" t="s">
        <v>211</v>
      </c>
      <c r="G15" s="40">
        <f t="shared" si="0"/>
        <v>20</v>
      </c>
    </row>
    <row r="16" spans="1:7" ht="12.75">
      <c r="A16" s="178"/>
      <c r="B16" s="398">
        <v>6</v>
      </c>
      <c r="C16" s="413">
        <v>40015</v>
      </c>
      <c r="D16" s="37" t="s">
        <v>209</v>
      </c>
      <c r="E16" s="414">
        <v>0.052</v>
      </c>
      <c r="F16" s="40" t="s">
        <v>211</v>
      </c>
      <c r="G16" s="40">
        <f t="shared" si="0"/>
        <v>24</v>
      </c>
    </row>
    <row r="17" spans="1:7" ht="12.75">
      <c r="A17" s="178"/>
      <c r="B17" s="398">
        <v>7</v>
      </c>
      <c r="C17" s="413">
        <v>40021</v>
      </c>
      <c r="D17" s="37" t="s">
        <v>209</v>
      </c>
      <c r="E17" s="414">
        <v>0.064</v>
      </c>
      <c r="F17" s="40" t="s">
        <v>211</v>
      </c>
      <c r="G17" s="40">
        <f t="shared" si="0"/>
        <v>28</v>
      </c>
    </row>
    <row r="18" spans="1:7" ht="12.75">
      <c r="A18" s="178"/>
      <c r="B18" s="398">
        <v>8</v>
      </c>
      <c r="C18" s="413">
        <v>40035</v>
      </c>
      <c r="D18" s="37" t="s">
        <v>209</v>
      </c>
      <c r="E18" s="414">
        <v>0.043</v>
      </c>
      <c r="F18" s="40" t="s">
        <v>211</v>
      </c>
      <c r="G18" s="40">
        <f t="shared" si="0"/>
        <v>32</v>
      </c>
    </row>
    <row r="19" spans="1:7" ht="12.75">
      <c r="A19" s="178"/>
      <c r="B19" s="398">
        <v>9</v>
      </c>
      <c r="C19" s="413">
        <v>40036</v>
      </c>
      <c r="D19" s="37" t="s">
        <v>209</v>
      </c>
      <c r="E19" s="414">
        <v>0.006</v>
      </c>
      <c r="F19" s="40" t="s">
        <v>211</v>
      </c>
      <c r="G19" s="40">
        <f t="shared" si="0"/>
        <v>36</v>
      </c>
    </row>
    <row r="20" spans="1:7" ht="12.75">
      <c r="A20" s="178"/>
      <c r="B20" s="398">
        <v>10</v>
      </c>
      <c r="C20" s="413">
        <v>40043</v>
      </c>
      <c r="D20" s="37" t="s">
        <v>209</v>
      </c>
      <c r="E20" s="414">
        <v>0.061</v>
      </c>
      <c r="F20" s="40" t="s">
        <v>211</v>
      </c>
      <c r="G20" s="40">
        <f t="shared" si="0"/>
        <v>40</v>
      </c>
    </row>
    <row r="21" spans="1:7" ht="12.75">
      <c r="A21" s="178"/>
      <c r="B21" s="398">
        <v>11</v>
      </c>
      <c r="C21" s="413">
        <v>40052</v>
      </c>
      <c r="D21" s="37" t="s">
        <v>209</v>
      </c>
      <c r="E21" s="414">
        <v>0.023</v>
      </c>
      <c r="F21" s="40" t="s">
        <v>211</v>
      </c>
      <c r="G21" s="40">
        <f t="shared" si="0"/>
        <v>44</v>
      </c>
    </row>
    <row r="22" spans="1:7" ht="12.75">
      <c r="A22" s="178"/>
      <c r="B22" s="398">
        <v>12</v>
      </c>
      <c r="C22" s="413">
        <v>40053</v>
      </c>
      <c r="D22" s="37" t="s">
        <v>209</v>
      </c>
      <c r="E22" s="414">
        <v>0.059</v>
      </c>
      <c r="F22" s="40" t="s">
        <v>211</v>
      </c>
      <c r="G22" s="40">
        <f t="shared" si="0"/>
        <v>48</v>
      </c>
    </row>
    <row r="23" spans="1:7" ht="12.75">
      <c r="A23" s="178"/>
      <c r="B23" s="40">
        <v>13</v>
      </c>
      <c r="C23" s="413">
        <v>40058</v>
      </c>
      <c r="D23" s="37" t="s">
        <v>209</v>
      </c>
      <c r="E23" s="414">
        <v>0.059</v>
      </c>
      <c r="F23" s="40" t="s">
        <v>211</v>
      </c>
      <c r="G23" s="40">
        <f t="shared" si="0"/>
        <v>52</v>
      </c>
    </row>
    <row r="24" spans="1:7" ht="12.75">
      <c r="A24" s="178"/>
      <c r="B24" s="40">
        <v>14</v>
      </c>
      <c r="C24" s="400">
        <v>40066</v>
      </c>
      <c r="D24" s="37" t="s">
        <v>209</v>
      </c>
      <c r="E24" s="414">
        <v>0.004</v>
      </c>
      <c r="F24" s="40" t="s">
        <v>211</v>
      </c>
      <c r="G24" s="40">
        <f t="shared" si="0"/>
        <v>56</v>
      </c>
    </row>
    <row r="25" spans="1:7" ht="12.75">
      <c r="A25" s="178"/>
      <c r="B25" s="40">
        <v>15</v>
      </c>
      <c r="C25" s="400">
        <v>40067</v>
      </c>
      <c r="D25" s="37" t="s">
        <v>209</v>
      </c>
      <c r="E25" s="414">
        <v>0.055</v>
      </c>
      <c r="F25" s="40" t="s">
        <v>211</v>
      </c>
      <c r="G25" s="40">
        <f t="shared" si="0"/>
        <v>60</v>
      </c>
    </row>
    <row r="26" spans="1:7" ht="12.75">
      <c r="A26" s="179"/>
      <c r="B26" s="40"/>
      <c r="C26" s="397"/>
      <c r="D26" s="37"/>
      <c r="E26" s="418"/>
      <c r="F26" s="405"/>
      <c r="G26" s="40"/>
    </row>
    <row r="27" spans="1:7" ht="12.75">
      <c r="A27" s="178" t="s">
        <v>221</v>
      </c>
      <c r="B27" s="398">
        <v>1</v>
      </c>
      <c r="C27" s="397">
        <v>39993</v>
      </c>
      <c r="D27" s="37" t="s">
        <v>209</v>
      </c>
      <c r="E27" s="411">
        <v>4.1</v>
      </c>
      <c r="F27" s="40" t="s">
        <v>219</v>
      </c>
      <c r="G27" s="40">
        <v>5</v>
      </c>
    </row>
    <row r="28" spans="1:7" ht="12.75">
      <c r="A28" s="178"/>
      <c r="B28" s="398">
        <v>2</v>
      </c>
      <c r="C28" s="400">
        <v>39994</v>
      </c>
      <c r="D28" s="37" t="s">
        <v>209</v>
      </c>
      <c r="E28" s="411">
        <v>4.8</v>
      </c>
      <c r="F28" s="40" t="s">
        <v>219</v>
      </c>
      <c r="G28" s="40">
        <f>SUM(G27+5)</f>
        <v>10</v>
      </c>
    </row>
    <row r="29" spans="1:7" ht="12.75">
      <c r="A29" s="178"/>
      <c r="B29" s="398">
        <v>3</v>
      </c>
      <c r="C29" s="400">
        <v>40007</v>
      </c>
      <c r="D29" s="37" t="s">
        <v>209</v>
      </c>
      <c r="E29" s="411">
        <v>3</v>
      </c>
      <c r="F29" s="40" t="s">
        <v>219</v>
      </c>
      <c r="G29" s="40">
        <f aca="true" t="shared" si="1" ref="G29:G41">SUM(G28+5)</f>
        <v>15</v>
      </c>
    </row>
    <row r="30" spans="1:7" ht="12.75">
      <c r="A30" s="178"/>
      <c r="B30" s="398">
        <v>4</v>
      </c>
      <c r="C30" s="413">
        <v>40008</v>
      </c>
      <c r="D30" s="37" t="s">
        <v>209</v>
      </c>
      <c r="E30" s="411">
        <v>2.6</v>
      </c>
      <c r="F30" s="40" t="s">
        <v>219</v>
      </c>
      <c r="G30" s="40">
        <f t="shared" si="1"/>
        <v>20</v>
      </c>
    </row>
    <row r="31" spans="1:7" ht="12.75">
      <c r="A31" s="178"/>
      <c r="B31" s="398">
        <v>5</v>
      </c>
      <c r="C31" s="413">
        <v>40010</v>
      </c>
      <c r="D31" s="37" t="s">
        <v>209</v>
      </c>
      <c r="E31" s="411">
        <v>5</v>
      </c>
      <c r="F31" s="40" t="s">
        <v>219</v>
      </c>
      <c r="G31" s="40">
        <f t="shared" si="1"/>
        <v>25</v>
      </c>
    </row>
    <row r="32" spans="1:7" ht="12.75">
      <c r="A32" s="178"/>
      <c r="B32" s="398">
        <v>6</v>
      </c>
      <c r="C32" s="413">
        <v>40015</v>
      </c>
      <c r="D32" s="37" t="s">
        <v>209</v>
      </c>
      <c r="E32" s="411">
        <v>3.4</v>
      </c>
      <c r="F32" s="40" t="s">
        <v>219</v>
      </c>
      <c r="G32" s="40">
        <f t="shared" si="1"/>
        <v>30</v>
      </c>
    </row>
    <row r="33" spans="1:7" ht="12.75">
      <c r="A33" s="178"/>
      <c r="B33" s="398">
        <v>7</v>
      </c>
      <c r="C33" s="413">
        <v>40021</v>
      </c>
      <c r="D33" s="37" t="s">
        <v>209</v>
      </c>
      <c r="E33" s="411">
        <v>2.7</v>
      </c>
      <c r="F33" s="40" t="s">
        <v>219</v>
      </c>
      <c r="G33" s="40">
        <f t="shared" si="1"/>
        <v>35</v>
      </c>
    </row>
    <row r="34" spans="1:7" ht="12.75">
      <c r="A34" s="178"/>
      <c r="B34" s="398">
        <v>8</v>
      </c>
      <c r="C34" s="413">
        <v>40035</v>
      </c>
      <c r="D34" s="37" t="s">
        <v>209</v>
      </c>
      <c r="E34" s="411">
        <v>3.9</v>
      </c>
      <c r="F34" s="40" t="s">
        <v>219</v>
      </c>
      <c r="G34" s="40">
        <f t="shared" si="1"/>
        <v>40</v>
      </c>
    </row>
    <row r="35" spans="1:7" ht="12.75">
      <c r="A35" s="178"/>
      <c r="B35" s="398">
        <v>9</v>
      </c>
      <c r="C35" s="413">
        <v>40036</v>
      </c>
      <c r="D35" s="37" t="s">
        <v>209</v>
      </c>
      <c r="E35" s="411">
        <v>5.3</v>
      </c>
      <c r="F35" s="40" t="s">
        <v>219</v>
      </c>
      <c r="G35" s="40">
        <f t="shared" si="1"/>
        <v>45</v>
      </c>
    </row>
    <row r="36" spans="1:7" ht="12.75">
      <c r="A36" s="178"/>
      <c r="B36" s="398">
        <v>10</v>
      </c>
      <c r="C36" s="413">
        <v>40043</v>
      </c>
      <c r="D36" s="37" t="s">
        <v>209</v>
      </c>
      <c r="E36" s="411">
        <v>3.4</v>
      </c>
      <c r="F36" s="40" t="s">
        <v>219</v>
      </c>
      <c r="G36" s="40">
        <f t="shared" si="1"/>
        <v>50</v>
      </c>
    </row>
    <row r="37" spans="1:7" ht="12.75">
      <c r="A37" s="178"/>
      <c r="B37" s="398">
        <v>11</v>
      </c>
      <c r="C37" s="413">
        <v>40052</v>
      </c>
      <c r="D37" s="37" t="s">
        <v>209</v>
      </c>
      <c r="E37" s="411">
        <v>2.9</v>
      </c>
      <c r="F37" s="40" t="s">
        <v>219</v>
      </c>
      <c r="G37" s="40">
        <f t="shared" si="1"/>
        <v>55</v>
      </c>
    </row>
    <row r="38" spans="1:7" ht="12.75">
      <c r="A38" s="178"/>
      <c r="B38" s="398">
        <v>12</v>
      </c>
      <c r="C38" s="413">
        <v>40053</v>
      </c>
      <c r="D38" s="37" t="s">
        <v>209</v>
      </c>
      <c r="E38" s="411">
        <v>6.6</v>
      </c>
      <c r="F38" s="40" t="s">
        <v>219</v>
      </c>
      <c r="G38" s="40">
        <f t="shared" si="1"/>
        <v>60</v>
      </c>
    </row>
    <row r="39" spans="1:7" ht="12.75">
      <c r="A39" s="178"/>
      <c r="B39" s="40">
        <v>13</v>
      </c>
      <c r="C39" s="413">
        <v>40058</v>
      </c>
      <c r="D39" s="37" t="s">
        <v>209</v>
      </c>
      <c r="E39" s="411">
        <v>6.1</v>
      </c>
      <c r="F39" s="40" t="s">
        <v>219</v>
      </c>
      <c r="G39" s="40">
        <f t="shared" si="1"/>
        <v>65</v>
      </c>
    </row>
    <row r="40" spans="1:7" ht="12.75">
      <c r="A40" s="178"/>
      <c r="B40" s="40">
        <v>14</v>
      </c>
      <c r="C40" s="400">
        <v>40066</v>
      </c>
      <c r="D40" s="37" t="s">
        <v>209</v>
      </c>
      <c r="E40" s="411">
        <v>4.4</v>
      </c>
      <c r="F40" s="40" t="s">
        <v>219</v>
      </c>
      <c r="G40" s="40">
        <f t="shared" si="1"/>
        <v>70</v>
      </c>
    </row>
    <row r="41" spans="1:7" ht="12.75">
      <c r="A41" s="178"/>
      <c r="B41" s="40">
        <v>15</v>
      </c>
      <c r="C41" s="400">
        <v>40067</v>
      </c>
      <c r="D41" s="37" t="s">
        <v>209</v>
      </c>
      <c r="E41" s="411">
        <v>8.1</v>
      </c>
      <c r="F41" s="40" t="s">
        <v>219</v>
      </c>
      <c r="G41" s="40">
        <f t="shared" si="1"/>
        <v>75</v>
      </c>
    </row>
    <row r="42" spans="1:7" ht="12.75">
      <c r="A42" s="179"/>
      <c r="B42" s="40"/>
      <c r="C42" s="397"/>
      <c r="D42" s="37"/>
      <c r="E42" s="418"/>
      <c r="F42" s="405"/>
      <c r="G42" s="40"/>
    </row>
    <row r="43" spans="1:7" ht="12.75">
      <c r="A43" s="150" t="s">
        <v>41</v>
      </c>
      <c r="B43" s="73"/>
      <c r="C43" s="148"/>
      <c r="D43" s="37"/>
      <c r="E43" s="412"/>
      <c r="F43" s="406"/>
      <c r="G43" s="40"/>
    </row>
    <row r="44" spans="1:7" ht="12" customHeight="1">
      <c r="A44" s="151"/>
      <c r="B44" s="73"/>
      <c r="C44" s="148"/>
      <c r="D44" s="37"/>
      <c r="E44" s="412"/>
      <c r="F44" s="403"/>
      <c r="G44" s="40"/>
    </row>
    <row r="45" spans="1:7" ht="12.75">
      <c r="A45" s="151" t="s">
        <v>101</v>
      </c>
      <c r="B45" s="398">
        <v>1</v>
      </c>
      <c r="C45" s="397">
        <v>40021</v>
      </c>
      <c r="D45" s="37" t="s">
        <v>210</v>
      </c>
      <c r="E45" s="428">
        <v>24.7</v>
      </c>
      <c r="F45" s="403" t="s">
        <v>214</v>
      </c>
      <c r="G45" s="40">
        <v>2</v>
      </c>
    </row>
    <row r="46" spans="1:7" ht="12.75">
      <c r="A46" s="151" t="s">
        <v>101</v>
      </c>
      <c r="B46" s="398">
        <v>1</v>
      </c>
      <c r="C46" s="397">
        <v>40021</v>
      </c>
      <c r="D46" s="37" t="s">
        <v>208</v>
      </c>
      <c r="E46" s="428">
        <v>29.4</v>
      </c>
      <c r="F46" s="403" t="s">
        <v>215</v>
      </c>
      <c r="G46" s="40">
        <f>SUM(G45+3)</f>
        <v>5</v>
      </c>
    </row>
    <row r="47" spans="1:7" ht="12.75">
      <c r="A47" s="151"/>
      <c r="B47" s="398"/>
      <c r="C47" s="397"/>
      <c r="D47" s="37"/>
      <c r="E47" s="428"/>
      <c r="F47" s="403"/>
      <c r="G47" s="40"/>
    </row>
    <row r="48" spans="1:7" ht="12.75">
      <c r="A48" s="151" t="s">
        <v>102</v>
      </c>
      <c r="B48" s="398">
        <v>1</v>
      </c>
      <c r="C48" s="399">
        <v>39993</v>
      </c>
      <c r="D48" s="410" t="s">
        <v>209</v>
      </c>
      <c r="E48" s="429">
        <v>14.8</v>
      </c>
      <c r="F48" s="403" t="s">
        <v>212</v>
      </c>
      <c r="G48" s="401">
        <v>6</v>
      </c>
    </row>
    <row r="49" spans="1:7" ht="12.75">
      <c r="A49" s="151" t="s">
        <v>102</v>
      </c>
      <c r="B49" s="398">
        <v>2</v>
      </c>
      <c r="C49" s="400">
        <v>39994</v>
      </c>
      <c r="D49" s="410" t="s">
        <v>209</v>
      </c>
      <c r="E49" s="422">
        <v>10.3</v>
      </c>
      <c r="F49" s="403" t="s">
        <v>212</v>
      </c>
      <c r="G49" s="402">
        <f>SUM(G48+6)</f>
        <v>12</v>
      </c>
    </row>
    <row r="50" spans="1:7" ht="12.75">
      <c r="A50" s="151" t="s">
        <v>102</v>
      </c>
      <c r="B50" s="398">
        <v>3</v>
      </c>
      <c r="C50" s="400">
        <v>40007</v>
      </c>
      <c r="D50" s="410" t="s">
        <v>209</v>
      </c>
      <c r="E50" s="422">
        <v>2.5</v>
      </c>
      <c r="F50" s="403" t="s">
        <v>212</v>
      </c>
      <c r="G50" s="402">
        <f aca="true" t="shared" si="2" ref="G50:G59">SUM(G49+6)</f>
        <v>18</v>
      </c>
    </row>
    <row r="51" spans="1:7" ht="12.75">
      <c r="A51" s="151" t="s">
        <v>102</v>
      </c>
      <c r="B51" s="398">
        <v>4</v>
      </c>
      <c r="C51" s="400">
        <v>40008</v>
      </c>
      <c r="D51" s="410" t="s">
        <v>209</v>
      </c>
      <c r="E51" s="422">
        <v>8.5</v>
      </c>
      <c r="F51" s="403" t="s">
        <v>212</v>
      </c>
      <c r="G51" s="402">
        <f t="shared" si="2"/>
        <v>24</v>
      </c>
    </row>
    <row r="52" spans="1:7" ht="12.75">
      <c r="A52" s="151" t="s">
        <v>102</v>
      </c>
      <c r="B52" s="398">
        <v>5</v>
      </c>
      <c r="C52" s="400">
        <v>40010</v>
      </c>
      <c r="D52" s="410" t="s">
        <v>209</v>
      </c>
      <c r="E52" s="422">
        <v>9.1</v>
      </c>
      <c r="F52" s="403" t="s">
        <v>212</v>
      </c>
      <c r="G52" s="402">
        <f t="shared" si="2"/>
        <v>30</v>
      </c>
    </row>
    <row r="53" spans="1:7" ht="12.75">
      <c r="A53" s="151" t="s">
        <v>102</v>
      </c>
      <c r="B53" s="398">
        <v>6</v>
      </c>
      <c r="C53" s="400">
        <v>40015</v>
      </c>
      <c r="D53" s="410" t="s">
        <v>209</v>
      </c>
      <c r="E53" s="422">
        <v>9.6</v>
      </c>
      <c r="F53" s="403" t="s">
        <v>212</v>
      </c>
      <c r="G53" s="402">
        <f t="shared" si="2"/>
        <v>36</v>
      </c>
    </row>
    <row r="54" spans="1:7" ht="12.75">
      <c r="A54" s="151" t="s">
        <v>102</v>
      </c>
      <c r="B54" s="398">
        <v>7</v>
      </c>
      <c r="C54" s="400">
        <v>40021</v>
      </c>
      <c r="D54" s="410" t="s">
        <v>209</v>
      </c>
      <c r="E54" s="422">
        <v>2.2</v>
      </c>
      <c r="F54" s="403" t="s">
        <v>212</v>
      </c>
      <c r="G54" s="402">
        <f t="shared" si="2"/>
        <v>42</v>
      </c>
    </row>
    <row r="55" spans="1:7" ht="12.75">
      <c r="A55" s="151" t="s">
        <v>102</v>
      </c>
      <c r="B55" s="398">
        <v>8</v>
      </c>
      <c r="C55" s="400">
        <v>40035</v>
      </c>
      <c r="D55" s="410" t="s">
        <v>209</v>
      </c>
      <c r="E55" s="422">
        <v>12.4</v>
      </c>
      <c r="F55" s="403" t="s">
        <v>212</v>
      </c>
      <c r="G55" s="402">
        <f t="shared" si="2"/>
        <v>48</v>
      </c>
    </row>
    <row r="56" spans="1:7" ht="12.75">
      <c r="A56" s="151" t="s">
        <v>102</v>
      </c>
      <c r="B56" s="398">
        <v>9</v>
      </c>
      <c r="C56" s="400">
        <v>40036</v>
      </c>
      <c r="D56" s="410" t="s">
        <v>209</v>
      </c>
      <c r="E56" s="422">
        <v>15.2</v>
      </c>
      <c r="F56" s="403" t="s">
        <v>212</v>
      </c>
      <c r="G56" s="402">
        <f t="shared" si="2"/>
        <v>54</v>
      </c>
    </row>
    <row r="57" spans="1:7" ht="12.75">
      <c r="A57" s="151" t="s">
        <v>102</v>
      </c>
      <c r="B57" s="398">
        <v>10</v>
      </c>
      <c r="C57" s="400">
        <v>40043</v>
      </c>
      <c r="D57" s="410" t="s">
        <v>209</v>
      </c>
      <c r="E57" s="422">
        <v>13.1</v>
      </c>
      <c r="F57" s="403" t="s">
        <v>212</v>
      </c>
      <c r="G57" s="402">
        <f t="shared" si="2"/>
        <v>60</v>
      </c>
    </row>
    <row r="58" spans="1:7" ht="12.75">
      <c r="A58" s="151" t="s">
        <v>102</v>
      </c>
      <c r="B58" s="398">
        <v>11</v>
      </c>
      <c r="C58" s="400">
        <v>40052</v>
      </c>
      <c r="D58" s="410" t="s">
        <v>209</v>
      </c>
      <c r="E58" s="422">
        <v>12.3</v>
      </c>
      <c r="F58" s="403" t="s">
        <v>212</v>
      </c>
      <c r="G58" s="402">
        <f t="shared" si="2"/>
        <v>66</v>
      </c>
    </row>
    <row r="59" spans="1:7" ht="12.75">
      <c r="A59" s="151" t="s">
        <v>102</v>
      </c>
      <c r="B59" s="398">
        <v>12</v>
      </c>
      <c r="C59" s="400">
        <v>40053</v>
      </c>
      <c r="D59" s="410" t="s">
        <v>209</v>
      </c>
      <c r="E59" s="422">
        <v>23.1</v>
      </c>
      <c r="F59" s="403" t="s">
        <v>212</v>
      </c>
      <c r="G59" s="402">
        <f t="shared" si="2"/>
        <v>72</v>
      </c>
    </row>
    <row r="60" spans="1:7" ht="12.75">
      <c r="A60" s="151"/>
      <c r="B60" s="398"/>
      <c r="C60" s="397"/>
      <c r="D60" s="37"/>
      <c r="E60" s="428"/>
      <c r="F60" s="403"/>
      <c r="G60" s="40"/>
    </row>
    <row r="61" spans="1:7" ht="12.75">
      <c r="A61" s="178" t="s">
        <v>100</v>
      </c>
      <c r="B61" s="398">
        <v>1</v>
      </c>
      <c r="C61" s="404">
        <v>40053</v>
      </c>
      <c r="D61" s="407" t="s">
        <v>210</v>
      </c>
      <c r="E61" s="423">
        <v>104.4</v>
      </c>
      <c r="F61" s="68" t="s">
        <v>211</v>
      </c>
      <c r="G61" s="40">
        <v>4</v>
      </c>
    </row>
    <row r="62" spans="1:7" ht="12.75">
      <c r="A62" s="151"/>
      <c r="B62" s="98"/>
      <c r="C62" s="148"/>
      <c r="D62" s="408"/>
      <c r="E62" s="428"/>
      <c r="F62" s="68"/>
      <c r="G62" s="40"/>
    </row>
    <row r="63" spans="1:7" ht="12.75">
      <c r="A63" s="179" t="s">
        <v>103</v>
      </c>
      <c r="B63" s="398">
        <v>1</v>
      </c>
      <c r="C63" s="400">
        <v>40079</v>
      </c>
      <c r="D63" s="408" t="s">
        <v>210</v>
      </c>
      <c r="E63" s="411">
        <v>6.78</v>
      </c>
      <c r="F63" s="68" t="s">
        <v>216</v>
      </c>
      <c r="G63" s="40">
        <f>SUM(G64+0)</f>
        <v>4</v>
      </c>
    </row>
    <row r="64" spans="1:7" ht="12.75">
      <c r="A64" s="179" t="s">
        <v>103</v>
      </c>
      <c r="B64" s="398">
        <v>1</v>
      </c>
      <c r="C64" s="400">
        <v>40079</v>
      </c>
      <c r="D64" s="409" t="s">
        <v>208</v>
      </c>
      <c r="E64" s="411">
        <v>7.7</v>
      </c>
      <c r="F64" s="68" t="s">
        <v>216</v>
      </c>
      <c r="G64" s="40">
        <v>4</v>
      </c>
    </row>
    <row r="65" spans="1:7" ht="12.75">
      <c r="A65" s="179"/>
      <c r="B65" s="398"/>
      <c r="C65" s="400"/>
      <c r="D65" s="409"/>
      <c r="E65" s="411"/>
      <c r="F65" s="68"/>
      <c r="G65" s="40"/>
    </row>
    <row r="66" spans="1:7" ht="12.75">
      <c r="A66" s="150" t="s">
        <v>42</v>
      </c>
      <c r="B66" s="73"/>
      <c r="C66" s="148"/>
      <c r="D66" s="37"/>
      <c r="E66" s="428"/>
      <c r="F66" s="68"/>
      <c r="G66" s="40"/>
    </row>
    <row r="67" spans="1:7" ht="12" customHeight="1">
      <c r="A67" s="150"/>
      <c r="B67" s="73"/>
      <c r="C67" s="148"/>
      <c r="D67" s="37"/>
      <c r="E67" s="428"/>
      <c r="F67" s="68"/>
      <c r="G67" s="40"/>
    </row>
    <row r="68" spans="1:7" ht="12.75">
      <c r="A68" s="151" t="s">
        <v>104</v>
      </c>
      <c r="B68" s="405">
        <v>1</v>
      </c>
      <c r="C68" s="397">
        <v>40010</v>
      </c>
      <c r="D68" s="37" t="s">
        <v>210</v>
      </c>
      <c r="E68" s="428">
        <v>29.2</v>
      </c>
      <c r="F68" s="68" t="s">
        <v>217</v>
      </c>
      <c r="G68" s="40">
        <v>2</v>
      </c>
    </row>
    <row r="69" spans="1:7" ht="12.75">
      <c r="A69" s="151" t="s">
        <v>104</v>
      </c>
      <c r="B69" s="405">
        <v>1</v>
      </c>
      <c r="C69" s="397">
        <v>40010</v>
      </c>
      <c r="D69" s="37" t="s">
        <v>208</v>
      </c>
      <c r="E69" s="428">
        <v>80.9</v>
      </c>
      <c r="F69" s="68" t="s">
        <v>217</v>
      </c>
      <c r="G69" s="40">
        <f>SUM(G68+0)</f>
        <v>2</v>
      </c>
    </row>
    <row r="70" spans="1:7" ht="12.75">
      <c r="A70" s="151" t="s">
        <v>104</v>
      </c>
      <c r="B70" s="405">
        <v>2</v>
      </c>
      <c r="C70" s="397">
        <v>40021</v>
      </c>
      <c r="D70" s="37" t="s">
        <v>208</v>
      </c>
      <c r="E70" s="428">
        <v>1.4</v>
      </c>
      <c r="F70" s="68" t="s">
        <v>217</v>
      </c>
      <c r="G70" s="40">
        <f>SUM(G69+2)</f>
        <v>4</v>
      </c>
    </row>
    <row r="71" spans="1:7" ht="12.75">
      <c r="A71" s="151" t="s">
        <v>104</v>
      </c>
      <c r="B71" s="405">
        <v>3</v>
      </c>
      <c r="C71" s="397">
        <v>40053</v>
      </c>
      <c r="D71" s="37" t="s">
        <v>210</v>
      </c>
      <c r="E71" s="428">
        <v>40.5</v>
      </c>
      <c r="F71" s="68" t="s">
        <v>217</v>
      </c>
      <c r="G71" s="40">
        <f>SUM(G70+2)</f>
        <v>6</v>
      </c>
    </row>
    <row r="72" spans="1:7" ht="12.75">
      <c r="A72" s="151" t="s">
        <v>104</v>
      </c>
      <c r="B72" s="405">
        <v>3</v>
      </c>
      <c r="C72" s="397">
        <v>40053</v>
      </c>
      <c r="D72" s="37" t="s">
        <v>208</v>
      </c>
      <c r="E72" s="428">
        <v>86.8</v>
      </c>
      <c r="F72" s="68" t="s">
        <v>217</v>
      </c>
      <c r="G72" s="40">
        <f>SUM(G71+0)</f>
        <v>6</v>
      </c>
    </row>
    <row r="73" spans="1:7" ht="12.75">
      <c r="A73" s="151"/>
      <c r="B73" s="73"/>
      <c r="C73" s="148"/>
      <c r="D73" s="38"/>
      <c r="E73" s="428"/>
      <c r="F73" s="68"/>
      <c r="G73" s="40"/>
    </row>
    <row r="74" spans="1:7" ht="12.75">
      <c r="A74" s="151"/>
      <c r="B74" s="98"/>
      <c r="C74" s="148"/>
      <c r="D74" s="37"/>
      <c r="E74" s="412"/>
      <c r="F74" s="68"/>
      <c r="G74" s="40"/>
    </row>
    <row r="76" spans="1:10" s="153" customFormat="1" ht="25.5" customHeight="1">
      <c r="A76" s="417" t="s">
        <v>85</v>
      </c>
      <c r="B76" s="447" t="s">
        <v>174</v>
      </c>
      <c r="C76" s="448"/>
      <c r="D76" s="448"/>
      <c r="E76" s="448"/>
      <c r="F76" s="448"/>
      <c r="G76" s="448"/>
      <c r="H76" s="416"/>
      <c r="I76" s="416"/>
      <c r="J76" s="416"/>
    </row>
    <row r="78" spans="1:7" ht="27" customHeight="1">
      <c r="A78" s="394" t="s">
        <v>224</v>
      </c>
      <c r="B78" s="449" t="s">
        <v>223</v>
      </c>
      <c r="C78" s="449"/>
      <c r="D78" s="449"/>
      <c r="E78" s="449"/>
      <c r="F78" s="449"/>
      <c r="G78" s="449"/>
    </row>
    <row r="98" ht="24.75" customHeight="1"/>
    <row r="101" ht="12.75" customHeight="1"/>
    <row r="104" ht="12.75" customHeight="1"/>
    <row r="106" ht="12.75" customHeight="1"/>
    <row r="108" ht="12.75" customHeight="1"/>
    <row r="109" ht="12.75" customHeight="1"/>
    <row r="111" ht="12.75" customHeight="1"/>
    <row r="154" ht="24.75" customHeight="1"/>
    <row r="157" ht="12.75" customHeight="1"/>
    <row r="160" ht="12.75" customHeight="1"/>
    <row r="162" ht="12.75" customHeight="1"/>
    <row r="164" ht="12.75" customHeight="1"/>
    <row r="165" ht="12.75" customHeight="1"/>
    <row r="167" ht="12.75" customHeight="1"/>
    <row r="183" ht="12.75" customHeight="1"/>
    <row r="184" ht="12.75" customHeight="1"/>
    <row r="185" ht="12.75" customHeight="1"/>
    <row r="186" ht="12.75" customHeight="1"/>
    <row r="187" ht="12.75" customHeight="1"/>
    <row r="189" ht="12.75" customHeight="1"/>
    <row r="191" ht="12.75" customHeight="1"/>
    <row r="193" ht="12.75" customHeight="1"/>
    <row r="195" ht="12.75" customHeight="1"/>
    <row r="197" ht="12.75" customHeight="1"/>
    <row r="199"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20" ht="24.75" customHeight="1"/>
    <row r="223" ht="12.75" customHeight="1"/>
    <row r="226" ht="12.75" customHeight="1"/>
    <row r="228" ht="12.75" customHeight="1"/>
    <row r="230" ht="12.75" customHeight="1"/>
    <row r="231" ht="12.75" customHeight="1"/>
    <row r="233" ht="12.75" customHeight="1"/>
  </sheetData>
  <sheetProtection/>
  <mergeCells count="2">
    <mergeCell ref="B76:G76"/>
    <mergeCell ref="B78:G78"/>
  </mergeCells>
  <printOptions/>
  <pageMargins left="0.75" right="0.75" top="1" bottom="0.7" header="0.5" footer="0.5"/>
  <pageSetup fitToHeight="0" fitToWidth="0" horizontalDpi="600" verticalDpi="600" orientation="landscape" scale="65" r:id="rId1"/>
  <headerFooter alignWithMargins="0">
    <oddHeader>&amp;C&amp;"Arial,Bold"Table I-4
Pacific Gas and Electric Company
 Interruptible and Price Responsive Programs
 December 2009 Year-End 
Event Summary</oddHeader>
    <oddFooter>&amp;L&amp;F&amp;R&amp;D</oddFooter>
  </headerFooter>
</worksheet>
</file>

<file path=xl/worksheets/sheet7.xml><?xml version="1.0" encoding="utf-8"?>
<worksheet xmlns="http://schemas.openxmlformats.org/spreadsheetml/2006/main" xmlns:r="http://schemas.openxmlformats.org/officeDocument/2006/relationships">
  <dimension ref="A3:P33"/>
  <sheetViews>
    <sheetView showGridLines="0" zoomScale="75" zoomScaleNormal="75" zoomScaleSheetLayoutView="75" zoomScalePageLayoutView="0" workbookViewId="0" topLeftCell="A3">
      <selection activeCell="A25" sqref="A25:F25"/>
    </sheetView>
  </sheetViews>
  <sheetFormatPr defaultColWidth="9.140625" defaultRowHeight="12.75"/>
  <cols>
    <col min="1" max="1" width="35.57421875" style="0" customWidth="1"/>
    <col min="2" max="2" width="12.421875" style="0" bestFit="1" customWidth="1"/>
    <col min="3" max="6" width="12.28125" style="0" bestFit="1" customWidth="1"/>
    <col min="7" max="7" width="11.7109375" style="0" customWidth="1"/>
    <col min="8" max="9" width="11.7109375" style="0" bestFit="1" customWidth="1"/>
    <col min="10" max="10" width="12.421875" style="0" bestFit="1" customWidth="1"/>
    <col min="11" max="11" width="12.28125" style="0" customWidth="1"/>
    <col min="12" max="12" width="12.00390625" style="0" bestFit="1" customWidth="1"/>
    <col min="13" max="13" width="11.8515625" style="0" bestFit="1" customWidth="1"/>
    <col min="14" max="14" width="15.7109375" style="0" bestFit="1" customWidth="1"/>
    <col min="15" max="15" width="11.7109375" style="0" bestFit="1" customWidth="1"/>
  </cols>
  <sheetData>
    <row r="2" ht="13.5" thickBot="1"/>
    <row r="3" spans="1:14" ht="12.75">
      <c r="A3" s="18" t="s">
        <v>18</v>
      </c>
      <c r="B3" s="19"/>
      <c r="C3" s="19"/>
      <c r="D3" s="19"/>
      <c r="E3" s="19"/>
      <c r="F3" s="19"/>
      <c r="G3" s="19"/>
      <c r="H3" s="19"/>
      <c r="I3" s="19"/>
      <c r="J3" s="19"/>
      <c r="K3" s="19"/>
      <c r="L3" s="19"/>
      <c r="M3" s="19"/>
      <c r="N3" s="20"/>
    </row>
    <row r="4" spans="1:14" ht="12.75">
      <c r="A4" s="21"/>
      <c r="B4" s="22"/>
      <c r="C4" s="22"/>
      <c r="D4" s="22"/>
      <c r="E4" s="22"/>
      <c r="F4" s="22"/>
      <c r="G4" s="22"/>
      <c r="H4" s="22"/>
      <c r="I4" s="22"/>
      <c r="J4" s="22"/>
      <c r="K4" s="22"/>
      <c r="L4" s="22"/>
      <c r="M4" s="22"/>
      <c r="N4" s="23"/>
    </row>
    <row r="5" spans="1:14" ht="31.5" customHeight="1">
      <c r="A5" s="15" t="s">
        <v>19</v>
      </c>
      <c r="B5" s="14" t="s">
        <v>0</v>
      </c>
      <c r="C5" s="14" t="s">
        <v>1</v>
      </c>
      <c r="D5" s="14" t="s">
        <v>2</v>
      </c>
      <c r="E5" s="14" t="s">
        <v>3</v>
      </c>
      <c r="F5" s="14" t="s">
        <v>4</v>
      </c>
      <c r="G5" s="14" t="s">
        <v>5</v>
      </c>
      <c r="H5" s="14" t="s">
        <v>6</v>
      </c>
      <c r="I5" s="14" t="s">
        <v>7</v>
      </c>
      <c r="J5" s="14" t="s">
        <v>8</v>
      </c>
      <c r="K5" s="14" t="s">
        <v>9</v>
      </c>
      <c r="L5" s="14" t="s">
        <v>10</v>
      </c>
      <c r="M5" s="16" t="s">
        <v>11</v>
      </c>
      <c r="N5" s="17" t="s">
        <v>17</v>
      </c>
    </row>
    <row r="6" spans="1:14" ht="14.25">
      <c r="A6" s="5" t="s">
        <v>29</v>
      </c>
      <c r="B6" s="41"/>
      <c r="C6" s="41"/>
      <c r="D6" s="41"/>
      <c r="E6" s="41"/>
      <c r="F6" s="41"/>
      <c r="G6" s="41"/>
      <c r="H6" s="41"/>
      <c r="I6" s="41"/>
      <c r="J6" s="41"/>
      <c r="K6" s="41"/>
      <c r="L6" s="41"/>
      <c r="M6" s="172"/>
      <c r="N6" s="173"/>
    </row>
    <row r="7" spans="1:14" ht="12.75">
      <c r="A7" s="211" t="s">
        <v>105</v>
      </c>
      <c r="B7" s="41"/>
      <c r="C7" s="41"/>
      <c r="D7" s="41"/>
      <c r="E7" s="41"/>
      <c r="F7" s="41"/>
      <c r="G7" s="41"/>
      <c r="H7" s="41"/>
      <c r="I7" s="41"/>
      <c r="J7" s="41"/>
      <c r="K7" s="41"/>
      <c r="L7" s="41"/>
      <c r="M7" s="41">
        <v>0</v>
      </c>
      <c r="N7" s="55">
        <f>SUM(B7:M7)</f>
        <v>0</v>
      </c>
    </row>
    <row r="8" spans="1:14" ht="16.5">
      <c r="A8" s="211" t="s">
        <v>204</v>
      </c>
      <c r="B8" s="41"/>
      <c r="C8" s="41"/>
      <c r="D8" s="41"/>
      <c r="E8" s="41"/>
      <c r="F8" s="41"/>
      <c r="G8" s="41"/>
      <c r="H8" s="41"/>
      <c r="I8" s="41"/>
      <c r="J8" s="41"/>
      <c r="K8" s="41"/>
      <c r="L8" s="41"/>
      <c r="M8" s="41">
        <v>1485266</v>
      </c>
      <c r="N8" s="55">
        <v>18804562</v>
      </c>
    </row>
    <row r="9" spans="1:14" ht="12.75">
      <c r="A9" s="211" t="s">
        <v>207</v>
      </c>
      <c r="B9" s="41"/>
      <c r="C9" s="41"/>
      <c r="D9" s="41"/>
      <c r="E9" s="41"/>
      <c r="F9" s="41"/>
      <c r="G9" s="41"/>
      <c r="H9" s="41"/>
      <c r="I9" s="41"/>
      <c r="J9" s="41"/>
      <c r="K9" s="41"/>
      <c r="L9" s="41"/>
      <c r="M9" s="42">
        <v>0</v>
      </c>
      <c r="N9" s="421">
        <v>631850</v>
      </c>
    </row>
    <row r="10" spans="1:14" ht="12.75" customHeight="1">
      <c r="A10" s="424" t="s">
        <v>231</v>
      </c>
      <c r="B10" s="42"/>
      <c r="C10" s="41"/>
      <c r="D10" s="41"/>
      <c r="E10" s="42"/>
      <c r="F10" s="41"/>
      <c r="G10" s="41"/>
      <c r="H10" s="41"/>
      <c r="I10" s="41"/>
      <c r="J10" s="42"/>
      <c r="K10" s="41"/>
      <c r="L10" s="41"/>
      <c r="M10" s="425">
        <v>0</v>
      </c>
      <c r="N10" s="426">
        <v>30539</v>
      </c>
    </row>
    <row r="11" spans="1:14" ht="12.75" customHeight="1">
      <c r="A11" s="6" t="s">
        <v>95</v>
      </c>
      <c r="B11" s="42"/>
      <c r="C11" s="41"/>
      <c r="D11" s="41"/>
      <c r="E11" s="42"/>
      <c r="F11" s="41"/>
      <c r="G11" s="41"/>
      <c r="H11" s="41"/>
      <c r="I11" s="41"/>
      <c r="J11" s="42"/>
      <c r="K11" s="41"/>
      <c r="L11" s="41"/>
      <c r="M11" s="41">
        <v>63645</v>
      </c>
      <c r="N11" s="55">
        <v>2777075</v>
      </c>
    </row>
    <row r="12" spans="1:15" ht="12.75">
      <c r="A12" s="6" t="s">
        <v>96</v>
      </c>
      <c r="B12" s="41"/>
      <c r="C12" s="41"/>
      <c r="D12" s="41"/>
      <c r="E12" s="41"/>
      <c r="F12" s="41"/>
      <c r="G12" s="41"/>
      <c r="H12" s="41"/>
      <c r="I12" s="41"/>
      <c r="J12" s="41"/>
      <c r="K12" s="41"/>
      <c r="L12" s="41"/>
      <c r="M12" s="41">
        <v>53819</v>
      </c>
      <c r="N12" s="55">
        <v>99774</v>
      </c>
      <c r="O12" s="53"/>
    </row>
    <row r="13" spans="1:15" ht="39.75" customHeight="1">
      <c r="A13" s="212" t="s">
        <v>205</v>
      </c>
      <c r="B13" s="171"/>
      <c r="C13" s="41"/>
      <c r="D13" s="41"/>
      <c r="E13" s="41"/>
      <c r="F13" s="41"/>
      <c r="G13" s="41"/>
      <c r="H13" s="41"/>
      <c r="I13" s="41"/>
      <c r="J13" s="41"/>
      <c r="K13" s="41"/>
      <c r="L13" s="41"/>
      <c r="M13" s="171">
        <v>0</v>
      </c>
      <c r="N13" s="174">
        <f>SUM(B13:M13)</f>
        <v>0</v>
      </c>
      <c r="O13" s="54"/>
    </row>
    <row r="14" spans="1:16" ht="12.75">
      <c r="A14" s="6" t="s">
        <v>97</v>
      </c>
      <c r="B14" s="41"/>
      <c r="C14" s="41"/>
      <c r="D14" s="41"/>
      <c r="E14" s="41"/>
      <c r="F14" s="41"/>
      <c r="G14" s="41"/>
      <c r="H14" s="41"/>
      <c r="I14" s="41"/>
      <c r="J14" s="41"/>
      <c r="K14" s="41"/>
      <c r="L14" s="41"/>
      <c r="M14" s="41">
        <v>0</v>
      </c>
      <c r="N14" s="55">
        <v>272810</v>
      </c>
      <c r="O14" s="54"/>
      <c r="P14" s="54"/>
    </row>
    <row r="15" spans="1:16" ht="12.75">
      <c r="A15" s="177" t="s">
        <v>121</v>
      </c>
      <c r="B15" s="41"/>
      <c r="C15" s="41"/>
      <c r="D15" s="41"/>
      <c r="E15" s="41"/>
      <c r="F15" s="41"/>
      <c r="G15" s="41"/>
      <c r="H15" s="41"/>
      <c r="I15" s="41"/>
      <c r="J15" s="41"/>
      <c r="K15" s="41"/>
      <c r="L15" s="41"/>
      <c r="M15" s="41">
        <v>0</v>
      </c>
      <c r="N15" s="55">
        <v>31615</v>
      </c>
      <c r="O15" s="54"/>
      <c r="P15" s="54"/>
    </row>
    <row r="16" spans="1:14" ht="12.75">
      <c r="A16" s="11" t="s">
        <v>12</v>
      </c>
      <c r="B16" s="28">
        <f aca="true" t="shared" si="0" ref="B16:L16">SUM(B7:B15)</f>
        <v>0</v>
      </c>
      <c r="C16" s="30">
        <f t="shared" si="0"/>
        <v>0</v>
      </c>
      <c r="D16" s="30">
        <f t="shared" si="0"/>
        <v>0</v>
      </c>
      <c r="E16" s="30">
        <f t="shared" si="0"/>
        <v>0</v>
      </c>
      <c r="F16" s="30">
        <f t="shared" si="0"/>
        <v>0</v>
      </c>
      <c r="G16" s="30">
        <f t="shared" si="0"/>
        <v>0</v>
      </c>
      <c r="H16" s="30">
        <f t="shared" si="0"/>
        <v>0</v>
      </c>
      <c r="I16" s="30">
        <f t="shared" si="0"/>
        <v>0</v>
      </c>
      <c r="J16" s="30">
        <f t="shared" si="0"/>
        <v>0</v>
      </c>
      <c r="K16" s="30">
        <f t="shared" si="0"/>
        <v>0</v>
      </c>
      <c r="L16" s="30">
        <f t="shared" si="0"/>
        <v>0</v>
      </c>
      <c r="M16" s="30">
        <f>SUM(M7:M15)</f>
        <v>1602730</v>
      </c>
      <c r="N16" s="175">
        <f>SUM(N7:N15)</f>
        <v>22648225</v>
      </c>
    </row>
    <row r="17" spans="1:14" ht="12.75">
      <c r="A17" s="6"/>
      <c r="B17" s="3"/>
      <c r="C17" s="3"/>
      <c r="D17" s="3"/>
      <c r="E17" s="3"/>
      <c r="F17" s="3"/>
      <c r="G17" s="3"/>
      <c r="H17" s="3"/>
      <c r="I17" s="3"/>
      <c r="J17" s="3"/>
      <c r="K17" s="3"/>
      <c r="L17" s="3"/>
      <c r="M17" s="75"/>
      <c r="N17" s="4"/>
    </row>
    <row r="18" spans="1:14" ht="13.5" thickBot="1">
      <c r="A18" s="26"/>
      <c r="B18" s="9"/>
      <c r="C18" s="9"/>
      <c r="D18" s="9"/>
      <c r="E18" s="9"/>
      <c r="F18" s="9"/>
      <c r="G18" s="51"/>
      <c r="H18" s="9"/>
      <c r="I18" s="9"/>
      <c r="J18" s="9"/>
      <c r="K18" s="9"/>
      <c r="L18" s="9"/>
      <c r="M18" s="9"/>
      <c r="N18" s="10"/>
    </row>
    <row r="19" spans="1:14" ht="9" customHeight="1" thickBot="1">
      <c r="A19" s="8"/>
      <c r="B19" s="3"/>
      <c r="C19" s="3"/>
      <c r="D19" s="3"/>
      <c r="E19" s="3"/>
      <c r="F19" s="3"/>
      <c r="G19" s="12"/>
      <c r="H19" s="3"/>
      <c r="I19" s="3"/>
      <c r="J19" s="3"/>
      <c r="K19" s="3"/>
      <c r="L19" s="3"/>
      <c r="M19" s="3"/>
      <c r="N19" s="3"/>
    </row>
    <row r="20" spans="1:14" ht="20.25" customHeight="1" thickBot="1">
      <c r="A20" s="49" t="s">
        <v>30</v>
      </c>
      <c r="B20" s="56">
        <v>0</v>
      </c>
      <c r="C20" s="57">
        <v>0</v>
      </c>
      <c r="D20" s="57">
        <v>0</v>
      </c>
      <c r="E20" s="57">
        <v>0</v>
      </c>
      <c r="F20" s="57">
        <v>0</v>
      </c>
      <c r="G20" s="58">
        <v>0</v>
      </c>
      <c r="H20" s="59">
        <v>0</v>
      </c>
      <c r="I20" s="59">
        <v>0</v>
      </c>
      <c r="J20" s="59">
        <v>0</v>
      </c>
      <c r="K20" s="59">
        <v>0</v>
      </c>
      <c r="L20" s="59">
        <v>0</v>
      </c>
      <c r="M20" s="60">
        <v>0</v>
      </c>
      <c r="N20" s="61">
        <f>SUM(B20:M20)</f>
        <v>0</v>
      </c>
    </row>
    <row r="21" spans="1:14" ht="15" customHeight="1">
      <c r="A21" s="7"/>
      <c r="B21" s="3"/>
      <c r="C21" s="3"/>
      <c r="D21" s="3"/>
      <c r="E21" s="3"/>
      <c r="F21" s="3"/>
      <c r="G21" s="3"/>
      <c r="H21" s="3"/>
      <c r="I21" s="3"/>
      <c r="J21" s="3"/>
      <c r="K21" s="3"/>
      <c r="L21" s="3"/>
      <c r="M21" s="3"/>
      <c r="N21" s="3"/>
    </row>
    <row r="22" spans="1:14" ht="15" customHeight="1">
      <c r="A22" s="66" t="s">
        <v>37</v>
      </c>
      <c r="B22" s="62"/>
      <c r="C22" s="62"/>
      <c r="D22" s="62"/>
      <c r="E22" s="62"/>
      <c r="F22" s="62"/>
      <c r="G22" s="3"/>
      <c r="H22" s="3"/>
      <c r="I22" s="3"/>
      <c r="J22" s="3"/>
      <c r="K22" s="3"/>
      <c r="L22" s="3"/>
      <c r="M22" s="3"/>
      <c r="N22" s="3"/>
    </row>
    <row r="23" spans="1:11" ht="12.75">
      <c r="A23" s="63" t="s">
        <v>33</v>
      </c>
      <c r="B23" s="64"/>
      <c r="C23" s="65"/>
      <c r="D23" s="64"/>
      <c r="E23" s="64"/>
      <c r="F23" s="64"/>
      <c r="G23" s="52"/>
      <c r="H23" s="52"/>
      <c r="I23" s="52"/>
      <c r="J23" s="52"/>
      <c r="K23" s="52"/>
    </row>
    <row r="24" spans="1:6" ht="12.75">
      <c r="A24" s="65" t="s">
        <v>38</v>
      </c>
      <c r="B24" s="65"/>
      <c r="C24" s="65"/>
      <c r="D24" s="65"/>
      <c r="E24" s="65"/>
      <c r="F24" s="65"/>
    </row>
    <row r="25" spans="1:6" ht="12.75">
      <c r="A25" s="450" t="s">
        <v>206</v>
      </c>
      <c r="B25" s="451"/>
      <c r="C25" s="451"/>
      <c r="D25" s="451"/>
      <c r="E25" s="451"/>
      <c r="F25" s="451"/>
    </row>
    <row r="26" spans="2:5" ht="12.75">
      <c r="B26" s="54"/>
      <c r="C26" s="54"/>
      <c r="D26" s="54"/>
      <c r="E26" s="54"/>
    </row>
    <row r="27" ht="12.75">
      <c r="A27" s="34"/>
    </row>
    <row r="28" spans="7:11" ht="12.75">
      <c r="G28" s="113"/>
      <c r="K28" t="s">
        <v>13</v>
      </c>
    </row>
    <row r="29" ht="12.75">
      <c r="G29" s="113"/>
    </row>
    <row r="30" ht="12.75">
      <c r="G30" s="113"/>
    </row>
    <row r="31" ht="12.75">
      <c r="G31" s="113"/>
    </row>
    <row r="32" ht="12.75">
      <c r="G32" s="113"/>
    </row>
    <row r="33" ht="12.75">
      <c r="G33" s="69"/>
    </row>
  </sheetData>
  <sheetProtection/>
  <mergeCells count="1">
    <mergeCell ref="A25:F25"/>
  </mergeCells>
  <printOptions horizontalCentered="1"/>
  <pageMargins left="0.2" right="0.2" top="1" bottom="1" header="0.5" footer="0.5"/>
  <pageSetup horizontalDpi="600" verticalDpi="600" orientation="landscape" scale="70" r:id="rId1"/>
  <headerFooter alignWithMargins="0">
    <oddHeader>&amp;C&amp;"Arial,Bold"Table I-5
Pacific Gas and Electric Company
 Demand Response Programs 
Total Embedded Cost and Revenues &amp;X(1)&amp;X
December 2009 Year-End&amp;"Arial,Regular"
</oddHeader>
    <oddFooter>&amp;L&amp;F&amp;R&amp;D</oddFooter>
  </headerFooter>
</worksheet>
</file>

<file path=xl/worksheets/sheet8.xml><?xml version="1.0" encoding="utf-8"?>
<worksheet xmlns="http://schemas.openxmlformats.org/spreadsheetml/2006/main" xmlns:r="http://schemas.openxmlformats.org/officeDocument/2006/relationships">
  <dimension ref="A1:W10"/>
  <sheetViews>
    <sheetView zoomScale="75" zoomScaleNormal="75" zoomScalePageLayoutView="0" workbookViewId="0" topLeftCell="D1">
      <selection activeCell="J4" sqref="J4"/>
    </sheetView>
  </sheetViews>
  <sheetFormatPr defaultColWidth="9.140625" defaultRowHeight="17.25" customHeight="1"/>
  <cols>
    <col min="1" max="1" width="36.140625" style="201" customWidth="1"/>
    <col min="2" max="2" width="47.00390625" style="201" hidden="1" customWidth="1"/>
    <col min="3" max="8" width="10.7109375" style="181" customWidth="1"/>
    <col min="9" max="14" width="10.7109375" style="201" customWidth="1"/>
    <col min="15" max="15" width="14.00390625" style="201" customWidth="1"/>
    <col min="16" max="16384" width="9.140625" style="181" customWidth="1"/>
  </cols>
  <sheetData>
    <row r="1" spans="1:16" ht="85.5" customHeight="1">
      <c r="A1" s="452" t="s">
        <v>200</v>
      </c>
      <c r="B1" s="453"/>
      <c r="C1" s="453"/>
      <c r="D1" s="453"/>
      <c r="E1" s="453"/>
      <c r="F1" s="453"/>
      <c r="G1" s="453"/>
      <c r="H1" s="453"/>
      <c r="I1" s="453"/>
      <c r="J1" s="453"/>
      <c r="K1" s="453"/>
      <c r="L1" s="453"/>
      <c r="M1" s="453"/>
      <c r="N1" s="453"/>
      <c r="O1" s="453"/>
      <c r="P1" s="180"/>
    </row>
    <row r="2" spans="1:15" ht="30" customHeight="1">
      <c r="A2" s="45" t="s">
        <v>122</v>
      </c>
      <c r="B2" s="45"/>
      <c r="C2" s="203" t="s">
        <v>0</v>
      </c>
      <c r="D2" s="203" t="s">
        <v>1</v>
      </c>
      <c r="E2" s="203" t="s">
        <v>2</v>
      </c>
      <c r="F2" s="203" t="s">
        <v>3</v>
      </c>
      <c r="G2" s="203" t="s">
        <v>4</v>
      </c>
      <c r="H2" s="203" t="s">
        <v>5</v>
      </c>
      <c r="I2" s="203" t="s">
        <v>6</v>
      </c>
      <c r="J2" s="203" t="s">
        <v>7</v>
      </c>
      <c r="K2" s="203" t="s">
        <v>8</v>
      </c>
      <c r="L2" s="203" t="s">
        <v>9</v>
      </c>
      <c r="M2" s="203" t="s">
        <v>10</v>
      </c>
      <c r="N2" s="203" t="s">
        <v>11</v>
      </c>
      <c r="O2" s="203" t="s">
        <v>123</v>
      </c>
    </row>
    <row r="3" spans="1:16" s="45" customFormat="1" ht="19.5" customHeight="1">
      <c r="A3" s="202" t="s">
        <v>124</v>
      </c>
      <c r="B3" s="183" t="s">
        <v>125</v>
      </c>
      <c r="C3" s="184">
        <v>0</v>
      </c>
      <c r="D3" s="184">
        <v>0</v>
      </c>
      <c r="E3" s="184">
        <v>0</v>
      </c>
      <c r="F3" s="184">
        <v>0</v>
      </c>
      <c r="G3" s="184">
        <v>0</v>
      </c>
      <c r="H3" s="184">
        <v>0</v>
      </c>
      <c r="I3" s="184">
        <v>0</v>
      </c>
      <c r="J3" s="184">
        <v>0</v>
      </c>
      <c r="K3" s="184">
        <v>0</v>
      </c>
      <c r="L3" s="184">
        <v>0</v>
      </c>
      <c r="M3" s="184">
        <v>0</v>
      </c>
      <c r="N3" s="184">
        <v>673791</v>
      </c>
      <c r="O3" s="185">
        <v>18536334</v>
      </c>
      <c r="P3" s="186"/>
    </row>
    <row r="4" spans="1:23" s="190" customFormat="1" ht="17.25" customHeight="1">
      <c r="A4" s="187"/>
      <c r="B4" s="187"/>
      <c r="C4" s="188"/>
      <c r="D4" s="188"/>
      <c r="E4" s="188"/>
      <c r="F4" s="188"/>
      <c r="G4" s="188"/>
      <c r="H4" s="188"/>
      <c r="I4" s="188"/>
      <c r="J4" s="188"/>
      <c r="K4" s="188"/>
      <c r="L4" s="188"/>
      <c r="M4" s="188"/>
      <c r="N4" s="188"/>
      <c r="O4" s="188"/>
      <c r="P4" s="189"/>
      <c r="Q4" s="91"/>
      <c r="R4" s="91"/>
      <c r="S4" s="91"/>
      <c r="T4" s="91"/>
      <c r="U4" s="91"/>
      <c r="V4" s="91"/>
      <c r="W4" s="91"/>
    </row>
    <row r="5" spans="1:23" s="190" customFormat="1" ht="17.25" customHeight="1">
      <c r="A5" s="187"/>
      <c r="B5" s="187"/>
      <c r="C5" s="188"/>
      <c r="D5" s="188"/>
      <c r="E5" s="188"/>
      <c r="F5" s="188"/>
      <c r="G5" s="188"/>
      <c r="H5" s="188"/>
      <c r="I5" s="188"/>
      <c r="J5" s="188"/>
      <c r="K5" s="188"/>
      <c r="L5" s="188"/>
      <c r="M5" s="188"/>
      <c r="N5" s="188"/>
      <c r="O5" s="188"/>
      <c r="P5" s="189"/>
      <c r="Q5" s="91"/>
      <c r="R5" s="91"/>
      <c r="S5" s="91"/>
      <c r="T5" s="91"/>
      <c r="U5" s="91"/>
      <c r="V5" s="91"/>
      <c r="W5" s="91"/>
    </row>
    <row r="6" spans="1:23" s="194" customFormat="1" ht="17.25" customHeight="1" hidden="1">
      <c r="A6" s="187"/>
      <c r="B6" s="187"/>
      <c r="C6" s="188"/>
      <c r="D6" s="188"/>
      <c r="E6" s="188"/>
      <c r="F6" s="188"/>
      <c r="G6" s="188"/>
      <c r="H6" s="188"/>
      <c r="I6" s="188"/>
      <c r="J6" s="188"/>
      <c r="K6" s="188"/>
      <c r="L6" s="188"/>
      <c r="M6" s="188"/>
      <c r="N6" s="188"/>
      <c r="O6" s="191"/>
      <c r="P6" s="192"/>
      <c r="Q6" s="193"/>
      <c r="R6" s="193"/>
      <c r="S6" s="193"/>
      <c r="T6" s="193"/>
      <c r="U6" s="193"/>
      <c r="V6" s="193"/>
      <c r="W6" s="193"/>
    </row>
    <row r="7" spans="1:15" ht="25.5" customHeight="1">
      <c r="A7" s="45" t="s">
        <v>128</v>
      </c>
      <c r="B7" s="182"/>
      <c r="C7" s="203" t="s">
        <v>0</v>
      </c>
      <c r="D7" s="203" t="s">
        <v>1</v>
      </c>
      <c r="E7" s="203" t="s">
        <v>2</v>
      </c>
      <c r="F7" s="203" t="s">
        <v>3</v>
      </c>
      <c r="G7" s="203" t="s">
        <v>4</v>
      </c>
      <c r="H7" s="203" t="s">
        <v>5</v>
      </c>
      <c r="I7" s="203" t="s">
        <v>6</v>
      </c>
      <c r="J7" s="203" t="s">
        <v>7</v>
      </c>
      <c r="K7" s="203" t="s">
        <v>8</v>
      </c>
      <c r="L7" s="203" t="s">
        <v>9</v>
      </c>
      <c r="M7" s="203" t="s">
        <v>10</v>
      </c>
      <c r="N7" s="203" t="s">
        <v>11</v>
      </c>
      <c r="O7" s="45" t="s">
        <v>126</v>
      </c>
    </row>
    <row r="8" spans="1:15" ht="17.25" customHeight="1">
      <c r="A8" s="201" t="s">
        <v>124</v>
      </c>
      <c r="B8" s="25">
        <v>8084776</v>
      </c>
      <c r="C8" s="195">
        <v>0</v>
      </c>
      <c r="D8" s="195">
        <v>0</v>
      </c>
      <c r="E8" s="195">
        <v>0</v>
      </c>
      <c r="F8" s="195">
        <v>0</v>
      </c>
      <c r="G8" s="195">
        <v>0</v>
      </c>
      <c r="H8" s="195">
        <v>0</v>
      </c>
      <c r="I8" s="196">
        <v>0</v>
      </c>
      <c r="J8" s="195">
        <v>0</v>
      </c>
      <c r="K8" s="195">
        <v>0</v>
      </c>
      <c r="L8" s="195">
        <v>0</v>
      </c>
      <c r="M8" s="195">
        <v>0</v>
      </c>
      <c r="N8" s="195">
        <v>103170</v>
      </c>
      <c r="O8" s="197">
        <v>967015</v>
      </c>
    </row>
    <row r="9" spans="1:15" ht="17.25" customHeight="1">
      <c r="A9" s="25"/>
      <c r="B9" s="25"/>
      <c r="C9" s="195"/>
      <c r="D9" s="195"/>
      <c r="E9" s="195"/>
      <c r="F9" s="195"/>
      <c r="G9" s="195"/>
      <c r="H9" s="195"/>
      <c r="I9" s="196"/>
      <c r="J9" s="195"/>
      <c r="K9" s="195"/>
      <c r="L9" s="195"/>
      <c r="M9" s="195"/>
      <c r="N9" s="195"/>
      <c r="O9" s="197"/>
    </row>
    <row r="10" spans="1:15" ht="17.25" customHeight="1">
      <c r="A10" s="198" t="s">
        <v>127</v>
      </c>
      <c r="B10" s="198"/>
      <c r="C10" s="199">
        <f>SUM(C3+C8)</f>
        <v>0</v>
      </c>
      <c r="D10" s="199">
        <f>SUM(D3+D8)</f>
        <v>0</v>
      </c>
      <c r="E10" s="199">
        <f>SUM(E3+E8)</f>
        <v>0</v>
      </c>
      <c r="F10" s="199">
        <f>SUM(F3+F8)</f>
        <v>0</v>
      </c>
      <c r="G10" s="199">
        <f>SUM(G3+G8)</f>
        <v>0</v>
      </c>
      <c r="H10" s="199">
        <f aca="true" t="shared" si="0" ref="H10:N10">SUM(H3+H8)</f>
        <v>0</v>
      </c>
      <c r="I10" s="199">
        <f t="shared" si="0"/>
        <v>0</v>
      </c>
      <c r="J10" s="199">
        <f t="shared" si="0"/>
        <v>0</v>
      </c>
      <c r="K10" s="199">
        <f t="shared" si="0"/>
        <v>0</v>
      </c>
      <c r="L10" s="199">
        <f t="shared" si="0"/>
        <v>0</v>
      </c>
      <c r="M10" s="199">
        <f t="shared" si="0"/>
        <v>0</v>
      </c>
      <c r="N10" s="199">
        <f t="shared" si="0"/>
        <v>776961</v>
      </c>
      <c r="O10" s="200">
        <f>O3+O8</f>
        <v>19503349</v>
      </c>
    </row>
  </sheetData>
  <sheetProtection/>
  <mergeCells count="1">
    <mergeCell ref="A1:O1"/>
  </mergeCells>
  <printOptions/>
  <pageMargins left="0.4" right="0.4" top="1" bottom="1" header="0.5" footer="0.5"/>
  <pageSetup horizontalDpi="600" verticalDpi="600" orientation="landscape" scale="74" r:id="rId1"/>
</worksheet>
</file>

<file path=xl/worksheets/sheet9.xml><?xml version="1.0" encoding="utf-8"?>
<worksheet xmlns="http://schemas.openxmlformats.org/spreadsheetml/2006/main" xmlns:r="http://schemas.openxmlformats.org/officeDocument/2006/relationships">
  <dimension ref="A1:E29"/>
  <sheetViews>
    <sheetView zoomScale="75" zoomScaleNormal="75" zoomScalePageLayoutView="0" workbookViewId="0" topLeftCell="A1">
      <selection activeCell="B13" sqref="B13"/>
    </sheetView>
  </sheetViews>
  <sheetFormatPr defaultColWidth="9.140625" defaultRowHeight="12.75"/>
  <cols>
    <col min="1" max="1" width="18.7109375" style="132" customWidth="1"/>
    <col min="2" max="2" width="13.57421875" style="132" customWidth="1"/>
    <col min="3" max="3" width="55.7109375" style="132" customWidth="1"/>
    <col min="4" max="4" width="10.8515625" style="132" customWidth="1"/>
    <col min="5" max="5" width="64.57421875" style="132" customWidth="1"/>
    <col min="6" max="16384" width="9.140625" style="132" customWidth="1"/>
  </cols>
  <sheetData>
    <row r="1" spans="1:3" ht="12.75">
      <c r="A1" s="134" t="s">
        <v>69</v>
      </c>
      <c r="B1" s="133"/>
      <c r="C1" s="133"/>
    </row>
    <row r="3" spans="1:2" s="134" customFormat="1" ht="12.75">
      <c r="A3" s="134" t="s">
        <v>70</v>
      </c>
      <c r="B3" s="134" t="s">
        <v>71</v>
      </c>
    </row>
    <row r="4" s="134" customFormat="1" ht="12.75">
      <c r="B4" s="134" t="s">
        <v>72</v>
      </c>
    </row>
    <row r="7" spans="1:5" s="135" customFormat="1" ht="13.5" thickBot="1">
      <c r="A7" s="136" t="s">
        <v>76</v>
      </c>
      <c r="B7" s="136" t="s">
        <v>73</v>
      </c>
      <c r="C7" s="136" t="s">
        <v>75</v>
      </c>
      <c r="D7" s="136" t="s">
        <v>20</v>
      </c>
      <c r="E7" s="136" t="s">
        <v>74</v>
      </c>
    </row>
    <row r="8" spans="1:5" ht="48">
      <c r="A8" s="206" t="s">
        <v>129</v>
      </c>
      <c r="B8" s="210">
        <v>1756000</v>
      </c>
      <c r="C8" s="206" t="s">
        <v>131</v>
      </c>
      <c r="D8" s="209">
        <v>40107</v>
      </c>
      <c r="E8" s="204" t="s">
        <v>130</v>
      </c>
    </row>
    <row r="9" spans="1:5" ht="12.75">
      <c r="A9" s="140"/>
      <c r="B9" s="141"/>
      <c r="C9" s="137"/>
      <c r="D9" s="139"/>
      <c r="E9" s="137"/>
    </row>
    <row r="10" spans="1:5" ht="12.75">
      <c r="A10" s="142" t="s">
        <v>77</v>
      </c>
      <c r="B10" s="143">
        <f>SUM(B8:B9)</f>
        <v>1756000</v>
      </c>
      <c r="C10" s="140"/>
      <c r="D10" s="140"/>
      <c r="E10" s="140"/>
    </row>
    <row r="11" spans="1:5" ht="64.5" customHeight="1">
      <c r="A11" s="206" t="s">
        <v>132</v>
      </c>
      <c r="B11" s="207">
        <v>2311998</v>
      </c>
      <c r="C11" s="208" t="s">
        <v>133</v>
      </c>
      <c r="D11" s="209">
        <v>40156</v>
      </c>
      <c r="E11" s="205" t="s">
        <v>134</v>
      </c>
    </row>
    <row r="12" spans="1:5" ht="12.75">
      <c r="A12" s="137"/>
      <c r="B12" s="138"/>
      <c r="C12" s="144"/>
      <c r="D12" s="139"/>
      <c r="E12" s="144"/>
    </row>
    <row r="13" spans="1:5" ht="12.75">
      <c r="A13" s="142" t="s">
        <v>77</v>
      </c>
      <c r="B13" s="143">
        <f>SUM(B11:B12)</f>
        <v>2311998</v>
      </c>
      <c r="C13" s="140"/>
      <c r="D13" s="140"/>
      <c r="E13" s="140"/>
    </row>
    <row r="14" spans="1:5" ht="12.75">
      <c r="A14" s="140"/>
      <c r="B14" s="140"/>
      <c r="C14" s="140"/>
      <c r="D14" s="140"/>
      <c r="E14" s="140"/>
    </row>
    <row r="16" spans="1:2" ht="12.75">
      <c r="A16" s="133" t="s">
        <v>26</v>
      </c>
      <c r="B16" s="133" t="s">
        <v>135</v>
      </c>
    </row>
    <row r="29" ht="12.75">
      <c r="C29" s="133"/>
    </row>
  </sheetData>
  <sheetProtection/>
  <printOptions/>
  <pageMargins left="0.25" right="0.2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CPUC1</cp:lastModifiedBy>
  <cp:lastPrinted>2010-04-15T22:18:17Z</cp:lastPrinted>
  <dcterms:created xsi:type="dcterms:W3CDTF">2001-06-12T23:12:10Z</dcterms:created>
  <dcterms:modified xsi:type="dcterms:W3CDTF">2011-03-04T18:56:18Z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