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585" yWindow="-15" windowWidth="9660" windowHeight="12135" tabRatio="887"/>
  </bookViews>
  <sheets>
    <sheet name="Program MW " sheetId="33" r:id="rId1"/>
    <sheet name="Ex ante LI &amp; Eligibility Stats" sheetId="34" r:id="rId2"/>
    <sheet name="Ex post LI &amp; Eligibility Stats" sheetId="35" r:id="rId3"/>
    <sheet name="TA-TI Distribution" sheetId="36" r:id="rId4"/>
    <sheet name="DRP Expenditures " sheetId="56" r:id="rId5"/>
    <sheet name="Fund Shift Log" sheetId="29" r:id="rId6"/>
    <sheet name="Event Summary" sheetId="57" r:id="rId7"/>
    <sheet name="SDGE Costs - AMDRMA Balance" sheetId="58" r:id="rId8"/>
    <sheet name="SDGE Costs -GRC" sheetId="59" r:id="rId9"/>
  </sheets>
  <externalReferences>
    <externalReference r:id="rId10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Achieve_GRC" localSheetId="1">#REF!</definedName>
    <definedName name="Achieve_GRC" localSheetId="2">#REF!</definedName>
    <definedName name="Achieve_GRC" localSheetId="0">#REF!</definedName>
    <definedName name="Achieve_GRC" localSheetId="3">#REF!</definedName>
    <definedName name="Achieve_GRC">#REF!</definedName>
    <definedName name="Achieve_Service_Excellenc" localSheetId="1">#REF!</definedName>
    <definedName name="Achieve_Service_Excellenc" localSheetId="2">#REF!</definedName>
    <definedName name="Achieve_Service_Excellenc" localSheetId="0">#REF!</definedName>
    <definedName name="Achieve_Service_Excellenc" localSheetId="3">#REF!</definedName>
    <definedName name="Achieve_Service_Excellenc">#REF!</definedName>
    <definedName name="Achieve_Service_Excellence" localSheetId="1">#REF!</definedName>
    <definedName name="Achieve_Service_Excellence" localSheetId="2">#REF!</definedName>
    <definedName name="Achieve_Service_Excellence" localSheetId="0">#REF!</definedName>
    <definedName name="Achieve_Service_Excellence" localSheetId="3">#REF!</definedName>
    <definedName name="Achieve_Service_Excellence">#REF!</definedName>
    <definedName name="Collect_Revenue" localSheetId="1">#REF!</definedName>
    <definedName name="Collect_Revenue" localSheetId="2">#REF!</definedName>
    <definedName name="Collect_Revenue" localSheetId="0">#REF!</definedName>
    <definedName name="Collect_Revenue" localSheetId="3">#REF!</definedName>
    <definedName name="Collect_Revenue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5000">'[1]ACTMA Detail'!$N$2:$N$102</definedName>
    <definedName name="DATA6">#REF!</definedName>
    <definedName name="DATA7">#REF!</definedName>
    <definedName name="DATA8">#REF!</definedName>
    <definedName name="DATA9">#REF!</definedName>
    <definedName name="Enhance_Delivery_Channels" localSheetId="1">#REF!</definedName>
    <definedName name="Enhance_Delivery_Channels" localSheetId="2">#REF!</definedName>
    <definedName name="Enhance_Delivery_Channels" localSheetId="0">#REF!</definedName>
    <definedName name="Enhance_Delivery_Channels" localSheetId="3">#REF!</definedName>
    <definedName name="Enhance_Delivery_Channels">#REF!</definedName>
    <definedName name="Ethics_and_Compliance" localSheetId="1">#REF!</definedName>
    <definedName name="Ethics_and_Compliance" localSheetId="2">#REF!</definedName>
    <definedName name="Ethics_and_Compliance" localSheetId="0">#REF!</definedName>
    <definedName name="Ethics_and_Compliance" localSheetId="3">#REF!</definedName>
    <definedName name="Ethics_and_Compliance">#REF!</definedName>
    <definedName name="Launch_Refine_Market" localSheetId="1">#REF!</definedName>
    <definedName name="Launch_Refine_Market" localSheetId="2">#REF!</definedName>
    <definedName name="Launch_Refine_Market" localSheetId="0">#REF!</definedName>
    <definedName name="Launch_Refine_Market" localSheetId="3">#REF!</definedName>
    <definedName name="Launch_Refine_Market">#REF!</definedName>
    <definedName name="Manage_AMI" localSheetId="1">#REF!</definedName>
    <definedName name="Manage_AMI" localSheetId="2">#REF!</definedName>
    <definedName name="Manage_AMI" localSheetId="0">#REF!</definedName>
    <definedName name="Manage_AMI" localSheetId="3">#REF!</definedName>
    <definedName name="Manage_AMI">#REF!</definedName>
    <definedName name="Meet_Financial_Targets" localSheetId="1">#REF!</definedName>
    <definedName name="Meet_Financial_Targets" localSheetId="2">#REF!</definedName>
    <definedName name="Meet_Financial_Targets" localSheetId="0">#REF!</definedName>
    <definedName name="Meet_Financial_Targets" localSheetId="3">#REF!</definedName>
    <definedName name="Meet_Financial_Targets">#REF!</definedName>
    <definedName name="nnnnnn">'[1]ACTMA Detail'!$P$2:$P$102</definedName>
    <definedName name="_xlnm.Print_Area" localSheetId="6">'Event Summary'!$A$1:$G$35</definedName>
    <definedName name="_xlnm.Print_Area" localSheetId="1">'Ex ante LI &amp; Eligibility Stats'!$A$1:$P$29</definedName>
    <definedName name="_xlnm.Print_Area" localSheetId="2">'Ex post LI &amp; Eligibility Stats'!$A$1:$O$26</definedName>
    <definedName name="_xlnm.Print_Area" localSheetId="0">'Program MW '!$A$1:$T$60</definedName>
    <definedName name="_xlnm.Print_Area" localSheetId="7">'SDGE Costs - AMDRMA Balance'!$A$1:$R$59</definedName>
    <definedName name="_xlnm.Print_Area" localSheetId="8">'SDGE Costs -GRC'!$A$1:$Q$37</definedName>
    <definedName name="Reliability_Expectations" localSheetId="1">#REF!</definedName>
    <definedName name="Reliability_Expectations" localSheetId="2">#REF!</definedName>
    <definedName name="Reliability_Expectations" localSheetId="0">#REF!</definedName>
    <definedName name="Reliability_Expectations" localSheetId="3">#REF!</definedName>
    <definedName name="Reliability_Expectations">#REF!</definedName>
    <definedName name="Stabilization_Customer_Base" localSheetId="1">#REF!</definedName>
    <definedName name="Stabilization_Customer_Base" localSheetId="2">#REF!</definedName>
    <definedName name="Stabilization_Customer_Base" localSheetId="0">#REF!</definedName>
    <definedName name="Stabilization_Customer_Base" localSheetId="3">#REF!</definedName>
    <definedName name="Stabilization_Customer_Base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Valued_Service_Provider" localSheetId="1">#REF!</definedName>
    <definedName name="Valued_Service_Provider" localSheetId="2">#REF!</definedName>
    <definedName name="Valued_Service_Provider" localSheetId="0">#REF!</definedName>
    <definedName name="Valued_Service_Provider" localSheetId="3">#REF!</definedName>
    <definedName name="Valued_Service_Provider">#REF!</definedName>
    <definedName name="Voice_of_Customer" localSheetId="1">#REF!</definedName>
    <definedName name="Voice_of_Customer" localSheetId="2">#REF!</definedName>
    <definedName name="Voice_of_Customer" localSheetId="0">#REF!</definedName>
    <definedName name="Voice_of_Customer" localSheetId="3">#REF!</definedName>
    <definedName name="Voice_of_Customer">#REF!</definedName>
    <definedName name="Z_E5DF83AA_DC53_4EBF_A523_33DA0FE284E8_.wvu.PrintArea" localSheetId="2" hidden="1">'Ex post LI &amp; Eligibility Stats'!$A$1:$O$26</definedName>
    <definedName name="Z_E5DF83AA_DC53_4EBF_A523_33DA0FE284E8_.wvu.PrintArea" localSheetId="0" hidden="1">'Program MW '!$A$1:$Z$59</definedName>
    <definedName name="Z_E5DF83AA_DC53_4EBF_A523_33DA0FE284E8_.wvu.PrintArea" localSheetId="3" hidden="1">'TA-TI Distribution'!#REF!</definedName>
  </definedNames>
  <calcPr calcId="125725"/>
</workbook>
</file>

<file path=xl/calcChain.xml><?xml version="1.0" encoding="utf-8"?>
<calcChain xmlns="http://schemas.openxmlformats.org/spreadsheetml/2006/main">
  <c r="R7" i="56"/>
  <c r="L29"/>
  <c r="K21" i="58"/>
  <c r="J21" l="1"/>
  <c r="I21" l="1"/>
  <c r="D46" i="33" l="1"/>
  <c r="H21" i="58" l="1"/>
  <c r="G21"/>
  <c r="S23" i="33"/>
  <c r="Q8" i="56"/>
  <c r="Q7"/>
  <c r="R12"/>
  <c r="R62" s="1"/>
  <c r="F21" i="58"/>
  <c r="P23" i="33"/>
  <c r="M23"/>
  <c r="E21" i="58" l="1"/>
  <c r="Q29" i="59"/>
  <c r="P27"/>
  <c r="O27"/>
  <c r="N27"/>
  <c r="L27"/>
  <c r="J27"/>
  <c r="H27"/>
  <c r="G27"/>
  <c r="F27"/>
  <c r="E27"/>
  <c r="D27"/>
  <c r="C27"/>
  <c r="B27"/>
  <c r="Q27" s="1"/>
  <c r="Q26"/>
  <c r="Q25"/>
  <c r="Q24"/>
  <c r="Q23"/>
  <c r="P20"/>
  <c r="O20"/>
  <c r="N20"/>
  <c r="L20"/>
  <c r="J20"/>
  <c r="H20"/>
  <c r="G20"/>
  <c r="F20"/>
  <c r="E20"/>
  <c r="D20"/>
  <c r="C20"/>
  <c r="B20"/>
  <c r="Q20" s="1"/>
  <c r="Q19"/>
  <c r="P16"/>
  <c r="O16"/>
  <c r="N16"/>
  <c r="L16"/>
  <c r="J16"/>
  <c r="H16"/>
  <c r="G16"/>
  <c r="F16"/>
  <c r="E16"/>
  <c r="D16"/>
  <c r="C16"/>
  <c r="B16"/>
  <c r="Q16" s="1"/>
  <c r="Q15"/>
  <c r="P12"/>
  <c r="P30" s="1"/>
  <c r="O12"/>
  <c r="O30" s="1"/>
  <c r="N12"/>
  <c r="N30" s="1"/>
  <c r="L12"/>
  <c r="L30" s="1"/>
  <c r="J12"/>
  <c r="J30" s="1"/>
  <c r="H12"/>
  <c r="H30" s="1"/>
  <c r="G12"/>
  <c r="G30" s="1"/>
  <c r="F12"/>
  <c r="F30" s="1"/>
  <c r="E12"/>
  <c r="E30" s="1"/>
  <c r="D12"/>
  <c r="D30" s="1"/>
  <c r="C12"/>
  <c r="C30" s="1"/>
  <c r="B12"/>
  <c r="Q11"/>
  <c r="Q10"/>
  <c r="Q9"/>
  <c r="Q8"/>
  <c r="Q7"/>
  <c r="N52" i="58"/>
  <c r="O49"/>
  <c r="O50" s="1"/>
  <c r="M49"/>
  <c r="L49"/>
  <c r="K49"/>
  <c r="J49"/>
  <c r="I49"/>
  <c r="H49"/>
  <c r="G49"/>
  <c r="F49"/>
  <c r="E49"/>
  <c r="D49"/>
  <c r="C49"/>
  <c r="B49"/>
  <c r="N48"/>
  <c r="N47"/>
  <c r="N46"/>
  <c r="N45"/>
  <c r="N44"/>
  <c r="N43"/>
  <c r="O40"/>
  <c r="M40"/>
  <c r="L40"/>
  <c r="K40"/>
  <c r="J40"/>
  <c r="I40"/>
  <c r="H40"/>
  <c r="G40"/>
  <c r="F40"/>
  <c r="E40"/>
  <c r="D40"/>
  <c r="C40"/>
  <c r="B40"/>
  <c r="N39"/>
  <c r="N38"/>
  <c r="O35"/>
  <c r="M35"/>
  <c r="L35"/>
  <c r="K35"/>
  <c r="I35"/>
  <c r="H35"/>
  <c r="G35"/>
  <c r="F35"/>
  <c r="E35"/>
  <c r="D35"/>
  <c r="C35"/>
  <c r="B35"/>
  <c r="N35" s="1"/>
  <c r="N34"/>
  <c r="N33"/>
  <c r="N32"/>
  <c r="N31"/>
  <c r="N30"/>
  <c r="N29"/>
  <c r="O26"/>
  <c r="M26"/>
  <c r="L26"/>
  <c r="K26"/>
  <c r="J26"/>
  <c r="I26"/>
  <c r="H26"/>
  <c r="G26"/>
  <c r="F26"/>
  <c r="E26"/>
  <c r="N25"/>
  <c r="N24"/>
  <c r="N23"/>
  <c r="N22"/>
  <c r="D21"/>
  <c r="D26" s="1"/>
  <c r="C21"/>
  <c r="C26" s="1"/>
  <c r="B21"/>
  <c r="N20"/>
  <c r="B20"/>
  <c r="B26" s="1"/>
  <c r="N19"/>
  <c r="N18"/>
  <c r="N17"/>
  <c r="N16"/>
  <c r="N15"/>
  <c r="N14"/>
  <c r="N13"/>
  <c r="N12"/>
  <c r="N11"/>
  <c r="N10"/>
  <c r="N9"/>
  <c r="N8"/>
  <c r="N7"/>
  <c r="N6"/>
  <c r="Q60" i="56"/>
  <c r="N60"/>
  <c r="M60"/>
  <c r="L60"/>
  <c r="K60"/>
  <c r="J60"/>
  <c r="I60"/>
  <c r="H60"/>
  <c r="G60"/>
  <c r="F60"/>
  <c r="E60"/>
  <c r="D60"/>
  <c r="C60"/>
  <c r="O60" s="1"/>
  <c r="B60"/>
  <c r="Q56"/>
  <c r="O56"/>
  <c r="N56"/>
  <c r="M56"/>
  <c r="L56"/>
  <c r="K56"/>
  <c r="J56"/>
  <c r="I56"/>
  <c r="H56"/>
  <c r="G56"/>
  <c r="F56"/>
  <c r="E56"/>
  <c r="D56"/>
  <c r="C56"/>
  <c r="B56"/>
  <c r="P55"/>
  <c r="P56" s="1"/>
  <c r="O55"/>
  <c r="Q52"/>
  <c r="N52"/>
  <c r="M52"/>
  <c r="L52"/>
  <c r="K52"/>
  <c r="J52"/>
  <c r="I52"/>
  <c r="H52"/>
  <c r="G52"/>
  <c r="F52"/>
  <c r="E52"/>
  <c r="D52"/>
  <c r="C52"/>
  <c r="B52"/>
  <c r="O51"/>
  <c r="O52" s="1"/>
  <c r="Q48"/>
  <c r="O48"/>
  <c r="N48"/>
  <c r="M48"/>
  <c r="L48"/>
  <c r="K48"/>
  <c r="J48"/>
  <c r="I48"/>
  <c r="H48"/>
  <c r="G48"/>
  <c r="F48"/>
  <c r="E48"/>
  <c r="D48"/>
  <c r="C48"/>
  <c r="B48"/>
  <c r="P47"/>
  <c r="P48" s="1"/>
  <c r="O47"/>
  <c r="Q44"/>
  <c r="N44"/>
  <c r="M44"/>
  <c r="L44"/>
  <c r="K44"/>
  <c r="J44"/>
  <c r="I44"/>
  <c r="H44"/>
  <c r="G44"/>
  <c r="F44"/>
  <c r="E44"/>
  <c r="D44"/>
  <c r="C44"/>
  <c r="B44"/>
  <c r="O43"/>
  <c r="O44" s="1"/>
  <c r="Q40"/>
  <c r="N40"/>
  <c r="M40"/>
  <c r="L40"/>
  <c r="K40"/>
  <c r="J40"/>
  <c r="I40"/>
  <c r="H40"/>
  <c r="G40"/>
  <c r="F40"/>
  <c r="E40"/>
  <c r="D40"/>
  <c r="C40"/>
  <c r="B40"/>
  <c r="O39"/>
  <c r="O40" s="1"/>
  <c r="Q36"/>
  <c r="N36"/>
  <c r="M36"/>
  <c r="L36"/>
  <c r="K36"/>
  <c r="J36"/>
  <c r="I36"/>
  <c r="H36"/>
  <c r="G36"/>
  <c r="F36"/>
  <c r="E36"/>
  <c r="D36"/>
  <c r="C36"/>
  <c r="B36"/>
  <c r="O35"/>
  <c r="P35" s="1"/>
  <c r="S35" s="1"/>
  <c r="O34"/>
  <c r="P34" s="1"/>
  <c r="O33"/>
  <c r="Q30"/>
  <c r="N30"/>
  <c r="M30"/>
  <c r="L30"/>
  <c r="K30"/>
  <c r="J30"/>
  <c r="I30"/>
  <c r="H30"/>
  <c r="G30"/>
  <c r="F30"/>
  <c r="E30"/>
  <c r="D30"/>
  <c r="C30"/>
  <c r="B30"/>
  <c r="O29"/>
  <c r="P29" s="1"/>
  <c r="S29" s="1"/>
  <c r="O28"/>
  <c r="P28" s="1"/>
  <c r="S28" s="1"/>
  <c r="O27"/>
  <c r="P27" s="1"/>
  <c r="S27" s="1"/>
  <c r="O26"/>
  <c r="P26" s="1"/>
  <c r="Q23"/>
  <c r="O23"/>
  <c r="N23"/>
  <c r="M23"/>
  <c r="L23"/>
  <c r="K23"/>
  <c r="J23"/>
  <c r="I23"/>
  <c r="H23"/>
  <c r="G23"/>
  <c r="F23"/>
  <c r="E23"/>
  <c r="D23"/>
  <c r="C23"/>
  <c r="B23"/>
  <c r="P22"/>
  <c r="P23" s="1"/>
  <c r="O22"/>
  <c r="Q19"/>
  <c r="N19"/>
  <c r="M19"/>
  <c r="L19"/>
  <c r="K19"/>
  <c r="J19"/>
  <c r="I19"/>
  <c r="H19"/>
  <c r="G19"/>
  <c r="F19"/>
  <c r="E19"/>
  <c r="D19"/>
  <c r="C19"/>
  <c r="B19"/>
  <c r="P18"/>
  <c r="S18" s="1"/>
  <c r="O18"/>
  <c r="O17"/>
  <c r="P17" s="1"/>
  <c r="S17" s="1"/>
  <c r="O16"/>
  <c r="P16" s="1"/>
  <c r="S16" s="1"/>
  <c r="P15"/>
  <c r="O15"/>
  <c r="Q12"/>
  <c r="Q62" s="1"/>
  <c r="N12"/>
  <c r="N62" s="1"/>
  <c r="M12"/>
  <c r="M62" s="1"/>
  <c r="L12"/>
  <c r="L62" s="1"/>
  <c r="K12"/>
  <c r="K62" s="1"/>
  <c r="J12"/>
  <c r="J62" s="1"/>
  <c r="I12"/>
  <c r="H12"/>
  <c r="G12"/>
  <c r="F12"/>
  <c r="F62" s="1"/>
  <c r="E12"/>
  <c r="E62" s="1"/>
  <c r="D12"/>
  <c r="D62" s="1"/>
  <c r="C12"/>
  <c r="C62" s="1"/>
  <c r="B12"/>
  <c r="B62" s="1"/>
  <c r="O11"/>
  <c r="P11" s="1"/>
  <c r="O10"/>
  <c r="P10" s="1"/>
  <c r="O9"/>
  <c r="P9" s="1"/>
  <c r="O8"/>
  <c r="P8" s="1"/>
  <c r="S8" s="1"/>
  <c r="O7"/>
  <c r="J50" i="58" l="1"/>
  <c r="L50"/>
  <c r="I50"/>
  <c r="K50"/>
  <c r="M50"/>
  <c r="H50"/>
  <c r="I62" i="56"/>
  <c r="G50" i="58"/>
  <c r="P39" i="56"/>
  <c r="P40" s="1"/>
  <c r="S40" s="1"/>
  <c r="O19"/>
  <c r="H62"/>
  <c r="F50" i="58"/>
  <c r="G62" i="56"/>
  <c r="O12"/>
  <c r="P51"/>
  <c r="P52" s="1"/>
  <c r="S52" s="1"/>
  <c r="P43"/>
  <c r="P44" s="1"/>
  <c r="S44" s="1"/>
  <c r="O36"/>
  <c r="N40" i="58"/>
  <c r="Q12" i="59"/>
  <c r="N49" i="58"/>
  <c r="E50"/>
  <c r="B30" i="59"/>
  <c r="Q30" s="1"/>
  <c r="C50" i="58"/>
  <c r="B50"/>
  <c r="D50"/>
  <c r="N21"/>
  <c r="N26" s="1"/>
  <c r="P19" i="56"/>
  <c r="S19" s="1"/>
  <c r="P30"/>
  <c r="S30" s="1"/>
  <c r="P60"/>
  <c r="O30"/>
  <c r="P7"/>
  <c r="S26"/>
  <c r="P33"/>
  <c r="S51" l="1"/>
  <c r="S39"/>
  <c r="N50" i="58"/>
  <c r="O62" i="56"/>
  <c r="S43"/>
  <c r="P36"/>
  <c r="S36" s="1"/>
  <c r="S33"/>
  <c r="P12"/>
  <c r="S7"/>
  <c r="P62" l="1"/>
  <c r="S62" s="1"/>
  <c r="S12"/>
  <c r="N24" i="33" l="1"/>
  <c r="K24"/>
  <c r="H24"/>
  <c r="N15"/>
  <c r="K15"/>
  <c r="H15"/>
  <c r="R18"/>
  <c r="S18"/>
  <c r="R19"/>
  <c r="S19"/>
  <c r="R20"/>
  <c r="S20"/>
  <c r="R21"/>
  <c r="S21"/>
  <c r="R22"/>
  <c r="S22"/>
  <c r="R23"/>
  <c r="S17"/>
  <c r="R17"/>
  <c r="R24" s="1"/>
  <c r="O18"/>
  <c r="P18"/>
  <c r="O19"/>
  <c r="P19"/>
  <c r="O20"/>
  <c r="P20"/>
  <c r="O21"/>
  <c r="P21"/>
  <c r="O22"/>
  <c r="P22"/>
  <c r="O23"/>
  <c r="P17"/>
  <c r="O17"/>
  <c r="L18"/>
  <c r="M18"/>
  <c r="L19"/>
  <c r="M19"/>
  <c r="L20"/>
  <c r="M20"/>
  <c r="L21"/>
  <c r="M21"/>
  <c r="L22"/>
  <c r="L23"/>
  <c r="M17"/>
  <c r="L17"/>
  <c r="J24"/>
  <c r="I24"/>
  <c r="O14"/>
  <c r="O13"/>
  <c r="P12"/>
  <c r="O12"/>
  <c r="P11"/>
  <c r="O11"/>
  <c r="P10"/>
  <c r="P15" s="1"/>
  <c r="O10"/>
  <c r="L14"/>
  <c r="L13"/>
  <c r="M12"/>
  <c r="L12"/>
  <c r="M11"/>
  <c r="L11"/>
  <c r="M10"/>
  <c r="M15" s="1"/>
  <c r="L10"/>
  <c r="J25"/>
  <c r="R11"/>
  <c r="S11"/>
  <c r="R12"/>
  <c r="S12"/>
  <c r="R13"/>
  <c r="R14"/>
  <c r="S10"/>
  <c r="R10"/>
  <c r="R46"/>
  <c r="S45"/>
  <c r="R45"/>
  <c r="S44"/>
  <c r="R44"/>
  <c r="S43"/>
  <c r="R43"/>
  <c r="S42"/>
  <c r="R42"/>
  <c r="S41"/>
  <c r="R41"/>
  <c r="S40"/>
  <c r="S47" s="1"/>
  <c r="R40"/>
  <c r="O46"/>
  <c r="P45"/>
  <c r="O45"/>
  <c r="P44"/>
  <c r="O44"/>
  <c r="P43"/>
  <c r="O43"/>
  <c r="P42"/>
  <c r="O42"/>
  <c r="P41"/>
  <c r="O41"/>
  <c r="P40"/>
  <c r="P47" s="1"/>
  <c r="O40"/>
  <c r="O47" s="1"/>
  <c r="L46"/>
  <c r="M45"/>
  <c r="L45"/>
  <c r="M44"/>
  <c r="L44"/>
  <c r="M43"/>
  <c r="L43"/>
  <c r="M42"/>
  <c r="L42"/>
  <c r="M41"/>
  <c r="L41"/>
  <c r="M40"/>
  <c r="L40"/>
  <c r="L47" s="1"/>
  <c r="I46"/>
  <c r="J45"/>
  <c r="I45"/>
  <c r="J44"/>
  <c r="I44"/>
  <c r="J43"/>
  <c r="I43"/>
  <c r="J42"/>
  <c r="I42"/>
  <c r="J41"/>
  <c r="I41"/>
  <c r="J40"/>
  <c r="I40"/>
  <c r="I47" s="1"/>
  <c r="F46"/>
  <c r="G45"/>
  <c r="F45"/>
  <c r="G44"/>
  <c r="F44"/>
  <c r="G43"/>
  <c r="F43"/>
  <c r="G42"/>
  <c r="F42"/>
  <c r="G41"/>
  <c r="F41"/>
  <c r="G40"/>
  <c r="G47" s="1"/>
  <c r="F40"/>
  <c r="F47" s="1"/>
  <c r="C41"/>
  <c r="D41"/>
  <c r="C42"/>
  <c r="D42"/>
  <c r="C43"/>
  <c r="D43"/>
  <c r="C44"/>
  <c r="D44"/>
  <c r="C45"/>
  <c r="D45"/>
  <c r="C46"/>
  <c r="D40"/>
  <c r="D47" s="1"/>
  <c r="C40"/>
  <c r="C47" s="1"/>
  <c r="R37"/>
  <c r="R36"/>
  <c r="S35"/>
  <c r="R35"/>
  <c r="S34"/>
  <c r="R34"/>
  <c r="S33"/>
  <c r="S38" s="1"/>
  <c r="R33"/>
  <c r="O37"/>
  <c r="O36"/>
  <c r="P35"/>
  <c r="O35"/>
  <c r="P34"/>
  <c r="O34"/>
  <c r="P33"/>
  <c r="P38" s="1"/>
  <c r="P48" s="1"/>
  <c r="O33"/>
  <c r="L37"/>
  <c r="L36"/>
  <c r="M35"/>
  <c r="L35"/>
  <c r="M34"/>
  <c r="L34"/>
  <c r="M33"/>
  <c r="M38" s="1"/>
  <c r="L33"/>
  <c r="I37"/>
  <c r="I33"/>
  <c r="I34"/>
  <c r="I35"/>
  <c r="I36"/>
  <c r="J35"/>
  <c r="J34"/>
  <c r="J33"/>
  <c r="F37"/>
  <c r="F33"/>
  <c r="F34"/>
  <c r="F35"/>
  <c r="F36"/>
  <c r="G35"/>
  <c r="G34"/>
  <c r="G33"/>
  <c r="D34"/>
  <c r="D35"/>
  <c r="D33"/>
  <c r="C34"/>
  <c r="C35"/>
  <c r="C36"/>
  <c r="C37"/>
  <c r="C33"/>
  <c r="S15"/>
  <c r="S24"/>
  <c r="V12"/>
  <c r="W12"/>
  <c r="V14" s="1"/>
  <c r="Y5" i="36"/>
  <c r="Y8"/>
  <c r="Y9"/>
  <c r="Y10"/>
  <c r="Y11" s="1"/>
  <c r="Y13"/>
  <c r="Y14"/>
  <c r="Y18" s="1"/>
  <c r="Y15"/>
  <c r="Y16"/>
  <c r="X11"/>
  <c r="X20" s="1"/>
  <c r="X18"/>
  <c r="W11"/>
  <c r="W18"/>
  <c r="V11"/>
  <c r="R25"/>
  <c r="R27" s="1"/>
  <c r="U13"/>
  <c r="U14"/>
  <c r="U15"/>
  <c r="U16"/>
  <c r="U19" s="1"/>
  <c r="T18"/>
  <c r="S18"/>
  <c r="U5"/>
  <c r="U8"/>
  <c r="U9"/>
  <c r="U10"/>
  <c r="T11"/>
  <c r="S11"/>
  <c r="S20" s="1"/>
  <c r="R11"/>
  <c r="N25"/>
  <c r="N27"/>
  <c r="Q13"/>
  <c r="Q14"/>
  <c r="Q18" s="1"/>
  <c r="Q20" s="1"/>
  <c r="Q15"/>
  <c r="Q16"/>
  <c r="P18"/>
  <c r="O18"/>
  <c r="Q5"/>
  <c r="Q8"/>
  <c r="Q9"/>
  <c r="Q10"/>
  <c r="P11"/>
  <c r="O11"/>
  <c r="N11"/>
  <c r="N13" i="35"/>
  <c r="D5" i="33"/>
  <c r="D29" s="1"/>
  <c r="F5"/>
  <c r="G5" s="1"/>
  <c r="G29" s="1"/>
  <c r="N25"/>
  <c r="Q15"/>
  <c r="H25"/>
  <c r="Q24"/>
  <c r="C29"/>
  <c r="B38"/>
  <c r="E38"/>
  <c r="E47"/>
  <c r="H38"/>
  <c r="H47"/>
  <c r="K38"/>
  <c r="M47"/>
  <c r="N38"/>
  <c r="Q38"/>
  <c r="Q47"/>
  <c r="R47"/>
  <c r="B47"/>
  <c r="B48" s="1"/>
  <c r="J47"/>
  <c r="K47"/>
  <c r="K48" s="1"/>
  <c r="N47"/>
  <c r="N48" s="1"/>
  <c r="L11" i="36"/>
  <c r="L20" s="1"/>
  <c r="L18"/>
  <c r="K11"/>
  <c r="J11"/>
  <c r="H11"/>
  <c r="G11"/>
  <c r="G20" s="1"/>
  <c r="D11"/>
  <c r="D18"/>
  <c r="D20" s="1"/>
  <c r="C11"/>
  <c r="C20" s="1"/>
  <c r="M9"/>
  <c r="E9"/>
  <c r="I10"/>
  <c r="M5"/>
  <c r="E5"/>
  <c r="E11" s="1"/>
  <c r="E20" s="1"/>
  <c r="I14"/>
  <c r="V52"/>
  <c r="V54" s="1"/>
  <c r="R52"/>
  <c r="R54" s="1"/>
  <c r="N52"/>
  <c r="N54" s="1"/>
  <c r="J52"/>
  <c r="J54" s="1"/>
  <c r="F52"/>
  <c r="F54" s="1"/>
  <c r="B52"/>
  <c r="B54" s="1"/>
  <c r="Y32"/>
  <c r="Y33"/>
  <c r="Y34"/>
  <c r="Y35"/>
  <c r="Y36"/>
  <c r="Y37"/>
  <c r="Y38"/>
  <c r="Y40"/>
  <c r="Y41"/>
  <c r="Y46" s="1"/>
  <c r="Y42"/>
  <c r="Y43"/>
  <c r="Y44"/>
  <c r="X38"/>
  <c r="X45"/>
  <c r="X47"/>
  <c r="W38"/>
  <c r="W45"/>
  <c r="W47" s="1"/>
  <c r="U32"/>
  <c r="U33"/>
  <c r="U34"/>
  <c r="U35"/>
  <c r="U38" s="1"/>
  <c r="U47" s="1"/>
  <c r="U36"/>
  <c r="U37"/>
  <c r="U40"/>
  <c r="U45"/>
  <c r="U41"/>
  <c r="U42"/>
  <c r="U46" s="1"/>
  <c r="U43"/>
  <c r="U44"/>
  <c r="T38"/>
  <c r="T45"/>
  <c r="T47" s="1"/>
  <c r="S38"/>
  <c r="S45"/>
  <c r="S47"/>
  <c r="Q32"/>
  <c r="Q33"/>
  <c r="Q38" s="1"/>
  <c r="Q34"/>
  <c r="Q35"/>
  <c r="Q36"/>
  <c r="Q37"/>
  <c r="Q40"/>
  <c r="Q41"/>
  <c r="Q42"/>
  <c r="Q45" s="1"/>
  <c r="Q43"/>
  <c r="Q44"/>
  <c r="P38"/>
  <c r="P45"/>
  <c r="P47" s="1"/>
  <c r="O38"/>
  <c r="O45"/>
  <c r="O47"/>
  <c r="M32"/>
  <c r="M33"/>
  <c r="M38" s="1"/>
  <c r="M34"/>
  <c r="M35"/>
  <c r="M36"/>
  <c r="M37"/>
  <c r="M40"/>
  <c r="M41"/>
  <c r="M46" s="1"/>
  <c r="M42"/>
  <c r="M43"/>
  <c r="M44"/>
  <c r="L38"/>
  <c r="L45"/>
  <c r="L47"/>
  <c r="K38"/>
  <c r="K45"/>
  <c r="K47" s="1"/>
  <c r="I32"/>
  <c r="I33"/>
  <c r="I38"/>
  <c r="I47" s="1"/>
  <c r="I34"/>
  <c r="I35"/>
  <c r="I36"/>
  <c r="I37"/>
  <c r="I40"/>
  <c r="I45" s="1"/>
  <c r="I41"/>
  <c r="I42"/>
  <c r="I43"/>
  <c r="I44"/>
  <c r="H38"/>
  <c r="H45"/>
  <c r="H47"/>
  <c r="G38"/>
  <c r="G45"/>
  <c r="G47" s="1"/>
  <c r="E32"/>
  <c r="E38" s="1"/>
  <c r="E33"/>
  <c r="E34"/>
  <c r="E35"/>
  <c r="E36"/>
  <c r="E41"/>
  <c r="E45" s="1"/>
  <c r="E42"/>
  <c r="E43"/>
  <c r="D38"/>
  <c r="D45"/>
  <c r="D47"/>
  <c r="C38"/>
  <c r="C45"/>
  <c r="C47" s="1"/>
  <c r="Q46"/>
  <c r="V25"/>
  <c r="V27"/>
  <c r="J25"/>
  <c r="J27"/>
  <c r="F25"/>
  <c r="F27"/>
  <c r="B25"/>
  <c r="B27"/>
  <c r="T20"/>
  <c r="P20"/>
  <c r="O20"/>
  <c r="M8"/>
  <c r="M11" s="1"/>
  <c r="M20" s="1"/>
  <c r="M10"/>
  <c r="M13"/>
  <c r="M14"/>
  <c r="M15"/>
  <c r="M16"/>
  <c r="M18"/>
  <c r="K18"/>
  <c r="K20"/>
  <c r="I8"/>
  <c r="I5"/>
  <c r="I11" s="1"/>
  <c r="I20" s="1"/>
  <c r="I18"/>
  <c r="H18"/>
  <c r="H20" s="1"/>
  <c r="G18"/>
  <c r="E8"/>
  <c r="E14"/>
  <c r="E15"/>
  <c r="E16"/>
  <c r="E18"/>
  <c r="Q19"/>
  <c r="B11" i="29"/>
  <c r="P24" i="33"/>
  <c r="Y19" i="36"/>
  <c r="I46"/>
  <c r="F29" i="33"/>
  <c r="I5"/>
  <c r="J5" s="1"/>
  <c r="J29" s="1"/>
  <c r="L24"/>
  <c r="W20" i="36"/>
  <c r="U11"/>
  <c r="U20" s="1"/>
  <c r="Q11"/>
  <c r="O15" i="33"/>
  <c r="K25"/>
  <c r="Q48"/>
  <c r="M19" i="36"/>
  <c r="O38" i="33"/>
  <c r="U18" i="36"/>
  <c r="R15" i="33" l="1"/>
  <c r="L38"/>
  <c r="H48"/>
  <c r="E48"/>
  <c r="C38"/>
  <c r="C48" s="1"/>
  <c r="D38"/>
  <c r="D48" s="1"/>
  <c r="I38"/>
  <c r="I48" s="1"/>
  <c r="M24"/>
  <c r="Q25"/>
  <c r="S25"/>
  <c r="O24"/>
  <c r="O25" s="1"/>
  <c r="F38"/>
  <c r="R38"/>
  <c r="O48"/>
  <c r="R25"/>
  <c r="L15"/>
  <c r="L25" s="1"/>
  <c r="M48"/>
  <c r="J38"/>
  <c r="J48" s="1"/>
  <c r="M25"/>
  <c r="P25"/>
  <c r="G38"/>
  <c r="G48" s="1"/>
  <c r="S48"/>
  <c r="L48"/>
  <c r="R48"/>
  <c r="F48"/>
  <c r="I25"/>
  <c r="E47" i="36"/>
  <c r="M47"/>
  <c r="Q47"/>
  <c r="Y20"/>
  <c r="V15" i="33"/>
  <c r="V16" s="1"/>
  <c r="I29"/>
  <c r="L5"/>
  <c r="M45" i="36"/>
  <c r="Y45"/>
  <c r="Y47" s="1"/>
  <c r="O5" i="33" l="1"/>
  <c r="L29"/>
  <c r="M5"/>
  <c r="M29" s="1"/>
  <c r="P5" l="1"/>
  <c r="P29" s="1"/>
  <c r="O29"/>
  <c r="R5"/>
  <c r="S5" l="1"/>
  <c r="S29" s="1"/>
  <c r="R29"/>
</calcChain>
</file>

<file path=xl/sharedStrings.xml><?xml version="1.0" encoding="utf-8"?>
<sst xmlns="http://schemas.openxmlformats.org/spreadsheetml/2006/main" count="757" uniqueCount="227">
  <si>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</si>
  <si>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</si>
  <si>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</si>
  <si>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</si>
  <si>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</si>
  <si>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</si>
  <si>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</si>
  <si>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</si>
  <si>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</si>
  <si>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</si>
  <si>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</si>
  <si>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</si>
  <si>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</si>
  <si>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 xml:space="preserve"> </t>
  </si>
  <si>
    <t>OBMC</t>
  </si>
  <si>
    <t>Service Accounts</t>
  </si>
  <si>
    <t>Year-to-Date Total Cost</t>
  </si>
  <si>
    <t>Annual Total Cost</t>
  </si>
  <si>
    <t>Cost Item</t>
  </si>
  <si>
    <t>Date</t>
  </si>
  <si>
    <t xml:space="preserve">  Sub-Total Interruptible</t>
  </si>
  <si>
    <t>Programs</t>
  </si>
  <si>
    <t>Interruptible/Reliability</t>
  </si>
  <si>
    <t>Total All Programs</t>
  </si>
  <si>
    <t>Event Beginning:End</t>
  </si>
  <si>
    <t>Notes:</t>
  </si>
  <si>
    <t>Event Trigger(1)</t>
  </si>
  <si>
    <t>Total Incremental Cost</t>
  </si>
  <si>
    <t>SLRP</t>
  </si>
  <si>
    <t xml:space="preserve"> Budget Category 1 Total</t>
  </si>
  <si>
    <t xml:space="preserve"> Budget Category 2 Total</t>
  </si>
  <si>
    <t>Capacity Bidding Program</t>
  </si>
  <si>
    <t>DR Contracts</t>
  </si>
  <si>
    <t>Event No.</t>
  </si>
  <si>
    <t xml:space="preserve">  Sub-Total Price Response</t>
  </si>
  <si>
    <t>Participating Load Pilot</t>
  </si>
  <si>
    <t>Category 1:  Emergency Programs</t>
  </si>
  <si>
    <t>Category 2:  Price Responsive Programs</t>
  </si>
  <si>
    <t>Category 3:  DR Aggregator Managed Programs</t>
  </si>
  <si>
    <t xml:space="preserve"> Budget Category 3 Total</t>
  </si>
  <si>
    <t>Category 4:  DR Enabled Programs</t>
  </si>
  <si>
    <t xml:space="preserve"> Budget Category 4 Total</t>
  </si>
  <si>
    <t>Category 5:  Pilots &amp; SmartConnect Enabled Programs</t>
  </si>
  <si>
    <t xml:space="preserve"> Budget Category 5 Total</t>
  </si>
  <si>
    <t>Category 6:  Statewide Marketing Program</t>
  </si>
  <si>
    <t xml:space="preserve"> Budget Category 6 Total</t>
  </si>
  <si>
    <t xml:space="preserve"> Budget Category 7 Total</t>
  </si>
  <si>
    <t>Category 8:  System Support Activities</t>
  </si>
  <si>
    <t xml:space="preserve"> Budget Category 8 Total</t>
  </si>
  <si>
    <t>Category 9:  Marketing Education &amp; Outreach</t>
  </si>
  <si>
    <t>Category 10:  Integrated Programs</t>
  </si>
  <si>
    <t xml:space="preserve"> Budget Category 9 Total</t>
  </si>
  <si>
    <t xml:space="preserve"> Budget Category 10 Total</t>
  </si>
  <si>
    <t>Price Responsive</t>
  </si>
  <si>
    <t>Program</t>
  </si>
  <si>
    <t xml:space="preserve">August </t>
  </si>
  <si>
    <t xml:space="preserve">September </t>
  </si>
  <si>
    <t xml:space="preserve">November </t>
  </si>
  <si>
    <t>Percent Funding</t>
  </si>
  <si>
    <t>3-Year Funding</t>
  </si>
  <si>
    <t>Eligible Accounts as of Jan 1, 2010</t>
  </si>
  <si>
    <t>FUND SHIFTING DOCUMENTATION PER DECISION 09-08-027 ORDERING PARAGRAPH 35</t>
  </si>
  <si>
    <t>OP 35:</t>
  </si>
  <si>
    <t>The utilities may shift up to 50% of a program funds to another program's funds to another program within the same budget category.</t>
  </si>
  <si>
    <t>The utilities shall document the amount of and reason for each shift in their monthly demand response reports.</t>
  </si>
  <si>
    <t>Fund Shift</t>
  </si>
  <si>
    <t>Rationale for Fundshift</t>
  </si>
  <si>
    <t>Programs Impacted</t>
  </si>
  <si>
    <t>Program Category</t>
  </si>
  <si>
    <t>Total</t>
  </si>
  <si>
    <t>Provide concise rationale for the fund shift in colum "Rationale for Fund Shift"</t>
  </si>
  <si>
    <t>Fundshift Adjustments (a)</t>
  </si>
  <si>
    <t>(a) See "Fund Shift Log" for explanations.</t>
  </si>
  <si>
    <t>Year-to-Date Program Expenditures</t>
  </si>
  <si>
    <t>Year-to-Date Event Summary</t>
  </si>
  <si>
    <t>General Program</t>
  </si>
  <si>
    <t>CPP-E</t>
  </si>
  <si>
    <t>PLP</t>
  </si>
  <si>
    <t>BIP - 3 hour option</t>
  </si>
  <si>
    <t>BIP - 30 minute option</t>
  </si>
  <si>
    <t>CPP-D</t>
  </si>
  <si>
    <t>Summer Saver Residential</t>
  </si>
  <si>
    <t>Summer Saver Commercial</t>
  </si>
  <si>
    <t xml:space="preserve">CBP - Day-Ahead </t>
  </si>
  <si>
    <t xml:space="preserve">CBP - Day-Of </t>
  </si>
  <si>
    <t>All C &amp; I customers &gt; 100kW</t>
  </si>
  <si>
    <t>All non-residential customers with interval meter</t>
  </si>
  <si>
    <t>n/a</t>
  </si>
  <si>
    <t>All C&amp;I customers</t>
  </si>
  <si>
    <t>Residential customers with AC</t>
  </si>
  <si>
    <t>Commercial Customers &lt; 100kw</t>
  </si>
  <si>
    <t xml:space="preserve"> Non-residential customers &gt; 20kw</t>
  </si>
  <si>
    <t>Programs in General Rate Case</t>
  </si>
  <si>
    <t>Administrative (O&amp;M)</t>
  </si>
  <si>
    <t xml:space="preserve">AL-TOU-CP </t>
  </si>
  <si>
    <t>Peak Generation (RBRP)</t>
  </si>
  <si>
    <t xml:space="preserve">  Total Administrative (O&amp;M)</t>
  </si>
  <si>
    <t>Capital</t>
  </si>
  <si>
    <t>Peak Generation (RBRP) (1)</t>
  </si>
  <si>
    <t xml:space="preserve">  Total Capital</t>
  </si>
  <si>
    <t>Measurement and Evaluation</t>
  </si>
  <si>
    <t xml:space="preserve">Peak Generation (RBRP) </t>
  </si>
  <si>
    <t>Total M&amp;E</t>
  </si>
  <si>
    <t>Customer Incentives</t>
  </si>
  <si>
    <t>AL-TOU-CP (2)</t>
  </si>
  <si>
    <t>Total Customer Incentives</t>
  </si>
  <si>
    <t xml:space="preserve">Revenue from Penalties </t>
  </si>
  <si>
    <t>Total GRC Program Costs</t>
  </si>
  <si>
    <t>(1) Capital costs for meters provided free to customers and charged to the programs.</t>
  </si>
  <si>
    <t>Year-to-Date Cost</t>
  </si>
  <si>
    <t>% of Budget</t>
  </si>
  <si>
    <t>Demand Bidding Program</t>
  </si>
  <si>
    <t>Peak Day Credit (20/20) Program</t>
  </si>
  <si>
    <t>Base Interruptible Program</t>
  </si>
  <si>
    <t>CPP-Emergency</t>
  </si>
  <si>
    <t>Technology Incentives</t>
  </si>
  <si>
    <t>Technology Assistance</t>
  </si>
  <si>
    <t>Flex Alert Network</t>
  </si>
  <si>
    <t>Customer Education, Awareness &amp; Outreach</t>
  </si>
  <si>
    <t>kWickview</t>
  </si>
  <si>
    <t>Emerging Markets/Technologies</t>
  </si>
  <si>
    <t>Community Outreach</t>
  </si>
  <si>
    <t>Celerity **</t>
  </si>
  <si>
    <t>Summer Saver **</t>
  </si>
  <si>
    <t>Permanent Load Shifting</t>
  </si>
  <si>
    <t>RACT</t>
  </si>
  <si>
    <t>Information Technology</t>
  </si>
  <si>
    <t xml:space="preserve">  Total Administrative (O&amp;M) </t>
  </si>
  <si>
    <t xml:space="preserve">Capital </t>
  </si>
  <si>
    <t>C&amp;I Peak Day Credit (20/20 )</t>
  </si>
  <si>
    <t>Emerging Markets</t>
  </si>
  <si>
    <t xml:space="preserve">  Total Capital </t>
  </si>
  <si>
    <t xml:space="preserve">Measurement and Evaluation </t>
  </si>
  <si>
    <t xml:space="preserve">Summer Saver </t>
  </si>
  <si>
    <t>General Administration</t>
  </si>
  <si>
    <t xml:space="preserve">Total M&amp;E </t>
  </si>
  <si>
    <t xml:space="preserve">Base Interruptible Program </t>
  </si>
  <si>
    <t xml:space="preserve">Celerity </t>
  </si>
  <si>
    <t xml:space="preserve">Total </t>
  </si>
  <si>
    <t>AMDRMA Account End of Month Balance for WG2</t>
  </si>
  <si>
    <t>** Budgeted under a different proceeding</t>
  </si>
  <si>
    <t>Base Interruptible Program (BIP)</t>
  </si>
  <si>
    <t>Emergency Critical Peak Pricing (CPP-E)</t>
  </si>
  <si>
    <t>Summer Saver Program</t>
  </si>
  <si>
    <t>Optional Binding Mandatory Curtailment (OBMC)</t>
  </si>
  <si>
    <t>Scheduled Load Reduction Program (SLRP)</t>
  </si>
  <si>
    <t>Default Critical Peak Pricing (CPP-D)</t>
  </si>
  <si>
    <t>Capacity Bidding Program (CBP)</t>
  </si>
  <si>
    <t>Peak Day Credit</t>
  </si>
  <si>
    <t>Technical Assistance (TA)</t>
  </si>
  <si>
    <t>Technical Incentives (TI)</t>
  </si>
  <si>
    <t>Emerging Technologies (ET)</t>
  </si>
  <si>
    <t>Residential Automated Controls Technology Program</t>
  </si>
  <si>
    <t>Flex Alert Network (FAN)</t>
  </si>
  <si>
    <t>Category 7:  Measurement &amp; Evaluation</t>
  </si>
  <si>
    <t>Measurement &amp; Evaluation (M&amp;E)</t>
  </si>
  <si>
    <t>Other Costs</t>
  </si>
  <si>
    <t xml:space="preserve"> Other Costs Total</t>
  </si>
  <si>
    <t>Ex Ante Estimated MW</t>
  </si>
  <si>
    <t>Ex Post Estimated MW</t>
  </si>
  <si>
    <t>Price Response</t>
  </si>
  <si>
    <t>Average Ex Ante Load Impact kW / Customer</t>
  </si>
  <si>
    <t>Eligible Accounts as of
Jan 1, 2010</t>
  </si>
  <si>
    <t>Eligibility Criteria (Refer to tariff for specifics)</t>
  </si>
  <si>
    <t xml:space="preserve">Estimated Average Ex Ante Load Impact kW/Customer = Average kW / Customer, under 1-in-2 weather conditions, of an event that would occur from 2 - 6 pm on the system peak day of the month, as reported in the load impact reports filed in April 2009. </t>
  </si>
  <si>
    <t>Average Ex Post Load Impact kW / Customer</t>
  </si>
  <si>
    <t>Detailed Breakdown of MWs To Date in TA/Auto DR/TI Programs</t>
  </si>
  <si>
    <t>TA Identified MWs</t>
  </si>
  <si>
    <t>Auto DR Verified MWs</t>
  </si>
  <si>
    <t>TI Verified MWs</t>
  </si>
  <si>
    <t>Total Technology MWs</t>
  </si>
  <si>
    <t>CBP</t>
  </si>
  <si>
    <t>-</t>
  </si>
  <si>
    <t xml:space="preserve">  </t>
  </si>
  <si>
    <t>TA (may also be enrolled in TI and AutoDR)</t>
  </si>
  <si>
    <t>Total TA MWs</t>
  </si>
  <si>
    <t>N/A</t>
  </si>
  <si>
    <t>AMP</t>
  </si>
  <si>
    <t>DBP</t>
  </si>
  <si>
    <t>Peak Choice - Best Effort</t>
  </si>
  <si>
    <t>Peak Choice - Committed</t>
  </si>
  <si>
    <t>Represents "Identified MW" from TA Program participants' service accounts from completed TA audits.</t>
  </si>
  <si>
    <t>AutoDR Verified MWs</t>
  </si>
  <si>
    <t>Represents verified i.e.tested MW for service accounts that participate in Auto DR.</t>
  </si>
  <si>
    <t>Represents verified MW for service accounts that participated in Technology Incentives (TI). Customer service accounts must be enrolled in a DR program however not in AutoDR. MW reported in this column are not necessarily the amount enrolled in a DR Program.</t>
  </si>
  <si>
    <t>Represents the sum of verified MWs associated with the service accounts that participated in TI plus Auto DR programs.</t>
  </si>
  <si>
    <t>General Program category</t>
  </si>
  <si>
    <t xml:space="preserve">Represents MW of participants in the TA stage i.e."Identified MW". </t>
  </si>
  <si>
    <t xml:space="preserve">Estimated Average Ex Post Load Impact kW / Customer = Average kW / Customer service account over all actual event hours for the preceeding year when or if events occurred. </t>
  </si>
  <si>
    <t>Bi-Lateral Agreement</t>
  </si>
  <si>
    <t>None</t>
  </si>
  <si>
    <t xml:space="preserve">Load Reduction     kW </t>
  </si>
  <si>
    <t>Program Tolled Hours (Annual)</t>
  </si>
  <si>
    <t>WMP</t>
  </si>
  <si>
    <t>Wholesale Market Pilot</t>
  </si>
  <si>
    <t>2009-2010 Expenditures</t>
  </si>
  <si>
    <t>Year-to Date 2011 Expenditures</t>
  </si>
  <si>
    <t>Program-to-Date Total Expenditures 2009-2011</t>
  </si>
  <si>
    <t>January-11</t>
  </si>
  <si>
    <t>DRWMP</t>
  </si>
  <si>
    <t>February-11</t>
  </si>
  <si>
    <t>March-11</t>
  </si>
  <si>
    <t>April-11</t>
  </si>
  <si>
    <t>May-11</t>
  </si>
  <si>
    <t xml:space="preserve">Category 1 </t>
  </si>
  <si>
    <t>From CPP-E to BIP</t>
  </si>
  <si>
    <t>To cover increased incentives due to higher enrollment than planned.</t>
  </si>
  <si>
    <t>Effective May 23, 2011 The DemandSMART Agreement was mutually terminated.</t>
  </si>
  <si>
    <t>June-11</t>
  </si>
  <si>
    <t>Met Price Triggers</t>
  </si>
  <si>
    <t>Capacity Bidding Program - Day Ahead</t>
  </si>
  <si>
    <t>Capacity Bidding Program - Day Of</t>
  </si>
  <si>
    <t>2pm-5pm</t>
  </si>
  <si>
    <t>3pm-6pm</t>
  </si>
  <si>
    <t>Base Interruptible Program - Option A</t>
  </si>
  <si>
    <t>Base Interruptible Program - Option B</t>
  </si>
  <si>
    <t>12pm-4pm</t>
  </si>
  <si>
    <t>Summer Saver</t>
  </si>
  <si>
    <t>Critical Peal Pricing - Default</t>
  </si>
  <si>
    <t>1pm-6pm</t>
  </si>
  <si>
    <t>2pm-6pm</t>
  </si>
  <si>
    <t>11am-6pm</t>
  </si>
  <si>
    <t>1pm-5pm</t>
  </si>
  <si>
    <t>Capacity Bidding - Day of</t>
  </si>
  <si>
    <t>TBD</t>
  </si>
  <si>
    <t>Capacity Bidding Program - Day of</t>
  </si>
  <si>
    <t>From Summer Saver to BIP</t>
  </si>
</sst>
</file>

<file path=xl/styles.xml><?xml version="1.0" encoding="utf-8"?>
<styleSheet xmlns="http://schemas.openxmlformats.org/spreadsheetml/2006/main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mm/dd/yy;@"/>
    <numFmt numFmtId="172" formatCode="0.0"/>
    <numFmt numFmtId="173" formatCode="0.0_);[Red]\(0.0\)"/>
    <numFmt numFmtId="174" formatCode="_(* #,##0.0_);_(* \(#,##0.0\);_(* &quot;-&quot;_);_(@_)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1" applyNumberFormat="0" applyAlignment="0" applyProtection="0"/>
    <xf numFmtId="0" fontId="12" fillId="19" borderId="2" applyNumberFormat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7" borderId="1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" fillId="0" borderId="0"/>
    <xf numFmtId="0" fontId="4" fillId="0" borderId="0"/>
    <xf numFmtId="0" fontId="1" fillId="26" borderId="7" applyNumberFormat="0" applyFont="0" applyAlignment="0" applyProtection="0"/>
    <xf numFmtId="0" fontId="22" fillId="28" borderId="8" applyNumberFormat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3" fillId="33" borderId="9" applyNumberFormat="0" applyProtection="0">
      <alignment vertical="center"/>
    </xf>
    <xf numFmtId="4" fontId="24" fillId="33" borderId="9" applyNumberFormat="0" applyProtection="0">
      <alignment vertical="center"/>
    </xf>
    <xf numFmtId="4" fontId="23" fillId="33" borderId="9" applyNumberFormat="0" applyProtection="0">
      <alignment horizontal="left" vertical="center" indent="1"/>
    </xf>
    <xf numFmtId="0" fontId="23" fillId="33" borderId="9" applyNumberFormat="0" applyProtection="0">
      <alignment horizontal="left" vertical="top" indent="1"/>
    </xf>
    <xf numFmtId="4" fontId="23" fillId="2" borderId="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34" borderId="9" applyNumberFormat="0" applyProtection="0">
      <alignment horizontal="right" vertical="center"/>
    </xf>
    <xf numFmtId="4" fontId="6" fillId="35" borderId="9" applyNumberFormat="0" applyProtection="0">
      <alignment horizontal="right" vertical="center"/>
    </xf>
    <xf numFmtId="4" fontId="6" fillId="36" borderId="9" applyNumberFormat="0" applyProtection="0">
      <alignment horizontal="right" vertical="center"/>
    </xf>
    <xf numFmtId="4" fontId="6" fillId="37" borderId="9" applyNumberFormat="0" applyProtection="0">
      <alignment horizontal="right" vertical="center"/>
    </xf>
    <xf numFmtId="4" fontId="6" fillId="9" borderId="9" applyNumberFormat="0" applyProtection="0">
      <alignment horizontal="right" vertical="center"/>
    </xf>
    <xf numFmtId="4" fontId="6" fillId="38" borderId="9" applyNumberFormat="0" applyProtection="0">
      <alignment horizontal="right" vertical="center"/>
    </xf>
    <xf numFmtId="4" fontId="6" fillId="39" borderId="9" applyNumberFormat="0" applyProtection="0">
      <alignment horizontal="right" vertical="center"/>
    </xf>
    <xf numFmtId="4" fontId="23" fillId="40" borderId="1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25" fillId="8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4" fillId="41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6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41" borderId="9" applyNumberFormat="0" applyProtection="0">
      <alignment horizontal="right" vertical="center"/>
    </xf>
    <xf numFmtId="4" fontId="26" fillId="41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27" fillId="42" borderId="0" applyNumberFormat="0" applyProtection="0">
      <alignment horizontal="left" vertical="center" indent="1"/>
    </xf>
    <xf numFmtId="4" fontId="28" fillId="41" borderId="9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0" fillId="0" borderId="0" applyNumberFormat="0" applyFill="0" applyBorder="0" applyAlignment="0" applyProtection="0"/>
  </cellStyleXfs>
  <cellXfs count="462"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Fill="1"/>
    <xf numFmtId="0" fontId="2" fillId="0" borderId="14" xfId="0" applyFont="1" applyFill="1" applyBorder="1" applyAlignment="1">
      <alignment horizontal="center"/>
    </xf>
    <xf numFmtId="0" fontId="0" fillId="0" borderId="15" xfId="0" applyFill="1" applyBorder="1"/>
    <xf numFmtId="0" fontId="4" fillId="0" borderId="0" xfId="64"/>
    <xf numFmtId="0" fontId="4" fillId="0" borderId="0" xfId="64" applyFont="1"/>
    <xf numFmtId="0" fontId="23" fillId="0" borderId="0" xfId="64" applyFont="1"/>
    <xf numFmtId="0" fontId="23" fillId="0" borderId="0" xfId="64" applyFont="1" applyAlignment="1">
      <alignment horizontal="center"/>
    </xf>
    <xf numFmtId="0" fontId="23" fillId="0" borderId="11" xfId="64" applyFont="1" applyBorder="1" applyAlignment="1">
      <alignment horizontal="center"/>
    </xf>
    <xf numFmtId="0" fontId="4" fillId="0" borderId="11" xfId="64" applyFont="1" applyBorder="1"/>
    <xf numFmtId="6" fontId="4" fillId="0" borderId="11" xfId="64" applyNumberFormat="1" applyFont="1" applyBorder="1"/>
    <xf numFmtId="14" fontId="4" fillId="0" borderId="11" xfId="64" applyNumberFormat="1" applyBorder="1"/>
    <xf numFmtId="0" fontId="4" fillId="0" borderId="11" xfId="64" applyBorder="1"/>
    <xf numFmtId="6" fontId="4" fillId="0" borderId="11" xfId="64" applyNumberFormat="1" applyBorder="1"/>
    <xf numFmtId="0" fontId="23" fillId="0" borderId="11" xfId="64" applyFont="1" applyBorder="1"/>
    <xf numFmtId="6" fontId="23" fillId="0" borderId="11" xfId="64" applyNumberFormat="1" applyFont="1" applyBorder="1"/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1" fillId="0" borderId="0" xfId="0" applyFont="1" applyProtection="1"/>
    <xf numFmtId="0" fontId="1" fillId="0" borderId="16" xfId="0" applyFont="1" applyBorder="1" applyProtection="1"/>
    <xf numFmtId="0" fontId="33" fillId="0" borderId="17" xfId="0" applyFont="1" applyBorder="1" applyAlignment="1" applyProtection="1"/>
    <xf numFmtId="0" fontId="33" fillId="0" borderId="11" xfId="0" applyFont="1" applyBorder="1" applyProtection="1"/>
    <xf numFmtId="0" fontId="33" fillId="0" borderId="18" xfId="0" applyFont="1" applyBorder="1" applyAlignment="1" applyProtection="1">
      <alignment horizontal="center" wrapText="1"/>
    </xf>
    <xf numFmtId="0" fontId="33" fillId="0" borderId="11" xfId="0" applyFont="1" applyBorder="1" applyAlignment="1" applyProtection="1">
      <alignment horizontal="center" wrapText="1"/>
    </xf>
    <xf numFmtId="0" fontId="33" fillId="0" borderId="19" xfId="0" applyFont="1" applyBorder="1" applyAlignment="1" applyProtection="1">
      <alignment horizontal="center" wrapText="1"/>
    </xf>
    <xf numFmtId="0" fontId="33" fillId="0" borderId="20" xfId="0" applyFont="1" applyBorder="1" applyAlignment="1" applyProtection="1">
      <alignment horizontal="center" wrapText="1"/>
    </xf>
    <xf numFmtId="0" fontId="33" fillId="0" borderId="21" xfId="0" applyFont="1" applyBorder="1" applyAlignment="1" applyProtection="1">
      <alignment horizontal="center" wrapText="1"/>
    </xf>
    <xf numFmtId="0" fontId="33" fillId="0" borderId="11" xfId="0" applyFont="1" applyFill="1" applyBorder="1" applyAlignment="1" applyProtection="1">
      <alignment horizontal="left"/>
    </xf>
    <xf numFmtId="0" fontId="33" fillId="0" borderId="18" xfId="0" applyFont="1" applyBorder="1" applyAlignment="1" applyProtection="1">
      <alignment horizontal="center"/>
    </xf>
    <xf numFmtId="0" fontId="33" fillId="0" borderId="19" xfId="0" applyFont="1" applyBorder="1" applyAlignment="1" applyProtection="1">
      <alignment horizontal="center"/>
    </xf>
    <xf numFmtId="38" fontId="35" fillId="0" borderId="22" xfId="0" applyNumberFormat="1" applyFont="1" applyFill="1" applyBorder="1" applyAlignment="1" applyProtection="1">
      <alignment horizontal="center"/>
      <protection locked="0"/>
    </xf>
    <xf numFmtId="3" fontId="35" fillId="0" borderId="17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wrapText="1"/>
    </xf>
    <xf numFmtId="38" fontId="35" fillId="0" borderId="17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wrapText="1"/>
    </xf>
    <xf numFmtId="38" fontId="35" fillId="0" borderId="21" xfId="0" applyNumberFormat="1" applyFont="1" applyFill="1" applyBorder="1" applyAlignment="1" applyProtection="1">
      <alignment horizontal="center"/>
      <protection locked="0"/>
    </xf>
    <xf numFmtId="3" fontId="1" fillId="0" borderId="23" xfId="0" applyNumberFormat="1" applyFont="1" applyBorder="1" applyProtection="1"/>
    <xf numFmtId="0" fontId="33" fillId="0" borderId="24" xfId="0" applyFont="1" applyFill="1" applyBorder="1" applyProtection="1"/>
    <xf numFmtId="3" fontId="1" fillId="0" borderId="25" xfId="0" applyNumberFormat="1" applyFont="1" applyFill="1" applyBorder="1" applyAlignment="1" applyProtection="1">
      <alignment horizontal="center"/>
    </xf>
    <xf numFmtId="2" fontId="1" fillId="0" borderId="25" xfId="0" applyNumberFormat="1" applyFont="1" applyFill="1" applyBorder="1" applyAlignment="1" applyProtection="1">
      <alignment horizontal="center"/>
    </xf>
    <xf numFmtId="165" fontId="1" fillId="0" borderId="26" xfId="0" applyNumberFormat="1" applyFont="1" applyFill="1" applyBorder="1" applyAlignment="1" applyProtection="1">
      <alignment horizontal="center"/>
    </xf>
    <xf numFmtId="165" fontId="1" fillId="0" borderId="25" xfId="0" applyNumberFormat="1" applyFont="1" applyFill="1" applyBorder="1" applyAlignment="1" applyProtection="1">
      <alignment horizontal="center"/>
    </xf>
    <xf numFmtId="3" fontId="33" fillId="0" borderId="18" xfId="0" applyNumberFormat="1" applyFont="1" applyFill="1" applyBorder="1" applyAlignment="1" applyProtection="1">
      <alignment horizontal="center" wrapText="1"/>
    </xf>
    <xf numFmtId="0" fontId="33" fillId="0" borderId="27" xfId="0" applyFont="1" applyFill="1" applyBorder="1" applyAlignment="1" applyProtection="1">
      <alignment horizontal="center"/>
    </xf>
    <xf numFmtId="3" fontId="33" fillId="0" borderId="20" xfId="0" applyNumberFormat="1" applyFont="1" applyFill="1" applyBorder="1" applyAlignment="1" applyProtection="1">
      <alignment horizontal="center" wrapText="1"/>
    </xf>
    <xf numFmtId="2" fontId="33" fillId="0" borderId="18" xfId="0" applyNumberFormat="1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/>
    </xf>
    <xf numFmtId="165" fontId="1" fillId="0" borderId="0" xfId="0" applyNumberFormat="1" applyFont="1" applyBorder="1" applyProtection="1"/>
    <xf numFmtId="3" fontId="35" fillId="0" borderId="28" xfId="0" applyNumberFormat="1" applyFont="1" applyFill="1" applyBorder="1" applyAlignment="1" applyProtection="1">
      <alignment horizontal="center"/>
      <protection locked="0"/>
    </xf>
    <xf numFmtId="3" fontId="35" fillId="0" borderId="0" xfId="0" applyNumberFormat="1" applyFont="1" applyFill="1" applyBorder="1" applyAlignment="1" applyProtection="1">
      <alignment horizontal="center"/>
      <protection locked="0"/>
    </xf>
    <xf numFmtId="38" fontId="35" fillId="0" borderId="0" xfId="0" applyNumberFormat="1" applyFont="1" applyFill="1" applyBorder="1" applyAlignment="1" applyProtection="1">
      <alignment horizontal="center"/>
      <protection locked="0"/>
    </xf>
    <xf numFmtId="172" fontId="1" fillId="0" borderId="25" xfId="0" applyNumberFormat="1" applyFont="1" applyFill="1" applyBorder="1" applyAlignment="1" applyProtection="1">
      <alignment horizontal="center"/>
    </xf>
    <xf numFmtId="165" fontId="1" fillId="0" borderId="25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33" fillId="0" borderId="29" xfId="0" applyFont="1" applyFill="1" applyBorder="1" applyProtection="1"/>
    <xf numFmtId="3" fontId="1" fillId="0" borderId="30" xfId="0" applyNumberFormat="1" applyFont="1" applyBorder="1" applyAlignment="1" applyProtection="1">
      <alignment horizontal="center"/>
    </xf>
    <xf numFmtId="166" fontId="1" fillId="0" borderId="30" xfId="0" applyNumberFormat="1" applyFont="1" applyBorder="1" applyAlignment="1" applyProtection="1">
      <alignment horizontal="center"/>
    </xf>
    <xf numFmtId="173" fontId="1" fillId="0" borderId="31" xfId="0" applyNumberFormat="1" applyFont="1" applyFill="1" applyBorder="1" applyAlignment="1" applyProtection="1">
      <alignment horizontal="center"/>
    </xf>
    <xf numFmtId="3" fontId="1" fillId="0" borderId="32" xfId="0" applyNumberFormat="1" applyFont="1" applyBorder="1" applyAlignment="1" applyProtection="1">
      <alignment horizontal="center"/>
    </xf>
    <xf numFmtId="2" fontId="1" fillId="0" borderId="30" xfId="0" applyNumberFormat="1" applyFont="1" applyBorder="1" applyAlignment="1" applyProtection="1">
      <alignment horizontal="center"/>
    </xf>
    <xf numFmtId="165" fontId="1" fillId="0" borderId="30" xfId="0" applyNumberFormat="1" applyFont="1" applyBorder="1" applyAlignment="1" applyProtection="1">
      <alignment horizontal="center"/>
    </xf>
    <xf numFmtId="165" fontId="1" fillId="0" borderId="33" xfId="0" applyNumberFormat="1" applyFont="1" applyBorder="1" applyAlignment="1" applyProtection="1">
      <alignment horizontal="center"/>
    </xf>
    <xf numFmtId="165" fontId="1" fillId="0" borderId="33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Protection="1"/>
    <xf numFmtId="3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73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6" xfId="0" applyFont="1" applyFill="1" applyBorder="1" applyProtection="1"/>
    <xf numFmtId="0" fontId="33" fillId="0" borderId="0" xfId="0" applyFont="1" applyFill="1" applyBorder="1" applyAlignment="1" applyProtection="1"/>
    <xf numFmtId="0" fontId="33" fillId="0" borderId="20" xfId="0" applyFont="1" applyFill="1" applyBorder="1" applyAlignment="1" applyProtection="1">
      <alignment horizontal="center" wrapText="1"/>
    </xf>
    <xf numFmtId="0" fontId="33" fillId="0" borderId="11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33" fillId="0" borderId="18" xfId="0" applyFont="1" applyFill="1" applyBorder="1" applyAlignment="1" applyProtection="1">
      <alignment horizontal="center" wrapText="1"/>
    </xf>
    <xf numFmtId="3" fontId="1" fillId="0" borderId="15" xfId="0" applyNumberFormat="1" applyFont="1" applyFill="1" applyBorder="1" applyAlignment="1" applyProtection="1">
      <alignment wrapText="1"/>
    </xf>
    <xf numFmtId="3" fontId="1" fillId="0" borderId="13" xfId="0" applyNumberFormat="1" applyFont="1" applyFill="1" applyBorder="1" applyAlignment="1" applyProtection="1">
      <alignment wrapText="1"/>
    </xf>
    <xf numFmtId="3" fontId="1" fillId="0" borderId="23" xfId="0" applyNumberFormat="1" applyFont="1" applyFill="1" applyBorder="1" applyProtection="1"/>
    <xf numFmtId="3" fontId="1" fillId="0" borderId="34" xfId="0" applyNumberFormat="1" applyFont="1" applyFill="1" applyBorder="1" applyAlignment="1" applyProtection="1">
      <alignment horizontal="center"/>
    </xf>
    <xf numFmtId="165" fontId="1" fillId="0" borderId="31" xfId="0" applyNumberFormat="1" applyFont="1" applyBorder="1" applyAlignment="1" applyProtection="1">
      <alignment horizontal="center"/>
    </xf>
    <xf numFmtId="3" fontId="1" fillId="0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3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0" fontId="36" fillId="0" borderId="0" xfId="0" applyFont="1" applyProtection="1"/>
    <xf numFmtId="0" fontId="33" fillId="0" borderId="0" xfId="0" applyFont="1" applyAlignment="1" applyProtection="1">
      <alignment wrapText="1"/>
    </xf>
    <xf numFmtId="0" fontId="33" fillId="0" borderId="0" xfId="0" applyFont="1" applyProtection="1"/>
    <xf numFmtId="0" fontId="33" fillId="0" borderId="0" xfId="0" applyFont="1" applyFill="1" applyProtection="1"/>
    <xf numFmtId="0" fontId="37" fillId="0" borderId="0" xfId="0" applyFont="1"/>
    <xf numFmtId="43" fontId="1" fillId="0" borderId="0" xfId="46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/>
    <xf numFmtId="172" fontId="38" fillId="43" borderId="11" xfId="0" applyNumberFormat="1" applyFont="1" applyFill="1" applyBorder="1" applyAlignment="1">
      <alignment vertical="top"/>
    </xf>
    <xf numFmtId="172" fontId="0" fillId="43" borderId="11" xfId="0" applyNumberFormat="1" applyFill="1" applyBorder="1" applyAlignment="1">
      <alignment horizontal="right" vertical="top"/>
    </xf>
    <xf numFmtId="1" fontId="0" fillId="43" borderId="11" xfId="0" applyNumberFormat="1" applyFill="1" applyBorder="1" applyAlignment="1">
      <alignment horizontal="right" vertical="top"/>
    </xf>
    <xf numFmtId="3" fontId="39" fillId="44" borderId="11" xfId="0" applyNumberFormat="1" applyFont="1" applyFill="1" applyBorder="1" applyAlignment="1">
      <alignment vertical="top" wrapText="1"/>
    </xf>
    <xf numFmtId="172" fontId="38" fillId="43" borderId="0" xfId="0" applyNumberFormat="1" applyFont="1" applyFill="1" applyBorder="1" applyAlignment="1">
      <alignment vertical="top"/>
    </xf>
    <xf numFmtId="3" fontId="39" fillId="44" borderId="11" xfId="0" applyNumberFormat="1" applyFont="1" applyFill="1" applyBorder="1" applyAlignment="1">
      <alignment vertical="top"/>
    </xf>
    <xf numFmtId="172" fontId="38" fillId="43" borderId="11" xfId="0" applyNumberFormat="1" applyFont="1" applyFill="1" applyBorder="1" applyAlignment="1">
      <alignment horizontal="right" vertical="top"/>
    </xf>
    <xf numFmtId="3" fontId="0" fillId="45" borderId="11" xfId="0" applyNumberFormat="1" applyFill="1" applyBorder="1"/>
    <xf numFmtId="0" fontId="23" fillId="0" borderId="0" xfId="0" applyFont="1" applyFill="1"/>
    <xf numFmtId="0" fontId="6" fillId="0" borderId="0" xfId="0" applyFont="1" applyFill="1"/>
    <xf numFmtId="0" fontId="23" fillId="0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6" fillId="0" borderId="11" xfId="0" applyFont="1" applyFill="1" applyBorder="1"/>
    <xf numFmtId="172" fontId="6" fillId="0" borderId="11" xfId="0" applyNumberFormat="1" applyFont="1" applyFill="1" applyBorder="1"/>
    <xf numFmtId="172" fontId="6" fillId="0" borderId="11" xfId="46" applyNumberFormat="1" applyFont="1" applyFill="1" applyBorder="1" applyAlignment="1">
      <alignment horizontal="right"/>
    </xf>
    <xf numFmtId="172" fontId="23" fillId="0" borderId="11" xfId="46" applyNumberFormat="1" applyFont="1" applyFill="1" applyBorder="1" applyAlignment="1">
      <alignment horizontal="right" wrapText="1"/>
    </xf>
    <xf numFmtId="166" fontId="6" fillId="0" borderId="11" xfId="46" applyNumberFormat="1" applyFont="1" applyFill="1" applyBorder="1" applyAlignment="1">
      <alignment horizontal="right"/>
    </xf>
    <xf numFmtId="166" fontId="23" fillId="0" borderId="11" xfId="0" applyNumberFormat="1" applyFont="1" applyFill="1" applyBorder="1"/>
    <xf numFmtId="166" fontId="6" fillId="0" borderId="11" xfId="0" applyNumberFormat="1" applyFont="1" applyFill="1" applyBorder="1"/>
    <xf numFmtId="172" fontId="6" fillId="0" borderId="11" xfId="0" quotePrefix="1" applyNumberFormat="1" applyFont="1" applyFill="1" applyBorder="1" applyAlignment="1">
      <alignment horizontal="center"/>
    </xf>
    <xf numFmtId="166" fontId="6" fillId="0" borderId="11" xfId="46" applyNumberFormat="1" applyFont="1" applyFill="1" applyBorder="1" applyAlignment="1">
      <alignment horizontal="right" wrapText="1"/>
    </xf>
    <xf numFmtId="0" fontId="23" fillId="0" borderId="20" xfId="0" applyFont="1" applyFill="1" applyBorder="1"/>
    <xf numFmtId="172" fontId="23" fillId="0" borderId="20" xfId="0" quotePrefix="1" applyNumberFormat="1" applyFont="1" applyFill="1" applyBorder="1" applyAlignment="1">
      <alignment horizontal="center"/>
    </xf>
    <xf numFmtId="172" fontId="23" fillId="0" borderId="20" xfId="0" applyNumberFormat="1" applyFont="1" applyFill="1" applyBorder="1"/>
    <xf numFmtId="166" fontId="23" fillId="0" borderId="20" xfId="0" applyNumberFormat="1" applyFont="1" applyFill="1" applyBorder="1"/>
    <xf numFmtId="38" fontId="6" fillId="0" borderId="11" xfId="0" applyNumberFormat="1" applyFont="1" applyFill="1" applyBorder="1"/>
    <xf numFmtId="165" fontId="23" fillId="0" borderId="11" xfId="0" applyNumberFormat="1" applyFont="1" applyFill="1" applyBorder="1" applyAlignment="1"/>
    <xf numFmtId="166" fontId="6" fillId="0" borderId="11" xfId="0" applyNumberFormat="1" applyFont="1" applyFill="1" applyBorder="1" applyAlignment="1"/>
    <xf numFmtId="0" fontId="23" fillId="0" borderId="20" xfId="0" applyFont="1" applyFill="1" applyBorder="1" applyAlignment="1">
      <alignment horizontal="center"/>
    </xf>
    <xf numFmtId="166" fontId="23" fillId="0" borderId="11" xfId="0" applyNumberFormat="1" applyFont="1" applyFill="1" applyBorder="1" applyAlignment="1">
      <alignment horizontal="center" wrapText="1"/>
    </xf>
    <xf numFmtId="166" fontId="23" fillId="0" borderId="11" xfId="0" applyNumberFormat="1" applyFont="1" applyFill="1" applyBorder="1" applyAlignment="1">
      <alignment horizontal="center"/>
    </xf>
    <xf numFmtId="166" fontId="23" fillId="0" borderId="20" xfId="0" applyNumberFormat="1" applyFont="1" applyFill="1" applyBorder="1" applyAlignment="1">
      <alignment horizontal="center"/>
    </xf>
    <xf numFmtId="172" fontId="23" fillId="0" borderId="11" xfId="46" applyNumberFormat="1" applyFont="1" applyFill="1" applyBorder="1" applyAlignment="1">
      <alignment horizontal="right"/>
    </xf>
    <xf numFmtId="166" fontId="23" fillId="0" borderId="11" xfId="0" applyNumberFormat="1" applyFont="1" applyFill="1" applyBorder="1" applyAlignment="1"/>
    <xf numFmtId="0" fontId="23" fillId="0" borderId="22" xfId="0" applyFont="1" applyFill="1" applyBorder="1"/>
    <xf numFmtId="0" fontId="23" fillId="0" borderId="28" xfId="0" applyFont="1" applyFill="1" applyBorder="1"/>
    <xf numFmtId="38" fontId="6" fillId="0" borderId="28" xfId="0" applyNumberFormat="1" applyFont="1" applyFill="1" applyBorder="1"/>
    <xf numFmtId="165" fontId="23" fillId="0" borderId="28" xfId="0" applyNumberFormat="1" applyFont="1" applyFill="1" applyBorder="1" applyAlignment="1"/>
    <xf numFmtId="166" fontId="6" fillId="0" borderId="28" xfId="0" applyNumberFormat="1" applyFont="1" applyFill="1" applyBorder="1"/>
    <xf numFmtId="166" fontId="6" fillId="0" borderId="28" xfId="0" applyNumberFormat="1" applyFont="1" applyFill="1" applyBorder="1" applyAlignment="1"/>
    <xf numFmtId="166" fontId="23" fillId="0" borderId="28" xfId="0" applyNumberFormat="1" applyFont="1" applyFill="1" applyBorder="1"/>
    <xf numFmtId="0" fontId="6" fillId="0" borderId="20" xfId="0" applyFont="1" applyFill="1" applyBorder="1"/>
    <xf numFmtId="170" fontId="6" fillId="0" borderId="18" xfId="46" applyNumberFormat="1" applyFont="1" applyFill="1" applyBorder="1" applyAlignment="1">
      <alignment horizontal="right"/>
    </xf>
    <xf numFmtId="169" fontId="23" fillId="0" borderId="18" xfId="46" applyNumberFormat="1" applyFont="1" applyFill="1" applyBorder="1" applyAlignment="1">
      <alignment horizontal="right"/>
    </xf>
    <xf numFmtId="0" fontId="6" fillId="0" borderId="18" xfId="0" applyFont="1" applyFill="1" applyBorder="1"/>
    <xf numFmtId="166" fontId="6" fillId="0" borderId="18" xfId="46" applyNumberFormat="1" applyFont="1" applyFill="1" applyBorder="1" applyAlignment="1">
      <alignment horizontal="right"/>
    </xf>
    <xf numFmtId="166" fontId="6" fillId="0" borderId="18" xfId="0" applyNumberFormat="1" applyFont="1" applyFill="1" applyBorder="1"/>
    <xf numFmtId="166" fontId="6" fillId="0" borderId="19" xfId="0" applyNumberFormat="1" applyFont="1" applyFill="1" applyBorder="1"/>
    <xf numFmtId="0" fontId="6" fillId="0" borderId="11" xfId="0" applyFont="1" applyFill="1" applyBorder="1" applyAlignment="1">
      <alignment wrapText="1" shrinkToFit="1"/>
    </xf>
    <xf numFmtId="170" fontId="6" fillId="0" borderId="11" xfId="46" applyNumberFormat="1" applyFont="1" applyFill="1" applyBorder="1" applyAlignment="1">
      <alignment horizontal="right"/>
    </xf>
    <xf numFmtId="169" fontId="23" fillId="0" borderId="11" xfId="46" applyNumberFormat="1" applyFont="1" applyFill="1" applyBorder="1" applyAlignment="1">
      <alignment horizontal="right"/>
    </xf>
    <xf numFmtId="0" fontId="23" fillId="0" borderId="11" xfId="0" applyFont="1" applyFill="1" applyBorder="1"/>
    <xf numFmtId="172" fontId="23" fillId="0" borderId="11" xfId="0" applyNumberFormat="1" applyFont="1" applyFill="1" applyBorder="1"/>
    <xf numFmtId="166" fontId="23" fillId="0" borderId="11" xfId="46" applyNumberFormat="1" applyFont="1" applyFill="1" applyBorder="1" applyAlignment="1">
      <alignment horizontal="right"/>
    </xf>
    <xf numFmtId="172" fontId="23" fillId="0" borderId="20" xfId="0" applyNumberFormat="1" applyFont="1" applyFill="1" applyBorder="1" applyAlignment="1">
      <alignment horizontal="right"/>
    </xf>
    <xf numFmtId="172" fontId="23" fillId="0" borderId="20" xfId="0" applyNumberFormat="1" applyFont="1" applyFill="1" applyBorder="1" applyAlignment="1">
      <alignment horizontal="center"/>
    </xf>
    <xf numFmtId="0" fontId="23" fillId="0" borderId="0" xfId="0" applyFont="1" applyFill="1" applyBorder="1"/>
    <xf numFmtId="38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0" fontId="6" fillId="0" borderId="16" xfId="0" applyFont="1" applyFill="1" applyBorder="1"/>
    <xf numFmtId="166" fontId="6" fillId="0" borderId="11" xfId="0" quotePrefix="1" applyNumberFormat="1" applyFont="1" applyFill="1" applyBorder="1" applyAlignment="1">
      <alignment horizontal="center"/>
    </xf>
    <xf numFmtId="166" fontId="23" fillId="0" borderId="11" xfId="46" applyNumberFormat="1" applyFont="1" applyFill="1" applyBorder="1" applyAlignment="1">
      <alignment horizontal="right" wrapText="1"/>
    </xf>
    <xf numFmtId="166" fontId="6" fillId="0" borderId="11" xfId="46" applyNumberFormat="1" applyFont="1" applyFill="1" applyBorder="1" applyAlignment="1">
      <alignment horizontal="center"/>
    </xf>
    <xf numFmtId="166" fontId="23" fillId="0" borderId="20" xfId="0" quotePrefix="1" applyNumberFormat="1" applyFont="1" applyFill="1" applyBorder="1" applyAlignment="1">
      <alignment horizontal="center"/>
    </xf>
    <xf numFmtId="166" fontId="23" fillId="0" borderId="28" xfId="0" applyNumberFormat="1" applyFont="1" applyFill="1" applyBorder="1" applyAlignment="1"/>
    <xf numFmtId="166" fontId="6" fillId="0" borderId="20" xfId="0" applyNumberFormat="1" applyFont="1" applyFill="1" applyBorder="1"/>
    <xf numFmtId="166" fontId="23" fillId="0" borderId="18" xfId="46" applyNumberFormat="1" applyFont="1" applyFill="1" applyBorder="1" applyAlignment="1">
      <alignment horizontal="right"/>
    </xf>
    <xf numFmtId="166" fontId="23" fillId="0" borderId="20" xfId="0" applyNumberFormat="1" applyFont="1" applyFill="1" applyBorder="1" applyAlignment="1">
      <alignment horizontal="right"/>
    </xf>
    <xf numFmtId="0" fontId="40" fillId="0" borderId="0" xfId="0" applyFont="1" applyFill="1"/>
    <xf numFmtId="172" fontId="23" fillId="0" borderId="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/>
    <xf numFmtId="38" fontId="41" fillId="0" borderId="0" xfId="0" applyNumberFormat="1" applyFont="1" applyFill="1" applyBorder="1" applyAlignment="1"/>
    <xf numFmtId="165" fontId="41" fillId="0" borderId="0" xfId="0" applyNumberFormat="1" applyFont="1" applyFill="1" applyBorder="1" applyAlignment="1"/>
    <xf numFmtId="0" fontId="41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left" indent="1"/>
    </xf>
    <xf numFmtId="3" fontId="36" fillId="0" borderId="0" xfId="0" applyNumberFormat="1" applyFont="1" applyProtection="1"/>
    <xf numFmtId="1" fontId="1" fillId="0" borderId="0" xfId="0" applyNumberFormat="1" applyFont="1" applyBorder="1" applyProtection="1"/>
    <xf numFmtId="1" fontId="36" fillId="0" borderId="0" xfId="0" applyNumberFormat="1" applyFont="1" applyProtection="1"/>
    <xf numFmtId="3" fontId="35" fillId="46" borderId="17" xfId="0" applyNumberFormat="1" applyFont="1" applyFill="1" applyBorder="1" applyAlignment="1" applyProtection="1">
      <alignment horizontal="center"/>
      <protection locked="0"/>
    </xf>
    <xf numFmtId="165" fontId="1" fillId="46" borderId="25" xfId="0" applyNumberFormat="1" applyFont="1" applyFill="1" applyBorder="1" applyAlignment="1" applyProtection="1">
      <alignment horizontal="center"/>
    </xf>
    <xf numFmtId="165" fontId="1" fillId="46" borderId="26" xfId="0" applyNumberFormat="1" applyFont="1" applyFill="1" applyBorder="1" applyAlignment="1" applyProtection="1">
      <alignment horizontal="center"/>
    </xf>
    <xf numFmtId="3" fontId="33" fillId="46" borderId="18" xfId="0" applyNumberFormat="1" applyFont="1" applyFill="1" applyBorder="1" applyAlignment="1" applyProtection="1">
      <alignment horizontal="center" wrapText="1"/>
    </xf>
    <xf numFmtId="0" fontId="33" fillId="46" borderId="27" xfId="0" applyFont="1" applyFill="1" applyBorder="1" applyAlignment="1" applyProtection="1">
      <alignment horizontal="center"/>
    </xf>
    <xf numFmtId="3" fontId="1" fillId="0" borderId="0" xfId="0" applyNumberFormat="1" applyFont="1" applyProtection="1"/>
    <xf numFmtId="43" fontId="42" fillId="46" borderId="0" xfId="46" quotePrefix="1" applyFont="1" applyFill="1" applyBorder="1" applyAlignment="1">
      <alignment horizontal="left"/>
    </xf>
    <xf numFmtId="43" fontId="42" fillId="46" borderId="0" xfId="46" applyFont="1" applyFill="1" applyBorder="1" applyAlignment="1">
      <alignment horizontal="left"/>
    </xf>
    <xf numFmtId="4" fontId="1" fillId="0" borderId="25" xfId="0" applyNumberFormat="1" applyFont="1" applyFill="1" applyBorder="1" applyAlignment="1" applyProtection="1">
      <alignment horizontal="center"/>
    </xf>
    <xf numFmtId="0" fontId="2" fillId="0" borderId="0" xfId="63" applyFont="1" applyFill="1"/>
    <xf numFmtId="0" fontId="1" fillId="0" borderId="0" xfId="63" applyFill="1"/>
    <xf numFmtId="0" fontId="2" fillId="0" borderId="35" xfId="63" applyFont="1" applyFill="1" applyBorder="1"/>
    <xf numFmtId="0" fontId="2" fillId="0" borderId="36" xfId="63" applyFont="1" applyFill="1" applyBorder="1"/>
    <xf numFmtId="0" fontId="1" fillId="0" borderId="37" xfId="63" applyFill="1" applyBorder="1"/>
    <xf numFmtId="0" fontId="1" fillId="0" borderId="38" xfId="63" applyFill="1" applyBorder="1"/>
    <xf numFmtId="0" fontId="1" fillId="0" borderId="39" xfId="63" applyFill="1" applyBorder="1"/>
    <xf numFmtId="0" fontId="2" fillId="0" borderId="40" xfId="63" applyFont="1" applyFill="1" applyBorder="1"/>
    <xf numFmtId="0" fontId="2" fillId="0" borderId="41" xfId="63" applyFont="1" applyFill="1" applyBorder="1"/>
    <xf numFmtId="0" fontId="1" fillId="0" borderId="14" xfId="63" applyFill="1" applyBorder="1"/>
    <xf numFmtId="0" fontId="1" fillId="0" borderId="18" xfId="63" applyFill="1" applyBorder="1"/>
    <xf numFmtId="0" fontId="1" fillId="0" borderId="19" xfId="63" applyFill="1" applyBorder="1"/>
    <xf numFmtId="0" fontId="2" fillId="0" borderId="42" xfId="63" applyFont="1" applyFill="1" applyBorder="1" applyAlignment="1">
      <alignment horizontal="center"/>
    </xf>
    <xf numFmtId="0" fontId="2" fillId="0" borderId="41" xfId="63" applyFont="1" applyFill="1" applyBorder="1" applyAlignment="1">
      <alignment horizontal="center" wrapText="1"/>
    </xf>
    <xf numFmtId="0" fontId="2" fillId="0" borderId="14" xfId="63" applyFont="1" applyFill="1" applyBorder="1" applyAlignment="1">
      <alignment horizontal="center"/>
    </xf>
    <xf numFmtId="0" fontId="2" fillId="0" borderId="11" xfId="63" applyFont="1" applyFill="1" applyBorder="1" applyAlignment="1">
      <alignment horizontal="center" wrapText="1"/>
    </xf>
    <xf numFmtId="0" fontId="5" fillId="0" borderId="43" xfId="63" applyFont="1" applyFill="1" applyBorder="1" applyAlignment="1">
      <alignment wrapText="1"/>
    </xf>
    <xf numFmtId="0" fontId="5" fillId="0" borderId="44" xfId="63" applyFont="1" applyFill="1" applyBorder="1" applyAlignment="1">
      <alignment wrapText="1"/>
    </xf>
    <xf numFmtId="6" fontId="1" fillId="0" borderId="0" xfId="63" applyNumberFormat="1" applyFill="1" applyBorder="1"/>
    <xf numFmtId="0" fontId="2" fillId="0" borderId="13" xfId="63" applyFont="1" applyFill="1" applyBorder="1" applyAlignment="1">
      <alignment horizontal="center" wrapText="1"/>
    </xf>
    <xf numFmtId="0" fontId="1" fillId="0" borderId="13" xfId="63" applyFill="1" applyBorder="1"/>
    <xf numFmtId="0" fontId="1" fillId="0" borderId="45" xfId="63" applyFill="1" applyBorder="1" applyAlignment="1">
      <alignment horizontal="left" indent="1"/>
    </xf>
    <xf numFmtId="6" fontId="1" fillId="0" borderId="43" xfId="63" applyNumberFormat="1" applyFill="1" applyBorder="1"/>
    <xf numFmtId="6" fontId="1" fillId="0" borderId="0" xfId="63" applyNumberFormat="1" applyFont="1" applyFill="1" applyBorder="1"/>
    <xf numFmtId="6" fontId="1" fillId="0" borderId="13" xfId="63" applyNumberFormat="1" applyFill="1" applyBorder="1"/>
    <xf numFmtId="6" fontId="1" fillId="0" borderId="13" xfId="63" applyNumberFormat="1" applyFont="1" applyFill="1" applyBorder="1" applyAlignment="1">
      <alignment horizontal="right"/>
    </xf>
    <xf numFmtId="167" fontId="1" fillId="0" borderId="13" xfId="63" applyNumberFormat="1" applyFont="1" applyFill="1" applyBorder="1" applyAlignment="1">
      <alignment horizontal="right"/>
    </xf>
    <xf numFmtId="0" fontId="1" fillId="0" borderId="45" xfId="63" applyFont="1" applyFill="1" applyBorder="1" applyAlignment="1">
      <alignment horizontal="left" indent="1"/>
    </xf>
    <xf numFmtId="6" fontId="1" fillId="0" borderId="46" xfId="63" applyNumberFormat="1" applyFill="1" applyBorder="1"/>
    <xf numFmtId="0" fontId="2" fillId="0" borderId="47" xfId="63" applyFont="1" applyFill="1" applyBorder="1"/>
    <xf numFmtId="6" fontId="1" fillId="0" borderId="42" xfId="63" applyNumberFormat="1" applyFill="1" applyBorder="1"/>
    <xf numFmtId="6" fontId="1" fillId="0" borderId="18" xfId="63" applyNumberFormat="1" applyFont="1" applyFill="1" applyBorder="1"/>
    <xf numFmtId="6" fontId="1" fillId="0" borderId="11" xfId="63" applyNumberFormat="1" applyFill="1" applyBorder="1"/>
    <xf numFmtId="167" fontId="1" fillId="0" borderId="11" xfId="63" applyNumberFormat="1" applyFont="1" applyFill="1" applyBorder="1" applyAlignment="1">
      <alignment horizontal="right"/>
    </xf>
    <xf numFmtId="0" fontId="1" fillId="0" borderId="48" xfId="63" applyBorder="1"/>
    <xf numFmtId="0" fontId="1" fillId="0" borderId="44" xfId="63" applyBorder="1"/>
    <xf numFmtId="0" fontId="1" fillId="0" borderId="0" xfId="63"/>
    <xf numFmtId="0" fontId="1" fillId="0" borderId="15" xfId="63" applyBorder="1"/>
    <xf numFmtId="0" fontId="1" fillId="0" borderId="15" xfId="63" applyFill="1" applyBorder="1"/>
    <xf numFmtId="0" fontId="1" fillId="0" borderId="13" xfId="63" applyBorder="1"/>
    <xf numFmtId="0" fontId="1" fillId="0" borderId="43" xfId="63" applyFill="1" applyBorder="1" applyAlignment="1">
      <alignment horizontal="left" indent="1"/>
    </xf>
    <xf numFmtId="0" fontId="2" fillId="0" borderId="42" xfId="63" applyFont="1" applyFill="1" applyBorder="1"/>
    <xf numFmtId="0" fontId="2" fillId="0" borderId="43" xfId="63" applyFont="1" applyFill="1" applyBorder="1"/>
    <xf numFmtId="0" fontId="2" fillId="0" borderId="44" xfId="63" applyFont="1" applyFill="1" applyBorder="1"/>
    <xf numFmtId="6" fontId="1" fillId="0" borderId="13" xfId="63" applyNumberFormat="1" applyFill="1" applyBorder="1" applyAlignment="1">
      <alignment horizontal="right" vertical="center"/>
    </xf>
    <xf numFmtId="167" fontId="1" fillId="0" borderId="13" xfId="68" applyNumberFormat="1" applyFill="1" applyBorder="1" applyAlignment="1">
      <alignment horizontal="right" vertical="center"/>
    </xf>
    <xf numFmtId="0" fontId="1" fillId="0" borderId="44" xfId="63" applyFill="1" applyBorder="1" applyAlignment="1">
      <alignment horizontal="left" indent="1"/>
    </xf>
    <xf numFmtId="6" fontId="1" fillId="0" borderId="15" xfId="63" applyNumberFormat="1" applyFill="1" applyBorder="1"/>
    <xf numFmtId="6" fontId="1" fillId="0" borderId="15" xfId="63" applyNumberFormat="1" applyFont="1" applyFill="1" applyBorder="1" applyAlignment="1">
      <alignment horizontal="right"/>
    </xf>
    <xf numFmtId="6" fontId="1" fillId="0" borderId="17" xfId="63" applyNumberFormat="1" applyFill="1" applyBorder="1"/>
    <xf numFmtId="167" fontId="1" fillId="0" borderId="11" xfId="63" applyNumberFormat="1" applyFill="1" applyBorder="1"/>
    <xf numFmtId="6" fontId="1" fillId="0" borderId="13" xfId="63" applyNumberFormat="1" applyFont="1" applyFill="1" applyBorder="1"/>
    <xf numFmtId="167" fontId="1" fillId="0" borderId="13" xfId="63" applyNumberFormat="1" applyFill="1" applyBorder="1"/>
    <xf numFmtId="6" fontId="1" fillId="0" borderId="13" xfId="63" applyNumberFormat="1" applyFill="1" applyBorder="1" applyAlignment="1">
      <alignment horizontal="right"/>
    </xf>
    <xf numFmtId="6" fontId="1" fillId="0" borderId="0" xfId="63" applyNumberFormat="1" applyFill="1" applyBorder="1" applyAlignment="1">
      <alignment horizontal="right"/>
    </xf>
    <xf numFmtId="167" fontId="1" fillId="0" borderId="13" xfId="63" applyNumberFormat="1" applyFont="1" applyFill="1" applyBorder="1"/>
    <xf numFmtId="0" fontId="2" fillId="0" borderId="48" xfId="63" applyFont="1" applyFill="1" applyBorder="1"/>
    <xf numFmtId="6" fontId="1" fillId="0" borderId="18" xfId="63" applyNumberFormat="1" applyFill="1" applyBorder="1"/>
    <xf numFmtId="6" fontId="1" fillId="0" borderId="44" xfId="63" applyNumberFormat="1" applyFill="1" applyBorder="1"/>
    <xf numFmtId="6" fontId="1" fillId="0" borderId="11" xfId="63" applyNumberFormat="1" applyFont="1" applyFill="1" applyBorder="1"/>
    <xf numFmtId="0" fontId="2" fillId="0" borderId="43" xfId="63" applyFont="1" applyFill="1" applyBorder="1" applyAlignment="1">
      <alignment horizontal="left" indent="1"/>
    </xf>
    <xf numFmtId="0" fontId="2" fillId="0" borderId="44" xfId="63" applyFont="1" applyFill="1" applyBorder="1" applyAlignment="1">
      <alignment horizontal="left" indent="1"/>
    </xf>
    <xf numFmtId="0" fontId="2" fillId="0" borderId="42" xfId="63" applyFont="1" applyFill="1" applyBorder="1" applyAlignment="1">
      <alignment wrapText="1"/>
    </xf>
    <xf numFmtId="6" fontId="1" fillId="0" borderId="49" xfId="63" applyNumberFormat="1" applyFont="1" applyFill="1" applyBorder="1" applyAlignment="1">
      <alignment wrapText="1"/>
    </xf>
    <xf numFmtId="6" fontId="1" fillId="0" borderId="25" xfId="63" applyNumberFormat="1" applyFill="1" applyBorder="1"/>
    <xf numFmtId="6" fontId="1" fillId="0" borderId="24" xfId="63" applyNumberFormat="1" applyFill="1" applyBorder="1"/>
    <xf numFmtId="167" fontId="1" fillId="0" borderId="24" xfId="63" applyNumberFormat="1" applyFill="1" applyBorder="1"/>
    <xf numFmtId="0" fontId="2" fillId="0" borderId="43" xfId="63" applyFont="1" applyFill="1" applyBorder="1" applyAlignment="1">
      <alignment wrapText="1"/>
    </xf>
    <xf numFmtId="0" fontId="2" fillId="0" borderId="0" xfId="63" applyFont="1" applyFill="1" applyBorder="1" applyAlignment="1">
      <alignment wrapText="1"/>
    </xf>
    <xf numFmtId="0" fontId="1" fillId="0" borderId="50" xfId="63" applyNumberFormat="1" applyFont="1" applyFill="1" applyBorder="1" applyAlignment="1">
      <alignment horizontal="left" wrapText="1"/>
    </xf>
    <xf numFmtId="6" fontId="2" fillId="0" borderId="50" xfId="63" applyNumberFormat="1" applyFont="1" applyFill="1" applyBorder="1"/>
    <xf numFmtId="0" fontId="2" fillId="0" borderId="51" xfId="63" applyFont="1" applyBorder="1"/>
    <xf numFmtId="0" fontId="2" fillId="0" borderId="52" xfId="63" applyFont="1" applyBorder="1"/>
    <xf numFmtId="164" fontId="1" fillId="0" borderId="52" xfId="63" applyNumberFormat="1" applyBorder="1"/>
    <xf numFmtId="0" fontId="1" fillId="0" borderId="52" xfId="63" applyFill="1" applyBorder="1"/>
    <xf numFmtId="0" fontId="1" fillId="0" borderId="52" xfId="63" applyBorder="1"/>
    <xf numFmtId="6" fontId="1" fillId="0" borderId="0" xfId="63" applyNumberFormat="1" applyFill="1"/>
    <xf numFmtId="0" fontId="1" fillId="0" borderId="0" xfId="63" applyNumberFormat="1" applyFill="1" applyAlignment="1">
      <alignment horizontal="left"/>
    </xf>
    <xf numFmtId="0" fontId="1" fillId="0" borderId="0" xfId="63" applyFill="1" applyBorder="1"/>
    <xf numFmtId="44" fontId="1" fillId="0" borderId="0" xfId="50" applyFill="1"/>
    <xf numFmtId="6" fontId="1" fillId="0" borderId="0" xfId="63" applyNumberFormat="1"/>
    <xf numFmtId="6" fontId="1" fillId="0" borderId="0" xfId="63" applyNumberFormat="1" applyBorder="1" applyAlignment="1">
      <alignment horizontal="right"/>
    </xf>
    <xf numFmtId="168" fontId="1" fillId="0" borderId="0" xfId="50" applyNumberFormat="1"/>
    <xf numFmtId="0" fontId="1" fillId="0" borderId="0" xfId="63" applyBorder="1"/>
    <xf numFmtId="168" fontId="1" fillId="0" borderId="0" xfId="50" applyNumberFormat="1" applyFont="1"/>
    <xf numFmtId="6" fontId="1" fillId="0" borderId="0" xfId="63" applyNumberFormat="1" applyFont="1" applyBorder="1"/>
    <xf numFmtId="168" fontId="1" fillId="0" borderId="0" xfId="63" applyNumberFormat="1"/>
    <xf numFmtId="0" fontId="2" fillId="0" borderId="0" xfId="63" applyFont="1" applyFill="1" applyAlignment="1">
      <alignment horizontal="center"/>
    </xf>
    <xf numFmtId="0" fontId="1" fillId="0" borderId="0" xfId="63" applyFont="1" applyAlignment="1">
      <alignment horizontal="center"/>
    </xf>
    <xf numFmtId="171" fontId="1" fillId="0" borderId="0" xfId="63" applyNumberFormat="1" applyFont="1" applyAlignment="1">
      <alignment horizontal="center"/>
    </xf>
    <xf numFmtId="0" fontId="1" fillId="0" borderId="0" xfId="63" applyFont="1"/>
    <xf numFmtId="0" fontId="2" fillId="0" borderId="11" xfId="63" applyFont="1" applyFill="1" applyBorder="1" applyAlignment="1">
      <alignment horizontal="center"/>
    </xf>
    <xf numFmtId="0" fontId="2" fillId="0" borderId="11" xfId="63" applyFont="1" applyBorder="1" applyAlignment="1">
      <alignment horizontal="center"/>
    </xf>
    <xf numFmtId="0" fontId="2" fillId="0" borderId="11" xfId="63" applyFont="1" applyBorder="1" applyAlignment="1">
      <alignment horizontal="center" wrapText="1"/>
    </xf>
    <xf numFmtId="0" fontId="1" fillId="0" borderId="11" xfId="63" applyFont="1" applyFill="1" applyBorder="1" applyAlignment="1">
      <alignment horizontal="center"/>
    </xf>
    <xf numFmtId="0" fontId="1" fillId="0" borderId="11" xfId="63" applyFont="1" applyBorder="1" applyAlignment="1">
      <alignment horizontal="center"/>
    </xf>
    <xf numFmtId="49" fontId="1" fillId="0" borderId="11" xfId="63" applyNumberFormat="1" applyFont="1" applyBorder="1" applyAlignment="1">
      <alignment horizontal="center"/>
    </xf>
    <xf numFmtId="0" fontId="1" fillId="0" borderId="11" xfId="63" applyFont="1" applyBorder="1" applyAlignment="1">
      <alignment horizontal="center" wrapText="1"/>
    </xf>
    <xf numFmtId="0" fontId="1" fillId="47" borderId="0" xfId="63" applyFont="1" applyFill="1" applyBorder="1"/>
    <xf numFmtId="44" fontId="1" fillId="47" borderId="0" xfId="50" applyFont="1" applyFill="1" applyBorder="1"/>
    <xf numFmtId="0" fontId="2" fillId="48" borderId="35" xfId="63" applyFont="1" applyFill="1" applyBorder="1"/>
    <xf numFmtId="0" fontId="1" fillId="47" borderId="38" xfId="63" applyFont="1" applyFill="1" applyBorder="1"/>
    <xf numFmtId="44" fontId="1" fillId="47" borderId="38" xfId="50" applyFont="1" applyFill="1" applyBorder="1"/>
    <xf numFmtId="0" fontId="1" fillId="47" borderId="53" xfId="63" applyFont="1" applyFill="1" applyBorder="1"/>
    <xf numFmtId="0" fontId="2" fillId="48" borderId="54" xfId="63" applyFont="1" applyFill="1" applyBorder="1" applyAlignment="1">
      <alignment horizontal="center"/>
    </xf>
    <xf numFmtId="0" fontId="2" fillId="47" borderId="18" xfId="63" applyFont="1" applyFill="1" applyBorder="1" applyAlignment="1">
      <alignment horizontal="center"/>
    </xf>
    <xf numFmtId="44" fontId="2" fillId="47" borderId="18" xfId="50" applyFont="1" applyFill="1" applyBorder="1" applyAlignment="1">
      <alignment horizontal="center"/>
    </xf>
    <xf numFmtId="0" fontId="2" fillId="47" borderId="20" xfId="63" applyFont="1" applyFill="1" applyBorder="1" applyAlignment="1">
      <alignment horizontal="center" wrapText="1"/>
    </xf>
    <xf numFmtId="0" fontId="2" fillId="47" borderId="11" xfId="63" applyFont="1" applyFill="1" applyBorder="1" applyAlignment="1">
      <alignment horizontal="center" wrapText="1"/>
    </xf>
    <xf numFmtId="0" fontId="2" fillId="47" borderId="55" xfId="63" applyFont="1" applyFill="1" applyBorder="1" applyAlignment="1">
      <alignment horizontal="center" wrapText="1"/>
    </xf>
    <xf numFmtId="0" fontId="2" fillId="48" borderId="56" xfId="63" applyFont="1" applyFill="1" applyBorder="1" applyAlignment="1">
      <alignment horizontal="center"/>
    </xf>
    <xf numFmtId="0" fontId="2" fillId="47" borderId="0" xfId="63" applyFont="1" applyFill="1" applyBorder="1" applyAlignment="1">
      <alignment horizontal="center"/>
    </xf>
    <xf numFmtId="44" fontId="2" fillId="47" borderId="0" xfId="50" applyFont="1" applyFill="1" applyBorder="1" applyAlignment="1">
      <alignment horizontal="center"/>
    </xf>
    <xf numFmtId="0" fontId="2" fillId="47" borderId="17" xfId="63" applyFont="1" applyFill="1" applyBorder="1" applyAlignment="1">
      <alignment horizontal="center" wrapText="1"/>
    </xf>
    <xf numFmtId="0" fontId="2" fillId="47" borderId="13" xfId="63" applyFont="1" applyFill="1" applyBorder="1" applyAlignment="1">
      <alignment horizontal="center" wrapText="1"/>
    </xf>
    <xf numFmtId="0" fontId="2" fillId="47" borderId="57" xfId="63" applyFont="1" applyFill="1" applyBorder="1" applyAlignment="1">
      <alignment horizontal="center" wrapText="1"/>
    </xf>
    <xf numFmtId="0" fontId="2" fillId="0" borderId="56" xfId="63" applyFont="1" applyFill="1" applyBorder="1" applyAlignment="1">
      <alignment horizontal="center"/>
    </xf>
    <xf numFmtId="0" fontId="2" fillId="0" borderId="17" xfId="63" applyFont="1" applyFill="1" applyBorder="1" applyAlignment="1">
      <alignment horizontal="center" wrapText="1"/>
    </xf>
    <xf numFmtId="0" fontId="1" fillId="0" borderId="56" xfId="63" applyFill="1" applyBorder="1"/>
    <xf numFmtId="164" fontId="1" fillId="47" borderId="0" xfId="63" applyNumberFormat="1" applyFont="1" applyFill="1" applyBorder="1"/>
    <xf numFmtId="164" fontId="1" fillId="0" borderId="0" xfId="63" applyNumberFormat="1" applyFont="1" applyFill="1" applyBorder="1"/>
    <xf numFmtId="164" fontId="1" fillId="0" borderId="17" xfId="63" applyNumberFormat="1" applyFont="1" applyFill="1" applyBorder="1"/>
    <xf numFmtId="164" fontId="1" fillId="47" borderId="13" xfId="63" applyNumberFormat="1" applyFont="1" applyFill="1" applyBorder="1"/>
    <xf numFmtId="167" fontId="1" fillId="47" borderId="57" xfId="68" applyNumberFormat="1" applyFont="1" applyFill="1" applyBorder="1" applyAlignment="1">
      <alignment horizontal="center"/>
    </xf>
    <xf numFmtId="164" fontId="1" fillId="47" borderId="13" xfId="63" applyNumberFormat="1" applyFont="1" applyFill="1" applyBorder="1" applyAlignment="1">
      <alignment horizontal="right"/>
    </xf>
    <xf numFmtId="0" fontId="1" fillId="0" borderId="0" xfId="63" applyFont="1" applyFill="1" applyBorder="1"/>
    <xf numFmtId="164" fontId="1" fillId="0" borderId="13" xfId="63" applyNumberFormat="1" applyFont="1" applyFill="1" applyBorder="1"/>
    <xf numFmtId="0" fontId="2" fillId="0" borderId="54" xfId="63" applyFont="1" applyFill="1" applyBorder="1"/>
    <xf numFmtId="164" fontId="2" fillId="47" borderId="18" xfId="63" applyNumberFormat="1" applyFont="1" applyFill="1" applyBorder="1" applyAlignment="1">
      <alignment horizontal="right"/>
    </xf>
    <xf numFmtId="164" fontId="2" fillId="0" borderId="11" xfId="63" applyNumberFormat="1" applyFont="1" applyFill="1" applyBorder="1" applyAlignment="1">
      <alignment horizontal="right"/>
    </xf>
    <xf numFmtId="167" fontId="2" fillId="47" borderId="55" xfId="68" applyNumberFormat="1" applyFont="1" applyFill="1" applyBorder="1" applyAlignment="1">
      <alignment horizontal="center"/>
    </xf>
    <xf numFmtId="0" fontId="1" fillId="0" borderId="56" xfId="63" applyFont="1" applyFill="1" applyBorder="1"/>
    <xf numFmtId="164" fontId="1" fillId="47" borderId="57" xfId="63" applyNumberFormat="1" applyFont="1" applyFill="1" applyBorder="1"/>
    <xf numFmtId="8" fontId="1" fillId="47" borderId="0" xfId="63" applyNumberFormat="1" applyFont="1" applyFill="1" applyBorder="1"/>
    <xf numFmtId="164" fontId="2" fillId="47" borderId="18" xfId="63" applyNumberFormat="1" applyFont="1" applyFill="1" applyBorder="1"/>
    <xf numFmtId="164" fontId="2" fillId="0" borderId="20" xfId="63" applyNumberFormat="1" applyFont="1" applyFill="1" applyBorder="1"/>
    <xf numFmtId="164" fontId="2" fillId="47" borderId="11" xfId="63" applyNumberFormat="1" applyFont="1" applyFill="1" applyBorder="1"/>
    <xf numFmtId="49" fontId="2" fillId="47" borderId="0" xfId="63" applyNumberFormat="1" applyFont="1" applyFill="1" applyBorder="1" applyAlignment="1">
      <alignment horizontal="center"/>
    </xf>
    <xf numFmtId="164" fontId="1" fillId="47" borderId="17" xfId="63" applyNumberFormat="1" applyFont="1" applyFill="1" applyBorder="1"/>
    <xf numFmtId="0" fontId="2" fillId="0" borderId="54" xfId="63" applyFont="1" applyFill="1" applyBorder="1" applyAlignment="1">
      <alignment horizontal="left" wrapText="1" indent="1"/>
    </xf>
    <xf numFmtId="164" fontId="2" fillId="0" borderId="11" xfId="63" applyNumberFormat="1" applyFont="1" applyFill="1" applyBorder="1"/>
    <xf numFmtId="164" fontId="2" fillId="47" borderId="20" xfId="63" applyNumberFormat="1" applyFont="1" applyFill="1" applyBorder="1"/>
    <xf numFmtId="0" fontId="2" fillId="0" borderId="56" xfId="63" applyFont="1" applyFill="1" applyBorder="1"/>
    <xf numFmtId="164" fontId="2" fillId="47" borderId="19" xfId="63" applyNumberFormat="1" applyFont="1" applyFill="1" applyBorder="1"/>
    <xf numFmtId="164" fontId="2" fillId="0" borderId="18" xfId="63" applyNumberFormat="1" applyFont="1" applyFill="1" applyBorder="1"/>
    <xf numFmtId="0" fontId="2" fillId="0" borderId="54" xfId="63" applyFont="1" applyFill="1" applyBorder="1" applyAlignment="1">
      <alignment wrapText="1"/>
    </xf>
    <xf numFmtId="0" fontId="2" fillId="0" borderId="28" xfId="63" applyFont="1" applyFill="1" applyBorder="1"/>
    <xf numFmtId="164" fontId="2" fillId="47" borderId="28" xfId="63" applyNumberFormat="1" applyFont="1" applyFill="1" applyBorder="1"/>
    <xf numFmtId="164" fontId="2" fillId="47" borderId="0" xfId="63" applyNumberFormat="1" applyFont="1" applyFill="1" applyBorder="1"/>
    <xf numFmtId="44" fontId="2" fillId="47" borderId="0" xfId="50" applyFont="1" applyFill="1" applyBorder="1"/>
    <xf numFmtId="0" fontId="2" fillId="0" borderId="58" xfId="63" applyFont="1" applyFill="1" applyBorder="1" applyAlignment="1">
      <alignment wrapText="1"/>
    </xf>
    <xf numFmtId="164" fontId="2" fillId="47" borderId="59" xfId="63" applyNumberFormat="1" applyFont="1" applyFill="1" applyBorder="1"/>
    <xf numFmtId="164" fontId="2" fillId="47" borderId="52" xfId="63" applyNumberFormat="1" applyFont="1" applyFill="1" applyBorder="1"/>
    <xf numFmtId="170" fontId="2" fillId="47" borderId="60" xfId="48" applyNumberFormat="1" applyFont="1" applyFill="1" applyBorder="1"/>
    <xf numFmtId="164" fontId="2" fillId="0" borderId="59" xfId="63" applyNumberFormat="1" applyFont="1" applyFill="1" applyBorder="1" applyAlignment="1">
      <alignment horizontal="center"/>
    </xf>
    <xf numFmtId="164" fontId="2" fillId="47" borderId="61" xfId="63" applyNumberFormat="1" applyFont="1" applyFill="1" applyBorder="1" applyAlignment="1">
      <alignment horizontal="center"/>
    </xf>
    <xf numFmtId="164" fontId="2" fillId="47" borderId="62" xfId="63" applyNumberFormat="1" applyFont="1" applyFill="1" applyBorder="1" applyAlignment="1">
      <alignment horizontal="center"/>
    </xf>
    <xf numFmtId="43" fontId="1" fillId="47" borderId="0" xfId="63" applyNumberFormat="1" applyFont="1" applyFill="1" applyBorder="1"/>
    <xf numFmtId="0" fontId="32" fillId="0" borderId="0" xfId="63" applyFont="1"/>
    <xf numFmtId="0" fontId="2" fillId="48" borderId="35" xfId="63" applyFont="1" applyFill="1" applyBorder="1" applyAlignment="1">
      <alignment horizontal="center"/>
    </xf>
    <xf numFmtId="0" fontId="2" fillId="0" borderId="37" xfId="63" applyFont="1" applyBorder="1" applyAlignment="1">
      <alignment horizontal="center"/>
    </xf>
    <xf numFmtId="0" fontId="2" fillId="0" borderId="63" xfId="63" applyFont="1" applyBorder="1" applyAlignment="1">
      <alignment horizontal="center" wrapText="1"/>
    </xf>
    <xf numFmtId="0" fontId="34" fillId="0" borderId="56" xfId="63" applyFont="1" applyBorder="1" applyAlignment="1">
      <alignment horizontal="center"/>
    </xf>
    <xf numFmtId="0" fontId="1" fillId="0" borderId="0" xfId="63" applyBorder="1" applyAlignment="1"/>
    <xf numFmtId="0" fontId="1" fillId="0" borderId="57" xfId="63" applyBorder="1" applyAlignment="1"/>
    <xf numFmtId="0" fontId="2" fillId="0" borderId="56" xfId="63" applyFont="1" applyBorder="1" applyAlignment="1">
      <alignment horizontal="center"/>
    </xf>
    <xf numFmtId="0" fontId="1" fillId="0" borderId="56" xfId="63" applyBorder="1"/>
    <xf numFmtId="164" fontId="1" fillId="0" borderId="0" xfId="63" applyNumberFormat="1" applyBorder="1" applyAlignment="1"/>
    <xf numFmtId="164" fontId="1" fillId="0" borderId="0" xfId="63" applyNumberFormat="1" applyFill="1" applyBorder="1" applyAlignment="1"/>
    <xf numFmtId="164" fontId="1" fillId="0" borderId="0" xfId="63" applyNumberFormat="1" applyBorder="1" applyAlignment="1">
      <alignment horizontal="right"/>
    </xf>
    <xf numFmtId="164" fontId="1" fillId="0" borderId="57" xfId="63" applyNumberFormat="1" applyBorder="1" applyAlignment="1"/>
    <xf numFmtId="164" fontId="1" fillId="0" borderId="0" xfId="63" applyNumberFormat="1"/>
    <xf numFmtId="164" fontId="1" fillId="0" borderId="18" xfId="63" applyNumberFormat="1" applyFill="1" applyBorder="1" applyAlignment="1"/>
    <xf numFmtId="164" fontId="1" fillId="0" borderId="55" xfId="63" applyNumberFormat="1" applyFill="1" applyBorder="1" applyAlignment="1"/>
    <xf numFmtId="164" fontId="1" fillId="0" borderId="57" xfId="63" applyNumberFormat="1" applyFill="1" applyBorder="1" applyAlignment="1"/>
    <xf numFmtId="164" fontId="1" fillId="0" borderId="0" xfId="63" applyNumberFormat="1" applyFill="1" applyBorder="1" applyAlignment="1">
      <alignment horizontal="right"/>
    </xf>
    <xf numFmtId="0" fontId="2" fillId="0" borderId="56" xfId="63" applyFont="1" applyFill="1" applyBorder="1" applyAlignment="1">
      <alignment horizontal="left" indent="1"/>
    </xf>
    <xf numFmtId="164" fontId="1" fillId="0" borderId="28" xfId="63" applyNumberFormat="1" applyFill="1" applyBorder="1" applyAlignment="1"/>
    <xf numFmtId="0" fontId="2" fillId="0" borderId="56" xfId="63" applyFont="1" applyFill="1" applyBorder="1" applyAlignment="1">
      <alignment horizontal="center" wrapText="1"/>
    </xf>
    <xf numFmtId="164" fontId="1" fillId="0" borderId="14" xfId="63" applyNumberFormat="1" applyFill="1" applyBorder="1" applyAlignment="1">
      <alignment horizontal="right"/>
    </xf>
    <xf numFmtId="0" fontId="2" fillId="0" borderId="54" xfId="63" applyFont="1" applyFill="1" applyBorder="1" applyAlignment="1">
      <alignment horizontal="left" indent="1"/>
    </xf>
    <xf numFmtId="0" fontId="2" fillId="0" borderId="64" xfId="63" applyFont="1" applyFill="1" applyBorder="1" applyAlignment="1">
      <alignment horizontal="left" indent="1"/>
    </xf>
    <xf numFmtId="164" fontId="1" fillId="0" borderId="65" xfId="63" applyNumberFormat="1" applyFill="1" applyBorder="1" applyAlignment="1"/>
    <xf numFmtId="0" fontId="2" fillId="0" borderId="11" xfId="63" applyFont="1" applyFill="1" applyBorder="1"/>
    <xf numFmtId="164" fontId="1" fillId="48" borderId="18" xfId="63" applyNumberFormat="1" applyFill="1" applyBorder="1" applyAlignment="1"/>
    <xf numFmtId="164" fontId="1" fillId="48" borderId="18" xfId="63" quotePrefix="1" applyNumberFormat="1" applyFill="1" applyBorder="1" applyAlignment="1"/>
    <xf numFmtId="49" fontId="1" fillId="0" borderId="0" xfId="63" applyNumberFormat="1"/>
    <xf numFmtId="164" fontId="1" fillId="48" borderId="18" xfId="63" applyNumberFormat="1" applyFill="1" applyBorder="1" applyAlignment="1">
      <alignment horizontal="right"/>
    </xf>
    <xf numFmtId="164" fontId="1" fillId="48" borderId="19" xfId="63" applyNumberFormat="1" applyFill="1" applyBorder="1" applyAlignment="1">
      <alignment horizontal="right"/>
    </xf>
    <xf numFmtId="164" fontId="1" fillId="48" borderId="55" xfId="63" applyNumberFormat="1" applyFill="1" applyBorder="1" applyAlignment="1">
      <alignment horizontal="right"/>
    </xf>
    <xf numFmtId="164" fontId="1" fillId="48" borderId="0" xfId="63" applyNumberFormat="1" applyFill="1" applyBorder="1" applyAlignment="1"/>
    <xf numFmtId="164" fontId="2" fillId="0" borderId="60" xfId="63" applyNumberFormat="1" applyFont="1" applyFill="1" applyBorder="1" applyAlignment="1"/>
    <xf numFmtId="164" fontId="2" fillId="0" borderId="62" xfId="63" applyNumberFormat="1" applyFont="1" applyFill="1" applyBorder="1" applyAlignment="1"/>
    <xf numFmtId="0" fontId="2" fillId="0" borderId="38" xfId="63" applyFont="1" applyFill="1" applyBorder="1" applyAlignment="1">
      <alignment wrapText="1"/>
    </xf>
    <xf numFmtId="164" fontId="2" fillId="0" borderId="38" xfId="63" applyNumberFormat="1" applyFont="1" applyFill="1" applyBorder="1" applyAlignment="1"/>
    <xf numFmtId="0" fontId="2" fillId="0" borderId="0" xfId="63" applyFont="1" applyBorder="1" applyAlignment="1">
      <alignment wrapText="1"/>
    </xf>
    <xf numFmtId="164" fontId="1" fillId="0" borderId="0" xfId="63" applyNumberFormat="1" applyBorder="1"/>
    <xf numFmtId="2" fontId="3" fillId="43" borderId="0" xfId="0" applyNumberFormat="1" applyFont="1" applyFill="1" applyAlignment="1">
      <alignment horizontal="right" vertical="top"/>
    </xf>
    <xf numFmtId="172" fontId="39" fillId="43" borderId="11" xfId="0" applyNumberFormat="1" applyFont="1" applyFill="1" applyBorder="1" applyAlignment="1">
      <alignment vertical="top"/>
    </xf>
    <xf numFmtId="172" fontId="0" fillId="43" borderId="13" xfId="0" applyNumberFormat="1" applyFill="1" applyBorder="1" applyAlignment="1">
      <alignment horizontal="right" vertical="top"/>
    </xf>
    <xf numFmtId="40" fontId="1" fillId="0" borderId="33" xfId="0" applyNumberFormat="1" applyFont="1" applyBorder="1" applyAlignment="1" applyProtection="1">
      <alignment horizontal="center"/>
    </xf>
    <xf numFmtId="3" fontId="35" fillId="47" borderId="17" xfId="0" applyNumberFormat="1" applyFont="1" applyFill="1" applyBorder="1" applyAlignment="1" applyProtection="1">
      <alignment horizontal="center"/>
      <protection locked="0"/>
    </xf>
    <xf numFmtId="164" fontId="2" fillId="47" borderId="60" xfId="63" applyNumberFormat="1" applyFont="1" applyFill="1" applyBorder="1"/>
    <xf numFmtId="3" fontId="1" fillId="47" borderId="11" xfId="0" applyNumberFormat="1" applyFont="1" applyFill="1" applyBorder="1" applyAlignment="1">
      <alignment horizontal="center"/>
    </xf>
    <xf numFmtId="0" fontId="44" fillId="0" borderId="0" xfId="0" applyFont="1" applyAlignment="1"/>
    <xf numFmtId="174" fontId="2" fillId="47" borderId="60" xfId="63" applyNumberFormat="1" applyFont="1" applyFill="1" applyBorder="1"/>
    <xf numFmtId="0" fontId="2" fillId="0" borderId="0" xfId="63" applyFont="1" applyAlignment="1">
      <alignment horizontal="center"/>
    </xf>
    <xf numFmtId="171" fontId="1" fillId="0" borderId="11" xfId="63" applyNumberFormat="1" applyFont="1" applyBorder="1" applyAlignment="1">
      <alignment horizontal="center"/>
    </xf>
    <xf numFmtId="171" fontId="1" fillId="0" borderId="11" xfId="63" applyNumberFormat="1" applyFont="1" applyFill="1" applyBorder="1" applyAlignment="1">
      <alignment horizontal="center"/>
    </xf>
    <xf numFmtId="3" fontId="1" fillId="0" borderId="11" xfId="63" applyNumberFormat="1" applyFont="1" applyFill="1" applyBorder="1" applyAlignment="1">
      <alignment horizontal="center"/>
    </xf>
    <xf numFmtId="0" fontId="1" fillId="0" borderId="0" xfId="63" applyFont="1" applyFill="1"/>
    <xf numFmtId="0" fontId="2" fillId="49" borderId="0" xfId="63" applyFont="1" applyFill="1" applyAlignment="1">
      <alignment horizontal="center"/>
    </xf>
    <xf numFmtId="171" fontId="1" fillId="49" borderId="0" xfId="63" applyNumberFormat="1" applyFont="1" applyFill="1" applyAlignment="1">
      <alignment horizontal="center"/>
    </xf>
    <xf numFmtId="0" fontId="1" fillId="49" borderId="0" xfId="63" applyFont="1" applyFill="1" applyAlignment="1">
      <alignment horizontal="center"/>
    </xf>
    <xf numFmtId="164" fontId="1" fillId="47" borderId="0" xfId="50" applyNumberFormat="1" applyFont="1" applyFill="1" applyBorder="1"/>
    <xf numFmtId="0" fontId="1" fillId="50" borderId="0" xfId="63" applyFont="1" applyFill="1"/>
    <xf numFmtId="0" fontId="1" fillId="51" borderId="0" xfId="63" applyFont="1" applyFill="1"/>
    <xf numFmtId="0" fontId="1" fillId="0" borderId="61" xfId="63" applyFont="1" applyFill="1" applyBorder="1" applyAlignment="1">
      <alignment horizontal="center"/>
    </xf>
    <xf numFmtId="0" fontId="2" fillId="0" borderId="61" xfId="63" applyFont="1" applyFill="1" applyBorder="1" applyAlignment="1">
      <alignment horizontal="center"/>
    </xf>
    <xf numFmtId="171" fontId="1" fillId="0" borderId="61" xfId="63" applyNumberFormat="1" applyFont="1" applyFill="1" applyBorder="1" applyAlignment="1">
      <alignment horizontal="center"/>
    </xf>
    <xf numFmtId="3" fontId="1" fillId="0" borderId="61" xfId="63" applyNumberFormat="1" applyFont="1" applyFill="1" applyBorder="1" applyAlignment="1">
      <alignment horizontal="center"/>
    </xf>
    <xf numFmtId="0" fontId="1" fillId="0" borderId="23" xfId="63" applyFont="1" applyFill="1" applyBorder="1" applyAlignment="1">
      <alignment horizontal="center"/>
    </xf>
    <xf numFmtId="0" fontId="2" fillId="0" borderId="23" xfId="63" applyFont="1" applyFill="1" applyBorder="1" applyAlignment="1">
      <alignment horizontal="center"/>
    </xf>
    <xf numFmtId="171" fontId="1" fillId="0" borderId="23" xfId="63" applyNumberFormat="1" applyFont="1" applyFill="1" applyBorder="1" applyAlignment="1">
      <alignment horizontal="center"/>
    </xf>
    <xf numFmtId="3" fontId="1" fillId="0" borderId="23" xfId="63" applyNumberFormat="1" applyFont="1" applyFill="1" applyBorder="1" applyAlignment="1">
      <alignment horizontal="center"/>
    </xf>
    <xf numFmtId="0" fontId="2" fillId="0" borderId="61" xfId="63" applyFont="1" applyBorder="1" applyAlignment="1">
      <alignment horizontal="center"/>
    </xf>
    <xf numFmtId="49" fontId="1" fillId="0" borderId="61" xfId="63" applyNumberFormat="1" applyFont="1" applyBorder="1" applyAlignment="1">
      <alignment horizontal="center"/>
    </xf>
    <xf numFmtId="0" fontId="1" fillId="0" borderId="61" xfId="63" applyFont="1" applyBorder="1" applyAlignment="1">
      <alignment horizontal="center"/>
    </xf>
    <xf numFmtId="0" fontId="1" fillId="51" borderId="23" xfId="63" applyFont="1" applyFill="1" applyBorder="1" applyAlignment="1">
      <alignment horizontal="center"/>
    </xf>
    <xf numFmtId="0" fontId="2" fillId="51" borderId="23" xfId="63" applyFont="1" applyFill="1" applyBorder="1" applyAlignment="1">
      <alignment horizontal="center"/>
    </xf>
    <xf numFmtId="171" fontId="1" fillId="51" borderId="23" xfId="63" applyNumberFormat="1" applyFont="1" applyFill="1" applyBorder="1" applyAlignment="1">
      <alignment horizontal="center"/>
    </xf>
    <xf numFmtId="3" fontId="1" fillId="51" borderId="23" xfId="63" applyNumberFormat="1" applyFont="1" applyFill="1" applyBorder="1" applyAlignment="1">
      <alignment horizontal="center"/>
    </xf>
    <xf numFmtId="0" fontId="1" fillId="51" borderId="11" xfId="63" applyFont="1" applyFill="1" applyBorder="1" applyAlignment="1">
      <alignment horizontal="center"/>
    </xf>
    <xf numFmtId="0" fontId="2" fillId="51" borderId="11" xfId="63" applyFont="1" applyFill="1" applyBorder="1" applyAlignment="1">
      <alignment horizontal="center"/>
    </xf>
    <xf numFmtId="171" fontId="1" fillId="51" borderId="11" xfId="63" applyNumberFormat="1" applyFont="1" applyFill="1" applyBorder="1" applyAlignment="1">
      <alignment horizontal="center"/>
    </xf>
    <xf numFmtId="3" fontId="1" fillId="51" borderId="11" xfId="63" applyNumberFormat="1" applyFont="1" applyFill="1" applyBorder="1" applyAlignment="1">
      <alignment horizontal="center"/>
    </xf>
    <xf numFmtId="0" fontId="1" fillId="51" borderId="61" xfId="63" applyFont="1" applyFill="1" applyBorder="1" applyAlignment="1">
      <alignment horizontal="center"/>
    </xf>
    <xf numFmtId="0" fontId="2" fillId="51" borderId="61" xfId="63" applyFont="1" applyFill="1" applyBorder="1" applyAlignment="1">
      <alignment horizontal="center"/>
    </xf>
    <xf numFmtId="171" fontId="1" fillId="51" borderId="61" xfId="63" applyNumberFormat="1" applyFont="1" applyFill="1" applyBorder="1" applyAlignment="1">
      <alignment horizontal="center"/>
    </xf>
    <xf numFmtId="3" fontId="1" fillId="51" borderId="61" xfId="63" applyNumberFormat="1" applyFont="1" applyFill="1" applyBorder="1" applyAlignment="1">
      <alignment horizontal="center"/>
    </xf>
    <xf numFmtId="0" fontId="1" fillId="52" borderId="23" xfId="63" applyFont="1" applyFill="1" applyBorder="1" applyAlignment="1">
      <alignment horizontal="center"/>
    </xf>
    <xf numFmtId="0" fontId="2" fillId="52" borderId="23" xfId="63" applyFont="1" applyFill="1" applyBorder="1" applyAlignment="1">
      <alignment horizontal="center"/>
    </xf>
    <xf numFmtId="171" fontId="1" fillId="52" borderId="23" xfId="63" applyNumberFormat="1" applyFont="1" applyFill="1" applyBorder="1" applyAlignment="1">
      <alignment horizontal="center"/>
    </xf>
    <xf numFmtId="3" fontId="1" fillId="52" borderId="61" xfId="63" applyNumberFormat="1" applyFont="1" applyFill="1" applyBorder="1" applyAlignment="1">
      <alignment horizontal="center"/>
    </xf>
    <xf numFmtId="0" fontId="1" fillId="52" borderId="11" xfId="63" applyFont="1" applyFill="1" applyBorder="1" applyAlignment="1">
      <alignment horizontal="center"/>
    </xf>
    <xf numFmtId="0" fontId="2" fillId="52" borderId="11" xfId="63" applyFont="1" applyFill="1" applyBorder="1" applyAlignment="1">
      <alignment horizontal="center"/>
    </xf>
    <xf numFmtId="171" fontId="1" fillId="52" borderId="11" xfId="63" applyNumberFormat="1" applyFont="1" applyFill="1" applyBorder="1" applyAlignment="1">
      <alignment horizontal="center"/>
    </xf>
    <xf numFmtId="0" fontId="1" fillId="52" borderId="61" xfId="63" applyFont="1" applyFill="1" applyBorder="1" applyAlignment="1">
      <alignment horizontal="center"/>
    </xf>
    <xf numFmtId="0" fontId="2" fillId="52" borderId="61" xfId="63" applyFont="1" applyFill="1" applyBorder="1" applyAlignment="1">
      <alignment horizontal="center"/>
    </xf>
    <xf numFmtId="171" fontId="1" fillId="52" borderId="61" xfId="63" applyNumberFormat="1" applyFont="1" applyFill="1" applyBorder="1" applyAlignment="1">
      <alignment horizontal="center"/>
    </xf>
    <xf numFmtId="169" fontId="2" fillId="47" borderId="60" xfId="48" applyNumberFormat="1" applyFont="1" applyFill="1" applyBorder="1"/>
    <xf numFmtId="0" fontId="1" fillId="53" borderId="11" xfId="63" applyFont="1" applyFill="1" applyBorder="1" applyAlignment="1">
      <alignment horizontal="center"/>
    </xf>
    <xf numFmtId="0" fontId="2" fillId="53" borderId="11" xfId="63" applyFont="1" applyFill="1" applyBorder="1" applyAlignment="1">
      <alignment horizontal="center"/>
    </xf>
    <xf numFmtId="171" fontId="1" fillId="53" borderId="11" xfId="63" applyNumberFormat="1" applyFont="1" applyFill="1" applyBorder="1" applyAlignment="1">
      <alignment horizontal="center"/>
    </xf>
    <xf numFmtId="0" fontId="1" fillId="53" borderId="15" xfId="63" applyFont="1" applyFill="1" applyBorder="1" applyAlignment="1">
      <alignment horizontal="center"/>
    </xf>
    <xf numFmtId="0" fontId="1" fillId="53" borderId="23" xfId="63" applyFont="1" applyFill="1" applyBorder="1" applyAlignment="1">
      <alignment horizontal="center"/>
    </xf>
    <xf numFmtId="0" fontId="2" fillId="53" borderId="23" xfId="63" applyFont="1" applyFill="1" applyBorder="1" applyAlignment="1">
      <alignment horizontal="center"/>
    </xf>
    <xf numFmtId="171" fontId="1" fillId="53" borderId="23" xfId="63" applyNumberFormat="1" applyFont="1" applyFill="1" applyBorder="1" applyAlignment="1">
      <alignment horizontal="center"/>
    </xf>
    <xf numFmtId="0" fontId="1" fillId="53" borderId="13" xfId="63" applyFont="1" applyFill="1" applyBorder="1" applyAlignment="1">
      <alignment horizontal="center"/>
    </xf>
    <xf numFmtId="0" fontId="1" fillId="53" borderId="61" xfId="63" applyFont="1" applyFill="1" applyBorder="1" applyAlignment="1">
      <alignment horizontal="center"/>
    </xf>
    <xf numFmtId="171" fontId="1" fillId="53" borderId="61" xfId="63" applyNumberFormat="1" applyFont="1" applyFill="1" applyBorder="1" applyAlignment="1">
      <alignment horizontal="center"/>
    </xf>
    <xf numFmtId="0" fontId="33" fillId="0" borderId="0" xfId="0" applyFont="1" applyAlignment="1" applyProtection="1">
      <alignment vertical="top" wrapText="1"/>
    </xf>
    <xf numFmtId="0" fontId="0" fillId="0" borderId="0" xfId="0"/>
    <xf numFmtId="0" fontId="33" fillId="0" borderId="0" xfId="0" applyNumberFormat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 applyProtection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3" fillId="0" borderId="11" xfId="0" applyFont="1" applyFill="1" applyBorder="1" applyAlignment="1">
      <alignment horizontal="center"/>
    </xf>
    <xf numFmtId="0" fontId="1" fillId="0" borderId="0" xfId="63" applyAlignment="1">
      <alignment wrapText="1"/>
    </xf>
  </cellXfs>
  <cellStyles count="11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47"/>
    <cellStyle name="Comma 2 2" xfId="48"/>
    <cellStyle name="Currency 2" xfId="49"/>
    <cellStyle name="Currency 2 2" xfId="50"/>
    <cellStyle name="Emphasis 1" xfId="51"/>
    <cellStyle name="Emphasis 2" xfId="52"/>
    <cellStyle name="Emphasis 3" xfId="53"/>
    <cellStyle name="Explanatory Text" xfId="54" builtinId="53" customBuiltin="1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Input" xfId="60" builtinId="20" customBuiltin="1"/>
    <cellStyle name="Linked Cell" xfId="61" builtinId="24" customBuiltin="1"/>
    <cellStyle name="Neutral" xfId="62" builtinId="28" customBuiltin="1"/>
    <cellStyle name="Normal" xfId="0" builtinId="0"/>
    <cellStyle name="Normal 2" xfId="63"/>
    <cellStyle name="Normal_Funding Shift Table Sample" xfId="64"/>
    <cellStyle name="Note" xfId="65" builtinId="10" customBuiltin="1"/>
    <cellStyle name="Output" xfId="66" builtinId="21" customBuiltin="1"/>
    <cellStyle name="Percent 2" xfId="67"/>
    <cellStyle name="Percent 2 2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Text" xfId="88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inputData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Sheet Title" xfId="108"/>
    <cellStyle name="Title" xfId="109" builtinId="15" customBuiltin="1"/>
    <cellStyle name="Total" xfId="110" builtinId="25" customBuiltin="1"/>
    <cellStyle name="Warning Text" xfId="11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14</xdr:col>
      <xdr:colOff>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14900" y="600075"/>
          <a:ext cx="91821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2011  Expenditures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MA Pivot"/>
      <sheetName val="ACTMA Detail"/>
    </sheetNames>
    <sheetDataSet>
      <sheetData sheetId="0"/>
      <sheetData sheetId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tabSelected="1" zoomScaleNormal="100" zoomScaleSheetLayoutView="50" workbookViewId="0">
      <selection activeCell="K47" sqref="K47"/>
    </sheetView>
  </sheetViews>
  <sheetFormatPr defaultRowHeight="12.75"/>
  <cols>
    <col min="1" max="1" width="26" style="21" bestFit="1" customWidth="1"/>
    <col min="2" max="2" width="9.42578125" style="21" bestFit="1" customWidth="1"/>
    <col min="3" max="3" width="11.5703125" style="21" customWidth="1"/>
    <col min="4" max="4" width="14" style="21" bestFit="1" customWidth="1"/>
    <col min="5" max="7" width="1.140625" style="21" customWidth="1"/>
    <col min="8" max="8" width="7.42578125" style="21" customWidth="1"/>
    <col min="9" max="9" width="9.7109375" style="21" customWidth="1"/>
    <col min="10" max="10" width="14" style="21" bestFit="1" customWidth="1"/>
    <col min="11" max="11" width="9.42578125" style="21" bestFit="1" customWidth="1"/>
    <col min="12" max="12" width="9.7109375" style="21" customWidth="1"/>
    <col min="13" max="13" width="14" style="21" bestFit="1" customWidth="1"/>
    <col min="14" max="14" width="10.7109375" style="21" customWidth="1"/>
    <col min="15" max="15" width="9.85546875" style="21" customWidth="1"/>
    <col min="16" max="16" width="11.28515625" style="21" customWidth="1"/>
    <col min="17" max="17" width="10.7109375" style="21" customWidth="1"/>
    <col min="18" max="18" width="11" style="21" customWidth="1"/>
    <col min="19" max="19" width="11.28515625" style="21" customWidth="1"/>
    <col min="20" max="20" width="14.140625" style="21" customWidth="1"/>
    <col min="21" max="21" width="9.7109375" style="21" customWidth="1"/>
    <col min="22" max="22" width="11.42578125" style="21" customWidth="1"/>
    <col min="23" max="23" width="11" style="21" customWidth="1"/>
    <col min="24" max="25" width="9.7109375" style="21" customWidth="1"/>
    <col min="26" max="26" width="12.85546875" style="21" customWidth="1"/>
    <col min="27" max="27" width="8.85546875" style="21" bestFit="1" customWidth="1"/>
    <col min="28" max="28" width="10.5703125" style="21" customWidth="1"/>
    <col min="29" max="29" width="9.85546875" style="21" bestFit="1" customWidth="1"/>
    <col min="30" max="30" width="11.140625" style="21" customWidth="1"/>
    <col min="31" max="31" width="9.85546875" style="21" bestFit="1" customWidth="1"/>
    <col min="32" max="32" width="10.85546875" style="21" customWidth="1"/>
    <col min="33" max="33" width="12.140625" style="21" bestFit="1" customWidth="1"/>
    <col min="34" max="34" width="12.140625" style="21" customWidth="1"/>
    <col min="35" max="35" width="9.5703125" style="21" bestFit="1" customWidth="1"/>
    <col min="36" max="36" width="11.140625" style="21" customWidth="1"/>
    <col min="37" max="37" width="11.7109375" style="21" bestFit="1" customWidth="1"/>
    <col min="38" max="38" width="11.7109375" style="21" customWidth="1"/>
    <col min="39" max="16384" width="9.140625" style="21"/>
  </cols>
  <sheetData>
    <row r="1" spans="1:31">
      <c r="E1" s="96"/>
    </row>
    <row r="3" spans="1:31" ht="14.25" customHeight="1"/>
    <row r="4" spans="1:31" ht="14.25" customHeight="1"/>
    <row r="5" spans="1:31" hidden="1">
      <c r="C5" s="21">
        <v>2</v>
      </c>
      <c r="D5" s="21">
        <f>C5</f>
        <v>2</v>
      </c>
      <c r="F5" s="21">
        <f>C5+1</f>
        <v>3</v>
      </c>
      <c r="G5" s="21">
        <f>F5</f>
        <v>3</v>
      </c>
      <c r="I5" s="21">
        <f>F5+1</f>
        <v>4</v>
      </c>
      <c r="J5" s="21">
        <f>I5</f>
        <v>4</v>
      </c>
      <c r="L5" s="21">
        <f>I5+1</f>
        <v>5</v>
      </c>
      <c r="M5" s="21">
        <f>L5</f>
        <v>5</v>
      </c>
      <c r="O5" s="21">
        <f>L5+1</f>
        <v>6</v>
      </c>
      <c r="P5" s="21">
        <f>O5</f>
        <v>6</v>
      </c>
      <c r="R5" s="21">
        <f>O5+1</f>
        <v>7</v>
      </c>
      <c r="S5" s="21">
        <f>R5</f>
        <v>7</v>
      </c>
    </row>
    <row r="6" spans="1:31">
      <c r="C6" s="5"/>
    </row>
    <row r="7" spans="1:31" ht="15" customHeight="1">
      <c r="A7" s="22"/>
      <c r="B7" s="20"/>
      <c r="C7" s="97" t="s">
        <v>0</v>
      </c>
      <c r="D7" s="20"/>
      <c r="E7" s="20"/>
      <c r="F7" s="20" t="s">
        <v>1</v>
      </c>
      <c r="G7" s="20"/>
      <c r="H7" s="20"/>
      <c r="I7" s="20" t="s">
        <v>2</v>
      </c>
      <c r="J7" s="20"/>
      <c r="K7" s="20"/>
      <c r="L7" s="20" t="s">
        <v>3</v>
      </c>
      <c r="M7" s="20"/>
      <c r="N7" s="20"/>
      <c r="O7" s="20" t="s">
        <v>4</v>
      </c>
      <c r="P7" s="20"/>
      <c r="Q7" s="20"/>
      <c r="R7" s="20" t="s">
        <v>5</v>
      </c>
      <c r="S7" s="20"/>
      <c r="T7" s="23"/>
    </row>
    <row r="8" spans="1:31" ht="41.25" customHeight="1">
      <c r="A8" s="24" t="s">
        <v>21</v>
      </c>
      <c r="B8" s="25" t="s">
        <v>15</v>
      </c>
      <c r="C8" s="26" t="s">
        <v>158</v>
      </c>
      <c r="D8" s="27" t="s">
        <v>159</v>
      </c>
      <c r="E8" s="25" t="s">
        <v>15</v>
      </c>
      <c r="F8" s="26" t="s">
        <v>158</v>
      </c>
      <c r="G8" s="27" t="s">
        <v>159</v>
      </c>
      <c r="H8" s="28" t="s">
        <v>15</v>
      </c>
      <c r="I8" s="26" t="s">
        <v>158</v>
      </c>
      <c r="J8" s="27" t="s">
        <v>159</v>
      </c>
      <c r="K8" s="29" t="s">
        <v>15</v>
      </c>
      <c r="L8" s="26" t="s">
        <v>158</v>
      </c>
      <c r="M8" s="27" t="s">
        <v>159</v>
      </c>
      <c r="N8" s="29" t="s">
        <v>15</v>
      </c>
      <c r="O8" s="26" t="s">
        <v>158</v>
      </c>
      <c r="P8" s="27" t="s">
        <v>159</v>
      </c>
      <c r="Q8" s="28" t="s">
        <v>15</v>
      </c>
      <c r="R8" s="26" t="s">
        <v>158</v>
      </c>
      <c r="S8" s="27" t="s">
        <v>159</v>
      </c>
      <c r="T8" s="27" t="s">
        <v>60</v>
      </c>
    </row>
    <row r="9" spans="1:31" ht="12.75" customHeight="1">
      <c r="A9" s="30" t="s">
        <v>22</v>
      </c>
      <c r="B9" s="25"/>
      <c r="C9" s="25"/>
      <c r="D9" s="31"/>
      <c r="E9" s="28"/>
      <c r="F9" s="25"/>
      <c r="G9" s="31"/>
      <c r="H9" s="28"/>
      <c r="I9" s="25"/>
      <c r="J9" s="25"/>
      <c r="K9" s="28"/>
      <c r="L9" s="25"/>
      <c r="M9" s="32"/>
      <c r="N9" s="28"/>
      <c r="O9" s="25"/>
      <c r="P9" s="32"/>
      <c r="Q9" s="28"/>
      <c r="R9" s="25"/>
      <c r="S9" s="32"/>
      <c r="T9" s="32"/>
    </row>
    <row r="10" spans="1:31">
      <c r="A10" s="2" t="s">
        <v>78</v>
      </c>
      <c r="B10" s="33">
        <v>1</v>
      </c>
      <c r="C10" s="186">
        <v>0.32571242224999997</v>
      </c>
      <c r="D10" s="186">
        <v>0.57099999999999995</v>
      </c>
      <c r="E10" s="34">
        <v>1</v>
      </c>
      <c r="F10" s="186">
        <v>0.31112367400000002</v>
      </c>
      <c r="G10" s="186">
        <v>0.57099999999999995</v>
      </c>
      <c r="H10" s="34">
        <v>1</v>
      </c>
      <c r="I10" s="186">
        <v>0.31946122399999999</v>
      </c>
      <c r="J10" s="186">
        <v>0.57099999999999995</v>
      </c>
      <c r="K10" s="34">
        <v>1</v>
      </c>
      <c r="L10" s="186">
        <f>K10*(INDEX('Ex ante LI &amp; Eligibility Stats'!$A$5:$M$17,MATCH('Program MW '!$A10,'Ex ante LI &amp; Eligibility Stats'!$A$5:$A$17,0),MATCH('Program MW '!L$7,'Ex ante LI &amp; Eligibility Stats'!$A$5:$M$5,0))/1000)</f>
        <v>0.32552134899999996</v>
      </c>
      <c r="M10" s="186">
        <f>K10*(INDEX('Ex post LI &amp; Eligibility Stats'!$A$6:$N$18,MATCH($A10,'Ex post LI &amp; Eligibility Stats'!$A$6:$A$18,0),MATCH('Program MW '!L$7,'Ex post LI &amp; Eligibility Stats'!$A$6:$N$6,0))/1000)</f>
        <v>0.57099999999999995</v>
      </c>
      <c r="N10" s="34">
        <v>1</v>
      </c>
      <c r="O10" s="186">
        <f>N10*(INDEX('Ex ante LI &amp; Eligibility Stats'!$A$5:$M$17,MATCH('Program MW '!$A10,'Ex ante LI &amp; Eligibility Stats'!$A$5:$A$17,0),MATCH('Program MW '!O$7,'Ex ante LI &amp; Eligibility Stats'!$A$5:$M$5,0))/1000)</f>
        <v>0.32006522399999998</v>
      </c>
      <c r="P10" s="186">
        <f>N10*(INDEX('Ex post LI &amp; Eligibility Stats'!$A$6:$N$18,MATCH($A10,'Ex post LI &amp; Eligibility Stats'!$A$6:$A$18,0),MATCH('Program MW '!O$7,'Ex post LI &amp; Eligibility Stats'!$A$6:$N$6,0))/1000)</f>
        <v>0.57099999999999995</v>
      </c>
      <c r="Q10" s="34">
        <v>1</v>
      </c>
      <c r="R10" s="186">
        <f>Q10*(INDEX('Ex ante LI &amp; Eligibility Stats'!$A$5:$M$17,MATCH('Program MW '!$A10,'Ex ante LI &amp; Eligibility Stats'!$A$5:$A$17,0),MATCH('Program MW '!R$7,'Ex ante LI &amp; Eligibility Stats'!$A$5:$M$5,0))/1000)</f>
        <v>0.32408089899999998</v>
      </c>
      <c r="S10" s="186">
        <f>Q10*(INDEX('Ex post LI &amp; Eligibility Stats'!$A$6:$N$18,MATCH($A10,'Ex post LI &amp; Eligibility Stats'!$A$6:$A$18,0),MATCH('Program MW '!R$7,'Ex post LI &amp; Eligibility Stats'!$A$6:$N$6,0))/1000)</f>
        <v>0.57099999999999995</v>
      </c>
      <c r="T10" s="35"/>
      <c r="V10" s="180">
        <v>37157.9098099326</v>
      </c>
      <c r="W10" s="34">
        <v>30725</v>
      </c>
    </row>
    <row r="11" spans="1:31">
      <c r="A11" s="2" t="s">
        <v>79</v>
      </c>
      <c r="B11" s="36">
        <v>20</v>
      </c>
      <c r="C11" s="186">
        <v>6.5142484449999998</v>
      </c>
      <c r="D11" s="186">
        <v>11.42</v>
      </c>
      <c r="E11" s="34">
        <v>20</v>
      </c>
      <c r="F11" s="186">
        <v>6.2224734800000006</v>
      </c>
      <c r="G11" s="186">
        <v>11.42</v>
      </c>
      <c r="H11" s="34">
        <v>20</v>
      </c>
      <c r="I11" s="186">
        <v>4.9458948929999984</v>
      </c>
      <c r="J11" s="186">
        <v>4.6000000000000005</v>
      </c>
      <c r="K11" s="34">
        <v>20</v>
      </c>
      <c r="L11" s="186">
        <f>K11*(INDEX('Ex ante LI &amp; Eligibility Stats'!$A$5:$M$17,MATCH('Program MW '!$A11,'Ex ante LI &amp; Eligibility Stats'!$A$5:$A$17,0),MATCH('Program MW '!L$7,'Ex ante LI &amp; Eligibility Stats'!$A$5:$M$5,0))/1000)</f>
        <v>2.1041366454400006</v>
      </c>
      <c r="M11" s="186">
        <f>K11*(INDEX('Ex post LI &amp; Eligibility Stats'!$A$6:$N$18,MATCH($A11,'Ex post LI &amp; Eligibility Stats'!$A$6:$A$18,0),MATCH('Program MW '!L$7,'Ex post LI &amp; Eligibility Stats'!$A$6:$N$6,0))/1000)</f>
        <v>4.6000000000000005</v>
      </c>
      <c r="N11" s="34">
        <v>20</v>
      </c>
      <c r="O11" s="186">
        <f>N11*(INDEX('Ex ante LI &amp; Eligibility Stats'!$A$5:$M$17,MATCH('Program MW '!$A11,'Ex ante LI &amp; Eligibility Stats'!$A$5:$A$17,0),MATCH('Program MW '!O$7,'Ex ante LI &amp; Eligibility Stats'!$A$5:$M$5,0))/1000)</f>
        <v>5.4993643261538461</v>
      </c>
      <c r="P11" s="186">
        <f>N11*(INDEX('Ex post LI &amp; Eligibility Stats'!$A$6:$N$18,MATCH($A11,'Ex post LI &amp; Eligibility Stats'!$A$6:$A$18,0),MATCH('Program MW '!O$7,'Ex post LI &amp; Eligibility Stats'!$A$6:$N$6,0))/1000)</f>
        <v>4.6000000000000005</v>
      </c>
      <c r="Q11" s="34">
        <v>20</v>
      </c>
      <c r="R11" s="186">
        <f>Q11*(INDEX('Ex ante LI &amp; Eligibility Stats'!$A$5:$M$17,MATCH('Program MW '!$A11,'Ex ante LI &amp; Eligibility Stats'!$A$5:$A$17,0),MATCH('Program MW '!R$7,'Ex ante LI &amp; Eligibility Stats'!$A$5:$M$5,0))/1000)</f>
        <v>5.6443035523076919</v>
      </c>
      <c r="S11" s="186">
        <f>Q11*(INDEX('Ex post LI &amp; Eligibility Stats'!$A$6:$N$18,MATCH($A11,'Ex post LI &amp; Eligibility Stats'!$A$6:$A$18,0),MATCH('Program MW '!R$7,'Ex post LI &amp; Eligibility Stats'!$A$6:$N$6,0))/1000)</f>
        <v>4.6000000000000005</v>
      </c>
      <c r="T11" s="37"/>
      <c r="V11" s="180">
        <v>5978.0901900673998</v>
      </c>
      <c r="W11" s="34">
        <v>13406</v>
      </c>
    </row>
    <row r="12" spans="1:31">
      <c r="A12" s="2" t="s">
        <v>76</v>
      </c>
      <c r="B12" s="36">
        <v>8</v>
      </c>
      <c r="C12" s="186">
        <v>1.84</v>
      </c>
      <c r="D12" s="186">
        <v>1.84</v>
      </c>
      <c r="E12" s="34">
        <v>8</v>
      </c>
      <c r="F12" s="186">
        <v>1.84</v>
      </c>
      <c r="G12" s="186">
        <v>1.84</v>
      </c>
      <c r="H12" s="34">
        <v>8</v>
      </c>
      <c r="I12" s="186">
        <v>1.84</v>
      </c>
      <c r="J12" s="186">
        <v>1.84</v>
      </c>
      <c r="K12" s="34">
        <v>8</v>
      </c>
      <c r="L12" s="186">
        <f>K12*(INDEX('Ex ante LI &amp; Eligibility Stats'!$A$5:$M$17,MATCH('Program MW '!$A12,'Ex ante LI &amp; Eligibility Stats'!$A$5:$A$17,0),MATCH('Program MW '!L$7,'Ex ante LI &amp; Eligibility Stats'!$A$5:$M$5,0))/1000)</f>
        <v>1.84</v>
      </c>
      <c r="M12" s="186">
        <f>K12*(INDEX('Ex post LI &amp; Eligibility Stats'!$A$6:$N$18,MATCH($A12,'Ex post LI &amp; Eligibility Stats'!$A$6:$A$18,0),MATCH('Program MW '!L$7,'Ex post LI &amp; Eligibility Stats'!$A$6:$N$6,0))/1000)</f>
        <v>1.84</v>
      </c>
      <c r="N12" s="34">
        <v>8</v>
      </c>
      <c r="O12" s="186">
        <f>N12*(INDEX('Ex ante LI &amp; Eligibility Stats'!$A$5:$M$17,MATCH('Program MW '!$A12,'Ex ante LI &amp; Eligibility Stats'!$A$5:$A$17,0),MATCH('Program MW '!O$7,'Ex ante LI &amp; Eligibility Stats'!$A$5:$M$5,0))/1000)</f>
        <v>1.84</v>
      </c>
      <c r="P12" s="186">
        <f>N12*(INDEX('Ex post LI &amp; Eligibility Stats'!$A$6:$N$18,MATCH($A12,'Ex post LI &amp; Eligibility Stats'!$A$6:$A$18,0),MATCH('Program MW '!O$7,'Ex post LI &amp; Eligibility Stats'!$A$6:$N$6,0))/1000)</f>
        <v>1.84</v>
      </c>
      <c r="Q12" s="34">
        <v>8</v>
      </c>
      <c r="R12" s="186">
        <f>Q12*(INDEX('Ex ante LI &amp; Eligibility Stats'!$A$5:$M$17,MATCH('Program MW '!$A12,'Ex ante LI &amp; Eligibility Stats'!$A$5:$A$17,0),MATCH('Program MW '!R$7,'Ex ante LI &amp; Eligibility Stats'!$A$5:$M$5,0))/1000)</f>
        <v>1.84</v>
      </c>
      <c r="S12" s="186">
        <f>Q12*(INDEX('Ex post LI &amp; Eligibility Stats'!$A$6:$N$18,MATCH($A12,'Ex post LI &amp; Eligibility Stats'!$A$6:$A$18,0),MATCH('Program MW '!R$7,'Ex post LI &amp; Eligibility Stats'!$A$6:$N$6,0))/1000)</f>
        <v>1.84</v>
      </c>
      <c r="T12" s="37"/>
      <c r="V12" s="185">
        <f>SUM(V10:V11)</f>
        <v>43136</v>
      </c>
      <c r="W12" s="185">
        <f>SUM(W10:W11)</f>
        <v>44131</v>
      </c>
    </row>
    <row r="13" spans="1:31">
      <c r="A13" s="2" t="s">
        <v>14</v>
      </c>
      <c r="B13" s="36">
        <v>0</v>
      </c>
      <c r="C13" s="186">
        <v>0</v>
      </c>
      <c r="D13" s="186">
        <v>0</v>
      </c>
      <c r="E13" s="34">
        <v>0</v>
      </c>
      <c r="F13" s="186">
        <v>0</v>
      </c>
      <c r="G13" s="186">
        <v>0</v>
      </c>
      <c r="H13" s="34">
        <v>0</v>
      </c>
      <c r="I13" s="186">
        <v>0</v>
      </c>
      <c r="J13" s="186">
        <v>0</v>
      </c>
      <c r="K13" s="34">
        <v>0</v>
      </c>
      <c r="L13" s="186">
        <f>K13*(INDEX('Ex ante LI &amp; Eligibility Stats'!$A$5:$M$17,MATCH('Program MW '!$A13,'Ex ante LI &amp; Eligibility Stats'!$A$5:$A$17,0),MATCH('Program MW '!L$7,'Ex ante LI &amp; Eligibility Stats'!$A$5:$M$5,0))/1000)</f>
        <v>0</v>
      </c>
      <c r="M13" s="187" t="s">
        <v>13</v>
      </c>
      <c r="N13" s="34">
        <v>0</v>
      </c>
      <c r="O13" s="186">
        <f>N13*(INDEX('Ex ante LI &amp; Eligibility Stats'!$A$5:$M$17,MATCH('Program MW '!$A13,'Ex ante LI &amp; Eligibility Stats'!$A$5:$A$17,0),MATCH('Program MW '!O$7,'Ex ante LI &amp; Eligibility Stats'!$A$5:$M$5,0))/1000)</f>
        <v>0</v>
      </c>
      <c r="P13" s="187" t="s">
        <v>13</v>
      </c>
      <c r="Q13" s="34">
        <v>0</v>
      </c>
      <c r="R13" s="186">
        <f>Q13*(INDEX('Ex ante LI &amp; Eligibility Stats'!$A$5:$M$17,MATCH('Program MW '!$A13,'Ex ante LI &amp; Eligibility Stats'!$A$5:$A$17,0),MATCH('Program MW '!R$7,'Ex ante LI &amp; Eligibility Stats'!$A$5:$M$5,0))/1000)</f>
        <v>0</v>
      </c>
      <c r="S13" s="187" t="s">
        <v>13</v>
      </c>
      <c r="T13" s="37"/>
    </row>
    <row r="14" spans="1:31">
      <c r="A14" s="2" t="s">
        <v>28</v>
      </c>
      <c r="B14" s="38">
        <v>0</v>
      </c>
      <c r="C14" s="186">
        <v>0</v>
      </c>
      <c r="D14" s="186">
        <v>0</v>
      </c>
      <c r="E14" s="34">
        <v>0</v>
      </c>
      <c r="F14" s="186">
        <v>0</v>
      </c>
      <c r="G14" s="186">
        <v>0</v>
      </c>
      <c r="H14" s="34">
        <v>0</v>
      </c>
      <c r="I14" s="186">
        <v>0</v>
      </c>
      <c r="J14" s="186">
        <v>0</v>
      </c>
      <c r="K14" s="34">
        <v>0</v>
      </c>
      <c r="L14" s="186">
        <f>K14*(INDEX('Ex ante LI &amp; Eligibility Stats'!$A$5:$M$17,MATCH('Program MW '!$A14,'Ex ante LI &amp; Eligibility Stats'!$A$5:$A$17,0),MATCH('Program MW '!L$7,'Ex ante LI &amp; Eligibility Stats'!$A$5:$M$5,0))/1000)</f>
        <v>0</v>
      </c>
      <c r="M14" s="187" t="s">
        <v>13</v>
      </c>
      <c r="N14" s="34">
        <v>0</v>
      </c>
      <c r="O14" s="186">
        <f>N14*(INDEX('Ex ante LI &amp; Eligibility Stats'!$A$5:$M$17,MATCH('Program MW '!$A14,'Ex ante LI &amp; Eligibility Stats'!$A$5:$A$17,0),MATCH('Program MW '!O$7,'Ex ante LI &amp; Eligibility Stats'!$A$5:$M$5,0))/1000)</f>
        <v>0</v>
      </c>
      <c r="P14" s="187" t="s">
        <v>13</v>
      </c>
      <c r="Q14" s="34">
        <v>0</v>
      </c>
      <c r="R14" s="186">
        <f>Q14*(INDEX('Ex ante LI &amp; Eligibility Stats'!$A$5:$M$17,MATCH('Program MW '!$A14,'Ex ante LI &amp; Eligibility Stats'!$A$5:$A$17,0),MATCH('Program MW '!R$7,'Ex ante LI &amp; Eligibility Stats'!$A$5:$M$5,0))/1000)</f>
        <v>0</v>
      </c>
      <c r="S14" s="187" t="s">
        <v>13</v>
      </c>
      <c r="T14" s="39"/>
      <c r="V14" s="185">
        <f>W10*V12/W12</f>
        <v>30032.258503093064</v>
      </c>
    </row>
    <row r="15" spans="1:31" ht="14.25" customHeight="1" thickBot="1">
      <c r="A15" s="40" t="s">
        <v>20</v>
      </c>
      <c r="B15" s="41">
        <v>29</v>
      </c>
      <c r="C15" s="42">
        <v>8.6799608672499993</v>
      </c>
      <c r="D15" s="42">
        <v>13.830999999999998</v>
      </c>
      <c r="E15" s="41">
        <v>29</v>
      </c>
      <c r="F15" s="41">
        <v>8.3735971540000005</v>
      </c>
      <c r="G15" s="42">
        <v>13.830999999999998</v>
      </c>
      <c r="H15" s="41">
        <f t="shared" ref="H15:N15" si="0">SUM(H10:H14)</f>
        <v>29</v>
      </c>
      <c r="I15" s="41">
        <v>7.1053561169999986</v>
      </c>
      <c r="J15" s="188">
        <v>7.0110000000000001</v>
      </c>
      <c r="K15" s="41">
        <f t="shared" si="0"/>
        <v>29</v>
      </c>
      <c r="L15" s="188">
        <f>SUM(L10:L14)</f>
        <v>4.2696579944400002</v>
      </c>
      <c r="M15" s="188">
        <f t="shared" si="0"/>
        <v>7.0110000000000001</v>
      </c>
      <c r="N15" s="41">
        <f t="shared" si="0"/>
        <v>29</v>
      </c>
      <c r="O15" s="181">
        <f>SUM(O10:O14)</f>
        <v>7.6594295501538463</v>
      </c>
      <c r="P15" s="182">
        <f>SUM(P10:P14)</f>
        <v>7.0110000000000001</v>
      </c>
      <c r="Q15" s="41">
        <f>SUM(Q10:Q14)</f>
        <v>29</v>
      </c>
      <c r="R15" s="44">
        <f>SUM(R10:R14)</f>
        <v>7.8083844513076919</v>
      </c>
      <c r="S15" s="43">
        <f>SUM(S10:S14)</f>
        <v>7.0110000000000001</v>
      </c>
      <c r="T15" s="43"/>
      <c r="V15" s="185">
        <f>W11*V12/W12</f>
        <v>13103.741496906936</v>
      </c>
    </row>
    <row r="16" spans="1:31" ht="16.5" customHeight="1" thickTop="1">
      <c r="A16" s="30" t="s">
        <v>160</v>
      </c>
      <c r="B16" s="45"/>
      <c r="C16" s="45"/>
      <c r="D16" s="46"/>
      <c r="E16" s="47"/>
      <c r="F16" s="48"/>
      <c r="G16" s="46"/>
      <c r="H16" s="47"/>
      <c r="I16" s="45"/>
      <c r="J16" s="46"/>
      <c r="K16" s="47"/>
      <c r="L16" s="45"/>
      <c r="M16" s="46"/>
      <c r="N16" s="47"/>
      <c r="O16" s="183"/>
      <c r="P16" s="184"/>
      <c r="Q16" s="47"/>
      <c r="R16" s="45"/>
      <c r="S16" s="46"/>
      <c r="T16" s="49"/>
      <c r="U16" s="50"/>
      <c r="V16" s="50">
        <f>SUM(V14:V15)</f>
        <v>43136</v>
      </c>
      <c r="W16" s="50"/>
      <c r="X16" s="50"/>
      <c r="Y16" s="50"/>
      <c r="Z16" s="50"/>
      <c r="AA16" s="50"/>
      <c r="AB16" s="50"/>
      <c r="AC16" s="50"/>
      <c r="AD16" s="50"/>
      <c r="AE16" s="50"/>
    </row>
    <row r="17" spans="1:31">
      <c r="A17" s="2" t="s">
        <v>80</v>
      </c>
      <c r="B17" s="51">
        <v>1360</v>
      </c>
      <c r="C17" s="186">
        <v>13.6</v>
      </c>
      <c r="D17" s="186">
        <v>19.04</v>
      </c>
      <c r="E17" s="34">
        <v>1343</v>
      </c>
      <c r="F17" s="186">
        <v>13.43</v>
      </c>
      <c r="G17" s="186">
        <v>18.802</v>
      </c>
      <c r="H17" s="34">
        <v>1343</v>
      </c>
      <c r="I17" s="186">
        <v>17.536598539999989</v>
      </c>
      <c r="J17" s="186">
        <v>17.826095620000011</v>
      </c>
      <c r="K17" s="392">
        <v>1339</v>
      </c>
      <c r="L17" s="186">
        <f>K17*(INDEX('Ex ante LI &amp; Eligibility Stats'!$A$5:$M$17,MATCH($A17,'Ex ante LI &amp; Eligibility Stats'!$A$5:$A$17,0),MATCH('Program MW '!L$7,'Ex ante LI &amp; Eligibility Stats'!$A$5:$M$5,0))/1000)</f>
        <v>21.843883620000003</v>
      </c>
      <c r="M17" s="186">
        <f>K17*(INDEX('Ex post LI &amp; Eligibility Stats'!$A$6:$N$18,MATCH($A17,'Ex post LI &amp; Eligibility Stats'!$A$6:$A$18,0),MATCH('Program MW '!L$7,'Ex post LI &amp; Eligibility Stats'!$A$6:$N$6,0))/1000)</f>
        <v>17.773002260000013</v>
      </c>
      <c r="N17" s="34">
        <v>1316</v>
      </c>
      <c r="O17" s="186">
        <f>N17*(INDEX('Ex ante LI &amp; Eligibility Stats'!$A$5:$M$17,MATCH($A17,'Ex ante LI &amp; Eligibility Stats'!$A$5:$A$17,0),MATCH('Program MW '!O$7,'Ex ante LI &amp; Eligibility Stats'!$A$5:$M$5,0))/1000)</f>
        <v>17.372121200000002</v>
      </c>
      <c r="P17" s="186">
        <f>N17*(INDEX('Ex post LI &amp; Eligibility Stats'!$A$6:$N$18,MATCH($A17,'Ex post LI &amp; Eligibility Stats'!$A$6:$A$18,0),MATCH('Program MW '!O$7,'Ex post LI &amp; Eligibility Stats'!$A$6:$N$6,0))/1000)</f>
        <v>17.46771544000001</v>
      </c>
      <c r="Q17" s="34">
        <v>1299</v>
      </c>
      <c r="R17" s="186">
        <f>Q17*(INDEX('Ex ante LI &amp; Eligibility Stats'!$A$5:$M$17,MATCH($A17,'Ex ante LI &amp; Eligibility Stats'!$A$5:$A$17,0),MATCH('Program MW '!R$7,'Ex ante LI &amp; Eligibility Stats'!$A$5:$M$5,0))/1000)</f>
        <v>16.841638919999987</v>
      </c>
      <c r="S17" s="186">
        <f>Q17*(INDEX('Ex post LI &amp; Eligibility Stats'!$A$6:$N$18,MATCH($A17,'Ex post LI &amp; Eligibility Stats'!$A$6:$A$18,0),MATCH('Program MW '!R$7,'Ex post LI &amp; Eligibility Stats'!$A$6:$N$6,0))/1000)</f>
        <v>17.242068660000012</v>
      </c>
      <c r="T17" s="35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</row>
    <row r="18" spans="1:31">
      <c r="A18" s="2" t="s">
        <v>81</v>
      </c>
      <c r="B18" s="52">
        <v>30714</v>
      </c>
      <c r="C18" s="186">
        <v>0</v>
      </c>
      <c r="D18" s="186">
        <v>18.4284</v>
      </c>
      <c r="E18" s="34">
        <v>30759</v>
      </c>
      <c r="F18" s="186">
        <v>0</v>
      </c>
      <c r="G18" s="186">
        <v>18.455399999999997</v>
      </c>
      <c r="H18" s="34">
        <v>30759</v>
      </c>
      <c r="I18" s="186">
        <v>0</v>
      </c>
      <c r="J18" s="186">
        <v>17.225040000000003</v>
      </c>
      <c r="K18" s="34">
        <v>30759</v>
      </c>
      <c r="L18" s="186">
        <f>K18*(INDEX('Ex ante LI &amp; Eligibility Stats'!$A$5:$M$17,MATCH($A18,'Ex ante LI &amp; Eligibility Stats'!$A$5:$A$17,0),MATCH('Program MW '!L$7,'Ex ante LI &amp; Eligibility Stats'!$A$5:$M$5,0))/1000)</f>
        <v>0</v>
      </c>
      <c r="M18" s="186">
        <f>K18*(INDEX('Ex post LI &amp; Eligibility Stats'!$A$6:$N$18,MATCH($A18,'Ex post LI &amp; Eligibility Stats'!$A$6:$A$18,0),MATCH('Program MW '!L$7,'Ex post LI &amp; Eligibility Stats'!$A$6:$N$6,0))/1000)</f>
        <v>17.225040000000003</v>
      </c>
      <c r="N18" s="34">
        <v>30759</v>
      </c>
      <c r="O18" s="186">
        <f>N18*(INDEX('Ex ante LI &amp; Eligibility Stats'!$A$5:$M$17,MATCH($A18,'Ex ante LI &amp; Eligibility Stats'!$A$5:$A$17,0),MATCH('Program MW '!O$7,'Ex ante LI &amp; Eligibility Stats'!$A$5:$M$5,0))/1000)</f>
        <v>11.073239999999998</v>
      </c>
      <c r="P18" s="186">
        <f>N18*(INDEX('Ex post LI &amp; Eligibility Stats'!$A$6:$N$18,MATCH($A18,'Ex post LI &amp; Eligibility Stats'!$A$6:$A$18,0),MATCH('Program MW '!O$7,'Ex post LI &amp; Eligibility Stats'!$A$6:$N$6,0))/1000)</f>
        <v>17.225040000000003</v>
      </c>
      <c r="Q18" s="34">
        <v>30759</v>
      </c>
      <c r="R18" s="186">
        <f>Q18*(INDEX('Ex ante LI &amp; Eligibility Stats'!$A$5:$M$17,MATCH($A18,'Ex ante LI &amp; Eligibility Stats'!$A$5:$A$17,0),MATCH('Program MW '!R$7,'Ex ante LI &amp; Eligibility Stats'!$A$5:$M$5,0))/1000)</f>
        <v>4.6138499999999993</v>
      </c>
      <c r="S18" s="186">
        <f>Q18*(INDEX('Ex post LI &amp; Eligibility Stats'!$A$6:$N$18,MATCH($A18,'Ex post LI &amp; Eligibility Stats'!$A$6:$A$18,0),MATCH('Program MW '!R$7,'Ex post LI &amp; Eligibility Stats'!$A$6:$N$6,0))/1000)</f>
        <v>17.225040000000003</v>
      </c>
      <c r="T18" s="37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1:31">
      <c r="A19" s="2" t="s">
        <v>82</v>
      </c>
      <c r="B19" s="52">
        <v>13096</v>
      </c>
      <c r="C19" s="186">
        <v>0</v>
      </c>
      <c r="D19" s="186">
        <v>6.548</v>
      </c>
      <c r="E19" s="34">
        <v>13100</v>
      </c>
      <c r="F19" s="186">
        <v>0</v>
      </c>
      <c r="G19" s="186">
        <v>6.55</v>
      </c>
      <c r="H19" s="34">
        <v>13100</v>
      </c>
      <c r="I19" s="186">
        <v>0</v>
      </c>
      <c r="J19" s="186">
        <v>6.8120000000000012</v>
      </c>
      <c r="K19" s="34">
        <v>13100</v>
      </c>
      <c r="L19" s="186">
        <f>K19*(INDEX('Ex ante LI &amp; Eligibility Stats'!$A$5:$M$17,MATCH($A19,'Ex ante LI &amp; Eligibility Stats'!$A$5:$A$17,0),MATCH('Program MW '!L$7,'Ex ante LI &amp; Eligibility Stats'!$A$5:$M$5,0))/1000)</f>
        <v>0</v>
      </c>
      <c r="M19" s="186">
        <f>K19*(INDEX('Ex post LI &amp; Eligibility Stats'!$A$6:$N$18,MATCH($A19,'Ex post LI &amp; Eligibility Stats'!$A$6:$A$18,0),MATCH('Program MW '!L$7,'Ex post LI &amp; Eligibility Stats'!$A$6:$N$6,0))/1000)</f>
        <v>6.8120000000000012</v>
      </c>
      <c r="N19" s="34">
        <v>13100</v>
      </c>
      <c r="O19" s="186">
        <f>N19*(INDEX('Ex ante LI &amp; Eligibility Stats'!$A$5:$M$17,MATCH($A19,'Ex ante LI &amp; Eligibility Stats'!$A$5:$A$17,0),MATCH('Program MW '!O$7,'Ex ante LI &amp; Eligibility Stats'!$A$5:$M$5,0))/1000)</f>
        <v>3.9299999999999997</v>
      </c>
      <c r="P19" s="186">
        <f>N19*(INDEX('Ex post LI &amp; Eligibility Stats'!$A$6:$N$18,MATCH($A19,'Ex post LI &amp; Eligibility Stats'!$A$6:$A$18,0),MATCH('Program MW '!O$7,'Ex post LI &amp; Eligibility Stats'!$A$6:$N$6,0))/1000)</f>
        <v>6.8120000000000012</v>
      </c>
      <c r="Q19" s="34">
        <v>13100</v>
      </c>
      <c r="R19" s="186">
        <f>Q19*(INDEX('Ex ante LI &amp; Eligibility Stats'!$A$5:$M$17,MATCH($A19,'Ex ante LI &amp; Eligibility Stats'!$A$5:$A$17,0),MATCH('Program MW '!R$7,'Ex ante LI &amp; Eligibility Stats'!$A$5:$M$5,0))/1000)</f>
        <v>3.0129999999999999</v>
      </c>
      <c r="S19" s="186">
        <f>Q19*(INDEX('Ex post LI &amp; Eligibility Stats'!$A$6:$N$18,MATCH($A19,'Ex post LI &amp; Eligibility Stats'!$A$6:$A$18,0),MATCH('Program MW '!R$7,'Ex post LI &amp; Eligibility Stats'!$A$6:$N$6,0))/1000)</f>
        <v>6.8120000000000012</v>
      </c>
      <c r="T19" s="37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  <row r="20" spans="1:31">
      <c r="A20" s="2" t="s">
        <v>83</v>
      </c>
      <c r="B20" s="53">
        <v>116</v>
      </c>
      <c r="C20" s="186">
        <v>0</v>
      </c>
      <c r="D20" s="186">
        <v>6.8208000000000002</v>
      </c>
      <c r="E20" s="34">
        <v>111</v>
      </c>
      <c r="F20" s="186">
        <v>0</v>
      </c>
      <c r="G20" s="186">
        <v>6.5267999999999997</v>
      </c>
      <c r="H20" s="34">
        <v>111</v>
      </c>
      <c r="I20" s="186">
        <v>0</v>
      </c>
      <c r="J20" s="186">
        <v>6.3355248000000008</v>
      </c>
      <c r="K20" s="390">
        <v>109</v>
      </c>
      <c r="L20" s="186">
        <f>K20*(INDEX('Ex ante LI &amp; Eligibility Stats'!$A$5:$M$17,MATCH($A20,'Ex ante LI &amp; Eligibility Stats'!$A$5:$A$17,0),MATCH('Program MW '!L$7,'Ex ante LI &amp; Eligibility Stats'!$A$5:$M$5,0))/1000)</f>
        <v>0</v>
      </c>
      <c r="M20" s="186">
        <f>K20*(INDEX('Ex post LI &amp; Eligibility Stats'!$A$6:$N$18,MATCH($A20,'Ex post LI &amp; Eligibility Stats'!$A$6:$A$18,0),MATCH('Program MW '!L$7,'Ex post LI &amp; Eligibility Stats'!$A$6:$N$6,0))/1000)</f>
        <v>6.2213712000000001</v>
      </c>
      <c r="N20" s="34">
        <v>123</v>
      </c>
      <c r="O20" s="186">
        <f>N20*(INDEX('Ex ante LI &amp; Eligibility Stats'!$A$5:$M$17,MATCH($A20,'Ex ante LI &amp; Eligibility Stats'!$A$5:$A$17,0),MATCH('Program MW '!O$7,'Ex ante LI &amp; Eligibility Stats'!$A$5:$M$5,0))/1000)</f>
        <v>8.3732799704042176</v>
      </c>
      <c r="P20" s="186">
        <f>N20*(INDEX('Ex post LI &amp; Eligibility Stats'!$A$6:$N$18,MATCH($A20,'Ex post LI &amp; Eligibility Stats'!$A$6:$A$18,0),MATCH('Program MW '!O$7,'Ex post LI &amp; Eligibility Stats'!$A$6:$N$6,0))/1000)</f>
        <v>7.0204464000000009</v>
      </c>
      <c r="Q20" s="34">
        <v>126</v>
      </c>
      <c r="R20" s="186">
        <f>Q20*(INDEX('Ex ante LI &amp; Eligibility Stats'!$A$5:$M$17,MATCH($A20,'Ex ante LI &amp; Eligibility Stats'!$A$5:$A$17,0),MATCH('Program MW '!R$7,'Ex ante LI &amp; Eligibility Stats'!$A$5:$M$5,0))/1000)</f>
        <v>8.7956610112084359</v>
      </c>
      <c r="S20" s="186">
        <f>Q20*(INDEX('Ex post LI &amp; Eligibility Stats'!$A$6:$N$18,MATCH($A20,'Ex post LI &amp; Eligibility Stats'!$A$6:$A$18,0),MATCH('Program MW '!R$7,'Ex post LI &amp; Eligibility Stats'!$A$6:$N$6,0))/1000)</f>
        <v>7.1916768000000006</v>
      </c>
      <c r="T20" s="37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  <row r="21" spans="1:31">
      <c r="A21" s="2" t="s">
        <v>84</v>
      </c>
      <c r="B21" s="52">
        <v>465</v>
      </c>
      <c r="C21" s="186">
        <v>0</v>
      </c>
      <c r="D21" s="186">
        <v>14.842800000000002</v>
      </c>
      <c r="E21" s="34">
        <v>445.6</v>
      </c>
      <c r="F21" s="186">
        <v>0</v>
      </c>
      <c r="G21" s="186">
        <v>14.223552000000003</v>
      </c>
      <c r="H21" s="34">
        <v>445.6</v>
      </c>
      <c r="I21" s="186">
        <v>0</v>
      </c>
      <c r="J21" s="186">
        <v>9.4993007999999985</v>
      </c>
      <c r="K21" s="390">
        <v>438</v>
      </c>
      <c r="L21" s="186">
        <f>K21*(INDEX('Ex ante LI &amp; Eligibility Stats'!$A$5:$M$17,MATCH($A21,'Ex ante LI &amp; Eligibility Stats'!$A$5:$A$17,0),MATCH('Program MW '!L$7,'Ex ante LI &amp; Eligibility Stats'!$A$5:$M$5,0))/1000)</f>
        <v>0</v>
      </c>
      <c r="M21" s="186">
        <f>K21*(INDEX('Ex post LI &amp; Eligibility Stats'!$A$6:$N$18,MATCH($A21,'Ex post LI &amp; Eligibility Stats'!$A$6:$A$18,0),MATCH('Program MW '!L$7,'Ex post LI &amp; Eligibility Stats'!$A$6:$N$6,0))/1000)</f>
        <v>9.3372839999999986</v>
      </c>
      <c r="N21" s="34">
        <v>492</v>
      </c>
      <c r="O21" s="186">
        <f>N21*(INDEX('Ex ante LI &amp; Eligibility Stats'!$A$5:$M$17,MATCH($A21,'Ex ante LI &amp; Eligibility Stats'!$A$5:$A$17,0),MATCH('Program MW '!O$7,'Ex ante LI &amp; Eligibility Stats'!$A$5:$M$5,0))/1000)</f>
        <v>9.7678662695778904</v>
      </c>
      <c r="P21" s="186">
        <f>N21*(INDEX('Ex post LI &amp; Eligibility Stats'!$A$6:$N$18,MATCH($A21,'Ex post LI &amp; Eligibility Stats'!$A$6:$A$18,0),MATCH('Program MW '!O$7,'Ex post LI &amp; Eligibility Stats'!$A$6:$N$6,0))/1000)</f>
        <v>10.488455999999998</v>
      </c>
      <c r="Q21" s="34">
        <v>506</v>
      </c>
      <c r="R21" s="186">
        <f>Q21*(INDEX('Ex ante LI &amp; Eligibility Stats'!$A$5:$M$17,MATCH($A21,'Ex ante LI &amp; Eligibility Stats'!$A$5:$A$17,0),MATCH('Program MW '!R$7,'Ex ante LI &amp; Eligibility Stats'!$A$5:$M$5,0))/1000)</f>
        <v>9.985783837193928</v>
      </c>
      <c r="S21" s="186">
        <f>Q21*(INDEX('Ex post LI &amp; Eligibility Stats'!$A$6:$N$18,MATCH($A21,'Ex post LI &amp; Eligibility Stats'!$A$6:$A$18,0),MATCH('Program MW '!R$7,'Ex post LI &amp; Eligibility Stats'!$A$6:$N$6,0))/1000)</f>
        <v>10.786907999999999</v>
      </c>
      <c r="T21" s="37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2" spans="1:31">
      <c r="A22" s="2" t="s">
        <v>199</v>
      </c>
      <c r="B22" s="52">
        <v>16</v>
      </c>
      <c r="C22" s="186">
        <v>0</v>
      </c>
      <c r="D22" s="186">
        <v>1.216</v>
      </c>
      <c r="E22" s="34">
        <v>16</v>
      </c>
      <c r="F22" s="186">
        <v>0</v>
      </c>
      <c r="G22" s="186">
        <v>1.216</v>
      </c>
      <c r="H22" s="34">
        <v>24</v>
      </c>
      <c r="I22" s="186">
        <v>0</v>
      </c>
      <c r="J22" s="186">
        <v>9.6000000000000002E-2</v>
      </c>
      <c r="K22" s="390">
        <v>23</v>
      </c>
      <c r="L22" s="186">
        <f>K22*(INDEX('Ex ante LI &amp; Eligibility Stats'!$A$5:$M$17,MATCH($A22,'Ex ante LI &amp; Eligibility Stats'!$A$5:$A$17,0),MATCH('Program MW '!L$7,'Ex ante LI &amp; Eligibility Stats'!$A$5:$M$5,0))/1000)</f>
        <v>0</v>
      </c>
      <c r="M22" s="186">
        <v>9.6000000000000002E-2</v>
      </c>
      <c r="N22" s="34">
        <v>29</v>
      </c>
      <c r="O22" s="186">
        <f>N22*(INDEX('Ex ante LI &amp; Eligibility Stats'!$A$5:$M$17,MATCH($A22,'Ex ante LI &amp; Eligibility Stats'!$A$5:$A$17,0),MATCH('Program MW '!O$7,'Ex ante LI &amp; Eligibility Stats'!$A$5:$M$5,0))/1000)</f>
        <v>0</v>
      </c>
      <c r="P22" s="186">
        <f>N22*(INDEX('Ex post LI &amp; Eligibility Stats'!$A$6:$N$18,MATCH($A22,'Ex post LI &amp; Eligibility Stats'!$A$6:$A$18,0),MATCH('Program MW '!O$7,'Ex post LI &amp; Eligibility Stats'!$A$6:$N$6,0))/1000)</f>
        <v>0</v>
      </c>
      <c r="Q22" s="34">
        <v>30</v>
      </c>
      <c r="R22" s="186">
        <f>Q22*(INDEX('Ex ante LI &amp; Eligibility Stats'!$A$5:$M$17,MATCH($A22,'Ex ante LI &amp; Eligibility Stats'!$A$5:$A$17,0),MATCH('Program MW '!R$7,'Ex ante LI &amp; Eligibility Stats'!$A$5:$M$5,0))/1000)</f>
        <v>0</v>
      </c>
      <c r="S22" s="186">
        <f>Q22*(INDEX('Ex post LI &amp; Eligibility Stats'!$A$6:$N$18,MATCH($A22,'Ex post LI &amp; Eligibility Stats'!$A$6:$A$18,0),MATCH('Program MW '!R$7,'Ex post LI &amp; Eligibility Stats'!$A$6:$N$6,0))/1000)</f>
        <v>0</v>
      </c>
      <c r="T22" s="37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1">
      <c r="A23" s="2" t="s">
        <v>32</v>
      </c>
      <c r="B23" s="52">
        <v>106</v>
      </c>
      <c r="C23" s="186">
        <v>0</v>
      </c>
      <c r="D23" s="186">
        <v>1.216</v>
      </c>
      <c r="E23" s="34">
        <v>106</v>
      </c>
      <c r="F23" s="186">
        <v>0</v>
      </c>
      <c r="G23" s="186">
        <v>1.216</v>
      </c>
      <c r="H23" s="34">
        <v>105</v>
      </c>
      <c r="I23" s="186">
        <v>0</v>
      </c>
      <c r="J23" s="186">
        <v>7.56</v>
      </c>
      <c r="K23" s="390">
        <v>124</v>
      </c>
      <c r="L23" s="186">
        <f>K23*(INDEX('Ex ante LI &amp; Eligibility Stats'!$A$5:$M$17,MATCH($A23,'Ex ante LI &amp; Eligibility Stats'!$A$5:$A$17,0),MATCH('Program MW '!L$7,'Ex ante LI &amp; Eligibility Stats'!$A$5:$M$5,0))/1000)</f>
        <v>0</v>
      </c>
      <c r="M23" s="186">
        <f>K23*(INDEX('Ex post LI &amp; Eligibility Stats'!$A$6:$N$18,MATCH($A23,'Ex post LI &amp; Eligibility Stats'!$A$6:$A$18,0),MATCH('Program MW '!L$7,'Ex post LI &amp; Eligibility Stats'!$A$6:$N$6,0))/1000)</f>
        <v>8.927999999999999</v>
      </c>
      <c r="N23" s="34">
        <v>83</v>
      </c>
      <c r="O23" s="186">
        <f>N23*(INDEX('Ex ante LI &amp; Eligibility Stats'!$A$5:$M$17,MATCH($A23,'Ex ante LI &amp; Eligibility Stats'!$A$5:$A$17,0),MATCH('Program MW '!O$7,'Ex ante LI &amp; Eligibility Stats'!$A$5:$M$5,0))/1000)</f>
        <v>4.8326733540753333</v>
      </c>
      <c r="P23" s="186">
        <f>N23*(INDEX('Ex post LI &amp; Eligibility Stats'!$A$6:$N$18,MATCH($A23,'Ex post LI &amp; Eligibility Stats'!$A$6:$A$18,0),MATCH('Program MW '!O$7,'Ex post LI &amp; Eligibility Stats'!$A$6:$N$6,0))/1000)</f>
        <v>5.976</v>
      </c>
      <c r="Q23" s="34">
        <v>83</v>
      </c>
      <c r="R23" s="186">
        <f>Q23*(INDEX('Ex ante LI &amp; Eligibility Stats'!$A$5:$M$17,MATCH($A23,'Ex ante LI &amp; Eligibility Stats'!$A$5:$A$17,0),MATCH('Program MW '!R$7,'Ex ante LI &amp; Eligibility Stats'!$A$5:$M$5,0))/1000)</f>
        <v>4.2819280191684088</v>
      </c>
      <c r="S23" s="186">
        <f>Q23*(INDEX('Ex post LI &amp; Eligibility Stats'!$A$6:$N$18,MATCH($A23,'Ex post LI &amp; Eligibility Stats'!$A$6:$A$18,0),MATCH('Program MW '!R$7,'Ex post LI &amp; Eligibility Stats'!$A$6:$N$6,0))/1000)</f>
        <v>5.976</v>
      </c>
      <c r="T23" s="37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</row>
    <row r="24" spans="1:31" ht="13.5" thickBot="1">
      <c r="A24" s="40" t="s">
        <v>34</v>
      </c>
      <c r="B24" s="41">
        <v>45873</v>
      </c>
      <c r="C24" s="188">
        <v>13.6</v>
      </c>
      <c r="D24" s="188">
        <v>66.896000000000001</v>
      </c>
      <c r="E24" s="41">
        <v>45880.6</v>
      </c>
      <c r="F24" s="41">
        <v>13.43</v>
      </c>
      <c r="G24" s="188">
        <v>65.773751999999988</v>
      </c>
      <c r="H24" s="41">
        <f t="shared" ref="H24:N24" si="1">SUM(H17:H23)</f>
        <v>45887.6</v>
      </c>
      <c r="I24" s="41">
        <f t="shared" si="1"/>
        <v>17.536598539999989</v>
      </c>
      <c r="J24" s="188">
        <f t="shared" si="1"/>
        <v>65.353961220000002</v>
      </c>
      <c r="K24" s="41">
        <f t="shared" si="1"/>
        <v>45892</v>
      </c>
      <c r="L24" s="188">
        <f t="shared" si="1"/>
        <v>21.843883620000003</v>
      </c>
      <c r="M24" s="188">
        <f t="shared" si="1"/>
        <v>66.392697460000008</v>
      </c>
      <c r="N24" s="41">
        <f t="shared" si="1"/>
        <v>45902</v>
      </c>
      <c r="O24" s="54">
        <f>SUM(O17:O23)</f>
        <v>55.349180794057439</v>
      </c>
      <c r="P24" s="55">
        <f>SUM(P17:P23)</f>
        <v>64.989657840000007</v>
      </c>
      <c r="Q24" s="41">
        <f>SUM(Q17:Q23)</f>
        <v>45903</v>
      </c>
      <c r="R24" s="54">
        <f>SUM(R17:R23)</f>
        <v>47.531861787570762</v>
      </c>
      <c r="S24" s="55">
        <f>SUM(S17:S23)</f>
        <v>65.233693460000026</v>
      </c>
      <c r="T24" s="43"/>
      <c r="U24" s="50"/>
      <c r="V24" s="50"/>
      <c r="W24" s="56"/>
      <c r="X24" s="50"/>
      <c r="Y24" s="50"/>
      <c r="Z24" s="50"/>
      <c r="AA24" s="50"/>
      <c r="AB24" s="50"/>
      <c r="AC24" s="50"/>
      <c r="AD24" s="50"/>
      <c r="AE24" s="50"/>
    </row>
    <row r="25" spans="1:31" ht="14.25" thickTop="1" thickBot="1">
      <c r="A25" s="57" t="s">
        <v>23</v>
      </c>
      <c r="B25" s="58">
        <v>45902</v>
      </c>
      <c r="C25" s="59">
        <v>22.279960867249997</v>
      </c>
      <c r="D25" s="60">
        <v>80.727000000000004</v>
      </c>
      <c r="E25" s="61">
        <v>42971.428823284296</v>
      </c>
      <c r="F25" s="62">
        <v>21.803597154000002</v>
      </c>
      <c r="G25" s="63">
        <v>79.604751999999991</v>
      </c>
      <c r="H25" s="61">
        <f t="shared" ref="H25:S25" si="2">+H15+H24</f>
        <v>45916.6</v>
      </c>
      <c r="I25" s="59">
        <f t="shared" si="2"/>
        <v>24.641954656999989</v>
      </c>
      <c r="J25" s="389">
        <f t="shared" si="2"/>
        <v>72.364961219999998</v>
      </c>
      <c r="K25" s="61">
        <f t="shared" si="2"/>
        <v>45921</v>
      </c>
      <c r="L25" s="59">
        <f t="shared" si="2"/>
        <v>26.113541614440003</v>
      </c>
      <c r="M25" s="64">
        <f t="shared" si="2"/>
        <v>73.403697460000004</v>
      </c>
      <c r="N25" s="61">
        <f t="shared" si="2"/>
        <v>45931</v>
      </c>
      <c r="O25" s="59">
        <f t="shared" si="2"/>
        <v>63.008610344211284</v>
      </c>
      <c r="P25" s="65">
        <f t="shared" si="2"/>
        <v>72.000657840000002</v>
      </c>
      <c r="Q25" s="61">
        <f t="shared" si="2"/>
        <v>45932</v>
      </c>
      <c r="R25" s="59">
        <f t="shared" si="2"/>
        <v>55.34024623887845</v>
      </c>
      <c r="S25" s="65">
        <f t="shared" si="2"/>
        <v>72.244693460000022</v>
      </c>
      <c r="T25" s="65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</row>
    <row r="26" spans="1:31" ht="13.5" thickTop="1">
      <c r="A26" s="66"/>
      <c r="B26" s="67"/>
      <c r="C26" s="68"/>
      <c r="D26" s="69"/>
      <c r="E26" s="67"/>
      <c r="F26" s="68"/>
      <c r="G26" s="70"/>
      <c r="H26" s="67"/>
      <c r="I26" s="68"/>
      <c r="J26" s="70"/>
      <c r="K26" s="67"/>
      <c r="L26" s="68"/>
      <c r="M26" s="70"/>
      <c r="N26" s="67"/>
      <c r="O26" s="68"/>
      <c r="P26" s="71"/>
      <c r="Q26" s="67"/>
      <c r="R26" s="68"/>
      <c r="S26" s="71"/>
      <c r="T26" s="71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</row>
    <row r="27" spans="1:31" s="74" customFormat="1">
      <c r="A27" s="66"/>
      <c r="B27" s="72"/>
      <c r="C27" s="73"/>
      <c r="D27" s="69"/>
      <c r="E27" s="72"/>
      <c r="F27" s="73"/>
      <c r="G27" s="71"/>
      <c r="H27" s="72"/>
      <c r="I27" s="73"/>
      <c r="J27" s="71"/>
      <c r="K27" s="72"/>
      <c r="L27" s="73"/>
      <c r="M27" s="71"/>
      <c r="N27" s="72"/>
      <c r="O27" s="73"/>
      <c r="P27" s="71"/>
      <c r="Q27" s="72"/>
      <c r="R27" s="73"/>
      <c r="S27" s="71"/>
      <c r="T27" s="71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74" customFormat="1"/>
    <row r="29" spans="1:31" s="74" customFormat="1" hidden="1">
      <c r="C29" s="74">
        <f>C5+6</f>
        <v>8</v>
      </c>
      <c r="D29" s="74">
        <f>D5+6</f>
        <v>8</v>
      </c>
      <c r="F29" s="74">
        <f>F5+6</f>
        <v>9</v>
      </c>
      <c r="G29" s="74">
        <f>G5+6</f>
        <v>9</v>
      </c>
      <c r="I29" s="74">
        <f>I5+6</f>
        <v>10</v>
      </c>
      <c r="J29" s="74">
        <f>J5+6</f>
        <v>10</v>
      </c>
      <c r="L29" s="74">
        <f>L5+6</f>
        <v>11</v>
      </c>
      <c r="M29" s="74">
        <f>M5+6</f>
        <v>11</v>
      </c>
      <c r="O29" s="74">
        <f>O5+6</f>
        <v>12</v>
      </c>
      <c r="P29" s="74">
        <f>P5+6</f>
        <v>12</v>
      </c>
      <c r="R29" s="74">
        <f>R5+6</f>
        <v>13</v>
      </c>
      <c r="S29" s="74">
        <f>S5+6</f>
        <v>13</v>
      </c>
    </row>
    <row r="30" spans="1:31" s="74" customFormat="1">
      <c r="A30" s="75"/>
      <c r="B30" s="20"/>
      <c r="C30" s="20" t="s">
        <v>6</v>
      </c>
      <c r="D30" s="20"/>
      <c r="E30" s="20"/>
      <c r="F30" s="20" t="s">
        <v>55</v>
      </c>
      <c r="G30" s="20"/>
      <c r="H30" s="20"/>
      <c r="I30" s="20" t="s">
        <v>56</v>
      </c>
      <c r="J30" s="20"/>
      <c r="K30" s="20"/>
      <c r="L30" s="20" t="s">
        <v>9</v>
      </c>
      <c r="M30" s="20"/>
      <c r="N30" s="20"/>
      <c r="O30" s="20" t="s">
        <v>57</v>
      </c>
      <c r="P30" s="20"/>
      <c r="Q30" s="20"/>
      <c r="R30" s="20" t="s">
        <v>11</v>
      </c>
      <c r="S30" s="20"/>
      <c r="T30" s="76"/>
      <c r="U30" s="76"/>
    </row>
    <row r="31" spans="1:31" s="74" customFormat="1" ht="38.25" customHeight="1">
      <c r="A31" s="30" t="s">
        <v>21</v>
      </c>
      <c r="B31" s="77" t="s">
        <v>15</v>
      </c>
      <c r="C31" s="78" t="s">
        <v>158</v>
      </c>
      <c r="D31" s="79" t="s">
        <v>159</v>
      </c>
      <c r="E31" s="77" t="s">
        <v>15</v>
      </c>
      <c r="F31" s="78" t="s">
        <v>158</v>
      </c>
      <c r="G31" s="79" t="s">
        <v>159</v>
      </c>
      <c r="H31" s="77" t="s">
        <v>15</v>
      </c>
      <c r="I31" s="78" t="s">
        <v>158</v>
      </c>
      <c r="J31" s="79" t="s">
        <v>159</v>
      </c>
      <c r="K31" s="77" t="s">
        <v>15</v>
      </c>
      <c r="L31" s="78" t="s">
        <v>158</v>
      </c>
      <c r="M31" s="79" t="s">
        <v>159</v>
      </c>
      <c r="N31" s="77" t="s">
        <v>15</v>
      </c>
      <c r="O31" s="78" t="s">
        <v>158</v>
      </c>
      <c r="P31" s="79" t="s">
        <v>159</v>
      </c>
      <c r="Q31" s="77" t="s">
        <v>15</v>
      </c>
      <c r="R31" s="78" t="s">
        <v>158</v>
      </c>
      <c r="S31" s="79" t="s">
        <v>159</v>
      </c>
      <c r="T31" s="79" t="s">
        <v>60</v>
      </c>
      <c r="U31" s="80"/>
    </row>
    <row r="32" spans="1:31" s="74" customFormat="1">
      <c r="A32" s="30" t="s">
        <v>22</v>
      </c>
      <c r="B32" s="77"/>
      <c r="C32" s="81"/>
      <c r="D32" s="49"/>
      <c r="E32" s="77"/>
      <c r="F32" s="81"/>
      <c r="G32" s="49"/>
      <c r="H32" s="77"/>
      <c r="I32" s="81"/>
      <c r="J32" s="81"/>
      <c r="K32" s="77"/>
      <c r="L32" s="81"/>
      <c r="M32" s="49"/>
      <c r="N32" s="77"/>
      <c r="O32" s="81"/>
      <c r="P32" s="49"/>
      <c r="Q32" s="77"/>
      <c r="R32" s="81"/>
      <c r="S32" s="49"/>
      <c r="T32" s="49"/>
      <c r="U32" s="80"/>
    </row>
    <row r="33" spans="1:21" s="74" customFormat="1">
      <c r="A33" s="3" t="s">
        <v>78</v>
      </c>
      <c r="B33" s="34">
        <v>1</v>
      </c>
      <c r="C33" s="186">
        <f>B33*(INDEX('Ex ante LI &amp; Eligibility Stats'!$A$5:$M$17,MATCH($A33,'Ex ante LI &amp; Eligibility Stats'!$A$5:$A$17,0),MATCH('Program MW '!C$30,'Ex ante LI &amp; Eligibility Stats'!$A$5:$M$5,0))/1000)</f>
        <v>0.33910994899999997</v>
      </c>
      <c r="D33" s="186">
        <f>B33*(INDEX('Ex post LI &amp; Eligibility Stats'!$A$6:$N$18,MATCH($A33,'Ex post LI &amp; Eligibility Stats'!$A$6:$A$18,0),MATCH('Program MW '!C$30,'Ex post LI &amp; Eligibility Stats'!$A$6:$N$6,0))/1000)</f>
        <v>0.57099999999999995</v>
      </c>
      <c r="E33" s="34">
        <v>1</v>
      </c>
      <c r="F33" s="186">
        <f>E33*(INDEX('Ex ante LI &amp; Eligibility Stats'!$A$5:$M$17,MATCH($A33,'Ex ante LI &amp; Eligibility Stats'!$A$5:$A$17,0),MATCH('Program MW '!F$30,'Ex ante LI &amp; Eligibility Stats'!$A$5:$M$5,0))/1000)</f>
        <v>0.33976149899999997</v>
      </c>
      <c r="G33" s="186">
        <f>E33*(INDEX('Ex post LI &amp; Eligibility Stats'!$A$6:$N$18,MATCH($A33,'Ex post LI &amp; Eligibility Stats'!$A$6:$A$18,0),MATCH('Program MW '!F$30,'Ex post LI &amp; Eligibility Stats'!$A$6:$N$6,0))/1000)</f>
        <v>0.57099999999999995</v>
      </c>
      <c r="H33" s="34">
        <v>1</v>
      </c>
      <c r="I33" s="186">
        <f>H33*(INDEX('Ex ante LI &amp; Eligibility Stats'!$A$5:$M$17,MATCH($A33,'Ex ante LI &amp; Eligibility Stats'!$A$5:$A$17,0),MATCH('Program MW '!I$30,'Ex ante LI &amp; Eligibility Stats'!$A$5:$M$5,0))/1000)</f>
        <v>0.33877929899999998</v>
      </c>
      <c r="J33" s="186">
        <f>H33*(INDEX('Ex post LI &amp; Eligibility Stats'!$A$6:$N$18,MATCH($A33,'Ex post LI &amp; Eligibility Stats'!$A$6:$A$18,0),MATCH('Program MW '!I$30,'Ex post LI &amp; Eligibility Stats'!$A$6:$N$6,0))/1000)</f>
        <v>0.57099999999999995</v>
      </c>
      <c r="K33" s="34">
        <v>1</v>
      </c>
      <c r="L33" s="186">
        <f>K33*(INDEX('Ex ante LI &amp; Eligibility Stats'!$A$5:$M$17,MATCH($A33,'Ex ante LI &amp; Eligibility Stats'!$A$5:$A$17,0),MATCH('Program MW '!L$30,'Ex ante LI &amp; Eligibility Stats'!$A$5:$M$5,0))/1000)</f>
        <v>0.347966524</v>
      </c>
      <c r="M33" s="186">
        <f>K33*(INDEX('Ex post LI &amp; Eligibility Stats'!$A$6:$N$18,MATCH($A33,'Ex post LI &amp; Eligibility Stats'!$A$6:$A$18,0),MATCH('Program MW '!L$30,'Ex post LI &amp; Eligibility Stats'!$A$6:$N$6,0))/1000)</f>
        <v>0.57099999999999995</v>
      </c>
      <c r="N33" s="34"/>
      <c r="O33" s="186">
        <f>N33*(INDEX('Ex ante LI &amp; Eligibility Stats'!$A$5:$M$17,MATCH($A33,'Ex ante LI &amp; Eligibility Stats'!$A$5:$A$17,0),MATCH('Program MW '!O$30,'Ex ante LI &amp; Eligibility Stats'!$A$5:$M$5,0))/1000)</f>
        <v>0</v>
      </c>
      <c r="P33" s="186">
        <f>N33*(INDEX('Ex post LI &amp; Eligibility Stats'!$A$6:$N$18,MATCH($A33,'Ex post LI &amp; Eligibility Stats'!$A$6:$A$18,0),MATCH('Program MW '!O$30,'Ex post LI &amp; Eligibility Stats'!$A$6:$N$6,0))/1000)</f>
        <v>0</v>
      </c>
      <c r="Q33" s="34"/>
      <c r="R33" s="186">
        <f>Q33*(INDEX('Ex ante LI &amp; Eligibility Stats'!$A$5:$M$17,MATCH($A33,'Ex ante LI &amp; Eligibility Stats'!$A$5:$A$17,0),MATCH('Program MW '!R$30,'Ex ante LI &amp; Eligibility Stats'!$A$5:$M$5,0))/1000)</f>
        <v>0</v>
      </c>
      <c r="S33" s="186">
        <f>Q33*(INDEX('Ex post LI &amp; Eligibility Stats'!$A$6:$N$18,MATCH($A33,'Ex post LI &amp; Eligibility Stats'!$A$6:$A$18,0),MATCH('Program MW '!R$30,'Ex post LI &amp; Eligibility Stats'!$A$6:$N$6,0))/1000)</f>
        <v>0</v>
      </c>
      <c r="T33" s="82"/>
      <c r="U33" s="80"/>
    </row>
    <row r="34" spans="1:21" s="74" customFormat="1">
      <c r="A34" s="3" t="s">
        <v>79</v>
      </c>
      <c r="B34" s="34">
        <v>20</v>
      </c>
      <c r="C34" s="186">
        <f>B34*(INDEX('Ex ante LI &amp; Eligibility Stats'!$A$5:$M$17,MATCH($A34,'Ex ante LI &amp; Eligibility Stats'!$A$5:$A$17,0),MATCH('Program MW '!C$30,'Ex ante LI &amp; Eligibility Stats'!$A$5:$M$5,0))/1000)</f>
        <v>5.8484205538461538</v>
      </c>
      <c r="D34" s="186">
        <f>B34*(INDEX('Ex post LI &amp; Eligibility Stats'!$A$6:$N$18,MATCH($A34,'Ex post LI &amp; Eligibility Stats'!$A$6:$A$18,0),MATCH('Program MW '!C$30,'Ex post LI &amp; Eligibility Stats'!$A$6:$N$6,0))/1000)</f>
        <v>4.6000000000000005</v>
      </c>
      <c r="E34" s="34">
        <v>19</v>
      </c>
      <c r="F34" s="186">
        <f>E34*(INDEX('Ex ante LI &amp; Eligibility Stats'!$A$5:$M$17,MATCH($A34,'Ex ante LI &amp; Eligibility Stats'!$A$5:$A$17,0),MATCH('Program MW '!F$30,'Ex ante LI &amp; Eligibility Stats'!$A$5:$M$5,0))/1000)</f>
        <v>5.4816305986923073</v>
      </c>
      <c r="G34" s="186">
        <f>E34*(INDEX('Ex post LI &amp; Eligibility Stats'!$A$6:$N$18,MATCH($A34,'Ex post LI &amp; Eligibility Stats'!$A$6:$A$18,0),MATCH('Program MW '!F$30,'Ex post LI &amp; Eligibility Stats'!$A$6:$N$6,0))/1000)</f>
        <v>4.37</v>
      </c>
      <c r="H34" s="34">
        <v>19</v>
      </c>
      <c r="I34" s="186">
        <f>H34*(INDEX('Ex ante LI &amp; Eligibility Stats'!$A$5:$M$17,MATCH($A34,'Ex ante LI &amp; Eligibility Stats'!$A$5:$A$17,0),MATCH('Program MW '!I$30,'Ex ante LI &amp; Eligibility Stats'!$A$5:$M$5,0))/1000)</f>
        <v>5.5044698044615394</v>
      </c>
      <c r="J34" s="186">
        <f>H34*(INDEX('Ex post LI &amp; Eligibility Stats'!$A$6:$N$18,MATCH($A34,'Ex post LI &amp; Eligibility Stats'!$A$6:$A$18,0),MATCH('Program MW '!I$30,'Ex post LI &amp; Eligibility Stats'!$A$6:$N$6,0))/1000)</f>
        <v>4.37</v>
      </c>
      <c r="K34" s="34">
        <v>19</v>
      </c>
      <c r="L34" s="186">
        <f>K34*(INDEX('Ex ante LI &amp; Eligibility Stats'!$A$5:$M$17,MATCH($A34,'Ex ante LI &amp; Eligibility Stats'!$A$5:$A$17,0),MATCH('Program MW '!L$30,'Ex ante LI &amp; Eligibility Stats'!$A$5:$M$5,0))/1000)</f>
        <v>4.9424311406153851</v>
      </c>
      <c r="M34" s="186">
        <f>K34*(INDEX('Ex post LI &amp; Eligibility Stats'!$A$6:$N$18,MATCH($A34,'Ex post LI &amp; Eligibility Stats'!$A$6:$A$18,0),MATCH('Program MW '!L$30,'Ex post LI &amp; Eligibility Stats'!$A$6:$N$6,0))/1000)</f>
        <v>4.37</v>
      </c>
      <c r="N34" s="34"/>
      <c r="O34" s="186">
        <f>N34*(INDEX('Ex ante LI &amp; Eligibility Stats'!$A$5:$M$17,MATCH($A34,'Ex ante LI &amp; Eligibility Stats'!$A$5:$A$17,0),MATCH('Program MW '!O$30,'Ex ante LI &amp; Eligibility Stats'!$A$5:$M$5,0))/1000)</f>
        <v>0</v>
      </c>
      <c r="P34" s="186">
        <f>N34*(INDEX('Ex post LI &amp; Eligibility Stats'!$A$6:$N$18,MATCH($A34,'Ex post LI &amp; Eligibility Stats'!$A$6:$A$18,0),MATCH('Program MW '!O$30,'Ex post LI &amp; Eligibility Stats'!$A$6:$N$6,0))/1000)</f>
        <v>0</v>
      </c>
      <c r="Q34" s="34"/>
      <c r="R34" s="186">
        <f>Q34*(INDEX('Ex ante LI &amp; Eligibility Stats'!$A$5:$M$17,MATCH($A34,'Ex ante LI &amp; Eligibility Stats'!$A$5:$A$17,0),MATCH('Program MW '!R$30,'Ex ante LI &amp; Eligibility Stats'!$A$5:$M$5,0))/1000)</f>
        <v>0</v>
      </c>
      <c r="S34" s="186">
        <f>Q34*(INDEX('Ex post LI &amp; Eligibility Stats'!$A$6:$N$18,MATCH($A34,'Ex post LI &amp; Eligibility Stats'!$A$6:$A$18,0),MATCH('Program MW '!R$30,'Ex post LI &amp; Eligibility Stats'!$A$6:$N$6,0))/1000)</f>
        <v>0</v>
      </c>
      <c r="T34" s="83"/>
      <c r="U34" s="80"/>
    </row>
    <row r="35" spans="1:21" s="74" customFormat="1">
      <c r="A35" s="3" t="s">
        <v>76</v>
      </c>
      <c r="B35" s="34">
        <v>8</v>
      </c>
      <c r="C35" s="186">
        <f>B35*(INDEX('Ex ante LI &amp; Eligibility Stats'!$A$5:$M$17,MATCH($A35,'Ex ante LI &amp; Eligibility Stats'!$A$5:$A$17,0),MATCH('Program MW '!C$30,'Ex ante LI &amp; Eligibility Stats'!$A$5:$M$5,0))/1000)</f>
        <v>1.84</v>
      </c>
      <c r="D35" s="186">
        <f>B35*(INDEX('Ex post LI &amp; Eligibility Stats'!$A$6:$N$18,MATCH($A35,'Ex post LI &amp; Eligibility Stats'!$A$6:$A$18,0),MATCH('Program MW '!C$30,'Ex post LI &amp; Eligibility Stats'!$A$6:$N$6,0))/1000)</f>
        <v>1.84</v>
      </c>
      <c r="E35" s="34">
        <v>8</v>
      </c>
      <c r="F35" s="186">
        <f>E35*(INDEX('Ex ante LI &amp; Eligibility Stats'!$A$5:$M$17,MATCH($A35,'Ex ante LI &amp; Eligibility Stats'!$A$5:$A$17,0),MATCH('Program MW '!F$30,'Ex ante LI &amp; Eligibility Stats'!$A$5:$M$5,0))/1000)</f>
        <v>1.84</v>
      </c>
      <c r="G35" s="186">
        <f>E35*(INDEX('Ex post LI &amp; Eligibility Stats'!$A$6:$N$18,MATCH($A35,'Ex post LI &amp; Eligibility Stats'!$A$6:$A$18,0),MATCH('Program MW '!F$30,'Ex post LI &amp; Eligibility Stats'!$A$6:$N$6,0))/1000)</f>
        <v>1.84</v>
      </c>
      <c r="H35" s="34">
        <v>8</v>
      </c>
      <c r="I35" s="186">
        <f>H35*(INDEX('Ex ante LI &amp; Eligibility Stats'!$A$5:$M$17,MATCH($A35,'Ex ante LI &amp; Eligibility Stats'!$A$5:$A$17,0),MATCH('Program MW '!I$30,'Ex ante LI &amp; Eligibility Stats'!$A$5:$M$5,0))/1000)</f>
        <v>1.84</v>
      </c>
      <c r="J35" s="186">
        <f>H35*(INDEX('Ex post LI &amp; Eligibility Stats'!$A$6:$N$18,MATCH($A35,'Ex post LI &amp; Eligibility Stats'!$A$6:$A$18,0),MATCH('Program MW '!I$30,'Ex post LI &amp; Eligibility Stats'!$A$6:$N$6,0))/1000)</f>
        <v>1.84</v>
      </c>
      <c r="K35" s="34">
        <v>8</v>
      </c>
      <c r="L35" s="186">
        <f>K35*(INDEX('Ex ante LI &amp; Eligibility Stats'!$A$5:$M$17,MATCH($A35,'Ex ante LI &amp; Eligibility Stats'!$A$5:$A$17,0),MATCH('Program MW '!L$30,'Ex ante LI &amp; Eligibility Stats'!$A$5:$M$5,0))/1000)</f>
        <v>1.84</v>
      </c>
      <c r="M35" s="186">
        <f>K35*(INDEX('Ex post LI &amp; Eligibility Stats'!$A$6:$N$18,MATCH($A35,'Ex post LI &amp; Eligibility Stats'!$A$6:$A$18,0),MATCH('Program MW '!L$30,'Ex post LI &amp; Eligibility Stats'!$A$6:$N$6,0))/1000)</f>
        <v>1.84</v>
      </c>
      <c r="N35" s="34"/>
      <c r="O35" s="186">
        <f>N35*(INDEX('Ex ante LI &amp; Eligibility Stats'!$A$5:$M$17,MATCH($A35,'Ex ante LI &amp; Eligibility Stats'!$A$5:$A$17,0),MATCH('Program MW '!O$30,'Ex ante LI &amp; Eligibility Stats'!$A$5:$M$5,0))/1000)</f>
        <v>0</v>
      </c>
      <c r="P35" s="186">
        <f>N35*(INDEX('Ex post LI &amp; Eligibility Stats'!$A$6:$N$18,MATCH($A35,'Ex post LI &amp; Eligibility Stats'!$A$6:$A$18,0),MATCH('Program MW '!O$30,'Ex post LI &amp; Eligibility Stats'!$A$6:$N$6,0))/1000)</f>
        <v>0</v>
      </c>
      <c r="Q35" s="34"/>
      <c r="R35" s="186">
        <f>Q35*(INDEX('Ex ante LI &amp; Eligibility Stats'!$A$5:$M$17,MATCH($A35,'Ex ante LI &amp; Eligibility Stats'!$A$5:$A$17,0),MATCH('Program MW '!R$30,'Ex ante LI &amp; Eligibility Stats'!$A$5:$M$5,0))/1000)</f>
        <v>0</v>
      </c>
      <c r="S35" s="186">
        <f>Q35*(INDEX('Ex post LI &amp; Eligibility Stats'!$A$6:$N$18,MATCH($A35,'Ex post LI &amp; Eligibility Stats'!$A$6:$A$18,0),MATCH('Program MW '!R$30,'Ex post LI &amp; Eligibility Stats'!$A$6:$N$6,0))/1000)</f>
        <v>0</v>
      </c>
      <c r="T35" s="83"/>
      <c r="U35" s="80"/>
    </row>
    <row r="36" spans="1:21" s="74" customFormat="1">
      <c r="A36" s="3" t="s">
        <v>14</v>
      </c>
      <c r="B36" s="34">
        <v>0</v>
      </c>
      <c r="C36" s="186">
        <f>B36*(INDEX('Ex ante LI &amp; Eligibility Stats'!$A$5:$M$17,MATCH($A36,'Ex ante LI &amp; Eligibility Stats'!$A$5:$A$17,0),MATCH('Program MW '!C$30,'Ex ante LI &amp; Eligibility Stats'!$A$5:$M$5,0))/1000)</f>
        <v>0</v>
      </c>
      <c r="D36" s="187" t="s">
        <v>13</v>
      </c>
      <c r="E36" s="34">
        <v>0</v>
      </c>
      <c r="F36" s="186">
        <f>E36*(INDEX('Ex ante LI &amp; Eligibility Stats'!$A$5:$M$17,MATCH($A36,'Ex ante LI &amp; Eligibility Stats'!$A$5:$A$17,0),MATCH('Program MW '!F$30,'Ex ante LI &amp; Eligibility Stats'!$A$5:$M$5,0))/1000)</f>
        <v>0</v>
      </c>
      <c r="G36" s="187" t="s">
        <v>13</v>
      </c>
      <c r="H36" s="34">
        <v>0</v>
      </c>
      <c r="I36" s="186">
        <f>H36*(INDEX('Ex ante LI &amp; Eligibility Stats'!$A$5:$M$17,MATCH($A36,'Ex ante LI &amp; Eligibility Stats'!$A$5:$A$17,0),MATCH('Program MW '!I$30,'Ex ante LI &amp; Eligibility Stats'!$A$5:$M$5,0))/1000)</f>
        <v>0</v>
      </c>
      <c r="J36" s="187" t="s">
        <v>13</v>
      </c>
      <c r="K36" s="34">
        <v>0</v>
      </c>
      <c r="L36" s="186">
        <f>K36*(INDEX('Ex ante LI &amp; Eligibility Stats'!$A$5:$M$17,MATCH($A36,'Ex ante LI &amp; Eligibility Stats'!$A$5:$A$17,0),MATCH('Program MW '!L$30,'Ex ante LI &amp; Eligibility Stats'!$A$5:$M$5,0))/1000)</f>
        <v>0</v>
      </c>
      <c r="M36" s="187" t="s">
        <v>13</v>
      </c>
      <c r="N36" s="34"/>
      <c r="O36" s="186">
        <f>N36*(INDEX('Ex ante LI &amp; Eligibility Stats'!$A$5:$M$17,MATCH($A36,'Ex ante LI &amp; Eligibility Stats'!$A$5:$A$17,0),MATCH('Program MW '!O$30,'Ex ante LI &amp; Eligibility Stats'!$A$5:$M$5,0))/1000)</f>
        <v>0</v>
      </c>
      <c r="P36" s="187" t="s">
        <v>13</v>
      </c>
      <c r="Q36" s="34"/>
      <c r="R36" s="186">
        <f>Q36*(INDEX('Ex ante LI &amp; Eligibility Stats'!$A$5:$M$17,MATCH($A36,'Ex ante LI &amp; Eligibility Stats'!$A$5:$A$17,0),MATCH('Program MW '!R$30,'Ex ante LI &amp; Eligibility Stats'!$A$5:$M$5,0))/1000)</f>
        <v>0</v>
      </c>
      <c r="S36" s="187" t="s">
        <v>13</v>
      </c>
      <c r="T36" s="83"/>
      <c r="U36" s="80"/>
    </row>
    <row r="37" spans="1:21" s="74" customFormat="1">
      <c r="A37" s="3" t="s">
        <v>28</v>
      </c>
      <c r="B37" s="34">
        <v>0</v>
      </c>
      <c r="C37" s="186">
        <f>B37*(INDEX('Ex ante LI &amp; Eligibility Stats'!$A$5:$M$17,MATCH($A37,'Ex ante LI &amp; Eligibility Stats'!$A$5:$A$17,0),MATCH('Program MW '!C$30,'Ex ante LI &amp; Eligibility Stats'!$A$5:$M$5,0))/1000)</f>
        <v>0</v>
      </c>
      <c r="D37" s="187" t="s">
        <v>13</v>
      </c>
      <c r="E37" s="34">
        <v>0</v>
      </c>
      <c r="F37" s="186">
        <f>E37*(INDEX('Ex ante LI &amp; Eligibility Stats'!$A$5:$M$17,MATCH($A37,'Ex ante LI &amp; Eligibility Stats'!$A$5:$A$17,0),MATCH('Program MW '!F$30,'Ex ante LI &amp; Eligibility Stats'!$A$5:$M$5,0))/1000)</f>
        <v>0</v>
      </c>
      <c r="G37" s="187" t="s">
        <v>13</v>
      </c>
      <c r="H37" s="34">
        <v>0</v>
      </c>
      <c r="I37" s="186">
        <f>H37*(INDEX('Ex ante LI &amp; Eligibility Stats'!$A$5:$M$17,MATCH($A37,'Ex ante LI &amp; Eligibility Stats'!$A$5:$A$17,0),MATCH('Program MW '!I$30,'Ex ante LI &amp; Eligibility Stats'!$A$5:$M$5,0))/1000)</f>
        <v>0</v>
      </c>
      <c r="J37" s="187" t="s">
        <v>13</v>
      </c>
      <c r="K37" s="34">
        <v>0</v>
      </c>
      <c r="L37" s="186">
        <f>K37*(INDEX('Ex ante LI &amp; Eligibility Stats'!$A$5:$M$17,MATCH($A37,'Ex ante LI &amp; Eligibility Stats'!$A$5:$A$17,0),MATCH('Program MW '!L$30,'Ex ante LI &amp; Eligibility Stats'!$A$5:$M$5,0))/1000)</f>
        <v>0</v>
      </c>
      <c r="M37" s="187" t="s">
        <v>13</v>
      </c>
      <c r="N37" s="34"/>
      <c r="O37" s="186">
        <f>N37*(INDEX('Ex ante LI &amp; Eligibility Stats'!$A$5:$M$17,MATCH($A37,'Ex ante LI &amp; Eligibility Stats'!$A$5:$A$17,0),MATCH('Program MW '!O$30,'Ex ante LI &amp; Eligibility Stats'!$A$5:$M$5,0))/1000)</f>
        <v>0</v>
      </c>
      <c r="P37" s="187" t="s">
        <v>13</v>
      </c>
      <c r="Q37" s="34"/>
      <c r="R37" s="186">
        <f>Q37*(INDEX('Ex ante LI &amp; Eligibility Stats'!$A$5:$M$17,MATCH($A37,'Ex ante LI &amp; Eligibility Stats'!$A$5:$A$17,0),MATCH('Program MW '!R$30,'Ex ante LI &amp; Eligibility Stats'!$A$5:$M$5,0))/1000)</f>
        <v>0</v>
      </c>
      <c r="S37" s="187" t="s">
        <v>13</v>
      </c>
      <c r="T37" s="84"/>
      <c r="U37" s="80"/>
    </row>
    <row r="38" spans="1:21" s="74" customFormat="1" ht="13.5" thickBot="1">
      <c r="A38" s="40" t="s">
        <v>20</v>
      </c>
      <c r="B38" s="41">
        <f t="shared" ref="B38:S38" si="3">SUM(B33:B37)</f>
        <v>29</v>
      </c>
      <c r="C38" s="44">
        <f t="shared" si="3"/>
        <v>8.0275305028461545</v>
      </c>
      <c r="D38" s="43">
        <f t="shared" si="3"/>
        <v>7.0110000000000001</v>
      </c>
      <c r="E38" s="41">
        <f t="shared" si="3"/>
        <v>28</v>
      </c>
      <c r="F38" s="44">
        <f t="shared" si="3"/>
        <v>7.6613920976923069</v>
      </c>
      <c r="G38" s="43">
        <f t="shared" si="3"/>
        <v>6.7809999999999997</v>
      </c>
      <c r="H38" s="41">
        <f t="shared" si="3"/>
        <v>28</v>
      </c>
      <c r="I38" s="44">
        <f t="shared" si="3"/>
        <v>7.6832491034615389</v>
      </c>
      <c r="J38" s="43">
        <f t="shared" si="3"/>
        <v>6.7809999999999997</v>
      </c>
      <c r="K38" s="41">
        <f t="shared" si="3"/>
        <v>28</v>
      </c>
      <c r="L38" s="44">
        <f t="shared" si="3"/>
        <v>7.1303976646153853</v>
      </c>
      <c r="M38" s="43">
        <f t="shared" si="3"/>
        <v>6.7809999999999997</v>
      </c>
      <c r="N38" s="41">
        <f t="shared" si="3"/>
        <v>0</v>
      </c>
      <c r="O38" s="44">
        <f t="shared" si="3"/>
        <v>0</v>
      </c>
      <c r="P38" s="43">
        <f t="shared" si="3"/>
        <v>0</v>
      </c>
      <c r="Q38" s="41">
        <f t="shared" si="3"/>
        <v>0</v>
      </c>
      <c r="R38" s="44">
        <f t="shared" si="3"/>
        <v>0</v>
      </c>
      <c r="S38" s="43">
        <f t="shared" si="3"/>
        <v>0</v>
      </c>
      <c r="T38" s="43"/>
      <c r="U38" s="80"/>
    </row>
    <row r="39" spans="1:21" s="74" customFormat="1" ht="13.5" thickTop="1">
      <c r="A39" s="30" t="s">
        <v>160</v>
      </c>
      <c r="B39" s="47"/>
      <c r="C39" s="45"/>
      <c r="D39" s="46"/>
      <c r="E39" s="47"/>
      <c r="F39" s="45"/>
      <c r="G39" s="46"/>
      <c r="H39" s="47"/>
      <c r="I39" s="45"/>
      <c r="J39" s="46"/>
      <c r="K39" s="47"/>
      <c r="L39" s="45"/>
      <c r="M39" s="46"/>
      <c r="N39" s="47"/>
      <c r="O39" s="45"/>
      <c r="P39" s="46"/>
      <c r="Q39" s="47"/>
      <c r="R39" s="45"/>
      <c r="S39" s="46"/>
      <c r="T39" s="49"/>
      <c r="U39" s="80"/>
    </row>
    <row r="40" spans="1:21" s="74" customFormat="1">
      <c r="A40" s="3" t="s">
        <v>80</v>
      </c>
      <c r="B40" s="34">
        <v>1299</v>
      </c>
      <c r="C40" s="186">
        <f>B40*(INDEX('Ex ante LI &amp; Eligibility Stats'!$A$5:$M$17,MATCH($A40,'Ex ante LI &amp; Eligibility Stats'!$A$5:$A$17,0),MATCH('Program MW '!C$30,'Ex ante LI &amp; Eligibility Stats'!$A$5:$M$5,0))/1000)</f>
        <v>19.042092959999994</v>
      </c>
      <c r="D40" s="186">
        <f>B40*(INDEX('Ex post LI &amp; Eligibility Stats'!$A$6:$N$18,MATCH($A40,'Ex post LI &amp; Eligibility Stats'!$A$6:$A$18,0),MATCH('Program MW '!C$30,'Ex post LI &amp; Eligibility Stats'!$A$6:$N$6,0))/1000)</f>
        <v>17.242068660000012</v>
      </c>
      <c r="E40" s="34">
        <v>1299</v>
      </c>
      <c r="F40" s="186">
        <f>E40*(INDEX('Ex ante LI &amp; Eligibility Stats'!$A$5:$M$17,MATCH($A40,'Ex ante LI &amp; Eligibility Stats'!$A$5:$A$17,0),MATCH('Program MW '!F$30,'Ex ante LI &amp; Eligibility Stats'!$A$5:$M$5,0))/1000)</f>
        <v>16.819192199999993</v>
      </c>
      <c r="G40" s="186">
        <f>E40*(INDEX('Ex post LI &amp; Eligibility Stats'!$A$6:$N$18,MATCH($A40,'Ex post LI &amp; Eligibility Stats'!$A$6:$A$18,0),MATCH('Program MW '!F$30,'Ex post LI &amp; Eligibility Stats'!$A$6:$N$6,0))/1000)</f>
        <v>17.242068660000012</v>
      </c>
      <c r="H40" s="34">
        <v>1313</v>
      </c>
      <c r="I40" s="186">
        <f>H40*(INDEX('Ex ante LI &amp; Eligibility Stats'!$A$5:$M$17,MATCH($A40,'Ex ante LI &amp; Eligibility Stats'!$A$5:$A$17,0),MATCH('Program MW '!I$30,'Ex ante LI &amp; Eligibility Stats'!$A$5:$M$5,0))/1000)</f>
        <v>16.113897540000014</v>
      </c>
      <c r="J40" s="186">
        <f>H40*(INDEX('Ex post LI &amp; Eligibility Stats'!$A$6:$N$18,MATCH($A40,'Ex post LI &amp; Eligibility Stats'!$A$6:$A$18,0),MATCH('Program MW '!I$30,'Ex post LI &amp; Eligibility Stats'!$A$6:$N$6,0))/1000)</f>
        <v>17.427895420000009</v>
      </c>
      <c r="K40" s="34">
        <v>1307</v>
      </c>
      <c r="L40" s="186">
        <f>K40*(INDEX('Ex ante LI &amp; Eligibility Stats'!$A$5:$M$17,MATCH($A40,'Ex ante LI &amp; Eligibility Stats'!$A$5:$A$17,0),MATCH('Program MW '!L$30,'Ex ante LI &amp; Eligibility Stats'!$A$5:$M$5,0))/1000)</f>
        <v>18.658732000000001</v>
      </c>
      <c r="M40" s="186">
        <f>K40*(INDEX('Ex post LI &amp; Eligibility Stats'!$A$6:$N$18,MATCH($A40,'Ex post LI &amp; Eligibility Stats'!$A$6:$A$18,0),MATCH('Program MW '!L$30,'Ex post LI &amp; Eligibility Stats'!$A$6:$N$6,0))/1000)</f>
        <v>17.348255380000012</v>
      </c>
      <c r="N40" s="34"/>
      <c r="O40" s="186">
        <f>N40*(INDEX('Ex ante LI &amp; Eligibility Stats'!$A$5:$M$17,MATCH($A40,'Ex ante LI &amp; Eligibility Stats'!$A$5:$A$17,0),MATCH('Program MW '!O$30,'Ex ante LI &amp; Eligibility Stats'!$A$5:$M$5,0))/1000)</f>
        <v>0</v>
      </c>
      <c r="P40" s="186">
        <f>N40*(INDEX('Ex post LI &amp; Eligibility Stats'!$A$6:$N$18,MATCH($A40,'Ex post LI &amp; Eligibility Stats'!$A$6:$A$18,0),MATCH('Program MW '!O$30,'Ex post LI &amp; Eligibility Stats'!$A$6:$N$6,0))/1000)</f>
        <v>0</v>
      </c>
      <c r="Q40" s="34"/>
      <c r="R40" s="186">
        <f>Q40*(INDEX('Ex ante LI &amp; Eligibility Stats'!$A$5:$M$17,MATCH($A40,'Ex ante LI &amp; Eligibility Stats'!$A$5:$A$17,0),MATCH('Program MW '!R$30,'Ex ante LI &amp; Eligibility Stats'!$A$5:$M$5,0))/1000)</f>
        <v>0</v>
      </c>
      <c r="S40" s="186">
        <f>Q40*(INDEX('Ex post LI &amp; Eligibility Stats'!$A$6:$N$18,MATCH($A40,'Ex post LI &amp; Eligibility Stats'!$A$6:$A$18,0),MATCH('Program MW '!R$30,'Ex post LI &amp; Eligibility Stats'!$A$6:$N$6,0))/1000)</f>
        <v>0</v>
      </c>
      <c r="T40" s="82"/>
      <c r="U40" s="80"/>
    </row>
    <row r="41" spans="1:21" s="74" customFormat="1">
      <c r="A41" s="3" t="s">
        <v>81</v>
      </c>
      <c r="B41" s="34">
        <v>30759</v>
      </c>
      <c r="C41" s="186">
        <f>B41*(INDEX('Ex ante LI &amp; Eligibility Stats'!$A$5:$M$17,MATCH($A41,'Ex ante LI &amp; Eligibility Stats'!$A$5:$A$17,0),MATCH('Program MW '!C$30,'Ex ante LI &amp; Eligibility Stats'!$A$5:$M$5,0))/1000)</f>
        <v>9.5352899999999998</v>
      </c>
      <c r="D41" s="186">
        <f>B41*(INDEX('Ex post LI &amp; Eligibility Stats'!$A$6:$N$18,MATCH($A41,'Ex post LI &amp; Eligibility Stats'!$A$6:$A$18,0),MATCH('Program MW '!C$30,'Ex post LI &amp; Eligibility Stats'!$A$6:$N$6,0))/1000)</f>
        <v>17.225040000000003</v>
      </c>
      <c r="E41" s="34">
        <v>30554</v>
      </c>
      <c r="F41" s="186">
        <f>E41*(INDEX('Ex ante LI &amp; Eligibility Stats'!$A$5:$M$17,MATCH($A41,'Ex ante LI &amp; Eligibility Stats'!$A$5:$A$17,0),MATCH('Program MW '!F$30,'Ex ante LI &amp; Eligibility Stats'!$A$5:$M$5,0))/1000)</f>
        <v>11.610520000000001</v>
      </c>
      <c r="G41" s="186">
        <f>E41*(INDEX('Ex post LI &amp; Eligibility Stats'!$A$6:$N$18,MATCH($A41,'Ex post LI &amp; Eligibility Stats'!$A$6:$A$18,0),MATCH('Program MW '!F$30,'Ex post LI &amp; Eligibility Stats'!$A$6:$N$6,0))/1000)</f>
        <v>17.110240000000001</v>
      </c>
      <c r="H41" s="34">
        <v>30774</v>
      </c>
      <c r="I41" s="186">
        <f>H41*(INDEX('Ex ante LI &amp; Eligibility Stats'!$A$5:$M$17,MATCH($A41,'Ex ante LI &amp; Eligibility Stats'!$A$5:$A$17,0),MATCH('Program MW '!I$30,'Ex ante LI &amp; Eligibility Stats'!$A$5:$M$5,0))/1000)</f>
        <v>15.07926</v>
      </c>
      <c r="J41" s="186">
        <f>H41*(INDEX('Ex post LI &amp; Eligibility Stats'!$A$6:$N$18,MATCH($A41,'Ex post LI &amp; Eligibility Stats'!$A$6:$A$18,0),MATCH('Program MW '!I$30,'Ex post LI &amp; Eligibility Stats'!$A$6:$N$6,0))/1000)</f>
        <v>17.233440000000002</v>
      </c>
      <c r="K41" s="34">
        <v>30896</v>
      </c>
      <c r="L41" s="186">
        <f>K41*(INDEX('Ex ante LI &amp; Eligibility Stats'!$A$5:$M$17,MATCH($A41,'Ex ante LI &amp; Eligibility Stats'!$A$5:$A$17,0),MATCH('Program MW '!L$30,'Ex ante LI &amp; Eligibility Stats'!$A$5:$M$5,0))/1000)</f>
        <v>15.448</v>
      </c>
      <c r="M41" s="186">
        <f>K41*(INDEX('Ex post LI &amp; Eligibility Stats'!$A$6:$N$18,MATCH($A41,'Ex post LI &amp; Eligibility Stats'!$A$6:$A$18,0),MATCH('Program MW '!L$30,'Ex post LI &amp; Eligibility Stats'!$A$6:$N$6,0))/1000)</f>
        <v>17.301760000000002</v>
      </c>
      <c r="N41" s="34"/>
      <c r="O41" s="186">
        <f>N41*(INDEX('Ex ante LI &amp; Eligibility Stats'!$A$5:$M$17,MATCH($A41,'Ex ante LI &amp; Eligibility Stats'!$A$5:$A$17,0),MATCH('Program MW '!O$30,'Ex ante LI &amp; Eligibility Stats'!$A$5:$M$5,0))/1000)</f>
        <v>0</v>
      </c>
      <c r="P41" s="186">
        <f>N41*(INDEX('Ex post LI &amp; Eligibility Stats'!$A$6:$N$18,MATCH($A41,'Ex post LI &amp; Eligibility Stats'!$A$6:$A$18,0),MATCH('Program MW '!O$30,'Ex post LI &amp; Eligibility Stats'!$A$6:$N$6,0))/1000)</f>
        <v>0</v>
      </c>
      <c r="Q41" s="34"/>
      <c r="R41" s="186">
        <f>Q41*(INDEX('Ex ante LI &amp; Eligibility Stats'!$A$5:$M$17,MATCH($A41,'Ex ante LI &amp; Eligibility Stats'!$A$5:$A$17,0),MATCH('Program MW '!R$30,'Ex ante LI &amp; Eligibility Stats'!$A$5:$M$5,0))/1000)</f>
        <v>0</v>
      </c>
      <c r="S41" s="186">
        <f>Q41*(INDEX('Ex post LI &amp; Eligibility Stats'!$A$6:$N$18,MATCH($A41,'Ex post LI &amp; Eligibility Stats'!$A$6:$A$18,0),MATCH('Program MW '!R$30,'Ex post LI &amp; Eligibility Stats'!$A$6:$N$6,0))/1000)</f>
        <v>0</v>
      </c>
      <c r="T41" s="83"/>
      <c r="U41" s="80"/>
    </row>
    <row r="42" spans="1:21" s="74" customFormat="1">
      <c r="A42" s="3" t="s">
        <v>82</v>
      </c>
      <c r="B42" s="34">
        <v>13100</v>
      </c>
      <c r="C42" s="186">
        <f>B42*(INDEX('Ex ante LI &amp; Eligibility Stats'!$A$5:$M$17,MATCH($A42,'Ex ante LI &amp; Eligibility Stats'!$A$5:$A$17,0),MATCH('Program MW '!C$30,'Ex ante LI &amp; Eligibility Stats'!$A$5:$M$5,0))/1000)</f>
        <v>3.9299999999999997</v>
      </c>
      <c r="D42" s="186">
        <f>B42*(INDEX('Ex post LI &amp; Eligibility Stats'!$A$6:$N$18,MATCH($A42,'Ex post LI &amp; Eligibility Stats'!$A$6:$A$18,0),MATCH('Program MW '!C$30,'Ex post LI &amp; Eligibility Stats'!$A$6:$N$6,0))/1000)</f>
        <v>6.8120000000000012</v>
      </c>
      <c r="E42" s="34">
        <v>12917</v>
      </c>
      <c r="F42" s="186">
        <f>E42*(INDEX('Ex ante LI &amp; Eligibility Stats'!$A$5:$M$17,MATCH($A42,'Ex ante LI &amp; Eligibility Stats'!$A$5:$A$17,0),MATCH('Program MW '!F$30,'Ex ante LI &amp; Eligibility Stats'!$A$5:$M$5,0))/1000)</f>
        <v>4.1334400000000002</v>
      </c>
      <c r="G42" s="186">
        <f>E42*(INDEX('Ex post LI &amp; Eligibility Stats'!$A$6:$N$18,MATCH($A42,'Ex post LI &amp; Eligibility Stats'!$A$6:$A$18,0),MATCH('Program MW '!F$30,'Ex post LI &amp; Eligibility Stats'!$A$6:$N$6,0))/1000)</f>
        <v>6.7168400000000013</v>
      </c>
      <c r="H42" s="34">
        <v>12957</v>
      </c>
      <c r="I42" s="186">
        <f>H42*(INDEX('Ex ante LI &amp; Eligibility Stats'!$A$5:$M$17,MATCH($A42,'Ex ante LI &amp; Eligibility Stats'!$A$5:$A$17,0),MATCH('Program MW '!I$30,'Ex ante LI &amp; Eligibility Stats'!$A$5:$M$5,0))/1000)</f>
        <v>4.5349500000000003</v>
      </c>
      <c r="J42" s="186">
        <f>H42*(INDEX('Ex post LI &amp; Eligibility Stats'!$A$6:$N$18,MATCH($A42,'Ex post LI &amp; Eligibility Stats'!$A$6:$A$18,0),MATCH('Program MW '!I$30,'Ex post LI &amp; Eligibility Stats'!$A$6:$N$6,0))/1000)</f>
        <v>6.7376400000000007</v>
      </c>
      <c r="K42" s="34">
        <v>12721</v>
      </c>
      <c r="L42" s="186">
        <f>K42*(INDEX('Ex ante LI &amp; Eligibility Stats'!$A$5:$M$17,MATCH($A42,'Ex ante LI &amp; Eligibility Stats'!$A$5:$A$17,0),MATCH('Program MW '!L$30,'Ex ante LI &amp; Eligibility Stats'!$A$5:$M$5,0))/1000)</f>
        <v>4.1979300000000004</v>
      </c>
      <c r="M42" s="186">
        <f>K42*(INDEX('Ex post LI &amp; Eligibility Stats'!$A$6:$N$18,MATCH($A42,'Ex post LI &amp; Eligibility Stats'!$A$6:$A$18,0),MATCH('Program MW '!L$30,'Ex post LI &amp; Eligibility Stats'!$A$6:$N$6,0))/1000)</f>
        <v>6.6149200000000006</v>
      </c>
      <c r="N42" s="34"/>
      <c r="O42" s="186">
        <f>N42*(INDEX('Ex ante LI &amp; Eligibility Stats'!$A$5:$M$17,MATCH($A42,'Ex ante LI &amp; Eligibility Stats'!$A$5:$A$17,0),MATCH('Program MW '!O$30,'Ex ante LI &amp; Eligibility Stats'!$A$5:$M$5,0))/1000)</f>
        <v>0</v>
      </c>
      <c r="P42" s="186">
        <f>N42*(INDEX('Ex post LI &amp; Eligibility Stats'!$A$6:$N$18,MATCH($A42,'Ex post LI &amp; Eligibility Stats'!$A$6:$A$18,0),MATCH('Program MW '!O$30,'Ex post LI &amp; Eligibility Stats'!$A$6:$N$6,0))/1000)</f>
        <v>0</v>
      </c>
      <c r="Q42" s="34"/>
      <c r="R42" s="186">
        <f>Q42*(INDEX('Ex ante LI &amp; Eligibility Stats'!$A$5:$M$17,MATCH($A42,'Ex ante LI &amp; Eligibility Stats'!$A$5:$A$17,0),MATCH('Program MW '!R$30,'Ex ante LI &amp; Eligibility Stats'!$A$5:$M$5,0))/1000)</f>
        <v>0</v>
      </c>
      <c r="S42" s="186">
        <f>Q42*(INDEX('Ex post LI &amp; Eligibility Stats'!$A$6:$N$18,MATCH($A42,'Ex post LI &amp; Eligibility Stats'!$A$6:$A$18,0),MATCH('Program MW '!R$30,'Ex post LI &amp; Eligibility Stats'!$A$6:$N$6,0))/1000)</f>
        <v>0</v>
      </c>
      <c r="T42" s="83"/>
      <c r="U42" s="80"/>
    </row>
    <row r="43" spans="1:21" s="74" customFormat="1">
      <c r="A43" s="3" t="s">
        <v>83</v>
      </c>
      <c r="B43" s="34">
        <v>131</v>
      </c>
      <c r="C43" s="186">
        <f>B43*(INDEX('Ex ante LI &amp; Eligibility Stats'!$A$5:$M$17,MATCH($A43,'Ex ante LI &amp; Eligibility Stats'!$A$5:$A$17,0),MATCH('Program MW '!C$30,'Ex ante LI &amp; Eligibility Stats'!$A$5:$M$5,0))/1000)</f>
        <v>9.1798308816632535</v>
      </c>
      <c r="D43" s="186">
        <f>B43*(INDEX('Ex post LI &amp; Eligibility Stats'!$A$6:$N$18,MATCH($A43,'Ex post LI &amp; Eligibility Stats'!$A$6:$A$18,0),MATCH('Program MW '!C$30,'Ex post LI &amp; Eligibility Stats'!$A$6:$N$6,0))/1000)</f>
        <v>7.4770608000000003</v>
      </c>
      <c r="E43" s="34">
        <v>131</v>
      </c>
      <c r="F43" s="186">
        <f>E43*(INDEX('Ex ante LI &amp; Eligibility Stats'!$A$5:$M$17,MATCH($A43,'Ex ante LI &amp; Eligibility Stats'!$A$5:$A$17,0),MATCH('Program MW '!F$30,'Ex ante LI &amp; Eligibility Stats'!$A$5:$M$5,0))/1000)</f>
        <v>9.6542089766457853</v>
      </c>
      <c r="G43" s="186">
        <f>E43*(INDEX('Ex post LI &amp; Eligibility Stats'!$A$6:$N$18,MATCH($A43,'Ex post LI &amp; Eligibility Stats'!$A$6:$A$18,0),MATCH('Program MW '!F$30,'Ex post LI &amp; Eligibility Stats'!$A$6:$N$6,0))/1000)</f>
        <v>7.4770608000000003</v>
      </c>
      <c r="H43" s="34">
        <v>130</v>
      </c>
      <c r="I43" s="186">
        <f>H43*(INDEX('Ex ante LI &amp; Eligibility Stats'!$A$5:$M$17,MATCH($A43,'Ex ante LI &amp; Eligibility Stats'!$A$5:$A$17,0),MATCH('Program MW '!I$30,'Ex ante LI &amp; Eligibility Stats'!$A$5:$M$5,0))/1000)</f>
        <v>9.2745985931566306</v>
      </c>
      <c r="J43" s="186">
        <f>H43*(INDEX('Ex post LI &amp; Eligibility Stats'!$A$6:$N$18,MATCH($A43,'Ex post LI &amp; Eligibility Stats'!$A$6:$A$18,0),MATCH('Program MW '!I$30,'Ex post LI &amp; Eligibility Stats'!$A$6:$N$6,0))/1000)</f>
        <v>7.4199840000000004</v>
      </c>
      <c r="K43" s="34">
        <v>128</v>
      </c>
      <c r="L43" s="186">
        <f>K43*(INDEX('Ex ante LI &amp; Eligibility Stats'!$A$5:$M$17,MATCH($A43,'Ex ante LI &amp; Eligibility Stats'!$A$5:$A$17,0),MATCH('Program MW '!L$30,'Ex ante LI &amp; Eligibility Stats'!$A$5:$M$5,0))/1000)</f>
        <v>9.0353016545927716</v>
      </c>
      <c r="M43" s="186">
        <f>K43*(INDEX('Ex post LI &amp; Eligibility Stats'!$A$6:$N$18,MATCH($A43,'Ex post LI &amp; Eligibility Stats'!$A$6:$A$18,0),MATCH('Program MW '!L$30,'Ex post LI &amp; Eligibility Stats'!$A$6:$N$6,0))/1000)</f>
        <v>7.3058304000000005</v>
      </c>
      <c r="N43" s="34"/>
      <c r="O43" s="186">
        <f>N43*(INDEX('Ex ante LI &amp; Eligibility Stats'!$A$5:$M$17,MATCH($A43,'Ex ante LI &amp; Eligibility Stats'!$A$5:$A$17,0),MATCH('Program MW '!O$30,'Ex ante LI &amp; Eligibility Stats'!$A$5:$M$5,0))/1000)</f>
        <v>0</v>
      </c>
      <c r="P43" s="186">
        <f>N43*(INDEX('Ex post LI &amp; Eligibility Stats'!$A$6:$N$18,MATCH($A43,'Ex post LI &amp; Eligibility Stats'!$A$6:$A$18,0),MATCH('Program MW '!O$30,'Ex post LI &amp; Eligibility Stats'!$A$6:$N$6,0))/1000)</f>
        <v>0</v>
      </c>
      <c r="Q43" s="34"/>
      <c r="R43" s="186">
        <f>Q43*(INDEX('Ex ante LI &amp; Eligibility Stats'!$A$5:$M$17,MATCH($A43,'Ex ante LI &amp; Eligibility Stats'!$A$5:$A$17,0),MATCH('Program MW '!R$30,'Ex ante LI &amp; Eligibility Stats'!$A$5:$M$5,0))/1000)</f>
        <v>0</v>
      </c>
      <c r="S43" s="186">
        <f>Q43*(INDEX('Ex post LI &amp; Eligibility Stats'!$A$6:$N$18,MATCH($A43,'Ex post LI &amp; Eligibility Stats'!$A$6:$A$18,0),MATCH('Program MW '!R$30,'Ex post LI &amp; Eligibility Stats'!$A$6:$N$6,0))/1000)</f>
        <v>0</v>
      </c>
      <c r="T43" s="83"/>
      <c r="U43" s="80"/>
    </row>
    <row r="44" spans="1:21" s="74" customFormat="1">
      <c r="A44" s="3" t="s">
        <v>84</v>
      </c>
      <c r="B44" s="34">
        <v>522</v>
      </c>
      <c r="C44" s="186">
        <f>B44*(INDEX('Ex ante LI &amp; Eligibility Stats'!$A$5:$M$17,MATCH($A44,'Ex ante LI &amp; Eligibility Stats'!$A$5:$A$17,0),MATCH('Program MW '!C$30,'Ex ante LI &amp; Eligibility Stats'!$A$5:$M$5,0))/1000)</f>
        <v>10.907202539528486</v>
      </c>
      <c r="D44" s="186">
        <f>B44*(INDEX('Ex post LI &amp; Eligibility Stats'!$A$6:$N$18,MATCH($A44,'Ex post LI &amp; Eligibility Stats'!$A$6:$A$18,0),MATCH('Program MW '!C$30,'Ex post LI &amp; Eligibility Stats'!$A$6:$N$6,0))/1000)</f>
        <v>11.127995999999998</v>
      </c>
      <c r="E44" s="34">
        <v>522</v>
      </c>
      <c r="F44" s="186">
        <f>E44*(INDEX('Ex ante LI &amp; Eligibility Stats'!$A$5:$M$17,MATCH($A44,'Ex ante LI &amp; Eligibility Stats'!$A$5:$A$17,0),MATCH('Program MW '!F$30,'Ex ante LI &amp; Eligibility Stats'!$A$5:$M$5,0))/1000)</f>
        <v>11.039182449730184</v>
      </c>
      <c r="G44" s="186">
        <f>E44*(INDEX('Ex post LI &amp; Eligibility Stats'!$A$6:$N$18,MATCH($A44,'Ex post LI &amp; Eligibility Stats'!$A$6:$A$18,0),MATCH('Program MW '!F$30,'Ex post LI &amp; Eligibility Stats'!$A$6:$N$6,0))/1000)</f>
        <v>11.127995999999998</v>
      </c>
      <c r="H44" s="34">
        <v>522</v>
      </c>
      <c r="I44" s="186">
        <f>H44*(INDEX('Ex ante LI &amp; Eligibility Stats'!$A$5:$M$17,MATCH($A44,'Ex ante LI &amp; Eligibility Stats'!$A$5:$A$17,0),MATCH('Program MW '!I$30,'Ex ante LI &amp; Eligibility Stats'!$A$5:$M$5,0))/1000)</f>
        <v>11.32031000984359</v>
      </c>
      <c r="J44" s="186">
        <f>H44*(INDEX('Ex post LI &amp; Eligibility Stats'!$A$6:$N$18,MATCH($A44,'Ex post LI &amp; Eligibility Stats'!$A$6:$A$18,0),MATCH('Program MW '!I$30,'Ex post LI &amp; Eligibility Stats'!$A$6:$N$6,0))/1000)</f>
        <v>11.127995999999998</v>
      </c>
      <c r="K44" s="34">
        <v>514</v>
      </c>
      <c r="L44" s="186">
        <f>K44*(INDEX('Ex ante LI &amp; Eligibility Stats'!$A$5:$M$17,MATCH($A44,'Ex ante LI &amp; Eligibility Stats'!$A$5:$A$17,0),MATCH('Program MW '!L$30,'Ex ante LI &amp; Eligibility Stats'!$A$5:$M$5,0))/1000)</f>
        <v>10.362539565838187</v>
      </c>
      <c r="M44" s="186">
        <f>K44*(INDEX('Ex post LI &amp; Eligibility Stats'!$A$6:$N$18,MATCH($A44,'Ex post LI &amp; Eligibility Stats'!$A$6:$A$18,0),MATCH('Program MW '!L$30,'Ex post LI &amp; Eligibility Stats'!$A$6:$N$6,0))/1000)</f>
        <v>10.957451999999998</v>
      </c>
      <c r="N44" s="34"/>
      <c r="O44" s="186">
        <f>N44*(INDEX('Ex ante LI &amp; Eligibility Stats'!$A$5:$M$17,MATCH($A44,'Ex ante LI &amp; Eligibility Stats'!$A$5:$A$17,0),MATCH('Program MW '!O$30,'Ex ante LI &amp; Eligibility Stats'!$A$5:$M$5,0))/1000)</f>
        <v>0</v>
      </c>
      <c r="P44" s="186">
        <f>N44*(INDEX('Ex post LI &amp; Eligibility Stats'!$A$6:$N$18,MATCH($A44,'Ex post LI &amp; Eligibility Stats'!$A$6:$A$18,0),MATCH('Program MW '!O$30,'Ex post LI &amp; Eligibility Stats'!$A$6:$N$6,0))/1000)</f>
        <v>0</v>
      </c>
      <c r="Q44" s="34"/>
      <c r="R44" s="186">
        <f>Q44*(INDEX('Ex ante LI &amp; Eligibility Stats'!$A$5:$M$17,MATCH($A44,'Ex ante LI &amp; Eligibility Stats'!$A$5:$A$17,0),MATCH('Program MW '!R$30,'Ex ante LI &amp; Eligibility Stats'!$A$5:$M$5,0))/1000)</f>
        <v>0</v>
      </c>
      <c r="S44" s="186">
        <f>Q44*(INDEX('Ex post LI &amp; Eligibility Stats'!$A$6:$N$18,MATCH($A44,'Ex post LI &amp; Eligibility Stats'!$A$6:$A$18,0),MATCH('Program MW '!R$30,'Ex post LI &amp; Eligibility Stats'!$A$6:$N$6,0))/1000)</f>
        <v>0</v>
      </c>
      <c r="T44" s="83"/>
      <c r="U44" s="80"/>
    </row>
    <row r="45" spans="1:21" s="74" customFormat="1">
      <c r="A45" s="3" t="s">
        <v>199</v>
      </c>
      <c r="B45" s="34">
        <v>31</v>
      </c>
      <c r="C45" s="186">
        <f>B45*(INDEX('Ex ante LI &amp; Eligibility Stats'!$A$5:$M$17,MATCH($A45,'Ex ante LI &amp; Eligibility Stats'!$A$5:$A$17,0),MATCH('Program MW '!C$30,'Ex ante LI &amp; Eligibility Stats'!$A$5:$M$5,0))/1000)</f>
        <v>0</v>
      </c>
      <c r="D45" s="186">
        <f>B45*(INDEX('Ex post LI &amp; Eligibility Stats'!$A$6:$N$18,MATCH($A45,'Ex post LI &amp; Eligibility Stats'!$A$6:$A$18,0),MATCH('Program MW '!C$30,'Ex post LI &amp; Eligibility Stats'!$A$6:$N$6,0))/1000)</f>
        <v>0</v>
      </c>
      <c r="E45" s="34">
        <v>37</v>
      </c>
      <c r="F45" s="186">
        <f>E45*(INDEX('Ex ante LI &amp; Eligibility Stats'!$A$5:$M$17,MATCH($A45,'Ex ante LI &amp; Eligibility Stats'!$A$5:$A$17,0),MATCH('Program MW '!F$30,'Ex ante LI &amp; Eligibility Stats'!$A$5:$M$5,0))/1000)</f>
        <v>0</v>
      </c>
      <c r="G45" s="186">
        <f>E45*(INDEX('Ex post LI &amp; Eligibility Stats'!$A$6:$N$18,MATCH($A45,'Ex post LI &amp; Eligibility Stats'!$A$6:$A$18,0),MATCH('Program MW '!F$30,'Ex post LI &amp; Eligibility Stats'!$A$6:$N$6,0))/1000)</f>
        <v>0</v>
      </c>
      <c r="H45" s="34">
        <v>35</v>
      </c>
      <c r="I45" s="186">
        <f>H45*(INDEX('Ex ante LI &amp; Eligibility Stats'!$A$5:$M$17,MATCH($A45,'Ex ante LI &amp; Eligibility Stats'!$A$5:$A$17,0),MATCH('Program MW '!I$30,'Ex ante LI &amp; Eligibility Stats'!$A$5:$M$5,0))/1000)</f>
        <v>0</v>
      </c>
      <c r="J45" s="186">
        <f>H45*(INDEX('Ex post LI &amp; Eligibility Stats'!$A$6:$N$18,MATCH($A45,'Ex post LI &amp; Eligibility Stats'!$A$6:$A$18,0),MATCH('Program MW '!I$30,'Ex post LI &amp; Eligibility Stats'!$A$6:$N$6,0))/1000)</f>
        <v>0</v>
      </c>
      <c r="K45" s="34">
        <v>36</v>
      </c>
      <c r="L45" s="186">
        <f>K45*(INDEX('Ex ante LI &amp; Eligibility Stats'!$A$5:$M$17,MATCH($A45,'Ex ante LI &amp; Eligibility Stats'!$A$5:$A$17,0),MATCH('Program MW '!L$30,'Ex ante LI &amp; Eligibility Stats'!$A$5:$M$5,0))/1000)</f>
        <v>0</v>
      </c>
      <c r="M45" s="186">
        <f>K45*(INDEX('Ex post LI &amp; Eligibility Stats'!$A$6:$N$18,MATCH($A45,'Ex post LI &amp; Eligibility Stats'!$A$6:$A$18,0),MATCH('Program MW '!L$30,'Ex post LI &amp; Eligibility Stats'!$A$6:$N$6,0))/1000)</f>
        <v>0</v>
      </c>
      <c r="N45" s="34"/>
      <c r="O45" s="186">
        <f>N45*(INDEX('Ex ante LI &amp; Eligibility Stats'!$A$5:$M$17,MATCH($A45,'Ex ante LI &amp; Eligibility Stats'!$A$5:$A$17,0),MATCH('Program MW '!O$30,'Ex ante LI &amp; Eligibility Stats'!$A$5:$M$5,0))/1000)</f>
        <v>0</v>
      </c>
      <c r="P45" s="186">
        <f>N45*(INDEX('Ex post LI &amp; Eligibility Stats'!$A$6:$N$18,MATCH($A45,'Ex post LI &amp; Eligibility Stats'!$A$6:$A$18,0),MATCH('Program MW '!O$30,'Ex post LI &amp; Eligibility Stats'!$A$6:$N$6,0))/1000)</f>
        <v>0</v>
      </c>
      <c r="Q45" s="34"/>
      <c r="R45" s="186">
        <f>Q45*(INDEX('Ex ante LI &amp; Eligibility Stats'!$A$5:$M$17,MATCH($A45,'Ex ante LI &amp; Eligibility Stats'!$A$5:$A$17,0),MATCH('Program MW '!R$30,'Ex ante LI &amp; Eligibility Stats'!$A$5:$M$5,0))/1000)</f>
        <v>0</v>
      </c>
      <c r="S45" s="186">
        <f>Q45*(INDEX('Ex post LI &amp; Eligibility Stats'!$A$6:$N$18,MATCH($A45,'Ex post LI &amp; Eligibility Stats'!$A$6:$A$18,0),MATCH('Program MW '!R$30,'Ex post LI &amp; Eligibility Stats'!$A$6:$N$6,0))/1000)</f>
        <v>0</v>
      </c>
      <c r="T45" s="83"/>
      <c r="U45" s="80"/>
    </row>
    <row r="46" spans="1:21" s="74" customFormat="1">
      <c r="A46" s="3" t="s">
        <v>32</v>
      </c>
      <c r="B46" s="34">
        <v>82</v>
      </c>
      <c r="C46" s="186">
        <f>B46*(INDEX('Ex ante LI &amp; Eligibility Stats'!$A$5:$M$17,MATCH($A46,'Ex ante LI &amp; Eligibility Stats'!$A$5:$A$17,0),MATCH('Program MW '!C$30,'Ex ante LI &amp; Eligibility Stats'!$A$5:$M$5,0))/1000)</f>
        <v>4.5022208796090846</v>
      </c>
      <c r="D46" s="186">
        <f>B46*(INDEX('Ex post LI &amp; Eligibility Stats'!$A$6:$N$18,MATCH($A46,'Ex post LI &amp; Eligibility Stats'!$A$6:$A$18,0),MATCH('Program MW '!C$30,'Ex post LI &amp; Eligibility Stats'!$A$6:$N$6,0))/1000)</f>
        <v>5.9039999999999999</v>
      </c>
      <c r="E46" s="34">
        <v>83</v>
      </c>
      <c r="F46" s="186">
        <f>E46*(INDEX('Ex ante LI &amp; Eligibility Stats'!$A$5:$M$17,MATCH($A46,'Ex ante LI &amp; Eligibility Stats'!$A$5:$A$17,0),MATCH('Program MW '!F$30,'Ex ante LI &amp; Eligibility Stats'!$A$5:$M$5,0))/1000)</f>
        <v>4.5212020542279427</v>
      </c>
      <c r="G46" s="187" t="s">
        <v>13</v>
      </c>
      <c r="H46" s="34">
        <v>83</v>
      </c>
      <c r="I46" s="186">
        <f>H46*(INDEX('Ex ante LI &amp; Eligibility Stats'!$A$5:$M$17,MATCH($A46,'Ex ante LI &amp; Eligibility Stats'!$A$5:$A$17,0),MATCH('Program MW '!I$30,'Ex ante LI &amp; Eligibility Stats'!$A$5:$M$5,0))/1000)</f>
        <v>4.9407647982785372</v>
      </c>
      <c r="J46" s="187" t="s">
        <v>13</v>
      </c>
      <c r="K46" s="34">
        <v>83</v>
      </c>
      <c r="L46" s="186">
        <f>K46*(INDEX('Ex ante LI &amp; Eligibility Stats'!$A$5:$M$17,MATCH($A46,'Ex ante LI &amp; Eligibility Stats'!$A$5:$A$17,0),MATCH('Program MW '!L$30,'Ex ante LI &amp; Eligibility Stats'!$A$5:$M$5,0))/1000)</f>
        <v>4.8875853921912249</v>
      </c>
      <c r="M46" s="187" t="s">
        <v>13</v>
      </c>
      <c r="N46" s="34"/>
      <c r="O46" s="186">
        <f>N46*(INDEX('Ex ante LI &amp; Eligibility Stats'!$A$5:$M$17,MATCH($A46,'Ex ante LI &amp; Eligibility Stats'!$A$5:$A$17,0),MATCH('Program MW '!O$30,'Ex ante LI &amp; Eligibility Stats'!$A$5:$M$5,0))/1000)</f>
        <v>0</v>
      </c>
      <c r="P46" s="187" t="s">
        <v>13</v>
      </c>
      <c r="Q46" s="34"/>
      <c r="R46" s="186">
        <f>Q46*(INDEX('Ex ante LI &amp; Eligibility Stats'!$A$5:$M$17,MATCH($A46,'Ex ante LI &amp; Eligibility Stats'!$A$5:$A$17,0),MATCH('Program MW '!R$30,'Ex ante LI &amp; Eligibility Stats'!$A$5:$M$5,0))/1000)</f>
        <v>0</v>
      </c>
      <c r="S46" s="187" t="s">
        <v>13</v>
      </c>
      <c r="T46" s="83"/>
      <c r="U46" s="80"/>
    </row>
    <row r="47" spans="1:21" s="74" customFormat="1" ht="13.5" thickBot="1">
      <c r="A47" s="40" t="s">
        <v>34</v>
      </c>
      <c r="B47" s="85">
        <f t="shared" ref="B47:S47" si="4">SUM(B40:B46)</f>
        <v>45924</v>
      </c>
      <c r="C47" s="44">
        <f t="shared" si="4"/>
        <v>57.096637260800819</v>
      </c>
      <c r="D47" s="43">
        <f t="shared" si="4"/>
        <v>65.788165460000016</v>
      </c>
      <c r="E47" s="85">
        <f t="shared" si="4"/>
        <v>45543</v>
      </c>
      <c r="F47" s="44">
        <f t="shared" si="4"/>
        <v>57.7777456806039</v>
      </c>
      <c r="G47" s="43">
        <f t="shared" si="4"/>
        <v>59.67420546000001</v>
      </c>
      <c r="H47" s="85">
        <f t="shared" si="4"/>
        <v>45814</v>
      </c>
      <c r="I47" s="44">
        <f t="shared" si="4"/>
        <v>61.263780941278775</v>
      </c>
      <c r="J47" s="43">
        <f t="shared" si="4"/>
        <v>59.946955420000009</v>
      </c>
      <c r="K47" s="85">
        <f t="shared" si="4"/>
        <v>45685</v>
      </c>
      <c r="L47" s="44">
        <f t="shared" si="4"/>
        <v>62.590088612622182</v>
      </c>
      <c r="M47" s="43">
        <f t="shared" si="4"/>
        <v>59.528217780000006</v>
      </c>
      <c r="N47" s="85">
        <f t="shared" si="4"/>
        <v>0</v>
      </c>
      <c r="O47" s="44">
        <f t="shared" si="4"/>
        <v>0</v>
      </c>
      <c r="P47" s="43">
        <f t="shared" si="4"/>
        <v>0</v>
      </c>
      <c r="Q47" s="85">
        <f t="shared" si="4"/>
        <v>0</v>
      </c>
      <c r="R47" s="44">
        <f t="shared" si="4"/>
        <v>0</v>
      </c>
      <c r="S47" s="43">
        <f t="shared" si="4"/>
        <v>0</v>
      </c>
      <c r="T47" s="65"/>
      <c r="U47" s="80"/>
    </row>
    <row r="48" spans="1:21" ht="14.25" thickTop="1" thickBot="1">
      <c r="A48" s="57" t="s">
        <v>23</v>
      </c>
      <c r="B48" s="61">
        <f t="shared" ref="B48:S48" si="5">+B38+B47</f>
        <v>45953</v>
      </c>
      <c r="C48" s="86">
        <f t="shared" si="5"/>
        <v>65.124167763646966</v>
      </c>
      <c r="D48" s="64">
        <f t="shared" si="5"/>
        <v>72.799165460000012</v>
      </c>
      <c r="E48" s="61">
        <f t="shared" si="5"/>
        <v>45571</v>
      </c>
      <c r="F48" s="86">
        <f t="shared" si="5"/>
        <v>65.439137778296214</v>
      </c>
      <c r="G48" s="64">
        <f t="shared" si="5"/>
        <v>66.455205460000016</v>
      </c>
      <c r="H48" s="61">
        <f t="shared" si="5"/>
        <v>45842</v>
      </c>
      <c r="I48" s="86">
        <f t="shared" si="5"/>
        <v>68.947030044740316</v>
      </c>
      <c r="J48" s="64">
        <f t="shared" si="5"/>
        <v>66.727955420000015</v>
      </c>
      <c r="K48" s="61">
        <f t="shared" si="5"/>
        <v>45713</v>
      </c>
      <c r="L48" s="86">
        <f t="shared" si="5"/>
        <v>69.720486277237569</v>
      </c>
      <c r="M48" s="64">
        <f t="shared" si="5"/>
        <v>66.309217780000012</v>
      </c>
      <c r="N48" s="61">
        <f t="shared" si="5"/>
        <v>0</v>
      </c>
      <c r="O48" s="86">
        <f t="shared" si="5"/>
        <v>0</v>
      </c>
      <c r="P48" s="64">
        <f t="shared" si="5"/>
        <v>0</v>
      </c>
      <c r="Q48" s="87">
        <f t="shared" si="5"/>
        <v>0</v>
      </c>
      <c r="R48" s="86">
        <f t="shared" si="5"/>
        <v>0</v>
      </c>
      <c r="S48" s="64">
        <f t="shared" si="5"/>
        <v>0</v>
      </c>
      <c r="T48" s="71"/>
      <c r="U48" s="88"/>
    </row>
    <row r="49" spans="1:26" ht="13.5" thickTop="1">
      <c r="A49" s="66"/>
      <c r="B49" s="89"/>
      <c r="C49" s="89"/>
      <c r="D49" s="50"/>
      <c r="E49" s="89"/>
      <c r="F49" s="89"/>
      <c r="G49" s="89"/>
      <c r="H49" s="50"/>
      <c r="I49" s="89"/>
      <c r="J49" s="89"/>
      <c r="K49" s="89"/>
      <c r="L49" s="89"/>
      <c r="M49" s="50"/>
      <c r="N49" s="89"/>
      <c r="O49" s="89"/>
      <c r="P49" s="89"/>
      <c r="Q49" s="50"/>
      <c r="R49" s="89"/>
      <c r="S49" s="89"/>
      <c r="T49" s="89"/>
      <c r="U49" s="50"/>
      <c r="V49" s="89"/>
      <c r="W49" s="89"/>
      <c r="X49" s="56"/>
      <c r="Y49" s="90"/>
      <c r="Z49" s="90"/>
    </row>
    <row r="50" spans="1:26">
      <c r="A50" s="66"/>
      <c r="B50" s="50"/>
      <c r="C50" s="50"/>
      <c r="D50" s="50"/>
      <c r="E50" s="89"/>
      <c r="F50" s="50"/>
      <c r="G50" s="89"/>
      <c r="H50" s="50"/>
      <c r="I50" s="50"/>
      <c r="J50" s="50"/>
      <c r="K50" s="89"/>
      <c r="L50" s="50"/>
      <c r="M50" s="50"/>
      <c r="N50" s="50"/>
      <c r="O50" s="50"/>
      <c r="P50" s="178"/>
      <c r="Q50" s="50"/>
      <c r="R50" s="50"/>
      <c r="S50" s="50"/>
      <c r="T50" s="89"/>
      <c r="U50" s="50"/>
      <c r="V50" s="50"/>
      <c r="W50" s="89"/>
      <c r="X50" s="56"/>
      <c r="Y50" s="56"/>
      <c r="Z50" s="90"/>
    </row>
    <row r="51" spans="1:26" ht="15">
      <c r="A51" s="393" t="s">
        <v>25</v>
      </c>
      <c r="B51" s="91"/>
      <c r="C51" s="91"/>
      <c r="D51" s="91"/>
      <c r="E51" s="91"/>
      <c r="F51" s="177"/>
      <c r="G51" s="91"/>
      <c r="H51" s="177"/>
      <c r="I51" s="91"/>
      <c r="J51" s="91"/>
      <c r="K51" s="91"/>
      <c r="L51" s="91"/>
      <c r="M51" s="91"/>
      <c r="N51" s="91"/>
      <c r="O51" s="91"/>
      <c r="P51" s="179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spans="1:26">
      <c r="A52" s="454" t="s">
        <v>207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</row>
    <row r="53" spans="1:26">
      <c r="A53" s="452"/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>
      <c r="A54" s="452"/>
      <c r="B54" s="453"/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27.75" customHeight="1">
      <c r="A55" s="453"/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>
      <c r="A56" s="450"/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25.5" customHeight="1">
      <c r="A57" s="451"/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3"/>
      <c r="U58" s="93"/>
      <c r="V58" s="93"/>
      <c r="W58" s="93"/>
      <c r="X58" s="93"/>
      <c r="Y58" s="93"/>
      <c r="Z58" s="93"/>
    </row>
    <row r="59" spans="1:26" ht="6" customHeight="1">
      <c r="A59" s="450"/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</row>
    <row r="60" spans="1:26" ht="87.75" customHeight="1">
      <c r="A60" s="451"/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</row>
    <row r="62" spans="1:26">
      <c r="A62" s="95"/>
    </row>
    <row r="63" spans="1:26">
      <c r="A63" s="93"/>
    </row>
  </sheetData>
  <mergeCells count="4">
    <mergeCell ref="A59:N60"/>
    <mergeCell ref="A56:N57"/>
    <mergeCell ref="A53:N55"/>
    <mergeCell ref="A52:Z52"/>
  </mergeCells>
  <phoneticPr fontId="0" type="noConversion"/>
  <printOptions horizontalCentered="1"/>
  <pageMargins left="0" right="0" top="0.8" bottom="0.17" header="0.3" footer="0.15"/>
  <pageSetup scale="55" orientation="landscape" cellComments="atEnd" r:id="rId1"/>
  <headerFooter alignWithMargins="0">
    <oddHeader>&amp;C&amp;"Arial,Bold"San Diego Gas and Electric
Interruptible and Price Responsive Programs
 Subscription Statistics - Enrolled MW
OCTOBER  2011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view="pageLayout" zoomScaleNormal="100" workbookViewId="0">
      <selection activeCell="A21" sqref="A21:Z22"/>
    </sheetView>
  </sheetViews>
  <sheetFormatPr defaultRowHeight="12.75"/>
  <cols>
    <col min="1" max="1" width="37.28515625" style="4" customWidth="1"/>
    <col min="2" max="2" width="11.140625" style="4" customWidth="1"/>
    <col min="3" max="3" width="10" style="4" customWidth="1"/>
    <col min="4" max="4" width="8.7109375" style="4" customWidth="1"/>
    <col min="5" max="5" width="8.5703125" style="4" customWidth="1"/>
    <col min="6" max="6" width="8.42578125" style="4" customWidth="1"/>
    <col min="7" max="7" width="7.7109375" style="4" customWidth="1"/>
    <col min="8" max="8" width="8.140625" style="4" customWidth="1"/>
    <col min="9" max="9" width="9.5703125" style="4" customWidth="1"/>
    <col min="10" max="10" width="11.5703125" style="4" customWidth="1"/>
    <col min="11" max="11" width="9.42578125" style="4" customWidth="1"/>
    <col min="12" max="12" width="11.140625" style="4" customWidth="1"/>
    <col min="13" max="13" width="10.7109375" style="4" customWidth="1"/>
    <col min="14" max="14" width="13.28515625" style="4" customWidth="1"/>
    <col min="15" max="15" width="66.85546875" style="4" customWidth="1"/>
    <col min="16" max="16" width="15" style="4" bestFit="1" customWidth="1"/>
    <col min="17" max="17" width="11.140625" style="4" customWidth="1"/>
    <col min="18" max="18" width="9.85546875" style="4" bestFit="1" customWidth="1"/>
    <col min="19" max="19" width="10.85546875" style="4" customWidth="1"/>
    <col min="20" max="20" width="12.140625" style="4" bestFit="1" customWidth="1"/>
    <col min="21" max="21" width="12.140625" style="4" customWidth="1"/>
    <col min="22" max="22" width="9.5703125" style="4" bestFit="1" customWidth="1"/>
    <col min="23" max="23" width="11.140625" style="4" customWidth="1"/>
    <col min="24" max="24" width="11.7109375" style="4" bestFit="1" customWidth="1"/>
    <col min="25" max="25" width="11.7109375" style="4" customWidth="1"/>
    <col min="26" max="16384" width="9.140625" style="4"/>
  </cols>
  <sheetData>
    <row r="1" spans="1:16">
      <c r="A1" s="19"/>
    </row>
    <row r="4" spans="1:16">
      <c r="A4" s="6"/>
      <c r="B4" s="455" t="s">
        <v>161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 t="s">
        <v>162</v>
      </c>
      <c r="O4" s="6"/>
    </row>
    <row r="5" spans="1:16" ht="38.25" customHeight="1">
      <c r="A5" s="98" t="s">
        <v>54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55</v>
      </c>
      <c r="J5" s="20" t="s">
        <v>56</v>
      </c>
      <c r="K5" s="20" t="s">
        <v>9</v>
      </c>
      <c r="L5" s="20" t="s">
        <v>57</v>
      </c>
      <c r="M5" s="20" t="s">
        <v>11</v>
      </c>
      <c r="N5" s="457"/>
      <c r="O5" s="97" t="s">
        <v>163</v>
      </c>
    </row>
    <row r="6" spans="1:16" ht="33" customHeight="1">
      <c r="A6" s="2" t="s">
        <v>78</v>
      </c>
      <c r="B6" s="99">
        <v>325.71242224999997</v>
      </c>
      <c r="C6" s="100">
        <v>311.12367399999999</v>
      </c>
      <c r="D6" s="101">
        <v>319.46122400000002</v>
      </c>
      <c r="E6" s="101">
        <v>325.52134899999999</v>
      </c>
      <c r="F6" s="101">
        <v>320.065224</v>
      </c>
      <c r="G6" s="101">
        <v>324.08089899999999</v>
      </c>
      <c r="H6" s="101">
        <v>339.10994899999997</v>
      </c>
      <c r="I6" s="101">
        <v>339.76149899999996</v>
      </c>
      <c r="J6" s="101">
        <v>338.77929899999998</v>
      </c>
      <c r="K6" s="101">
        <v>347.96652399999999</v>
      </c>
      <c r="L6" s="101">
        <v>317.12807399999997</v>
      </c>
      <c r="M6" s="101">
        <v>308.16504900000001</v>
      </c>
      <c r="N6" s="102">
        <v>4514</v>
      </c>
      <c r="O6" t="s">
        <v>85</v>
      </c>
    </row>
    <row r="7" spans="1:16" ht="56.25" customHeight="1">
      <c r="A7" s="2" t="s">
        <v>79</v>
      </c>
      <c r="B7" s="103">
        <v>246.60723575454546</v>
      </c>
      <c r="C7" s="100">
        <v>245.36737769565221</v>
      </c>
      <c r="D7" s="100">
        <v>247.29474464999993</v>
      </c>
      <c r="E7" s="100">
        <v>105.20683227200001</v>
      </c>
      <c r="F7" s="100">
        <v>274.96821630769233</v>
      </c>
      <c r="G7" s="100">
        <v>282.21517761538462</v>
      </c>
      <c r="H7" s="100">
        <v>292.42102769230769</v>
      </c>
      <c r="I7" s="100">
        <v>288.50687361538456</v>
      </c>
      <c r="J7" s="100">
        <v>289.70893707692312</v>
      </c>
      <c r="K7" s="100">
        <v>260.12795476923077</v>
      </c>
      <c r="L7" s="100">
        <v>240.47082131813471</v>
      </c>
      <c r="M7" s="100">
        <v>235.0160083264706</v>
      </c>
      <c r="N7" s="102">
        <v>4514</v>
      </c>
      <c r="O7" t="s">
        <v>85</v>
      </c>
    </row>
    <row r="8" spans="1:16" ht="41.25" customHeight="1">
      <c r="A8" s="2" t="s">
        <v>76</v>
      </c>
      <c r="B8" s="100">
        <v>230</v>
      </c>
      <c r="C8" s="100">
        <v>230</v>
      </c>
      <c r="D8" s="100">
        <v>230</v>
      </c>
      <c r="E8" s="100">
        <v>230</v>
      </c>
      <c r="F8" s="100">
        <v>230</v>
      </c>
      <c r="G8" s="100">
        <v>230</v>
      </c>
      <c r="H8" s="100">
        <v>230</v>
      </c>
      <c r="I8" s="100">
        <v>230</v>
      </c>
      <c r="J8" s="100">
        <v>230</v>
      </c>
      <c r="K8" s="100">
        <v>230</v>
      </c>
      <c r="L8" s="100">
        <v>230</v>
      </c>
      <c r="M8" s="100">
        <v>230</v>
      </c>
      <c r="N8" s="102">
        <v>2232</v>
      </c>
      <c r="O8" t="s">
        <v>86</v>
      </c>
    </row>
    <row r="9" spans="1:16" ht="32.25" customHeight="1">
      <c r="A9" s="2" t="s">
        <v>14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4">
        <v>32439</v>
      </c>
      <c r="O9" t="s">
        <v>88</v>
      </c>
    </row>
    <row r="10" spans="1:16" ht="31.5" customHeight="1">
      <c r="A10" s="2" t="s">
        <v>28</v>
      </c>
      <c r="B10" s="105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2">
        <v>4514</v>
      </c>
      <c r="O10" t="s">
        <v>85</v>
      </c>
    </row>
    <row r="11" spans="1:16" ht="41.25" customHeight="1">
      <c r="A11" s="2" t="s">
        <v>80</v>
      </c>
      <c r="B11" s="100">
        <v>4.9017400000000011</v>
      </c>
      <c r="C11" s="100">
        <v>5.0142199999999999</v>
      </c>
      <c r="D11" s="100">
        <v>5.4891399999999972</v>
      </c>
      <c r="E11" s="100">
        <v>16.313580000000002</v>
      </c>
      <c r="F11" s="100">
        <v>13.200700000000001</v>
      </c>
      <c r="G11" s="386">
        <v>12.96507999999999</v>
      </c>
      <c r="H11" s="100">
        <v>14.659039999999994</v>
      </c>
      <c r="I11" s="100">
        <v>12.947799999999996</v>
      </c>
      <c r="J11" s="100">
        <v>12.27258000000001</v>
      </c>
      <c r="K11" s="100">
        <v>14.276</v>
      </c>
      <c r="L11" s="100">
        <v>5.0395399999999997</v>
      </c>
      <c r="M11" s="100">
        <v>5.285040000000004</v>
      </c>
      <c r="N11" s="102">
        <v>2232</v>
      </c>
      <c r="O11" t="s">
        <v>86</v>
      </c>
    </row>
    <row r="12" spans="1:16" ht="41.25" customHeight="1">
      <c r="A12" s="2" t="s">
        <v>81</v>
      </c>
      <c r="B12" s="100">
        <v>0</v>
      </c>
      <c r="C12" s="100">
        <v>0</v>
      </c>
      <c r="D12" s="100">
        <v>0</v>
      </c>
      <c r="E12" s="100">
        <v>0</v>
      </c>
      <c r="F12" s="100">
        <v>0.36</v>
      </c>
      <c r="G12" s="100">
        <v>0.15</v>
      </c>
      <c r="H12" s="386">
        <v>0.31</v>
      </c>
      <c r="I12" s="100">
        <v>0.38</v>
      </c>
      <c r="J12" s="100">
        <v>0.49</v>
      </c>
      <c r="K12" s="100">
        <v>0.5</v>
      </c>
      <c r="L12" s="100">
        <v>0</v>
      </c>
      <c r="M12" s="100">
        <v>0</v>
      </c>
      <c r="N12" s="102">
        <v>428746.85</v>
      </c>
      <c r="O12" t="s">
        <v>89</v>
      </c>
      <c r="P12" s="1"/>
    </row>
    <row r="13" spans="1:16" ht="41.25" customHeight="1">
      <c r="A13" s="2" t="s">
        <v>82</v>
      </c>
      <c r="B13" s="105">
        <v>0</v>
      </c>
      <c r="C13" s="100">
        <v>0</v>
      </c>
      <c r="D13" s="100">
        <v>0</v>
      </c>
      <c r="E13" s="100">
        <v>0</v>
      </c>
      <c r="F13" s="100">
        <v>0.3</v>
      </c>
      <c r="G13" s="100">
        <v>0.23</v>
      </c>
      <c r="H13" s="100">
        <v>0.3</v>
      </c>
      <c r="I13" s="100">
        <v>0.32</v>
      </c>
      <c r="J13" s="100">
        <v>0.35</v>
      </c>
      <c r="K13" s="100">
        <v>0.33</v>
      </c>
      <c r="L13" s="100">
        <v>0</v>
      </c>
      <c r="M13" s="100">
        <v>0</v>
      </c>
      <c r="N13" s="102">
        <v>139478</v>
      </c>
      <c r="O13" t="s">
        <v>90</v>
      </c>
      <c r="P13" s="1"/>
    </row>
    <row r="14" spans="1:16" ht="58.5" customHeight="1">
      <c r="A14" s="2" t="s">
        <v>83</v>
      </c>
      <c r="B14" s="105">
        <v>0</v>
      </c>
      <c r="C14" s="100">
        <v>0</v>
      </c>
      <c r="D14" s="100">
        <v>0</v>
      </c>
      <c r="E14" s="100">
        <v>0</v>
      </c>
      <c r="F14" s="100">
        <v>68.07544691385543</v>
      </c>
      <c r="G14" s="100">
        <v>69.806833422289174</v>
      </c>
      <c r="H14" s="100">
        <v>70.075044898192772</v>
      </c>
      <c r="I14" s="100">
        <v>73.696251730120494</v>
      </c>
      <c r="J14" s="100">
        <v>71.34306610120484</v>
      </c>
      <c r="K14" s="100">
        <v>70.588294176506025</v>
      </c>
      <c r="L14" s="100">
        <v>0</v>
      </c>
      <c r="M14" s="100">
        <v>0</v>
      </c>
      <c r="N14" s="102">
        <v>24336</v>
      </c>
      <c r="O14" t="s">
        <v>91</v>
      </c>
    </row>
    <row r="15" spans="1:16" ht="41.25" customHeight="1">
      <c r="A15" s="2" t="s">
        <v>84</v>
      </c>
      <c r="B15" s="99">
        <v>0</v>
      </c>
      <c r="C15" s="100">
        <v>0</v>
      </c>
      <c r="D15" s="100">
        <v>0</v>
      </c>
      <c r="E15" s="100">
        <v>0</v>
      </c>
      <c r="F15" s="100">
        <v>19.853386726784333</v>
      </c>
      <c r="G15" s="100">
        <v>19.734750666391164</v>
      </c>
      <c r="H15" s="100">
        <v>20.89502402208522</v>
      </c>
      <c r="I15" s="100">
        <v>21.147859099099968</v>
      </c>
      <c r="J15" s="100">
        <v>21.686417643378523</v>
      </c>
      <c r="K15" s="100">
        <v>20.160582812914761</v>
      </c>
      <c r="L15" s="100">
        <v>0</v>
      </c>
      <c r="M15" s="100">
        <v>0</v>
      </c>
      <c r="N15" s="102">
        <v>24336</v>
      </c>
      <c r="O15" t="s">
        <v>91</v>
      </c>
    </row>
    <row r="16" spans="1:16" ht="41.25" customHeight="1">
      <c r="A16" s="2" t="s">
        <v>199</v>
      </c>
      <c r="B16" s="103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2">
        <v>24336</v>
      </c>
      <c r="O16" t="s">
        <v>91</v>
      </c>
    </row>
    <row r="17" spans="1:26" ht="41.25" customHeight="1">
      <c r="A17" s="2" t="s">
        <v>32</v>
      </c>
      <c r="B17" s="105">
        <v>0</v>
      </c>
      <c r="C17" s="100">
        <v>0</v>
      </c>
      <c r="D17" s="100">
        <v>0</v>
      </c>
      <c r="E17" s="100">
        <v>0</v>
      </c>
      <c r="F17" s="100">
        <v>58.224980169582331</v>
      </c>
      <c r="G17" s="100">
        <v>51.5894942068483</v>
      </c>
      <c r="H17" s="100">
        <v>54.905132678159568</v>
      </c>
      <c r="I17" s="100">
        <v>54.472313906360753</v>
      </c>
      <c r="J17" s="100">
        <v>59.527286726247439</v>
      </c>
      <c r="K17" s="100">
        <v>58.88657099025572</v>
      </c>
      <c r="L17" s="100">
        <v>0</v>
      </c>
      <c r="M17" s="100">
        <v>0</v>
      </c>
      <c r="N17" s="102">
        <v>24336</v>
      </c>
      <c r="O17" t="s">
        <v>91</v>
      </c>
    </row>
    <row r="19" spans="1:26">
      <c r="A19" s="458" t="s">
        <v>164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</row>
    <row r="20" spans="1:26">
      <c r="A20" s="459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</row>
    <row r="21" spans="1:26" ht="15">
      <c r="A21" s="393" t="s">
        <v>25</v>
      </c>
      <c r="B21" s="91"/>
      <c r="C21" s="91"/>
      <c r="D21" s="91"/>
      <c r="E21" s="91"/>
      <c r="F21" s="177"/>
      <c r="G21" s="91"/>
      <c r="H21" s="177"/>
      <c r="I21" s="91"/>
      <c r="J21" s="91"/>
      <c r="K21" s="91"/>
      <c r="L21" s="91"/>
      <c r="M21" s="91"/>
      <c r="N21" s="91"/>
      <c r="O21" s="91"/>
      <c r="P21" s="179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>
      <c r="A22" s="454" t="s">
        <v>207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</row>
    <row r="30" spans="1:26"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26"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26">
      <c r="D32"/>
      <c r="E32"/>
      <c r="F32"/>
      <c r="G32"/>
      <c r="H32"/>
      <c r="I32"/>
      <c r="J32"/>
      <c r="K32"/>
      <c r="L32"/>
      <c r="M32"/>
      <c r="N32"/>
      <c r="O32"/>
      <c r="P32"/>
    </row>
  </sheetData>
  <mergeCells count="4">
    <mergeCell ref="B4:M4"/>
    <mergeCell ref="N4:N5"/>
    <mergeCell ref="A19:O20"/>
    <mergeCell ref="A22:Z22"/>
  </mergeCells>
  <phoneticPr fontId="31" type="noConversion"/>
  <pageMargins left="0.75" right="0.75" top="1" bottom="1" header="0.5" footer="0.5"/>
  <pageSetup scale="49" orientation="landscape" r:id="rId1"/>
  <headerFooter alignWithMargins="0">
    <oddHeader xml:space="preserve">&amp;C&amp;"Arial,Bold"San Diego Gas and Electric
Average Ex-Ante Load Impact kW/Customer&amp;"Arial,Regular"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zoomScale="75" zoomScaleNormal="75" zoomScaleSheetLayoutView="50" workbookViewId="0">
      <selection activeCell="A28" sqref="A28"/>
    </sheetView>
  </sheetViews>
  <sheetFormatPr defaultRowHeight="12.75"/>
  <cols>
    <col min="1" max="1" width="37.28515625" style="4" customWidth="1"/>
    <col min="2" max="2" width="11.140625" style="4" bestFit="1" customWidth="1"/>
    <col min="3" max="3" width="10" style="4" bestFit="1" customWidth="1"/>
    <col min="4" max="4" width="8.7109375" style="4" customWidth="1"/>
    <col min="5" max="5" width="8.5703125" style="4" customWidth="1"/>
    <col min="6" max="6" width="8.42578125" style="4" customWidth="1"/>
    <col min="7" max="7" width="7.7109375" style="4" customWidth="1"/>
    <col min="8" max="8" width="8.140625" style="4" customWidth="1"/>
    <col min="9" max="9" width="9.5703125" style="4" customWidth="1"/>
    <col min="10" max="10" width="11.5703125" style="4" customWidth="1"/>
    <col min="11" max="11" width="9.42578125" style="4" customWidth="1"/>
    <col min="12" max="12" width="11.140625" style="4" customWidth="1"/>
    <col min="13" max="13" width="10.7109375" style="4" customWidth="1"/>
    <col min="14" max="14" width="13.28515625" style="4" customWidth="1"/>
    <col min="15" max="15" width="66.7109375" style="4" customWidth="1"/>
    <col min="16" max="16" width="15" style="4" bestFit="1" customWidth="1"/>
    <col min="17" max="17" width="10.5703125" style="4" customWidth="1"/>
    <col min="18" max="18" width="9.85546875" style="4" bestFit="1" customWidth="1"/>
    <col min="19" max="19" width="11.140625" style="4" customWidth="1"/>
    <col min="20" max="20" width="9.85546875" style="4" bestFit="1" customWidth="1"/>
    <col min="21" max="21" width="10.85546875" style="4" customWidth="1"/>
    <col min="22" max="22" width="12.140625" style="4" bestFit="1" customWidth="1"/>
    <col min="23" max="23" width="12.140625" style="4" customWidth="1"/>
    <col min="24" max="24" width="9.5703125" style="4" bestFit="1" customWidth="1"/>
    <col min="25" max="25" width="11.140625" style="4" customWidth="1"/>
    <col min="26" max="26" width="11.7109375" style="4" bestFit="1" customWidth="1"/>
    <col min="27" max="27" width="11.7109375" style="4" customWidth="1"/>
    <col min="28" max="16384" width="9.140625" style="4"/>
  </cols>
  <sheetData>
    <row r="1" spans="1:15">
      <c r="A1" s="19"/>
    </row>
    <row r="2" spans="1:15">
      <c r="A2" s="19"/>
    </row>
    <row r="5" spans="1:15">
      <c r="A5" s="6"/>
      <c r="B5" s="455" t="s">
        <v>165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6" t="s">
        <v>162</v>
      </c>
      <c r="O5" s="6"/>
    </row>
    <row r="6" spans="1:15" ht="38.25" customHeight="1">
      <c r="A6" s="98" t="s">
        <v>54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55</v>
      </c>
      <c r="J6" s="20" t="s">
        <v>56</v>
      </c>
      <c r="K6" s="20" t="s">
        <v>9</v>
      </c>
      <c r="L6" s="20" t="s">
        <v>57</v>
      </c>
      <c r="M6" s="20" t="s">
        <v>11</v>
      </c>
      <c r="N6" s="457"/>
      <c r="O6" s="97" t="s">
        <v>163</v>
      </c>
    </row>
    <row r="7" spans="1:15" ht="41.25" customHeight="1">
      <c r="A7" s="2" t="s">
        <v>78</v>
      </c>
      <c r="B7" s="100">
        <v>571</v>
      </c>
      <c r="C7" s="100">
        <v>571</v>
      </c>
      <c r="D7" s="100">
        <v>571</v>
      </c>
      <c r="E7" s="100">
        <v>571</v>
      </c>
      <c r="F7" s="100">
        <v>571</v>
      </c>
      <c r="G7" s="100">
        <v>571</v>
      </c>
      <c r="H7" s="100">
        <v>571</v>
      </c>
      <c r="I7" s="100">
        <v>571</v>
      </c>
      <c r="J7" s="100">
        <v>571</v>
      </c>
      <c r="K7" s="100">
        <v>571</v>
      </c>
      <c r="L7" s="100">
        <v>571</v>
      </c>
      <c r="M7" s="100">
        <v>571</v>
      </c>
      <c r="N7" s="102">
        <v>4514</v>
      </c>
      <c r="O7" t="s">
        <v>85</v>
      </c>
    </row>
    <row r="8" spans="1:15" ht="41.25" customHeight="1">
      <c r="A8" s="2" t="s">
        <v>79</v>
      </c>
      <c r="B8" s="100">
        <v>230</v>
      </c>
      <c r="C8" s="100">
        <v>230</v>
      </c>
      <c r="D8" s="100">
        <v>230</v>
      </c>
      <c r="E8" s="100">
        <v>230</v>
      </c>
      <c r="F8" s="100">
        <v>230</v>
      </c>
      <c r="G8" s="100">
        <v>230</v>
      </c>
      <c r="H8" s="100">
        <v>230</v>
      </c>
      <c r="I8" s="100">
        <v>230</v>
      </c>
      <c r="J8" s="100">
        <v>230</v>
      </c>
      <c r="K8" s="100">
        <v>230</v>
      </c>
      <c r="L8" s="100">
        <v>230</v>
      </c>
      <c r="M8" s="100">
        <v>230</v>
      </c>
      <c r="N8" s="102">
        <v>4514</v>
      </c>
      <c r="O8" t="s">
        <v>85</v>
      </c>
    </row>
    <row r="9" spans="1:15" ht="41.25" customHeight="1">
      <c r="A9" s="2" t="s">
        <v>76</v>
      </c>
      <c r="B9" s="100">
        <v>230</v>
      </c>
      <c r="C9" s="100">
        <v>230</v>
      </c>
      <c r="D9" s="100">
        <v>230</v>
      </c>
      <c r="E9" s="100">
        <v>230</v>
      </c>
      <c r="F9" s="100">
        <v>230</v>
      </c>
      <c r="G9" s="100">
        <v>230</v>
      </c>
      <c r="H9" s="100">
        <v>230</v>
      </c>
      <c r="I9" s="100">
        <v>230</v>
      </c>
      <c r="J9" s="100">
        <v>230</v>
      </c>
      <c r="K9" s="100">
        <v>230</v>
      </c>
      <c r="L9" s="100">
        <v>230</v>
      </c>
      <c r="M9" s="100">
        <v>230</v>
      </c>
      <c r="N9" s="102">
        <v>2232</v>
      </c>
      <c r="O9" t="s">
        <v>86</v>
      </c>
    </row>
    <row r="10" spans="1:15" ht="41.25" customHeight="1">
      <c r="A10" s="2" t="s">
        <v>14</v>
      </c>
      <c r="B10" s="100">
        <v>0</v>
      </c>
      <c r="C10" s="100">
        <v>0</v>
      </c>
      <c r="D10" s="100">
        <v>0</v>
      </c>
      <c r="E10" s="100" t="s">
        <v>87</v>
      </c>
      <c r="F10" s="100" t="s">
        <v>87</v>
      </c>
      <c r="G10" s="100" t="s">
        <v>87</v>
      </c>
      <c r="H10" s="100" t="s">
        <v>87</v>
      </c>
      <c r="I10" s="100" t="s">
        <v>87</v>
      </c>
      <c r="J10" s="100" t="s">
        <v>87</v>
      </c>
      <c r="K10" s="100" t="s">
        <v>87</v>
      </c>
      <c r="L10" s="100" t="s">
        <v>87</v>
      </c>
      <c r="M10" s="100" t="s">
        <v>87</v>
      </c>
      <c r="N10" s="104">
        <v>32439</v>
      </c>
      <c r="O10" t="s">
        <v>88</v>
      </c>
    </row>
    <row r="11" spans="1:15" ht="41.25" customHeight="1">
      <c r="A11" s="2" t="s">
        <v>28</v>
      </c>
      <c r="B11" s="100">
        <v>0</v>
      </c>
      <c r="C11" s="100">
        <v>0</v>
      </c>
      <c r="D11" s="100">
        <v>0</v>
      </c>
      <c r="E11" s="100" t="s">
        <v>87</v>
      </c>
      <c r="F11" s="100" t="s">
        <v>87</v>
      </c>
      <c r="G11" s="100" t="s">
        <v>87</v>
      </c>
      <c r="H11" s="100" t="s">
        <v>87</v>
      </c>
      <c r="I11" s="100" t="s">
        <v>87</v>
      </c>
      <c r="J11" s="100" t="s">
        <v>87</v>
      </c>
      <c r="K11" s="100" t="s">
        <v>87</v>
      </c>
      <c r="L11" s="100" t="s">
        <v>87</v>
      </c>
      <c r="M11" s="100" t="s">
        <v>87</v>
      </c>
      <c r="N11" s="102">
        <v>4514</v>
      </c>
      <c r="O11" t="s">
        <v>85</v>
      </c>
    </row>
    <row r="12" spans="1:15" ht="41.25" customHeight="1">
      <c r="A12" s="2" t="s">
        <v>80</v>
      </c>
      <c r="B12" s="100">
        <v>13.273340000000008</v>
      </c>
      <c r="C12" s="100">
        <v>13.273340000000008</v>
      </c>
      <c r="D12" s="100">
        <v>13.273340000000008</v>
      </c>
      <c r="E12" s="100">
        <v>13.273340000000008</v>
      </c>
      <c r="F12" s="100">
        <v>13.273340000000008</v>
      </c>
      <c r="G12" s="100">
        <v>13.273340000000008</v>
      </c>
      <c r="H12" s="100">
        <v>13.273340000000008</v>
      </c>
      <c r="I12" s="100">
        <v>13.273340000000008</v>
      </c>
      <c r="J12" s="100">
        <v>13.273340000000008</v>
      </c>
      <c r="K12" s="100">
        <v>13.273340000000008</v>
      </c>
      <c r="L12" s="100">
        <v>13.273340000000008</v>
      </c>
      <c r="M12" s="100">
        <v>13.273340000000008</v>
      </c>
      <c r="N12" s="106">
        <v>2232</v>
      </c>
      <c r="O12" s="1" t="s">
        <v>86</v>
      </c>
    </row>
    <row r="13" spans="1:15" ht="41.25" customHeight="1">
      <c r="A13" s="2" t="s">
        <v>81</v>
      </c>
      <c r="B13" s="100">
        <v>0.56000000000000005</v>
      </c>
      <c r="C13" s="100">
        <v>0.56000000000000005</v>
      </c>
      <c r="D13" s="100">
        <v>0.56000000000000005</v>
      </c>
      <c r="E13" s="100">
        <v>0.56000000000000005</v>
      </c>
      <c r="F13" s="100">
        <v>0.56000000000000005</v>
      </c>
      <c r="G13" s="100">
        <v>0.56000000000000005</v>
      </c>
      <c r="H13" s="100">
        <v>0.56000000000000005</v>
      </c>
      <c r="I13" s="100">
        <v>0.56000000000000005</v>
      </c>
      <c r="J13" s="100">
        <v>0.56000000000000005</v>
      </c>
      <c r="K13" s="100">
        <v>0.56000000000000005</v>
      </c>
      <c r="L13" s="100">
        <v>0.56000000000000005</v>
      </c>
      <c r="M13" s="100">
        <v>0.56000000000000005</v>
      </c>
      <c r="N13" s="106">
        <f>1224991*0.35</f>
        <v>428746.85</v>
      </c>
      <c r="O13" s="1" t="s">
        <v>89</v>
      </c>
    </row>
    <row r="14" spans="1:15" ht="41.25" customHeight="1">
      <c r="A14" s="2" t="s">
        <v>82</v>
      </c>
      <c r="B14" s="100">
        <v>0.52</v>
      </c>
      <c r="C14" s="100">
        <v>0.52</v>
      </c>
      <c r="D14" s="100">
        <v>0.52</v>
      </c>
      <c r="E14" s="100">
        <v>0.52</v>
      </c>
      <c r="F14" s="100">
        <v>0.52</v>
      </c>
      <c r="G14" s="100">
        <v>0.52</v>
      </c>
      <c r="H14" s="100">
        <v>0.52</v>
      </c>
      <c r="I14" s="100">
        <v>0.52</v>
      </c>
      <c r="J14" s="100">
        <v>0.52</v>
      </c>
      <c r="K14" s="100">
        <v>0.52</v>
      </c>
      <c r="L14" s="100">
        <v>0.52</v>
      </c>
      <c r="M14" s="100">
        <v>0.52</v>
      </c>
      <c r="N14" s="102">
        <v>139478</v>
      </c>
      <c r="O14" t="s">
        <v>90</v>
      </c>
    </row>
    <row r="15" spans="1:15" ht="41.25" customHeight="1">
      <c r="A15" s="2" t="s">
        <v>83</v>
      </c>
      <c r="B15" s="388">
        <v>57.076800000000006</v>
      </c>
      <c r="C15" s="388">
        <v>57.076800000000006</v>
      </c>
      <c r="D15" s="388">
        <v>57.076800000000006</v>
      </c>
      <c r="E15" s="388">
        <v>57.076800000000006</v>
      </c>
      <c r="F15" s="388">
        <v>57.076800000000006</v>
      </c>
      <c r="G15" s="388">
        <v>57.076800000000006</v>
      </c>
      <c r="H15" s="388">
        <v>57.076800000000006</v>
      </c>
      <c r="I15" s="388">
        <v>57.076800000000006</v>
      </c>
      <c r="J15" s="388">
        <v>57.076800000000006</v>
      </c>
      <c r="K15" s="388">
        <v>57.076800000000006</v>
      </c>
      <c r="L15" s="388">
        <v>57.076800000000006</v>
      </c>
      <c r="M15" s="388">
        <v>57.076800000000006</v>
      </c>
      <c r="N15" s="102">
        <v>24336</v>
      </c>
      <c r="O15" t="s">
        <v>91</v>
      </c>
    </row>
    <row r="16" spans="1:15" ht="41.25" customHeight="1">
      <c r="A16" s="2" t="s">
        <v>84</v>
      </c>
      <c r="B16" s="388">
        <v>21.317999999999998</v>
      </c>
      <c r="C16" s="388">
        <v>21.317999999999998</v>
      </c>
      <c r="D16" s="388">
        <v>21.317999999999998</v>
      </c>
      <c r="E16" s="388">
        <v>21.317999999999998</v>
      </c>
      <c r="F16" s="388">
        <v>21.317999999999998</v>
      </c>
      <c r="G16" s="388">
        <v>21.317999999999998</v>
      </c>
      <c r="H16" s="388">
        <v>21.317999999999998</v>
      </c>
      <c r="I16" s="388">
        <v>21.317999999999998</v>
      </c>
      <c r="J16" s="388">
        <v>21.317999999999998</v>
      </c>
      <c r="K16" s="388">
        <v>21.317999999999998</v>
      </c>
      <c r="L16" s="388">
        <v>21.317999999999998</v>
      </c>
      <c r="M16" s="388">
        <v>21.317999999999998</v>
      </c>
      <c r="N16" s="102">
        <v>24336</v>
      </c>
      <c r="O16" t="s">
        <v>91</v>
      </c>
    </row>
    <row r="17" spans="1:26" ht="41.25" customHeight="1">
      <c r="A17" s="2" t="s">
        <v>199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2">
        <v>24336</v>
      </c>
      <c r="O17" t="s">
        <v>91</v>
      </c>
    </row>
    <row r="18" spans="1:26" ht="41.25" customHeight="1">
      <c r="A18" s="2" t="s">
        <v>32</v>
      </c>
      <c r="B18" s="99">
        <v>72</v>
      </c>
      <c r="C18" s="99">
        <v>72</v>
      </c>
      <c r="D18" s="99">
        <v>72</v>
      </c>
      <c r="E18" s="99">
        <v>72</v>
      </c>
      <c r="F18" s="99">
        <v>72</v>
      </c>
      <c r="G18" s="99">
        <v>72</v>
      </c>
      <c r="H18" s="387">
        <v>72</v>
      </c>
      <c r="I18" s="99">
        <v>72</v>
      </c>
      <c r="J18" s="99">
        <v>72</v>
      </c>
      <c r="K18" s="99">
        <v>72</v>
      </c>
      <c r="L18" s="99">
        <v>72</v>
      </c>
      <c r="M18" s="99">
        <v>72</v>
      </c>
      <c r="N18" s="102">
        <v>24336</v>
      </c>
      <c r="O18" t="s">
        <v>91</v>
      </c>
    </row>
    <row r="19" spans="1:26" customFormat="1" ht="41.25" customHeight="1"/>
    <row r="20" spans="1:26" customFormat="1" ht="41.25" customHeight="1"/>
    <row r="21" spans="1:26" customFormat="1" ht="41.25" customHeight="1"/>
    <row r="23" spans="1:26" ht="12.75" customHeight="1">
      <c r="A23" s="458" t="s">
        <v>188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</row>
    <row r="24" spans="1:26">
      <c r="A24" s="459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</row>
    <row r="25" spans="1:26" ht="15">
      <c r="A25" s="393" t="s">
        <v>25</v>
      </c>
      <c r="B25" s="91"/>
      <c r="C25" s="91"/>
      <c r="D25" s="91"/>
      <c r="E25" s="91"/>
      <c r="F25" s="177"/>
      <c r="G25" s="91"/>
      <c r="H25" s="177"/>
      <c r="I25" s="91"/>
      <c r="J25" s="91"/>
      <c r="K25" s="91"/>
      <c r="L25" s="91"/>
      <c r="M25" s="91"/>
      <c r="N25" s="91"/>
      <c r="O25" s="91"/>
      <c r="P25" s="179"/>
      <c r="Q25" s="91"/>
      <c r="R25" s="91"/>
      <c r="S25" s="91"/>
      <c r="T25" s="91"/>
      <c r="U25" s="91"/>
      <c r="V25" s="91"/>
      <c r="W25" s="91"/>
      <c r="X25" s="91"/>
      <c r="Y25" s="91"/>
      <c r="Z25" s="91"/>
    </row>
    <row r="26" spans="1:26">
      <c r="A26" s="454" t="s">
        <v>207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</row>
  </sheetData>
  <mergeCells count="4">
    <mergeCell ref="B5:M5"/>
    <mergeCell ref="N5:N6"/>
    <mergeCell ref="A23:O24"/>
    <mergeCell ref="A26:Z26"/>
  </mergeCells>
  <phoneticPr fontId="0" type="noConversion"/>
  <printOptions horizontalCentered="1"/>
  <pageMargins left="0.1" right="0.1" top="0.75" bottom="0.75" header="0.3" footer="0.28000000000000003"/>
  <pageSetup scale="59" orientation="landscape" cellComments="asDisplayed" r:id="rId1"/>
  <headerFooter alignWithMargins="0">
    <oddHeader>&amp;C&amp;"Arial,Bold"San Diego Gas and Electric
Average Ex-Post Load Impact kW / Customer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view="pageLayout" zoomScaleNormal="75" zoomScaleSheetLayoutView="50" workbookViewId="0">
      <selection activeCell="A2" sqref="A2"/>
    </sheetView>
  </sheetViews>
  <sheetFormatPr defaultRowHeight="12.75"/>
  <cols>
    <col min="1" max="1" width="45.7109375" style="108" customWidth="1"/>
    <col min="2" max="3" width="10.85546875" style="108" customWidth="1"/>
    <col min="4" max="4" width="10.7109375" style="108" customWidth="1"/>
    <col min="5" max="5" width="12.7109375" style="108" customWidth="1"/>
    <col min="6" max="8" width="10.5703125" style="108" customWidth="1"/>
    <col min="9" max="9" width="12.7109375" style="108" customWidth="1"/>
    <col min="10" max="12" width="10.7109375" style="108" customWidth="1"/>
    <col min="13" max="13" width="12.7109375" style="108" customWidth="1"/>
    <col min="14" max="16" width="10.7109375" style="108" customWidth="1"/>
    <col min="17" max="17" width="12.7109375" style="108" customWidth="1"/>
    <col min="18" max="20" width="10.7109375" style="108" customWidth="1"/>
    <col min="21" max="21" width="12.7109375" style="108" customWidth="1"/>
    <col min="22" max="24" width="10.7109375" style="108" customWidth="1"/>
    <col min="25" max="25" width="12.7109375" style="108" customWidth="1"/>
    <col min="26" max="16384" width="9.140625" style="108"/>
  </cols>
  <sheetData>
    <row r="1" spans="1:25">
      <c r="A1" s="107" t="s">
        <v>166</v>
      </c>
    </row>
    <row r="3" spans="1:25" ht="21.75" customHeight="1">
      <c r="A3" s="109">
        <v>2011</v>
      </c>
      <c r="B3" s="460" t="s">
        <v>0</v>
      </c>
      <c r="C3" s="460"/>
      <c r="D3" s="460"/>
      <c r="E3" s="460"/>
      <c r="F3" s="460" t="s">
        <v>1</v>
      </c>
      <c r="G3" s="460"/>
      <c r="H3" s="460"/>
      <c r="I3" s="460"/>
      <c r="J3" s="460" t="s">
        <v>2</v>
      </c>
      <c r="K3" s="460"/>
      <c r="L3" s="460"/>
      <c r="M3" s="460"/>
      <c r="N3" s="460" t="s">
        <v>3</v>
      </c>
      <c r="O3" s="460"/>
      <c r="P3" s="460"/>
      <c r="Q3" s="460"/>
      <c r="R3" s="460" t="s">
        <v>4</v>
      </c>
      <c r="S3" s="460"/>
      <c r="T3" s="460"/>
      <c r="U3" s="460"/>
      <c r="V3" s="460" t="s">
        <v>5</v>
      </c>
      <c r="W3" s="460"/>
      <c r="X3" s="460"/>
      <c r="Y3" s="460"/>
    </row>
    <row r="4" spans="1:25" ht="79.5" customHeight="1">
      <c r="A4" s="110" t="s">
        <v>53</v>
      </c>
      <c r="B4" s="111" t="s">
        <v>167</v>
      </c>
      <c r="C4" s="111" t="s">
        <v>168</v>
      </c>
      <c r="D4" s="111" t="s">
        <v>169</v>
      </c>
      <c r="E4" s="111" t="s">
        <v>170</v>
      </c>
      <c r="F4" s="111" t="s">
        <v>167</v>
      </c>
      <c r="G4" s="111" t="s">
        <v>168</v>
      </c>
      <c r="H4" s="111" t="s">
        <v>169</v>
      </c>
      <c r="I4" s="111" t="s">
        <v>170</v>
      </c>
      <c r="J4" s="111" t="s">
        <v>167</v>
      </c>
      <c r="K4" s="111" t="s">
        <v>168</v>
      </c>
      <c r="L4" s="111" t="s">
        <v>169</v>
      </c>
      <c r="M4" s="111" t="s">
        <v>170</v>
      </c>
      <c r="N4" s="111" t="s">
        <v>167</v>
      </c>
      <c r="O4" s="111" t="s">
        <v>168</v>
      </c>
      <c r="P4" s="111" t="s">
        <v>169</v>
      </c>
      <c r="Q4" s="111" t="s">
        <v>170</v>
      </c>
      <c r="R4" s="111" t="s">
        <v>167</v>
      </c>
      <c r="S4" s="111" t="s">
        <v>168</v>
      </c>
      <c r="T4" s="111" t="s">
        <v>169</v>
      </c>
      <c r="U4" s="111" t="s">
        <v>170</v>
      </c>
      <c r="V4" s="111" t="s">
        <v>167</v>
      </c>
      <c r="W4" s="111" t="s">
        <v>168</v>
      </c>
      <c r="X4" s="111" t="s">
        <v>169</v>
      </c>
      <c r="Y4" s="111" t="s">
        <v>170</v>
      </c>
    </row>
    <row r="5" spans="1:25">
      <c r="A5" s="112" t="s">
        <v>80</v>
      </c>
      <c r="B5" s="113"/>
      <c r="C5" s="114">
        <v>0</v>
      </c>
      <c r="D5" s="114"/>
      <c r="E5" s="115">
        <f>SUM(B5:D5)</f>
        <v>0</v>
      </c>
      <c r="F5" s="112"/>
      <c r="G5" s="116">
        <v>0</v>
      </c>
      <c r="H5" s="116">
        <v>0</v>
      </c>
      <c r="I5" s="117">
        <f>SUM(G5:H5)</f>
        <v>0</v>
      </c>
      <c r="J5" s="112"/>
      <c r="K5" s="116">
        <v>0</v>
      </c>
      <c r="L5" s="116">
        <v>0</v>
      </c>
      <c r="M5" s="117">
        <f>SUM(K5:L5)</f>
        <v>0</v>
      </c>
      <c r="N5" s="112"/>
      <c r="O5" s="116">
        <v>0</v>
      </c>
      <c r="P5" s="116">
        <v>0</v>
      </c>
      <c r="Q5" s="117">
        <f>SUM(O5:P5)</f>
        <v>0</v>
      </c>
      <c r="R5" s="112"/>
      <c r="S5" s="116">
        <v>0</v>
      </c>
      <c r="T5" s="116">
        <v>0</v>
      </c>
      <c r="U5" s="117">
        <f>SUM(S5:T5)</f>
        <v>0</v>
      </c>
      <c r="V5" s="112"/>
      <c r="W5" s="116">
        <v>0</v>
      </c>
      <c r="X5" s="116">
        <v>0</v>
      </c>
      <c r="Y5" s="117">
        <f>SUM(W5:X5)</f>
        <v>0</v>
      </c>
    </row>
    <row r="6" spans="1:25">
      <c r="A6" s="112" t="s">
        <v>81</v>
      </c>
      <c r="B6" s="113"/>
      <c r="C6" s="114"/>
      <c r="D6" s="114"/>
      <c r="E6" s="115" t="s">
        <v>13</v>
      </c>
      <c r="F6" s="112"/>
      <c r="G6" s="116"/>
      <c r="H6" s="116"/>
      <c r="I6" s="115" t="s">
        <v>13</v>
      </c>
      <c r="J6" s="112"/>
      <c r="K6" s="116"/>
      <c r="L6" s="116"/>
      <c r="M6" s="115" t="s">
        <v>13</v>
      </c>
      <c r="N6" s="112"/>
      <c r="O6" s="116"/>
      <c r="P6" s="116"/>
      <c r="Q6" s="115" t="s">
        <v>13</v>
      </c>
      <c r="R6" s="112"/>
      <c r="S6" s="116"/>
      <c r="T6" s="116"/>
      <c r="U6" s="115" t="s">
        <v>13</v>
      </c>
      <c r="V6" s="112"/>
      <c r="W6" s="116"/>
      <c r="X6" s="116"/>
      <c r="Y6" s="115" t="s">
        <v>13</v>
      </c>
    </row>
    <row r="7" spans="1:25">
      <c r="A7" s="112" t="s">
        <v>82</v>
      </c>
      <c r="B7" s="113"/>
      <c r="C7" s="114"/>
      <c r="D7" s="114"/>
      <c r="E7" s="115" t="s">
        <v>13</v>
      </c>
      <c r="F7" s="112"/>
      <c r="G7" s="116"/>
      <c r="H7" s="116"/>
      <c r="I7" s="115" t="s">
        <v>13</v>
      </c>
      <c r="J7" s="112"/>
      <c r="K7" s="116"/>
      <c r="L7" s="116"/>
      <c r="M7" s="115" t="s">
        <v>13</v>
      </c>
      <c r="N7" s="112"/>
      <c r="O7" s="116"/>
      <c r="P7" s="116"/>
      <c r="Q7" s="115" t="s">
        <v>13</v>
      </c>
      <c r="R7" s="112"/>
      <c r="S7" s="116"/>
      <c r="T7" s="116"/>
      <c r="U7" s="115" t="s">
        <v>13</v>
      </c>
      <c r="V7" s="112"/>
      <c r="W7" s="116"/>
      <c r="X7" s="116"/>
      <c r="Y7" s="115" t="s">
        <v>13</v>
      </c>
    </row>
    <row r="8" spans="1:25">
      <c r="A8" s="112" t="s">
        <v>171</v>
      </c>
      <c r="B8" s="119"/>
      <c r="C8" s="119" t="s">
        <v>172</v>
      </c>
      <c r="D8" s="114">
        <v>0</v>
      </c>
      <c r="E8" s="115">
        <f>SUM(B8:D8)</f>
        <v>0</v>
      </c>
      <c r="F8" s="112"/>
      <c r="G8" s="116">
        <v>0</v>
      </c>
      <c r="H8" s="120"/>
      <c r="I8" s="117">
        <f>SUM(G8:H8)</f>
        <v>0</v>
      </c>
      <c r="J8" s="118"/>
      <c r="K8" s="116">
        <v>0</v>
      </c>
      <c r="L8" s="120">
        <v>0</v>
      </c>
      <c r="M8" s="117">
        <f>SUM(K8:L8)</f>
        <v>0</v>
      </c>
      <c r="N8" s="118"/>
      <c r="O8" s="116">
        <v>0</v>
      </c>
      <c r="P8" s="120">
        <v>0</v>
      </c>
      <c r="Q8" s="117">
        <f>SUM(O8:P8)</f>
        <v>0</v>
      </c>
      <c r="R8" s="118"/>
      <c r="S8" s="116">
        <v>0</v>
      </c>
      <c r="T8" s="120">
        <v>0</v>
      </c>
      <c r="U8" s="117">
        <f>SUM(S8:T8)</f>
        <v>0</v>
      </c>
      <c r="V8" s="118"/>
      <c r="W8" s="116">
        <v>0</v>
      </c>
      <c r="X8" s="120">
        <v>0</v>
      </c>
      <c r="Y8" s="117">
        <f>SUM(W8:X8)</f>
        <v>0</v>
      </c>
    </row>
    <row r="9" spans="1:25">
      <c r="A9" s="112" t="s">
        <v>77</v>
      </c>
      <c r="B9" s="113"/>
      <c r="C9" s="114">
        <v>0</v>
      </c>
      <c r="D9" s="114"/>
      <c r="E9" s="115">
        <f>SUM(B9:D9)</f>
        <v>0</v>
      </c>
      <c r="F9" s="112"/>
      <c r="G9" s="114">
        <v>0</v>
      </c>
      <c r="H9" s="116"/>
      <c r="I9" s="115"/>
      <c r="J9" s="112"/>
      <c r="K9" s="114">
        <v>0</v>
      </c>
      <c r="L9" s="116"/>
      <c r="M9" s="117">
        <f>SUM(K9:L9)</f>
        <v>0</v>
      </c>
      <c r="N9" s="112"/>
      <c r="O9" s="114">
        <v>0</v>
      </c>
      <c r="P9" s="116"/>
      <c r="Q9" s="117">
        <f>SUM(O9:P9)</f>
        <v>0</v>
      </c>
      <c r="R9" s="112"/>
      <c r="S9" s="114">
        <v>0</v>
      </c>
      <c r="T9" s="116"/>
      <c r="U9" s="117">
        <f>SUM(S9:T9)</f>
        <v>0</v>
      </c>
      <c r="V9" s="112"/>
      <c r="W9" s="114">
        <v>0</v>
      </c>
      <c r="X9" s="116"/>
      <c r="Y9" s="117">
        <f>SUM(W9:X9)</f>
        <v>0</v>
      </c>
    </row>
    <row r="10" spans="1:25">
      <c r="A10" s="112" t="s">
        <v>32</v>
      </c>
      <c r="B10" s="119"/>
      <c r="C10" s="114" t="s">
        <v>13</v>
      </c>
      <c r="D10" s="114" t="s">
        <v>13</v>
      </c>
      <c r="E10" s="115" t="s">
        <v>173</v>
      </c>
      <c r="F10" s="119"/>
      <c r="G10" s="114">
        <v>0</v>
      </c>
      <c r="H10" s="114">
        <v>0</v>
      </c>
      <c r="I10" s="115">
        <f>SUM(F10:H10)</f>
        <v>0</v>
      </c>
      <c r="J10" s="118"/>
      <c r="K10" s="114">
        <v>0</v>
      </c>
      <c r="L10" s="114">
        <v>0</v>
      </c>
      <c r="M10" s="117">
        <f>SUM(K10:L10)</f>
        <v>0</v>
      </c>
      <c r="N10" s="118"/>
      <c r="O10" s="114">
        <v>0</v>
      </c>
      <c r="P10" s="114">
        <v>0</v>
      </c>
      <c r="Q10" s="117">
        <f>SUM(O10:P10)</f>
        <v>0</v>
      </c>
      <c r="R10" s="118"/>
      <c r="S10" s="114">
        <v>0</v>
      </c>
      <c r="T10" s="114">
        <v>0</v>
      </c>
      <c r="U10" s="117">
        <f>SUM(S10:T10)</f>
        <v>0</v>
      </c>
      <c r="V10" s="118"/>
      <c r="W10" s="114">
        <v>0</v>
      </c>
      <c r="X10" s="114">
        <v>0</v>
      </c>
      <c r="Y10" s="117">
        <f>SUM(W10:X10)</f>
        <v>0</v>
      </c>
    </row>
    <row r="11" spans="1:25" s="107" customFormat="1">
      <c r="A11" s="121" t="s">
        <v>69</v>
      </c>
      <c r="B11" s="122"/>
      <c r="C11" s="123">
        <f>SUM(C5:C10)</f>
        <v>0</v>
      </c>
      <c r="D11" s="123">
        <f>SUM(D5:D10)</f>
        <v>0</v>
      </c>
      <c r="E11" s="123">
        <f>SUM(E5:E10)</f>
        <v>0</v>
      </c>
      <c r="F11" s="121"/>
      <c r="G11" s="117">
        <f>SUM(G5:G10)</f>
        <v>0</v>
      </c>
      <c r="H11" s="117">
        <f t="shared" ref="H11:M11" si="0">SUM(H5:H10)</f>
        <v>0</v>
      </c>
      <c r="I11" s="117">
        <f t="shared" si="0"/>
        <v>0</v>
      </c>
      <c r="J11" s="117">
        <f t="shared" si="0"/>
        <v>0</v>
      </c>
      <c r="K11" s="117">
        <f t="shared" si="0"/>
        <v>0</v>
      </c>
      <c r="L11" s="117">
        <f t="shared" si="0"/>
        <v>0</v>
      </c>
      <c r="M11" s="117">
        <f t="shared" si="0"/>
        <v>0</v>
      </c>
      <c r="N11" s="117">
        <f t="shared" ref="N11:U11" si="1">SUM(N5:N10)</f>
        <v>0</v>
      </c>
      <c r="O11" s="117">
        <f t="shared" si="1"/>
        <v>0</v>
      </c>
      <c r="P11" s="117">
        <f t="shared" si="1"/>
        <v>0</v>
      </c>
      <c r="Q11" s="117">
        <f t="shared" si="1"/>
        <v>0</v>
      </c>
      <c r="R11" s="117">
        <f t="shared" si="1"/>
        <v>0</v>
      </c>
      <c r="S11" s="117">
        <f t="shared" si="1"/>
        <v>0</v>
      </c>
      <c r="T11" s="117">
        <f t="shared" si="1"/>
        <v>0</v>
      </c>
      <c r="U11" s="117">
        <f t="shared" si="1"/>
        <v>0</v>
      </c>
      <c r="V11" s="117">
        <f>SUM(V5:V10)</f>
        <v>0</v>
      </c>
      <c r="W11" s="117">
        <f>SUM(W5:W10)</f>
        <v>0</v>
      </c>
      <c r="X11" s="117">
        <f>SUM(X5:X10)</f>
        <v>0</v>
      </c>
      <c r="Y11" s="117">
        <f>SUM(Y5:Y10)</f>
        <v>0</v>
      </c>
    </row>
    <row r="12" spans="1:25" ht="3.95" customHeight="1">
      <c r="A12" s="121"/>
      <c r="B12" s="121"/>
      <c r="C12" s="125"/>
      <c r="D12" s="125"/>
      <c r="E12" s="126"/>
      <c r="F12" s="121"/>
      <c r="G12" s="118"/>
      <c r="H12" s="118"/>
      <c r="I12" s="117"/>
      <c r="J12" s="124"/>
      <c r="K12" s="118"/>
      <c r="L12" s="127"/>
      <c r="M12" s="117"/>
      <c r="N12" s="124"/>
      <c r="O12" s="118"/>
      <c r="P12" s="127"/>
      <c r="Q12" s="117"/>
      <c r="R12" s="124"/>
      <c r="S12" s="118"/>
      <c r="T12" s="127"/>
      <c r="U12" s="117"/>
      <c r="V12" s="124"/>
      <c r="W12" s="118"/>
      <c r="X12" s="127"/>
      <c r="Y12" s="117"/>
    </row>
    <row r="13" spans="1:25">
      <c r="A13" s="128" t="s">
        <v>22</v>
      </c>
      <c r="B13" s="128"/>
      <c r="C13" s="111"/>
      <c r="D13" s="111"/>
      <c r="E13" s="110"/>
      <c r="F13" s="128"/>
      <c r="G13" s="129"/>
      <c r="H13" s="130"/>
      <c r="I13" s="130"/>
      <c r="J13" s="131"/>
      <c r="K13" s="129"/>
      <c r="L13" s="130"/>
      <c r="M13" s="117">
        <f>SUM(K13:L13)</f>
        <v>0</v>
      </c>
      <c r="N13" s="131"/>
      <c r="O13" s="129"/>
      <c r="P13" s="130"/>
      <c r="Q13" s="117">
        <f>SUM(O13:P13)</f>
        <v>0</v>
      </c>
      <c r="R13" s="131"/>
      <c r="S13" s="129"/>
      <c r="T13" s="130"/>
      <c r="U13" s="117">
        <f>SUM(S13:T13)</f>
        <v>0</v>
      </c>
      <c r="V13" s="131"/>
      <c r="W13" s="129"/>
      <c r="X13" s="130"/>
      <c r="Y13" s="117">
        <f>SUM(W13:X13)</f>
        <v>0</v>
      </c>
    </row>
    <row r="14" spans="1:25">
      <c r="A14" s="112" t="s">
        <v>12</v>
      </c>
      <c r="B14" s="119"/>
      <c r="C14" s="119"/>
      <c r="D14" s="114">
        <v>0</v>
      </c>
      <c r="E14" s="115">
        <f>SUM(B14:D14)</f>
        <v>0</v>
      </c>
      <c r="F14" s="112"/>
      <c r="G14" s="116"/>
      <c r="H14" s="114">
        <v>0</v>
      </c>
      <c r="I14" s="115">
        <f>SUM(F14:H14)</f>
        <v>0</v>
      </c>
      <c r="J14" s="118"/>
      <c r="K14" s="114" t="s">
        <v>13</v>
      </c>
      <c r="L14" s="114">
        <v>0</v>
      </c>
      <c r="M14" s="117">
        <f>SUM(K14:L14)</f>
        <v>0</v>
      </c>
      <c r="N14" s="118"/>
      <c r="O14" s="114" t="s">
        <v>13</v>
      </c>
      <c r="P14" s="114">
        <v>0</v>
      </c>
      <c r="Q14" s="117">
        <f>SUM(O14:P14)</f>
        <v>0</v>
      </c>
      <c r="R14" s="118"/>
      <c r="S14" s="114" t="s">
        <v>13</v>
      </c>
      <c r="T14" s="114">
        <v>0</v>
      </c>
      <c r="U14" s="117">
        <f>SUM(S14:T14)</f>
        <v>0</v>
      </c>
      <c r="V14" s="118"/>
      <c r="W14" s="114" t="s">
        <v>13</v>
      </c>
      <c r="X14" s="114">
        <v>0</v>
      </c>
      <c r="Y14" s="117">
        <f>SUM(W14:X14)</f>
        <v>0</v>
      </c>
    </row>
    <row r="15" spans="1:25">
      <c r="A15" s="112" t="s">
        <v>14</v>
      </c>
      <c r="B15" s="119"/>
      <c r="C15" s="119"/>
      <c r="D15" s="114">
        <v>0</v>
      </c>
      <c r="E15" s="115">
        <f>SUM(B15:D15)</f>
        <v>0</v>
      </c>
      <c r="F15" s="112"/>
      <c r="G15" s="116"/>
      <c r="H15" s="116"/>
      <c r="I15" s="118"/>
      <c r="J15" s="118"/>
      <c r="K15" s="116"/>
      <c r="L15" s="116"/>
      <c r="M15" s="117">
        <f>SUM(K15:L15)</f>
        <v>0</v>
      </c>
      <c r="N15" s="118"/>
      <c r="O15" s="116"/>
      <c r="P15" s="116"/>
      <c r="Q15" s="117">
        <f>SUM(O15:P15)</f>
        <v>0</v>
      </c>
      <c r="R15" s="118"/>
      <c r="S15" s="116"/>
      <c r="T15" s="116"/>
      <c r="U15" s="117">
        <f>SUM(S15:T15)</f>
        <v>0</v>
      </c>
      <c r="V15" s="118"/>
      <c r="W15" s="116"/>
      <c r="X15" s="116"/>
      <c r="Y15" s="117">
        <f>SUM(W15:X15)</f>
        <v>0</v>
      </c>
    </row>
    <row r="16" spans="1:25">
      <c r="A16" s="112" t="s">
        <v>28</v>
      </c>
      <c r="B16" s="119"/>
      <c r="C16" s="119"/>
      <c r="D16" s="114">
        <v>0.03</v>
      </c>
      <c r="E16" s="115">
        <f>SUM(B16:D16)</f>
        <v>0.03</v>
      </c>
      <c r="F16" s="112"/>
      <c r="G16" s="116"/>
      <c r="H16" s="116"/>
      <c r="I16" s="118"/>
      <c r="J16" s="118"/>
      <c r="K16" s="116"/>
      <c r="L16" s="116"/>
      <c r="M16" s="117">
        <f>SUM(K16:L16)</f>
        <v>0</v>
      </c>
      <c r="N16" s="118"/>
      <c r="O16" s="116"/>
      <c r="P16" s="116"/>
      <c r="Q16" s="117">
        <f>SUM(O16:P16)</f>
        <v>0</v>
      </c>
      <c r="R16" s="118"/>
      <c r="S16" s="116"/>
      <c r="T16" s="116"/>
      <c r="U16" s="117">
        <f>SUM(S16:T16)</f>
        <v>0</v>
      </c>
      <c r="V16" s="118"/>
      <c r="W16" s="116"/>
      <c r="X16" s="116"/>
      <c r="Y16" s="117">
        <f>SUM(W16:X16)</f>
        <v>0</v>
      </c>
    </row>
    <row r="17" spans="1:25">
      <c r="A17" s="112"/>
      <c r="B17" s="113"/>
      <c r="C17" s="114"/>
      <c r="D17" s="114"/>
      <c r="E17" s="132"/>
      <c r="F17" s="112"/>
      <c r="G17" s="116"/>
      <c r="H17" s="116"/>
      <c r="I17" s="118"/>
      <c r="J17" s="118"/>
      <c r="K17" s="116"/>
      <c r="L17" s="116"/>
      <c r="M17" s="117" t="s">
        <v>13</v>
      </c>
      <c r="N17" s="118"/>
      <c r="O17" s="116"/>
      <c r="P17" s="116"/>
      <c r="Q17" s="117" t="s">
        <v>13</v>
      </c>
      <c r="R17" s="118"/>
      <c r="S17" s="116"/>
      <c r="T17" s="116"/>
      <c r="U17" s="117" t="s">
        <v>13</v>
      </c>
      <c r="V17" s="118"/>
      <c r="W17" s="116"/>
      <c r="X17" s="116"/>
      <c r="Y17" s="117" t="s">
        <v>13</v>
      </c>
    </row>
    <row r="18" spans="1:25" s="107" customFormat="1">
      <c r="A18" s="121" t="s">
        <v>69</v>
      </c>
      <c r="B18" s="122"/>
      <c r="C18" s="123"/>
      <c r="D18" s="123">
        <f>SUM(D14:D17)</f>
        <v>0.03</v>
      </c>
      <c r="E18" s="123">
        <f>SUM(E14:E17)</f>
        <v>0.03</v>
      </c>
      <c r="F18" s="121"/>
      <c r="G18" s="133">
        <f>SUM(G13:G17)</f>
        <v>0</v>
      </c>
      <c r="H18" s="133">
        <f>SUM(H13:H17)</f>
        <v>0</v>
      </c>
      <c r="I18" s="117">
        <f>SUM(I13:I17)</f>
        <v>0</v>
      </c>
      <c r="J18" s="124"/>
      <c r="K18" s="133">
        <f>SUM(K13:K17)</f>
        <v>0</v>
      </c>
      <c r="L18" s="133">
        <f>SUM(L13:L17)</f>
        <v>0</v>
      </c>
      <c r="M18" s="117">
        <f>SUM(M13:M17)</f>
        <v>0</v>
      </c>
      <c r="N18" s="124"/>
      <c r="O18" s="133">
        <f>SUM(O13:O17)</f>
        <v>0</v>
      </c>
      <c r="P18" s="133">
        <f>SUM(P13:P17)</f>
        <v>0</v>
      </c>
      <c r="Q18" s="117">
        <f>SUM(Q13:Q17)</f>
        <v>0</v>
      </c>
      <c r="R18" s="124"/>
      <c r="S18" s="133">
        <f>SUM(S13:S17)</f>
        <v>0</v>
      </c>
      <c r="T18" s="133">
        <f>SUM(T13:T17)</f>
        <v>0</v>
      </c>
      <c r="U18" s="117">
        <f>SUM(U13:U17)</f>
        <v>0</v>
      </c>
      <c r="V18" s="124"/>
      <c r="W18" s="133">
        <f>SUM(W13:W17)</f>
        <v>0</v>
      </c>
      <c r="X18" s="133">
        <f>SUM(X13:X17)</f>
        <v>0</v>
      </c>
      <c r="Y18" s="117">
        <f>SUM(Y13:Y17)</f>
        <v>0</v>
      </c>
    </row>
    <row r="19" spans="1:25" ht="3.95" customHeight="1">
      <c r="A19" s="121"/>
      <c r="B19" s="121"/>
      <c r="C19" s="125"/>
      <c r="D19" s="125"/>
      <c r="E19" s="126"/>
      <c r="F19" s="121"/>
      <c r="G19" s="118"/>
      <c r="H19" s="127"/>
      <c r="I19" s="117"/>
      <c r="J19" s="124"/>
      <c r="K19" s="118"/>
      <c r="L19" s="127"/>
      <c r="M19" s="117">
        <f>SUM(M13:M17)</f>
        <v>0</v>
      </c>
      <c r="N19" s="124"/>
      <c r="O19" s="118"/>
      <c r="P19" s="127"/>
      <c r="Q19" s="117">
        <f>SUM(Q13:Q17)</f>
        <v>0</v>
      </c>
      <c r="R19" s="124"/>
      <c r="S19" s="118"/>
      <c r="T19" s="127"/>
      <c r="U19" s="117">
        <f>SUM(U13:U17)</f>
        <v>0</v>
      </c>
      <c r="V19" s="124"/>
      <c r="W19" s="118"/>
      <c r="X19" s="127"/>
      <c r="Y19" s="117">
        <f>SUM(Y13:Y17)</f>
        <v>0</v>
      </c>
    </row>
    <row r="20" spans="1:25" s="107" customFormat="1" ht="17.25" customHeight="1">
      <c r="A20" s="121" t="s">
        <v>170</v>
      </c>
      <c r="B20" s="121"/>
      <c r="C20" s="123">
        <f>C11+C18</f>
        <v>0</v>
      </c>
      <c r="D20" s="123">
        <f>D11+D18</f>
        <v>0.03</v>
      </c>
      <c r="E20" s="123">
        <f>E11+E18</f>
        <v>0.03</v>
      </c>
      <c r="F20" s="121"/>
      <c r="G20" s="117">
        <f>G11+G18</f>
        <v>0</v>
      </c>
      <c r="H20" s="133">
        <f>H11+H18</f>
        <v>0</v>
      </c>
      <c r="I20" s="117">
        <f>I11+I18</f>
        <v>0</v>
      </c>
      <c r="J20" s="124"/>
      <c r="K20" s="117">
        <f>K11+K18</f>
        <v>0</v>
      </c>
      <c r="L20" s="133">
        <f>L11+L18</f>
        <v>0</v>
      </c>
      <c r="M20" s="117">
        <f>M11+M18</f>
        <v>0</v>
      </c>
      <c r="N20" s="124"/>
      <c r="O20" s="117">
        <f>O11+O18</f>
        <v>0</v>
      </c>
      <c r="P20" s="133">
        <f>P11+P18</f>
        <v>0</v>
      </c>
      <c r="Q20" s="117">
        <f>Q11+Q18</f>
        <v>0</v>
      </c>
      <c r="R20" s="124"/>
      <c r="S20" s="117">
        <f>S11+S18</f>
        <v>0</v>
      </c>
      <c r="T20" s="133">
        <f>T11+T18</f>
        <v>0</v>
      </c>
      <c r="U20" s="117">
        <f>U11+U18</f>
        <v>0</v>
      </c>
      <c r="V20" s="124"/>
      <c r="W20" s="117">
        <f>W11+W18</f>
        <v>0</v>
      </c>
      <c r="X20" s="133">
        <f>X11+X18</f>
        <v>0</v>
      </c>
      <c r="Y20" s="117">
        <f>Y11+Y18</f>
        <v>0</v>
      </c>
    </row>
    <row r="21" spans="1:25" ht="17.25" customHeight="1">
      <c r="A21" s="134"/>
      <c r="B21" s="135"/>
      <c r="C21" s="136"/>
      <c r="D21" s="136"/>
      <c r="E21" s="137"/>
      <c r="F21" s="135"/>
      <c r="G21" s="138"/>
      <c r="H21" s="139"/>
      <c r="I21" s="140"/>
      <c r="J21" s="140"/>
      <c r="K21" s="138"/>
      <c r="L21" s="139"/>
      <c r="M21" s="140"/>
      <c r="N21" s="140"/>
      <c r="O21" s="138"/>
      <c r="P21" s="139"/>
      <c r="Q21" s="140"/>
      <c r="R21" s="140"/>
      <c r="S21" s="138"/>
      <c r="T21" s="139"/>
      <c r="U21" s="140"/>
      <c r="V21" s="140"/>
      <c r="W21" s="138"/>
      <c r="X21" s="139"/>
      <c r="Y21" s="140"/>
    </row>
    <row r="22" spans="1:25">
      <c r="A22" s="110" t="s">
        <v>75</v>
      </c>
      <c r="B22" s="141"/>
      <c r="C22" s="142"/>
      <c r="D22" s="142"/>
      <c r="E22" s="143"/>
      <c r="F22" s="144"/>
      <c r="G22" s="145"/>
      <c r="H22" s="145"/>
      <c r="I22" s="146"/>
      <c r="J22" s="146"/>
      <c r="K22" s="145"/>
      <c r="L22" s="145"/>
      <c r="M22" s="146"/>
      <c r="N22" s="146"/>
      <c r="O22" s="145"/>
      <c r="P22" s="145"/>
      <c r="Q22" s="146"/>
      <c r="R22" s="146"/>
      <c r="S22" s="145"/>
      <c r="T22" s="145"/>
      <c r="U22" s="146"/>
      <c r="V22" s="146"/>
      <c r="W22" s="145"/>
      <c r="X22" s="145"/>
      <c r="Y22" s="147"/>
    </row>
    <row r="23" spans="1:25">
      <c r="A23" s="148" t="s">
        <v>174</v>
      </c>
      <c r="B23" s="113">
        <v>0</v>
      </c>
      <c r="C23" s="119"/>
      <c r="D23" s="119"/>
      <c r="E23" s="132"/>
      <c r="F23" s="113">
        <v>0</v>
      </c>
      <c r="G23" s="116"/>
      <c r="H23" s="116"/>
      <c r="I23" s="118"/>
      <c r="J23" s="113">
        <v>0</v>
      </c>
      <c r="K23" s="116"/>
      <c r="L23" s="116"/>
      <c r="M23" s="118"/>
      <c r="N23" s="113">
        <v>0</v>
      </c>
      <c r="O23" s="116"/>
      <c r="P23" s="116"/>
      <c r="Q23" s="118"/>
      <c r="R23" s="113">
        <v>0</v>
      </c>
      <c r="S23" s="116"/>
      <c r="T23" s="116"/>
      <c r="U23" s="118"/>
      <c r="V23" s="118"/>
      <c r="W23" s="116"/>
      <c r="X23" s="116"/>
      <c r="Y23" s="118"/>
    </row>
    <row r="24" spans="1:25">
      <c r="A24" s="112"/>
      <c r="B24" s="112"/>
      <c r="C24" s="149"/>
      <c r="D24" s="149"/>
      <c r="E24" s="150"/>
      <c r="F24" s="112"/>
      <c r="G24" s="116"/>
      <c r="H24" s="116"/>
      <c r="I24" s="118"/>
      <c r="J24" s="118"/>
      <c r="K24" s="116"/>
      <c r="L24" s="116"/>
      <c r="M24" s="118"/>
      <c r="N24" s="118"/>
      <c r="O24" s="116"/>
      <c r="P24" s="116"/>
      <c r="Q24" s="118"/>
      <c r="R24" s="118"/>
      <c r="S24" s="116"/>
      <c r="T24" s="116"/>
      <c r="U24" s="118"/>
      <c r="V24" s="118"/>
      <c r="W24" s="116"/>
      <c r="X24" s="116"/>
      <c r="Y24" s="118"/>
    </row>
    <row r="25" spans="1:25" s="107" customFormat="1">
      <c r="A25" s="151" t="s">
        <v>69</v>
      </c>
      <c r="B25" s="123">
        <f>SUM(B23:B24)</f>
        <v>0</v>
      </c>
      <c r="C25" s="123"/>
      <c r="D25" s="123"/>
      <c r="E25" s="123"/>
      <c r="F25" s="152">
        <f>SUM(F23:F24)</f>
        <v>0</v>
      </c>
      <c r="G25" s="153"/>
      <c r="H25" s="153"/>
      <c r="I25" s="117"/>
      <c r="J25" s="117">
        <f>SUM(J23:J24)</f>
        <v>0</v>
      </c>
      <c r="K25" s="153"/>
      <c r="L25" s="153"/>
      <c r="M25" s="117"/>
      <c r="N25" s="117">
        <f>SUM(N23:N24)</f>
        <v>0</v>
      </c>
      <c r="O25" s="153"/>
      <c r="P25" s="153"/>
      <c r="Q25" s="117"/>
      <c r="R25" s="117">
        <f>SUM(R23:R24)</f>
        <v>0</v>
      </c>
      <c r="S25" s="153"/>
      <c r="T25" s="153"/>
      <c r="U25" s="117"/>
      <c r="V25" s="117">
        <f>SUM(V23:V24)</f>
        <v>0</v>
      </c>
      <c r="W25" s="153"/>
      <c r="X25" s="153"/>
      <c r="Y25" s="117"/>
    </row>
    <row r="26" spans="1:25" ht="3.95" customHeight="1">
      <c r="A26" s="121"/>
      <c r="B26" s="125"/>
      <c r="C26" s="125"/>
      <c r="D26" s="125"/>
      <c r="E26" s="126"/>
      <c r="F26" s="121"/>
      <c r="G26" s="118"/>
      <c r="H26" s="127"/>
      <c r="I26" s="117"/>
      <c r="J26" s="124"/>
      <c r="K26" s="118"/>
      <c r="L26" s="127"/>
      <c r="M26" s="117"/>
      <c r="N26" s="124"/>
      <c r="O26" s="118"/>
      <c r="P26" s="127"/>
      <c r="Q26" s="117"/>
      <c r="R26" s="124"/>
      <c r="S26" s="118"/>
      <c r="T26" s="127"/>
      <c r="U26" s="117"/>
      <c r="V26" s="124"/>
      <c r="W26" s="118"/>
      <c r="X26" s="127"/>
      <c r="Y26" s="117"/>
    </row>
    <row r="27" spans="1:25" s="107" customFormat="1">
      <c r="A27" s="121" t="s">
        <v>175</v>
      </c>
      <c r="B27" s="154">
        <f>B25</f>
        <v>0</v>
      </c>
      <c r="C27" s="154" t="s">
        <v>176</v>
      </c>
      <c r="D27" s="154" t="s">
        <v>176</v>
      </c>
      <c r="E27" s="155" t="s">
        <v>176</v>
      </c>
      <c r="F27" s="152">
        <f>F25</f>
        <v>0</v>
      </c>
      <c r="G27" s="154" t="s">
        <v>176</v>
      </c>
      <c r="H27" s="154" t="s">
        <v>176</v>
      </c>
      <c r="I27" s="155" t="s">
        <v>176</v>
      </c>
      <c r="J27" s="124">
        <f>J25</f>
        <v>0</v>
      </c>
      <c r="K27" s="154" t="s">
        <v>176</v>
      </c>
      <c r="L27" s="154" t="s">
        <v>176</v>
      </c>
      <c r="M27" s="155" t="s">
        <v>176</v>
      </c>
      <c r="N27" s="124">
        <f>N25</f>
        <v>0</v>
      </c>
      <c r="O27" s="154" t="s">
        <v>176</v>
      </c>
      <c r="P27" s="154" t="s">
        <v>176</v>
      </c>
      <c r="Q27" s="155" t="s">
        <v>176</v>
      </c>
      <c r="R27" s="124">
        <f>R25</f>
        <v>0</v>
      </c>
      <c r="S27" s="154" t="s">
        <v>176</v>
      </c>
      <c r="T27" s="154" t="s">
        <v>176</v>
      </c>
      <c r="U27" s="155" t="s">
        <v>176</v>
      </c>
      <c r="V27" s="124">
        <f>V25</f>
        <v>0</v>
      </c>
      <c r="W27" s="154" t="s">
        <v>176</v>
      </c>
      <c r="X27" s="154" t="s">
        <v>176</v>
      </c>
      <c r="Y27" s="155" t="s">
        <v>176</v>
      </c>
    </row>
    <row r="28" spans="1:25">
      <c r="A28" s="156"/>
      <c r="B28" s="156"/>
      <c r="C28" s="157"/>
      <c r="D28" s="157"/>
      <c r="E28" s="158"/>
      <c r="F28" s="156"/>
      <c r="G28" s="157"/>
      <c r="H28" s="158"/>
      <c r="I28" s="156"/>
      <c r="J28" s="156"/>
      <c r="K28" s="157"/>
      <c r="L28" s="158"/>
      <c r="M28" s="156"/>
      <c r="N28" s="156"/>
      <c r="O28" s="157"/>
      <c r="P28" s="158"/>
      <c r="Q28" s="156"/>
      <c r="R28" s="156"/>
      <c r="S28" s="157"/>
      <c r="T28" s="158"/>
      <c r="U28" s="156"/>
      <c r="V28" s="156"/>
      <c r="W28" s="157"/>
      <c r="X28" s="158"/>
      <c r="Y28" s="156"/>
    </row>
    <row r="30" spans="1:25">
      <c r="A30" s="159"/>
      <c r="B30" s="460" t="s">
        <v>6</v>
      </c>
      <c r="C30" s="460"/>
      <c r="D30" s="460"/>
      <c r="E30" s="460"/>
      <c r="F30" s="460" t="s">
        <v>7</v>
      </c>
      <c r="G30" s="460"/>
      <c r="H30" s="460"/>
      <c r="I30" s="460" t="s">
        <v>6</v>
      </c>
      <c r="J30" s="460" t="s">
        <v>8</v>
      </c>
      <c r="K30" s="460"/>
      <c r="L30" s="460"/>
      <c r="M30" s="460" t="s">
        <v>6</v>
      </c>
      <c r="N30" s="460" t="s">
        <v>9</v>
      </c>
      <c r="O30" s="460"/>
      <c r="P30" s="460"/>
      <c r="Q30" s="460" t="s">
        <v>6</v>
      </c>
      <c r="R30" s="460" t="s">
        <v>10</v>
      </c>
      <c r="S30" s="460"/>
      <c r="T30" s="460"/>
      <c r="U30" s="460" t="s">
        <v>6</v>
      </c>
      <c r="V30" s="460" t="s">
        <v>11</v>
      </c>
      <c r="W30" s="460"/>
      <c r="X30" s="460"/>
      <c r="Y30" s="460" t="s">
        <v>6</v>
      </c>
    </row>
    <row r="31" spans="1:25" ht="38.25">
      <c r="A31" s="110" t="s">
        <v>53</v>
      </c>
      <c r="B31" s="111" t="s">
        <v>167</v>
      </c>
      <c r="C31" s="111" t="s">
        <v>168</v>
      </c>
      <c r="D31" s="111" t="s">
        <v>169</v>
      </c>
      <c r="E31" s="111" t="s">
        <v>170</v>
      </c>
      <c r="F31" s="111" t="s">
        <v>167</v>
      </c>
      <c r="G31" s="111" t="s">
        <v>168</v>
      </c>
      <c r="H31" s="111" t="s">
        <v>169</v>
      </c>
      <c r="I31" s="111" t="s">
        <v>170</v>
      </c>
      <c r="J31" s="111" t="s">
        <v>167</v>
      </c>
      <c r="K31" s="111" t="s">
        <v>168</v>
      </c>
      <c r="L31" s="111" t="s">
        <v>169</v>
      </c>
      <c r="M31" s="111" t="s">
        <v>170</v>
      </c>
      <c r="N31" s="111" t="s">
        <v>167</v>
      </c>
      <c r="O31" s="111" t="s">
        <v>168</v>
      </c>
      <c r="P31" s="111" t="s">
        <v>169</v>
      </c>
      <c r="Q31" s="111" t="s">
        <v>170</v>
      </c>
      <c r="R31" s="111" t="s">
        <v>167</v>
      </c>
      <c r="S31" s="111" t="s">
        <v>168</v>
      </c>
      <c r="T31" s="111" t="s">
        <v>169</v>
      </c>
      <c r="U31" s="111" t="s">
        <v>170</v>
      </c>
      <c r="V31" s="111" t="s">
        <v>167</v>
      </c>
      <c r="W31" s="111" t="s">
        <v>168</v>
      </c>
      <c r="X31" s="111" t="s">
        <v>169</v>
      </c>
      <c r="Y31" s="111" t="s">
        <v>170</v>
      </c>
    </row>
    <row r="32" spans="1:25">
      <c r="A32" s="112" t="s">
        <v>177</v>
      </c>
      <c r="B32" s="160"/>
      <c r="C32" s="160"/>
      <c r="D32" s="116"/>
      <c r="E32" s="161">
        <f>SUM(B32:D32)</f>
        <v>0</v>
      </c>
      <c r="F32" s="118"/>
      <c r="G32" s="116"/>
      <c r="H32" s="120"/>
      <c r="I32" s="117">
        <f t="shared" ref="I32:I37" si="2">SUM(G32:H32)</f>
        <v>0</v>
      </c>
      <c r="J32" s="118"/>
      <c r="K32" s="116"/>
      <c r="L32" s="120"/>
      <c r="M32" s="117">
        <f t="shared" ref="M32:M37" si="3">SUM(K32:L32)</f>
        <v>0</v>
      </c>
      <c r="N32" s="118"/>
      <c r="O32" s="116"/>
      <c r="P32" s="120"/>
      <c r="Q32" s="117">
        <f t="shared" ref="Q32:Q37" si="4">SUM(O32:P32)</f>
        <v>0</v>
      </c>
      <c r="R32" s="118"/>
      <c r="S32" s="116"/>
      <c r="T32" s="120"/>
      <c r="U32" s="117">
        <f t="shared" ref="U32:U37" si="5">SUM(S32:T32)</f>
        <v>0</v>
      </c>
      <c r="V32" s="118"/>
      <c r="W32" s="116"/>
      <c r="X32" s="120"/>
      <c r="Y32" s="117">
        <f t="shared" ref="Y32:Y37" si="6">SUM(W32:X32)</f>
        <v>0</v>
      </c>
    </row>
    <row r="33" spans="1:25">
      <c r="A33" s="112" t="s">
        <v>171</v>
      </c>
      <c r="B33" s="160"/>
      <c r="C33" s="160"/>
      <c r="D33" s="116"/>
      <c r="E33" s="161">
        <f>SUM(B33:D33)</f>
        <v>0</v>
      </c>
      <c r="F33" s="118"/>
      <c r="G33" s="116"/>
      <c r="H33" s="120"/>
      <c r="I33" s="117">
        <f t="shared" si="2"/>
        <v>0</v>
      </c>
      <c r="J33" s="118"/>
      <c r="K33" s="116"/>
      <c r="L33" s="120"/>
      <c r="M33" s="117">
        <f t="shared" si="3"/>
        <v>0</v>
      </c>
      <c r="N33" s="118"/>
      <c r="O33" s="116"/>
      <c r="P33" s="120"/>
      <c r="Q33" s="117">
        <f t="shared" si="4"/>
        <v>0</v>
      </c>
      <c r="R33" s="118"/>
      <c r="S33" s="116"/>
      <c r="T33" s="120"/>
      <c r="U33" s="117">
        <f t="shared" si="5"/>
        <v>0</v>
      </c>
      <c r="V33" s="118"/>
      <c r="W33" s="116"/>
      <c r="X33" s="120"/>
      <c r="Y33" s="117">
        <f t="shared" si="6"/>
        <v>0</v>
      </c>
    </row>
    <row r="34" spans="1:25">
      <c r="A34" s="112" t="s">
        <v>178</v>
      </c>
      <c r="B34" s="160"/>
      <c r="C34" s="116"/>
      <c r="D34" s="116"/>
      <c r="E34" s="161">
        <f>SUM(B34:D34)</f>
        <v>0</v>
      </c>
      <c r="F34" s="118"/>
      <c r="G34" s="116"/>
      <c r="H34" s="120"/>
      <c r="I34" s="117">
        <f t="shared" si="2"/>
        <v>0</v>
      </c>
      <c r="J34" s="118"/>
      <c r="K34" s="116"/>
      <c r="L34" s="120"/>
      <c r="M34" s="117">
        <f t="shared" si="3"/>
        <v>0</v>
      </c>
      <c r="N34" s="118"/>
      <c r="O34" s="116"/>
      <c r="P34" s="120"/>
      <c r="Q34" s="117">
        <f t="shared" si="4"/>
        <v>0</v>
      </c>
      <c r="R34" s="118"/>
      <c r="S34" s="116"/>
      <c r="T34" s="120"/>
      <c r="U34" s="117">
        <f t="shared" si="5"/>
        <v>0</v>
      </c>
      <c r="V34" s="118"/>
      <c r="W34" s="116"/>
      <c r="X34" s="120"/>
      <c r="Y34" s="117">
        <f t="shared" si="6"/>
        <v>0</v>
      </c>
    </row>
    <row r="35" spans="1:25">
      <c r="A35" s="112" t="s">
        <v>179</v>
      </c>
      <c r="B35" s="160"/>
      <c r="C35" s="116"/>
      <c r="D35" s="116"/>
      <c r="E35" s="161">
        <f>SUM(B35:D35)</f>
        <v>0</v>
      </c>
      <c r="F35" s="118"/>
      <c r="G35" s="162"/>
      <c r="H35" s="162"/>
      <c r="I35" s="117">
        <f t="shared" si="2"/>
        <v>0</v>
      </c>
      <c r="J35" s="118"/>
      <c r="K35" s="162"/>
      <c r="L35" s="162"/>
      <c r="M35" s="117">
        <f t="shared" si="3"/>
        <v>0</v>
      </c>
      <c r="N35" s="118"/>
      <c r="O35" s="162"/>
      <c r="P35" s="162"/>
      <c r="Q35" s="117">
        <f t="shared" si="4"/>
        <v>0</v>
      </c>
      <c r="R35" s="118"/>
      <c r="S35" s="162"/>
      <c r="T35" s="162"/>
      <c r="U35" s="117">
        <f t="shared" si="5"/>
        <v>0</v>
      </c>
      <c r="V35" s="118"/>
      <c r="W35" s="162"/>
      <c r="X35" s="162"/>
      <c r="Y35" s="117">
        <f t="shared" si="6"/>
        <v>0</v>
      </c>
    </row>
    <row r="36" spans="1:25">
      <c r="A36" s="112" t="s">
        <v>180</v>
      </c>
      <c r="B36" s="160"/>
      <c r="C36" s="116"/>
      <c r="D36" s="116"/>
      <c r="E36" s="161">
        <f>SUM(B36:D36)</f>
        <v>0</v>
      </c>
      <c r="F36" s="118"/>
      <c r="G36" s="162"/>
      <c r="H36" s="162"/>
      <c r="I36" s="117">
        <f t="shared" si="2"/>
        <v>0</v>
      </c>
      <c r="J36" s="118"/>
      <c r="K36" s="162"/>
      <c r="L36" s="162"/>
      <c r="M36" s="117">
        <f t="shared" si="3"/>
        <v>0</v>
      </c>
      <c r="N36" s="118"/>
      <c r="O36" s="162"/>
      <c r="P36" s="162"/>
      <c r="Q36" s="117">
        <f t="shared" si="4"/>
        <v>0</v>
      </c>
      <c r="R36" s="118"/>
      <c r="S36" s="162"/>
      <c r="T36" s="162"/>
      <c r="U36" s="117">
        <f t="shared" si="5"/>
        <v>0</v>
      </c>
      <c r="V36" s="118"/>
      <c r="W36" s="162"/>
      <c r="X36" s="162"/>
      <c r="Y36" s="117">
        <f t="shared" si="6"/>
        <v>0</v>
      </c>
    </row>
    <row r="37" spans="1:25">
      <c r="A37" s="112"/>
      <c r="B37" s="118"/>
      <c r="C37" s="116"/>
      <c r="D37" s="116"/>
      <c r="E37" s="153"/>
      <c r="F37" s="118"/>
      <c r="G37" s="116"/>
      <c r="H37" s="116"/>
      <c r="I37" s="117">
        <f t="shared" si="2"/>
        <v>0</v>
      </c>
      <c r="J37" s="118"/>
      <c r="K37" s="116"/>
      <c r="L37" s="116"/>
      <c r="M37" s="117">
        <f t="shared" si="3"/>
        <v>0</v>
      </c>
      <c r="N37" s="118"/>
      <c r="O37" s="116"/>
      <c r="P37" s="116"/>
      <c r="Q37" s="117">
        <f t="shared" si="4"/>
        <v>0</v>
      </c>
      <c r="R37" s="118"/>
      <c r="S37" s="116"/>
      <c r="T37" s="116"/>
      <c r="U37" s="117">
        <f t="shared" si="5"/>
        <v>0</v>
      </c>
      <c r="V37" s="118"/>
      <c r="W37" s="116"/>
      <c r="X37" s="116"/>
      <c r="Y37" s="117">
        <f t="shared" si="6"/>
        <v>0</v>
      </c>
    </row>
    <row r="38" spans="1:25" s="107" customFormat="1">
      <c r="A38" s="121" t="s">
        <v>69</v>
      </c>
      <c r="B38" s="163"/>
      <c r="C38" s="124">
        <f>SUM(C32:C37)</f>
        <v>0</v>
      </c>
      <c r="D38" s="124">
        <f>SUM(D32:D37)</f>
        <v>0</v>
      </c>
      <c r="E38" s="124">
        <f>SUM(E32:E37)</f>
        <v>0</v>
      </c>
      <c r="F38" s="124"/>
      <c r="G38" s="117">
        <f>SUM(G32:G37)</f>
        <v>0</v>
      </c>
      <c r="H38" s="117">
        <f>SUM(H32:H37)</f>
        <v>0</v>
      </c>
      <c r="I38" s="117">
        <f>SUM(I32:I37)</f>
        <v>0</v>
      </c>
      <c r="J38" s="124"/>
      <c r="K38" s="117">
        <f>SUM(K32:K37)</f>
        <v>0</v>
      </c>
      <c r="L38" s="117">
        <f>SUM(L32:L37)</f>
        <v>0</v>
      </c>
      <c r="M38" s="117">
        <f>SUM(M32:M37)</f>
        <v>0</v>
      </c>
      <c r="N38" s="124"/>
      <c r="O38" s="117">
        <f>SUM(O32:O37)</f>
        <v>0</v>
      </c>
      <c r="P38" s="117">
        <f>SUM(P32:P37)</f>
        <v>0</v>
      </c>
      <c r="Q38" s="117">
        <f>SUM(Q32:Q37)</f>
        <v>0</v>
      </c>
      <c r="R38" s="124"/>
      <c r="S38" s="117">
        <f>SUM(S32:S37)</f>
        <v>0</v>
      </c>
      <c r="T38" s="117">
        <f>SUM(T32:T37)</f>
        <v>0</v>
      </c>
      <c r="U38" s="117">
        <f>SUM(U32:U37)</f>
        <v>0</v>
      </c>
      <c r="V38" s="124"/>
      <c r="W38" s="117">
        <f>SUM(W32:W37)</f>
        <v>0</v>
      </c>
      <c r="X38" s="117">
        <f>SUM(X32:X37)</f>
        <v>0</v>
      </c>
      <c r="Y38" s="117">
        <f>SUM(Y32:Y37)</f>
        <v>0</v>
      </c>
    </row>
    <row r="39" spans="1:25" ht="3.95" customHeight="1">
      <c r="A39" s="121"/>
      <c r="B39" s="124"/>
      <c r="C39" s="118"/>
      <c r="D39" s="118"/>
      <c r="E39" s="133"/>
      <c r="F39" s="124"/>
      <c r="G39" s="118"/>
      <c r="H39" s="127"/>
      <c r="I39" s="117"/>
      <c r="J39" s="124"/>
      <c r="K39" s="118"/>
      <c r="L39" s="127"/>
      <c r="M39" s="117"/>
      <c r="N39" s="124"/>
      <c r="O39" s="118"/>
      <c r="P39" s="127"/>
      <c r="Q39" s="117"/>
      <c r="R39" s="124"/>
      <c r="S39" s="118"/>
      <c r="T39" s="127"/>
      <c r="U39" s="117"/>
      <c r="V39" s="124"/>
      <c r="W39" s="118"/>
      <c r="X39" s="127"/>
      <c r="Y39" s="117"/>
    </row>
    <row r="40" spans="1:25">
      <c r="A40" s="128" t="s">
        <v>22</v>
      </c>
      <c r="B40" s="131"/>
      <c r="C40" s="129"/>
      <c r="D40" s="129"/>
      <c r="E40" s="130"/>
      <c r="F40" s="131"/>
      <c r="G40" s="129"/>
      <c r="H40" s="130"/>
      <c r="I40" s="117">
        <f>SUM(G40:H40)</f>
        <v>0</v>
      </c>
      <c r="J40" s="131"/>
      <c r="K40" s="129"/>
      <c r="L40" s="130"/>
      <c r="M40" s="117">
        <f>SUM(K40:L40)</f>
        <v>0</v>
      </c>
      <c r="N40" s="131"/>
      <c r="O40" s="129"/>
      <c r="P40" s="130"/>
      <c r="Q40" s="117">
        <f>SUM(O40:P40)</f>
        <v>0</v>
      </c>
      <c r="R40" s="131"/>
      <c r="S40" s="129"/>
      <c r="T40" s="130"/>
      <c r="U40" s="117">
        <f>SUM(S40:T40)</f>
        <v>0</v>
      </c>
      <c r="V40" s="131"/>
      <c r="W40" s="129"/>
      <c r="X40" s="130"/>
      <c r="Y40" s="117">
        <f>SUM(W40:X40)</f>
        <v>0</v>
      </c>
    </row>
    <row r="41" spans="1:25">
      <c r="A41" s="112" t="s">
        <v>12</v>
      </c>
      <c r="B41" s="160"/>
      <c r="C41" s="160"/>
      <c r="D41" s="116"/>
      <c r="E41" s="161">
        <f>SUM(B41:D41)</f>
        <v>0</v>
      </c>
      <c r="F41" s="118"/>
      <c r="G41" s="116"/>
      <c r="H41" s="116"/>
      <c r="I41" s="117">
        <f>SUM(G41:H41)</f>
        <v>0</v>
      </c>
      <c r="J41" s="118"/>
      <c r="K41" s="116"/>
      <c r="L41" s="116"/>
      <c r="M41" s="117">
        <f>SUM(K41:L41)</f>
        <v>0</v>
      </c>
      <c r="N41" s="118"/>
      <c r="O41" s="116"/>
      <c r="P41" s="116"/>
      <c r="Q41" s="117">
        <f>SUM(O41:P41)</f>
        <v>0</v>
      </c>
      <c r="R41" s="118"/>
      <c r="S41" s="116"/>
      <c r="T41" s="116"/>
      <c r="U41" s="117">
        <f>SUM(S41:T41)</f>
        <v>0</v>
      </c>
      <c r="V41" s="118"/>
      <c r="W41" s="116"/>
      <c r="X41" s="116"/>
      <c r="Y41" s="117">
        <f>SUM(W41:X41)</f>
        <v>0</v>
      </c>
    </row>
    <row r="42" spans="1:25">
      <c r="A42" s="112" t="s">
        <v>14</v>
      </c>
      <c r="B42" s="160"/>
      <c r="C42" s="160"/>
      <c r="D42" s="116"/>
      <c r="E42" s="161">
        <f>SUM(B42:D42)</f>
        <v>0</v>
      </c>
      <c r="F42" s="118"/>
      <c r="G42" s="116"/>
      <c r="H42" s="116"/>
      <c r="I42" s="117">
        <f>SUM(G42:H42)</f>
        <v>0</v>
      </c>
      <c r="J42" s="118"/>
      <c r="K42" s="116"/>
      <c r="L42" s="116"/>
      <c r="M42" s="117">
        <f>SUM(K42:L42)</f>
        <v>0</v>
      </c>
      <c r="N42" s="118"/>
      <c r="O42" s="116"/>
      <c r="P42" s="116"/>
      <c r="Q42" s="117">
        <f>SUM(O42:P42)</f>
        <v>0</v>
      </c>
      <c r="R42" s="118"/>
      <c r="S42" s="116"/>
      <c r="T42" s="116"/>
      <c r="U42" s="117">
        <f>SUM(S42:T42)</f>
        <v>0</v>
      </c>
      <c r="V42" s="118"/>
      <c r="W42" s="116"/>
      <c r="X42" s="116"/>
      <c r="Y42" s="117">
        <f>SUM(W42:X42)</f>
        <v>0</v>
      </c>
    </row>
    <row r="43" spans="1:25">
      <c r="A43" s="112" t="s">
        <v>28</v>
      </c>
      <c r="B43" s="160"/>
      <c r="C43" s="160"/>
      <c r="D43" s="116"/>
      <c r="E43" s="161">
        <f>SUM(B43:D43)</f>
        <v>0</v>
      </c>
      <c r="F43" s="118"/>
      <c r="G43" s="116"/>
      <c r="H43" s="116"/>
      <c r="I43" s="117">
        <f>SUM(G43:H43)</f>
        <v>0</v>
      </c>
      <c r="J43" s="118"/>
      <c r="K43" s="116"/>
      <c r="L43" s="116"/>
      <c r="M43" s="117">
        <f>SUM(K43:L43)</f>
        <v>0</v>
      </c>
      <c r="N43" s="118"/>
      <c r="O43" s="116"/>
      <c r="P43" s="116"/>
      <c r="Q43" s="117">
        <f>SUM(O43:P43)</f>
        <v>0</v>
      </c>
      <c r="R43" s="118"/>
      <c r="S43" s="116"/>
      <c r="T43" s="116"/>
      <c r="U43" s="117">
        <f>SUM(S43:T43)</f>
        <v>0</v>
      </c>
      <c r="V43" s="118"/>
      <c r="W43" s="116"/>
      <c r="X43" s="116"/>
      <c r="Y43" s="117">
        <f>SUM(W43:X43)</f>
        <v>0</v>
      </c>
    </row>
    <row r="44" spans="1:25">
      <c r="A44" s="112"/>
      <c r="B44" s="118"/>
      <c r="C44" s="116"/>
      <c r="D44" s="116"/>
      <c r="E44" s="153"/>
      <c r="F44" s="118"/>
      <c r="G44" s="116"/>
      <c r="H44" s="116"/>
      <c r="I44" s="117">
        <f>SUM(G44:H44)</f>
        <v>0</v>
      </c>
      <c r="J44" s="118"/>
      <c r="K44" s="116"/>
      <c r="L44" s="116"/>
      <c r="M44" s="117">
        <f>SUM(K44:L44)</f>
        <v>0</v>
      </c>
      <c r="N44" s="118"/>
      <c r="O44" s="116"/>
      <c r="P44" s="116"/>
      <c r="Q44" s="117">
        <f>SUM(O44:P44)</f>
        <v>0</v>
      </c>
      <c r="R44" s="118"/>
      <c r="S44" s="116"/>
      <c r="T44" s="116"/>
      <c r="U44" s="117">
        <f>SUM(S44:T44)</f>
        <v>0</v>
      </c>
      <c r="V44" s="118"/>
      <c r="W44" s="116"/>
      <c r="X44" s="116"/>
      <c r="Y44" s="117">
        <f>SUM(W44:X44)</f>
        <v>0</v>
      </c>
    </row>
    <row r="45" spans="1:25" s="107" customFormat="1">
      <c r="A45" s="121" t="s">
        <v>69</v>
      </c>
      <c r="B45" s="163"/>
      <c r="C45" s="124">
        <f>SUM(C40:C44)</f>
        <v>0</v>
      </c>
      <c r="D45" s="124">
        <f>SUM(D41:D44)</f>
        <v>0</v>
      </c>
      <c r="E45" s="124">
        <f>SUM(E41:E44)</f>
        <v>0</v>
      </c>
      <c r="F45" s="124"/>
      <c r="G45" s="133">
        <f>SUM(G40:G44)</f>
        <v>0</v>
      </c>
      <c r="H45" s="133">
        <f>SUM(H40:H44)</f>
        <v>0</v>
      </c>
      <c r="I45" s="117">
        <f>SUM(I40:I44)</f>
        <v>0</v>
      </c>
      <c r="J45" s="124"/>
      <c r="K45" s="133">
        <f>SUM(K40:K44)</f>
        <v>0</v>
      </c>
      <c r="L45" s="133">
        <f>SUM(L40:L44)</f>
        <v>0</v>
      </c>
      <c r="M45" s="117">
        <f>SUM(M40:M44)</f>
        <v>0</v>
      </c>
      <c r="N45" s="124"/>
      <c r="O45" s="133">
        <f>SUM(O40:O44)</f>
        <v>0</v>
      </c>
      <c r="P45" s="133">
        <f>SUM(P40:P44)</f>
        <v>0</v>
      </c>
      <c r="Q45" s="117">
        <f>SUM(Q40:Q44)</f>
        <v>0</v>
      </c>
      <c r="R45" s="124"/>
      <c r="S45" s="133">
        <f>SUM(S40:S44)</f>
        <v>0</v>
      </c>
      <c r="T45" s="133">
        <f>SUM(T40:T44)</f>
        <v>0</v>
      </c>
      <c r="U45" s="117">
        <f>SUM(U40:U44)</f>
        <v>0</v>
      </c>
      <c r="V45" s="124"/>
      <c r="W45" s="133">
        <f>SUM(W40:W44)</f>
        <v>0</v>
      </c>
      <c r="X45" s="133">
        <f>SUM(X40:X44)</f>
        <v>0</v>
      </c>
      <c r="Y45" s="117">
        <f>SUM(Y40:Y44)</f>
        <v>0</v>
      </c>
    </row>
    <row r="46" spans="1:25" ht="3.95" customHeight="1">
      <c r="A46" s="121"/>
      <c r="B46" s="124"/>
      <c r="C46" s="118"/>
      <c r="D46" s="118"/>
      <c r="E46" s="133"/>
      <c r="F46" s="124"/>
      <c r="G46" s="118"/>
      <c r="H46" s="127"/>
      <c r="I46" s="117">
        <f>SUM(I40:I44)</f>
        <v>0</v>
      </c>
      <c r="J46" s="124"/>
      <c r="K46" s="118"/>
      <c r="L46" s="127"/>
      <c r="M46" s="117">
        <f>SUM(M40:M44)</f>
        <v>0</v>
      </c>
      <c r="N46" s="124"/>
      <c r="O46" s="118"/>
      <c r="P46" s="127"/>
      <c r="Q46" s="117">
        <f>SUM(Q40:Q44)</f>
        <v>0</v>
      </c>
      <c r="R46" s="124"/>
      <c r="S46" s="118"/>
      <c r="T46" s="127"/>
      <c r="U46" s="117">
        <f>SUM(U40:U44)</f>
        <v>0</v>
      </c>
      <c r="V46" s="124"/>
      <c r="W46" s="118"/>
      <c r="X46" s="127"/>
      <c r="Y46" s="117">
        <f>SUM(Y40:Y44)</f>
        <v>0</v>
      </c>
    </row>
    <row r="47" spans="1:25" ht="17.25" customHeight="1">
      <c r="A47" s="121" t="s">
        <v>170</v>
      </c>
      <c r="B47" s="124"/>
      <c r="C47" s="124">
        <f>C38+C45</f>
        <v>0</v>
      </c>
      <c r="D47" s="124">
        <f>D38+D45</f>
        <v>0</v>
      </c>
      <c r="E47" s="124">
        <f>E38+E45</f>
        <v>0</v>
      </c>
      <c r="F47" s="124"/>
      <c r="G47" s="117">
        <f>G38+G45</f>
        <v>0</v>
      </c>
      <c r="H47" s="133">
        <f>H38+H45</f>
        <v>0</v>
      </c>
      <c r="I47" s="117">
        <f>I38+I45</f>
        <v>0</v>
      </c>
      <c r="J47" s="124"/>
      <c r="K47" s="117">
        <f>K38+K45</f>
        <v>0</v>
      </c>
      <c r="L47" s="133">
        <f>L38+L45</f>
        <v>0</v>
      </c>
      <c r="M47" s="117">
        <f>M38+M45</f>
        <v>0</v>
      </c>
      <c r="N47" s="124"/>
      <c r="O47" s="117">
        <f>O38+O45</f>
        <v>0</v>
      </c>
      <c r="P47" s="133">
        <f>P38+P45</f>
        <v>0</v>
      </c>
      <c r="Q47" s="117">
        <f>Q38+Q45</f>
        <v>0</v>
      </c>
      <c r="R47" s="124"/>
      <c r="S47" s="117">
        <f>S38+S45</f>
        <v>0</v>
      </c>
      <c r="T47" s="133">
        <f>T38+T45</f>
        <v>0</v>
      </c>
      <c r="U47" s="117">
        <f>U38+U45</f>
        <v>0</v>
      </c>
      <c r="V47" s="124"/>
      <c r="W47" s="117">
        <f>W38+W45</f>
        <v>0</v>
      </c>
      <c r="X47" s="133">
        <f>X38+X45</f>
        <v>0</v>
      </c>
      <c r="Y47" s="117">
        <f>Y38+Y45</f>
        <v>0</v>
      </c>
    </row>
    <row r="48" spans="1:25" ht="17.25" customHeight="1">
      <c r="A48" s="134"/>
      <c r="B48" s="140"/>
      <c r="C48" s="138"/>
      <c r="D48" s="138"/>
      <c r="E48" s="164"/>
      <c r="F48" s="140"/>
      <c r="G48" s="138"/>
      <c r="H48" s="139"/>
      <c r="I48" s="140"/>
      <c r="J48" s="140"/>
      <c r="K48" s="138"/>
      <c r="L48" s="139"/>
      <c r="M48" s="140"/>
      <c r="N48" s="140"/>
      <c r="O48" s="138"/>
      <c r="P48" s="139"/>
      <c r="Q48" s="140"/>
      <c r="R48" s="140"/>
      <c r="S48" s="138"/>
      <c r="T48" s="139"/>
      <c r="U48" s="140"/>
      <c r="V48" s="140"/>
      <c r="W48" s="138"/>
      <c r="X48" s="139"/>
      <c r="Y48" s="140"/>
    </row>
    <row r="49" spans="1:25">
      <c r="A49" s="110" t="s">
        <v>75</v>
      </c>
      <c r="B49" s="165"/>
      <c r="C49" s="145"/>
      <c r="D49" s="145"/>
      <c r="E49" s="166"/>
      <c r="F49" s="146"/>
      <c r="G49" s="145"/>
      <c r="H49" s="145"/>
      <c r="I49" s="146"/>
      <c r="J49" s="146"/>
      <c r="K49" s="145"/>
      <c r="L49" s="145"/>
      <c r="M49" s="146"/>
      <c r="N49" s="146"/>
      <c r="O49" s="145"/>
      <c r="P49" s="145"/>
      <c r="Q49" s="146"/>
      <c r="R49" s="146"/>
      <c r="S49" s="145"/>
      <c r="T49" s="145"/>
      <c r="U49" s="146"/>
      <c r="V49" s="146"/>
      <c r="W49" s="145"/>
      <c r="X49" s="145"/>
      <c r="Y49" s="147"/>
    </row>
    <row r="50" spans="1:25">
      <c r="A50" s="148" t="s">
        <v>174</v>
      </c>
      <c r="B50" s="118"/>
      <c r="C50" s="160"/>
      <c r="D50" s="160"/>
      <c r="E50" s="153"/>
      <c r="F50" s="118"/>
      <c r="G50" s="160"/>
      <c r="H50" s="160"/>
      <c r="I50" s="153"/>
      <c r="J50" s="118"/>
      <c r="K50" s="160"/>
      <c r="L50" s="160"/>
      <c r="M50" s="153"/>
      <c r="N50" s="118"/>
      <c r="O50" s="160"/>
      <c r="P50" s="160"/>
      <c r="Q50" s="153"/>
      <c r="R50" s="118"/>
      <c r="S50" s="160"/>
      <c r="T50" s="160"/>
      <c r="U50" s="153"/>
      <c r="V50" s="118"/>
      <c r="W50" s="160"/>
      <c r="X50" s="160"/>
      <c r="Y50" s="153"/>
    </row>
    <row r="51" spans="1:25">
      <c r="A51" s="112"/>
      <c r="B51" s="118"/>
      <c r="C51" s="116"/>
      <c r="D51" s="116"/>
      <c r="E51" s="153"/>
      <c r="F51" s="118"/>
      <c r="G51" s="116"/>
      <c r="H51" s="116"/>
      <c r="I51" s="153"/>
      <c r="J51" s="118"/>
      <c r="K51" s="116"/>
      <c r="L51" s="116"/>
      <c r="M51" s="153"/>
      <c r="N51" s="118"/>
      <c r="O51" s="116"/>
      <c r="P51" s="116"/>
      <c r="Q51" s="153"/>
      <c r="R51" s="118"/>
      <c r="S51" s="116"/>
      <c r="T51" s="116"/>
      <c r="U51" s="153"/>
      <c r="V51" s="118"/>
      <c r="W51" s="116"/>
      <c r="X51" s="116"/>
      <c r="Y51" s="153"/>
    </row>
    <row r="52" spans="1:25" s="107" customFormat="1">
      <c r="A52" s="151" t="s">
        <v>69</v>
      </c>
      <c r="B52" s="124">
        <f>SUM(B50:B51)</f>
        <v>0</v>
      </c>
      <c r="C52" s="124"/>
      <c r="D52" s="124"/>
      <c r="E52" s="124"/>
      <c r="F52" s="124">
        <f>SUM(F50:F51)</f>
        <v>0</v>
      </c>
      <c r="G52" s="124"/>
      <c r="H52" s="124"/>
      <c r="I52" s="124"/>
      <c r="J52" s="124">
        <f>SUM(J50:J51)</f>
        <v>0</v>
      </c>
      <c r="K52" s="124"/>
      <c r="L52" s="124"/>
      <c r="M52" s="124"/>
      <c r="N52" s="124">
        <f>SUM(N50:N51)</f>
        <v>0</v>
      </c>
      <c r="O52" s="124"/>
      <c r="P52" s="124"/>
      <c r="Q52" s="124"/>
      <c r="R52" s="124">
        <f>SUM(R50:R51)</f>
        <v>0</v>
      </c>
      <c r="S52" s="124"/>
      <c r="T52" s="124"/>
      <c r="U52" s="124"/>
      <c r="V52" s="124">
        <f>SUM(V50:V51)</f>
        <v>0</v>
      </c>
      <c r="W52" s="124"/>
      <c r="X52" s="124"/>
      <c r="Y52" s="117"/>
    </row>
    <row r="53" spans="1:25" ht="3.95" customHeight="1">
      <c r="A53" s="121"/>
      <c r="B53" s="118"/>
      <c r="C53" s="118"/>
      <c r="D53" s="118"/>
      <c r="E53" s="133"/>
      <c r="F53" s="118"/>
      <c r="G53" s="118"/>
      <c r="H53" s="118"/>
      <c r="I53" s="133"/>
      <c r="J53" s="118"/>
      <c r="K53" s="118"/>
      <c r="L53" s="118"/>
      <c r="M53" s="133"/>
      <c r="N53" s="118"/>
      <c r="O53" s="118"/>
      <c r="P53" s="118"/>
      <c r="Q53" s="133"/>
      <c r="R53" s="118"/>
      <c r="S53" s="118"/>
      <c r="T53" s="118"/>
      <c r="U53" s="133"/>
      <c r="V53" s="118"/>
      <c r="W53" s="118"/>
      <c r="X53" s="118"/>
      <c r="Y53" s="133"/>
    </row>
    <row r="54" spans="1:25" s="168" customFormat="1">
      <c r="A54" s="121" t="s">
        <v>175</v>
      </c>
      <c r="B54" s="167">
        <f>B52</f>
        <v>0</v>
      </c>
      <c r="C54" s="167" t="s">
        <v>176</v>
      </c>
      <c r="D54" s="167" t="s">
        <v>176</v>
      </c>
      <c r="E54" s="167" t="s">
        <v>176</v>
      </c>
      <c r="F54" s="167">
        <f>F52</f>
        <v>0</v>
      </c>
      <c r="G54" s="167" t="s">
        <v>176</v>
      </c>
      <c r="H54" s="167" t="s">
        <v>176</v>
      </c>
      <c r="I54" s="167" t="s">
        <v>176</v>
      </c>
      <c r="J54" s="167">
        <f>J52</f>
        <v>0</v>
      </c>
      <c r="K54" s="167" t="s">
        <v>176</v>
      </c>
      <c r="L54" s="167" t="s">
        <v>176</v>
      </c>
      <c r="M54" s="167" t="s">
        <v>176</v>
      </c>
      <c r="N54" s="167">
        <f>N52</f>
        <v>0</v>
      </c>
      <c r="O54" s="167" t="s">
        <v>176</v>
      </c>
      <c r="P54" s="167" t="s">
        <v>176</v>
      </c>
      <c r="Q54" s="167" t="s">
        <v>176</v>
      </c>
      <c r="R54" s="167">
        <f>R52</f>
        <v>0</v>
      </c>
      <c r="S54" s="167" t="s">
        <v>176</v>
      </c>
      <c r="T54" s="167" t="s">
        <v>176</v>
      </c>
      <c r="U54" s="167" t="s">
        <v>176</v>
      </c>
      <c r="V54" s="167">
        <f>V52</f>
        <v>0</v>
      </c>
      <c r="W54" s="167" t="s">
        <v>176</v>
      </c>
      <c r="X54" s="167" t="s">
        <v>176</v>
      </c>
      <c r="Y54" s="167" t="s">
        <v>176</v>
      </c>
    </row>
    <row r="55" spans="1:25" s="174" customFormat="1">
      <c r="A55" s="156"/>
      <c r="B55" s="169"/>
      <c r="C55" s="169"/>
      <c r="D55" s="169"/>
      <c r="E55" s="170"/>
      <c r="F55" s="171"/>
      <c r="G55" s="172"/>
      <c r="H55" s="173"/>
      <c r="I55" s="171"/>
      <c r="J55" s="171"/>
      <c r="K55" s="172"/>
      <c r="L55" s="173"/>
      <c r="M55" s="171"/>
      <c r="N55" s="171"/>
      <c r="O55" s="172"/>
      <c r="P55" s="173"/>
      <c r="Q55" s="171"/>
      <c r="R55" s="171"/>
      <c r="S55" s="172"/>
      <c r="T55" s="173"/>
      <c r="U55" s="171"/>
      <c r="V55" s="171"/>
      <c r="W55" s="172"/>
      <c r="X55" s="173"/>
      <c r="Y55" s="171"/>
    </row>
    <row r="56" spans="1:25">
      <c r="A56" s="156" t="s">
        <v>25</v>
      </c>
      <c r="B56" s="156"/>
      <c r="C56" s="158"/>
      <c r="D56" s="158"/>
      <c r="E56" s="158"/>
      <c r="F56" s="156"/>
      <c r="G56" s="158"/>
      <c r="H56" s="158"/>
      <c r="I56" s="156"/>
      <c r="J56" s="156"/>
      <c r="K56" s="158"/>
      <c r="L56" s="158"/>
      <c r="M56" s="156"/>
      <c r="N56" s="156"/>
      <c r="O56" s="158"/>
      <c r="P56" s="158"/>
      <c r="Q56" s="156"/>
      <c r="R56" s="156"/>
      <c r="S56" s="158"/>
      <c r="T56" s="158"/>
      <c r="U56" s="156"/>
      <c r="V56" s="156"/>
      <c r="W56" s="158"/>
      <c r="X56" s="158"/>
      <c r="Y56" s="156"/>
    </row>
    <row r="57" spans="1:25">
      <c r="A57" s="156"/>
      <c r="B57" s="156"/>
      <c r="C57" s="158"/>
      <c r="D57" s="158"/>
      <c r="E57" s="158"/>
      <c r="F57" s="156"/>
      <c r="G57" s="158"/>
      <c r="H57" s="158"/>
      <c r="I57" s="156"/>
      <c r="J57" s="156"/>
      <c r="K57" s="158"/>
      <c r="L57" s="158"/>
      <c r="M57" s="156"/>
      <c r="N57" s="156"/>
      <c r="O57" s="158"/>
      <c r="P57" s="158"/>
      <c r="Q57" s="156"/>
      <c r="R57" s="156"/>
      <c r="S57" s="158"/>
      <c r="T57" s="158"/>
      <c r="U57" s="156"/>
      <c r="V57" s="156"/>
      <c r="W57" s="158"/>
      <c r="X57" s="158"/>
      <c r="Y57" s="156"/>
    </row>
    <row r="58" spans="1:25">
      <c r="A58" s="156"/>
      <c r="B58" s="156"/>
      <c r="C58" s="158"/>
      <c r="D58" s="158"/>
      <c r="E58" s="158"/>
      <c r="F58" s="156"/>
      <c r="G58" s="158"/>
      <c r="H58" s="158"/>
      <c r="I58" s="156"/>
      <c r="J58" s="156"/>
      <c r="K58" s="158"/>
      <c r="L58" s="158"/>
      <c r="M58" s="156"/>
      <c r="N58" s="156"/>
      <c r="O58" s="158"/>
      <c r="P58" s="158"/>
      <c r="Q58" s="156"/>
      <c r="R58" s="156"/>
      <c r="S58" s="158"/>
      <c r="T58" s="158"/>
      <c r="U58" s="156"/>
      <c r="V58" s="156"/>
      <c r="W58" s="158"/>
      <c r="X58" s="158"/>
      <c r="Y58" s="156"/>
    </row>
    <row r="60" spans="1:25">
      <c r="A60" s="156" t="s">
        <v>167</v>
      </c>
      <c r="B60" s="156" t="s">
        <v>181</v>
      </c>
      <c r="D60" s="158"/>
      <c r="G60" s="158"/>
      <c r="I60" s="156"/>
      <c r="K60" s="158"/>
      <c r="M60" s="156"/>
      <c r="N60" s="175"/>
      <c r="O60" s="158"/>
      <c r="P60" s="158"/>
      <c r="Q60" s="175"/>
      <c r="R60" s="175"/>
      <c r="S60" s="158"/>
      <c r="T60" s="158"/>
      <c r="U60" s="175"/>
      <c r="V60" s="175"/>
      <c r="W60" s="158"/>
      <c r="X60" s="158"/>
      <c r="Y60" s="175"/>
    </row>
    <row r="61" spans="1:25">
      <c r="A61" s="156" t="s">
        <v>182</v>
      </c>
      <c r="B61" s="156" t="s">
        <v>183</v>
      </c>
      <c r="D61" s="158"/>
      <c r="G61" s="158"/>
      <c r="I61" s="156"/>
      <c r="K61" s="158"/>
      <c r="M61" s="156"/>
      <c r="N61" s="175"/>
      <c r="O61" s="158"/>
      <c r="P61" s="158"/>
      <c r="Q61" s="175"/>
      <c r="R61" s="175"/>
      <c r="S61" s="158"/>
      <c r="T61" s="158"/>
      <c r="U61" s="175"/>
      <c r="V61" s="175"/>
      <c r="W61" s="158"/>
      <c r="X61" s="158"/>
      <c r="Y61" s="175"/>
    </row>
    <row r="62" spans="1:25">
      <c r="A62" s="156" t="s">
        <v>169</v>
      </c>
      <c r="B62" s="156" t="s">
        <v>184</v>
      </c>
      <c r="D62" s="158"/>
      <c r="G62" s="158"/>
      <c r="I62" s="156"/>
      <c r="K62" s="158"/>
      <c r="M62" s="156"/>
    </row>
    <row r="63" spans="1:25">
      <c r="A63" s="156" t="s">
        <v>170</v>
      </c>
      <c r="B63" s="156" t="s">
        <v>185</v>
      </c>
      <c r="D63" s="158"/>
      <c r="F63" s="176"/>
      <c r="I63" s="176"/>
      <c r="J63" s="176"/>
      <c r="M63" s="176"/>
      <c r="N63" s="176"/>
      <c r="Q63" s="176"/>
      <c r="R63" s="176"/>
      <c r="U63" s="176"/>
      <c r="V63" s="176"/>
      <c r="Y63" s="176"/>
    </row>
    <row r="64" spans="1:25">
      <c r="A64" s="156" t="s">
        <v>186</v>
      </c>
      <c r="B64" s="156" t="s">
        <v>187</v>
      </c>
      <c r="D64" s="158"/>
      <c r="G64" s="158"/>
      <c r="I64" s="156"/>
      <c r="K64" s="158"/>
      <c r="M64" s="156"/>
      <c r="N64" s="175"/>
      <c r="O64" s="158"/>
      <c r="P64" s="158"/>
      <c r="Q64" s="175"/>
      <c r="R64" s="175"/>
      <c r="S64" s="158"/>
      <c r="T64" s="158"/>
      <c r="U64" s="175"/>
      <c r="V64" s="175"/>
      <c r="W64" s="158"/>
      <c r="X64" s="158"/>
      <c r="Y64" s="175"/>
    </row>
    <row r="65" spans="1:25">
      <c r="A65" s="176"/>
      <c r="B65" s="176"/>
      <c r="F65" s="176"/>
      <c r="I65" s="176"/>
      <c r="J65" s="176"/>
      <c r="M65" s="176"/>
      <c r="N65" s="176"/>
      <c r="Q65" s="176"/>
      <c r="R65" s="176"/>
      <c r="U65" s="176"/>
      <c r="V65" s="176"/>
      <c r="Y65" s="176"/>
    </row>
    <row r="66" spans="1:25">
      <c r="A66" s="176"/>
      <c r="B66" s="176"/>
      <c r="F66" s="176"/>
      <c r="I66" s="176"/>
      <c r="J66" s="176"/>
      <c r="M66" s="176"/>
      <c r="N66" s="176"/>
      <c r="Q66" s="176"/>
      <c r="R66" s="176"/>
      <c r="U66" s="176"/>
      <c r="V66" s="176"/>
      <c r="Y66" s="176"/>
    </row>
    <row r="67" spans="1:25">
      <c r="A67" s="176"/>
      <c r="B67" s="176"/>
      <c r="F67" s="176"/>
      <c r="I67" s="176"/>
      <c r="J67" s="176"/>
      <c r="M67" s="176"/>
      <c r="N67" s="176"/>
      <c r="Q67" s="176"/>
      <c r="R67" s="176"/>
      <c r="U67" s="176"/>
      <c r="V67" s="176"/>
      <c r="Y67" s="176"/>
    </row>
    <row r="68" spans="1:25">
      <c r="A68" s="176"/>
      <c r="B68" s="176"/>
      <c r="F68" s="176"/>
      <c r="I68" s="176"/>
      <c r="J68" s="176"/>
      <c r="M68" s="176"/>
      <c r="N68" s="176"/>
      <c r="Q68" s="176"/>
      <c r="R68" s="176"/>
      <c r="U68" s="176"/>
      <c r="V68" s="176"/>
      <c r="Y68" s="176"/>
    </row>
  </sheetData>
  <mergeCells count="12">
    <mergeCell ref="B3:E3"/>
    <mergeCell ref="F3:I3"/>
    <mergeCell ref="B30:E30"/>
    <mergeCell ref="F30:I30"/>
    <mergeCell ref="J30:M30"/>
    <mergeCell ref="J3:M3"/>
    <mergeCell ref="N3:Q3"/>
    <mergeCell ref="R3:U3"/>
    <mergeCell ref="V3:Y3"/>
    <mergeCell ref="R30:U30"/>
    <mergeCell ref="V30:Y30"/>
    <mergeCell ref="N30:Q30"/>
  </mergeCells>
  <phoneticPr fontId="0" type="noConversion"/>
  <printOptions horizontalCentered="1" verticalCentered="1"/>
  <pageMargins left="0" right="0" top="1" bottom="1" header="0.5" footer="0.5"/>
  <pageSetup scale="44" orientation="landscape" cellComments="asDisplayed" r:id="rId1"/>
  <headerFooter alignWithMargins="0">
    <oddHeader xml:space="preserve">&amp;C&amp;"Arial,Bold"San Diego Gas and Electric
Program Subscription Statistics
OCTOBER 2011
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showGridLines="0" zoomScale="85" zoomScaleNormal="75" workbookViewId="0">
      <pane xSplit="1" topLeftCell="B1" activePane="topRight" state="frozen"/>
      <selection pane="topRight" activeCell="B38" sqref="B38"/>
    </sheetView>
  </sheetViews>
  <sheetFormatPr defaultRowHeight="12.75"/>
  <cols>
    <col min="1" max="1" width="60" style="225" customWidth="1"/>
    <col min="2" max="2" width="13.5703125" style="225" customWidth="1"/>
    <col min="3" max="3" width="13" style="225" customWidth="1"/>
    <col min="4" max="5" width="10.7109375" style="225" customWidth="1"/>
    <col min="6" max="6" width="11.28515625" style="225" customWidth="1"/>
    <col min="7" max="7" width="10.7109375" style="225" customWidth="1"/>
    <col min="8" max="10" width="11.7109375" style="225" bestFit="1" customWidth="1"/>
    <col min="11" max="11" width="12" style="225" customWidth="1"/>
    <col min="12" max="12" width="10.7109375" style="225" customWidth="1"/>
    <col min="13" max="13" width="11.85546875" style="225" customWidth="1"/>
    <col min="14" max="14" width="11.7109375" style="225" customWidth="1"/>
    <col min="15" max="15" width="14.28515625" style="225" bestFit="1" customWidth="1"/>
    <col min="16" max="16" width="14.28515625" style="225" customWidth="1"/>
    <col min="17" max="17" width="13.140625" style="190" bestFit="1" customWidth="1"/>
    <col min="18" max="18" width="14.7109375" style="190" customWidth="1"/>
    <col min="19" max="19" width="13.42578125" style="225" bestFit="1" customWidth="1"/>
    <col min="20" max="16384" width="9.140625" style="225"/>
  </cols>
  <sheetData>
    <row r="1" spans="1:19" s="190" customFormat="1">
      <c r="A1" s="189" t="s">
        <v>73</v>
      </c>
    </row>
    <row r="2" spans="1:19" s="190" customFormat="1" ht="13.5" thickBot="1"/>
    <row r="3" spans="1:19" s="190" customFormat="1">
      <c r="A3" s="191"/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194"/>
      <c r="P3" s="194"/>
      <c r="Q3" s="195"/>
      <c r="R3" s="195"/>
      <c r="S3" s="195"/>
    </row>
    <row r="4" spans="1:19" s="190" customFormat="1" ht="7.5" customHeight="1">
      <c r="A4" s="196"/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  <c r="O4" s="199"/>
      <c r="P4" s="199"/>
      <c r="Q4" s="200"/>
      <c r="R4" s="200"/>
      <c r="S4" s="200"/>
    </row>
    <row r="5" spans="1:19" s="190" customFormat="1" ht="57.75" customHeight="1">
      <c r="A5" s="201" t="s">
        <v>18</v>
      </c>
      <c r="B5" s="202" t="s">
        <v>195</v>
      </c>
      <c r="C5" s="203" t="s">
        <v>0</v>
      </c>
      <c r="D5" s="203" t="s">
        <v>1</v>
      </c>
      <c r="E5" s="203" t="s">
        <v>2</v>
      </c>
      <c r="F5" s="203" t="s">
        <v>3</v>
      </c>
      <c r="G5" s="203" t="s">
        <v>4</v>
      </c>
      <c r="H5" s="203" t="s">
        <v>5</v>
      </c>
      <c r="I5" s="203" t="s">
        <v>6</v>
      </c>
      <c r="J5" s="203" t="s">
        <v>7</v>
      </c>
      <c r="K5" s="203" t="s">
        <v>8</v>
      </c>
      <c r="L5" s="203" t="s">
        <v>9</v>
      </c>
      <c r="M5" s="203" t="s">
        <v>10</v>
      </c>
      <c r="N5" s="203" t="s">
        <v>11</v>
      </c>
      <c r="O5" s="204" t="s">
        <v>196</v>
      </c>
      <c r="P5" s="204" t="s">
        <v>197</v>
      </c>
      <c r="Q5" s="204" t="s">
        <v>59</v>
      </c>
      <c r="R5" s="204" t="s">
        <v>71</v>
      </c>
      <c r="S5" s="204" t="s">
        <v>58</v>
      </c>
    </row>
    <row r="6" spans="1:19" s="190" customFormat="1">
      <c r="A6" s="205" t="s">
        <v>36</v>
      </c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/>
      <c r="P6" s="208" t="s">
        <v>13</v>
      </c>
      <c r="Q6" s="209"/>
      <c r="R6" s="209"/>
      <c r="S6" s="209"/>
    </row>
    <row r="7" spans="1:19" s="190" customFormat="1">
      <c r="A7" s="210" t="s">
        <v>141</v>
      </c>
      <c r="B7" s="211">
        <v>1313017</v>
      </c>
      <c r="C7" s="207">
        <v>-1254</v>
      </c>
      <c r="D7" s="207">
        <v>65889</v>
      </c>
      <c r="E7" s="207">
        <v>67272</v>
      </c>
      <c r="F7" s="207">
        <v>71666</v>
      </c>
      <c r="G7" s="207">
        <v>55218</v>
      </c>
      <c r="H7" s="207">
        <v>89538</v>
      </c>
      <c r="I7" s="207">
        <v>54053</v>
      </c>
      <c r="J7" s="212">
        <v>134095</v>
      </c>
      <c r="K7" s="207">
        <v>-47802</v>
      </c>
      <c r="L7" s="207">
        <v>65552</v>
      </c>
      <c r="M7" s="207">
        <v>0</v>
      </c>
      <c r="N7" s="207">
        <v>0</v>
      </c>
      <c r="O7" s="213">
        <f>SUM(C7:N7)</f>
        <v>554227</v>
      </c>
      <c r="P7" s="213">
        <f>+B7+O7</f>
        <v>1867244</v>
      </c>
      <c r="Q7" s="214">
        <f>1475423+R7</f>
        <v>2028383</v>
      </c>
      <c r="R7" s="214">
        <f>52960+500000</f>
        <v>552960</v>
      </c>
      <c r="S7" s="215">
        <f>+P7/Q7</f>
        <v>0.92055790252629799</v>
      </c>
    </row>
    <row r="8" spans="1:19" s="190" customFormat="1">
      <c r="A8" s="216" t="s">
        <v>142</v>
      </c>
      <c r="B8" s="211">
        <v>205484</v>
      </c>
      <c r="C8" s="207">
        <v>3657</v>
      </c>
      <c r="D8" s="207">
        <v>4321</v>
      </c>
      <c r="E8" s="207">
        <v>4303</v>
      </c>
      <c r="F8" s="207">
        <v>4857</v>
      </c>
      <c r="G8" s="207">
        <v>5862</v>
      </c>
      <c r="H8" s="207">
        <v>5107</v>
      </c>
      <c r="I8" s="207">
        <v>4312</v>
      </c>
      <c r="J8" s="212">
        <v>2665</v>
      </c>
      <c r="K8" s="207">
        <v>500</v>
      </c>
      <c r="L8" s="207">
        <v>3173</v>
      </c>
      <c r="M8" s="207">
        <v>0</v>
      </c>
      <c r="N8" s="207">
        <v>0</v>
      </c>
      <c r="O8" s="213">
        <f>SUM(C8:N8)</f>
        <v>38757</v>
      </c>
      <c r="P8" s="213">
        <f>+B8+O8</f>
        <v>244241</v>
      </c>
      <c r="Q8" s="214">
        <f>328541+R8</f>
        <v>275581</v>
      </c>
      <c r="R8" s="214">
        <v>-52960</v>
      </c>
      <c r="S8" s="215">
        <f>+P8/Q8</f>
        <v>0.88627663010149471</v>
      </c>
    </row>
    <row r="9" spans="1:19" s="190" customFormat="1">
      <c r="A9" s="216" t="s">
        <v>143</v>
      </c>
      <c r="B9" s="211">
        <v>0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  <c r="I9" s="207">
        <v>0</v>
      </c>
      <c r="J9" s="212">
        <v>0</v>
      </c>
      <c r="K9" s="207">
        <v>0</v>
      </c>
      <c r="L9" s="207">
        <v>0</v>
      </c>
      <c r="M9" s="207">
        <v>0</v>
      </c>
      <c r="N9" s="207">
        <v>0</v>
      </c>
      <c r="O9" s="213">
        <f>SUM(C9:N9)</f>
        <v>0</v>
      </c>
      <c r="P9" s="213">
        <f>+B9+O9</f>
        <v>0</v>
      </c>
      <c r="Q9" s="214">
        <v>0</v>
      </c>
      <c r="R9" s="214">
        <v>-500000</v>
      </c>
      <c r="S9" s="215">
        <v>0</v>
      </c>
    </row>
    <row r="10" spans="1:19" s="190" customFormat="1">
      <c r="A10" s="216" t="s">
        <v>144</v>
      </c>
      <c r="B10" s="211">
        <v>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13">
        <f>SUM(C10:N10)</f>
        <v>0</v>
      </c>
      <c r="P10" s="213">
        <f>+B10+O10</f>
        <v>0</v>
      </c>
      <c r="Q10" s="214">
        <v>0</v>
      </c>
      <c r="R10" s="214"/>
      <c r="S10" s="215">
        <v>0</v>
      </c>
    </row>
    <row r="11" spans="1:19" s="190" customFormat="1">
      <c r="A11" s="210" t="s">
        <v>145</v>
      </c>
      <c r="B11" s="211">
        <v>0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12">
        <v>0</v>
      </c>
      <c r="K11" s="207">
        <v>0</v>
      </c>
      <c r="L11" s="207">
        <v>0</v>
      </c>
      <c r="M11" s="207">
        <v>0</v>
      </c>
      <c r="N11" s="217">
        <v>0</v>
      </c>
      <c r="O11" s="213">
        <f>SUM(C11:N11)</f>
        <v>0</v>
      </c>
      <c r="P11" s="213">
        <f>+B11+O11</f>
        <v>0</v>
      </c>
      <c r="Q11" s="214">
        <v>0</v>
      </c>
      <c r="R11" s="214"/>
      <c r="S11" s="215">
        <v>0</v>
      </c>
    </row>
    <row r="12" spans="1:19" s="190" customFormat="1">
      <c r="A12" s="218" t="s">
        <v>29</v>
      </c>
      <c r="B12" s="219">
        <f t="shared" ref="B12:R12" si="0">SUM(B7:B11)</f>
        <v>1518501</v>
      </c>
      <c r="C12" s="220">
        <f t="shared" si="0"/>
        <v>2403</v>
      </c>
      <c r="D12" s="220">
        <f t="shared" si="0"/>
        <v>70210</v>
      </c>
      <c r="E12" s="220">
        <f t="shared" si="0"/>
        <v>71575</v>
      </c>
      <c r="F12" s="220">
        <f t="shared" si="0"/>
        <v>76523</v>
      </c>
      <c r="G12" s="220">
        <f t="shared" si="0"/>
        <v>61080</v>
      </c>
      <c r="H12" s="220">
        <f t="shared" si="0"/>
        <v>94645</v>
      </c>
      <c r="I12" s="220">
        <f t="shared" si="0"/>
        <v>58365</v>
      </c>
      <c r="J12" s="220">
        <f t="shared" si="0"/>
        <v>136760</v>
      </c>
      <c r="K12" s="220">
        <f t="shared" si="0"/>
        <v>-47302</v>
      </c>
      <c r="L12" s="220">
        <f t="shared" si="0"/>
        <v>68725</v>
      </c>
      <c r="M12" s="220">
        <f t="shared" si="0"/>
        <v>0</v>
      </c>
      <c r="N12" s="220">
        <f t="shared" si="0"/>
        <v>0</v>
      </c>
      <c r="O12" s="221">
        <f t="shared" si="0"/>
        <v>592984</v>
      </c>
      <c r="P12" s="221">
        <f t="shared" si="0"/>
        <v>2111485</v>
      </c>
      <c r="Q12" s="221">
        <f t="shared" si="0"/>
        <v>2303964</v>
      </c>
      <c r="R12" s="221">
        <f t="shared" si="0"/>
        <v>0</v>
      </c>
      <c r="S12" s="222">
        <f>+P12/Q12</f>
        <v>0.91645746200895495</v>
      </c>
    </row>
    <row r="13" spans="1:19">
      <c r="A13" s="223"/>
      <c r="B13" s="224"/>
      <c r="O13" s="226"/>
      <c r="P13" s="226"/>
      <c r="Q13" s="227"/>
      <c r="R13" s="227"/>
      <c r="S13" s="226"/>
    </row>
    <row r="14" spans="1:19">
      <c r="A14" s="205" t="s">
        <v>37</v>
      </c>
      <c r="B14" s="206"/>
      <c r="O14" s="228"/>
      <c r="P14" s="228"/>
      <c r="Q14" s="209"/>
      <c r="R14" s="209"/>
      <c r="S14" s="228"/>
    </row>
    <row r="15" spans="1:19" s="190" customFormat="1">
      <c r="A15" s="229" t="s">
        <v>146</v>
      </c>
      <c r="B15" s="211">
        <v>0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12">
        <v>0</v>
      </c>
      <c r="K15" s="207">
        <v>0</v>
      </c>
      <c r="L15" s="207">
        <v>0</v>
      </c>
      <c r="M15" s="207">
        <v>0</v>
      </c>
      <c r="N15" s="217">
        <v>0</v>
      </c>
      <c r="O15" s="213">
        <f>SUM(C15:N15)</f>
        <v>0</v>
      </c>
      <c r="P15" s="213">
        <f>B15+O15</f>
        <v>0</v>
      </c>
      <c r="Q15" s="213">
        <v>0</v>
      </c>
      <c r="R15" s="213"/>
      <c r="S15" s="215">
        <v>0</v>
      </c>
    </row>
    <row r="16" spans="1:19" s="190" customFormat="1">
      <c r="A16" s="229" t="s">
        <v>147</v>
      </c>
      <c r="B16" s="211">
        <v>3099998</v>
      </c>
      <c r="C16" s="207">
        <v>96704</v>
      </c>
      <c r="D16" s="207">
        <v>-35245</v>
      </c>
      <c r="E16" s="207">
        <v>174048</v>
      </c>
      <c r="F16" s="207">
        <v>5441</v>
      </c>
      <c r="G16" s="207">
        <v>31388</v>
      </c>
      <c r="H16" s="207">
        <v>117330</v>
      </c>
      <c r="I16" s="207">
        <v>7035</v>
      </c>
      <c r="J16" s="212">
        <v>308629</v>
      </c>
      <c r="K16" s="207">
        <v>124551</v>
      </c>
      <c r="L16" s="207">
        <v>201009</v>
      </c>
      <c r="M16" s="207">
        <v>0</v>
      </c>
      <c r="N16" s="207">
        <v>0</v>
      </c>
      <c r="O16" s="213">
        <f>SUM(C16:N16)</f>
        <v>1030890</v>
      </c>
      <c r="P16" s="213">
        <f>B16+O16</f>
        <v>4130888</v>
      </c>
      <c r="Q16" s="213">
        <v>6426173</v>
      </c>
      <c r="R16" s="213"/>
      <c r="S16" s="215">
        <f>+P16/Q16</f>
        <v>0.64282240767561039</v>
      </c>
    </row>
    <row r="17" spans="1:19" s="190" customFormat="1">
      <c r="A17" s="229" t="s">
        <v>148</v>
      </c>
      <c r="B17" s="211">
        <v>135048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13">
        <f>SUM(C17:N17)</f>
        <v>0</v>
      </c>
      <c r="P17" s="213">
        <f>B17+O17</f>
        <v>135048</v>
      </c>
      <c r="Q17" s="213">
        <v>328000</v>
      </c>
      <c r="R17" s="213"/>
      <c r="S17" s="215">
        <f>+P17/Q17</f>
        <v>0.41173170731707315</v>
      </c>
    </row>
    <row r="18" spans="1:19">
      <c r="A18" s="229" t="s">
        <v>111</v>
      </c>
      <c r="B18" s="211">
        <v>104923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12">
        <v>0</v>
      </c>
      <c r="K18" s="207">
        <v>0</v>
      </c>
      <c r="L18" s="207">
        <v>0</v>
      </c>
      <c r="M18" s="207">
        <v>0</v>
      </c>
      <c r="N18" s="217">
        <v>0</v>
      </c>
      <c r="O18" s="213">
        <f>SUM(C18:N18)</f>
        <v>0</v>
      </c>
      <c r="P18" s="213">
        <f>B18+O18</f>
        <v>104923</v>
      </c>
      <c r="Q18" s="213">
        <v>492000</v>
      </c>
      <c r="R18" s="213"/>
      <c r="S18" s="215">
        <f>+P18/Q18</f>
        <v>0.21325813008130082</v>
      </c>
    </row>
    <row r="19" spans="1:19" s="190" customFormat="1">
      <c r="A19" s="230" t="s">
        <v>30</v>
      </c>
      <c r="B19" s="219">
        <f t="shared" ref="B19:Q19" si="1">SUM(B15:B18)</f>
        <v>3339969</v>
      </c>
      <c r="C19" s="220">
        <f t="shared" si="1"/>
        <v>96704</v>
      </c>
      <c r="D19" s="220">
        <f t="shared" si="1"/>
        <v>-35245</v>
      </c>
      <c r="E19" s="220">
        <f t="shared" si="1"/>
        <v>174048</v>
      </c>
      <c r="F19" s="220">
        <f t="shared" si="1"/>
        <v>5441</v>
      </c>
      <c r="G19" s="220">
        <f t="shared" si="1"/>
        <v>31388</v>
      </c>
      <c r="H19" s="220">
        <f t="shared" si="1"/>
        <v>117330</v>
      </c>
      <c r="I19" s="220">
        <f t="shared" si="1"/>
        <v>7035</v>
      </c>
      <c r="J19" s="220">
        <f t="shared" si="1"/>
        <v>308629</v>
      </c>
      <c r="K19" s="220">
        <f t="shared" si="1"/>
        <v>124551</v>
      </c>
      <c r="L19" s="220">
        <f t="shared" si="1"/>
        <v>201009</v>
      </c>
      <c r="M19" s="220">
        <f t="shared" si="1"/>
        <v>0</v>
      </c>
      <c r="N19" s="220">
        <f t="shared" si="1"/>
        <v>0</v>
      </c>
      <c r="O19" s="221">
        <f t="shared" si="1"/>
        <v>1030890</v>
      </c>
      <c r="P19" s="221">
        <f t="shared" si="1"/>
        <v>4370859</v>
      </c>
      <c r="Q19" s="221">
        <f t="shared" si="1"/>
        <v>7246173</v>
      </c>
      <c r="R19" s="221"/>
      <c r="S19" s="222">
        <f>+P19/Q19</f>
        <v>0.60319550747684325</v>
      </c>
    </row>
    <row r="20" spans="1:19" s="190" customFormat="1">
      <c r="A20" s="231"/>
      <c r="B20" s="23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3"/>
      <c r="P20" s="213"/>
      <c r="Q20" s="213"/>
      <c r="R20" s="213"/>
      <c r="S20" s="213"/>
    </row>
    <row r="21" spans="1:19" s="190" customFormat="1">
      <c r="A21" s="205" t="s">
        <v>38</v>
      </c>
      <c r="B21" s="206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3"/>
      <c r="P21" s="213"/>
      <c r="Q21" s="213"/>
      <c r="R21" s="213"/>
      <c r="S21" s="213"/>
    </row>
    <row r="22" spans="1:19" s="190" customFormat="1">
      <c r="A22" s="229"/>
      <c r="B22" s="211">
        <v>0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12">
        <v>0</v>
      </c>
      <c r="K22" s="207">
        <v>0</v>
      </c>
      <c r="L22" s="207">
        <v>0</v>
      </c>
      <c r="M22" s="207">
        <v>0</v>
      </c>
      <c r="N22" s="217">
        <v>0</v>
      </c>
      <c r="O22" s="213">
        <f>SUM(C22:N22)</f>
        <v>0</v>
      </c>
      <c r="P22" s="213">
        <f>B22+O22</f>
        <v>0</v>
      </c>
      <c r="Q22" s="233">
        <v>0</v>
      </c>
      <c r="R22" s="233"/>
      <c r="S22" s="234">
        <v>0</v>
      </c>
    </row>
    <row r="23" spans="1:19" s="190" customFormat="1">
      <c r="A23" s="230" t="s">
        <v>39</v>
      </c>
      <c r="B23" s="219">
        <f t="shared" ref="B23:Q23" si="2">SUM(B22:B22)</f>
        <v>0</v>
      </c>
      <c r="C23" s="220">
        <f t="shared" si="2"/>
        <v>0</v>
      </c>
      <c r="D23" s="220">
        <f t="shared" si="2"/>
        <v>0</v>
      </c>
      <c r="E23" s="220">
        <f t="shared" si="2"/>
        <v>0</v>
      </c>
      <c r="F23" s="220">
        <f t="shared" si="2"/>
        <v>0</v>
      </c>
      <c r="G23" s="220">
        <f t="shared" si="2"/>
        <v>0</v>
      </c>
      <c r="H23" s="220">
        <f t="shared" si="2"/>
        <v>0</v>
      </c>
      <c r="I23" s="220">
        <f t="shared" si="2"/>
        <v>0</v>
      </c>
      <c r="J23" s="220">
        <f t="shared" si="2"/>
        <v>0</v>
      </c>
      <c r="K23" s="220">
        <f t="shared" si="2"/>
        <v>0</v>
      </c>
      <c r="L23" s="220">
        <f t="shared" si="2"/>
        <v>0</v>
      </c>
      <c r="M23" s="220">
        <f t="shared" si="2"/>
        <v>0</v>
      </c>
      <c r="N23" s="220">
        <f t="shared" si="2"/>
        <v>0</v>
      </c>
      <c r="O23" s="221">
        <f t="shared" si="2"/>
        <v>0</v>
      </c>
      <c r="P23" s="221">
        <f t="shared" si="2"/>
        <v>0</v>
      </c>
      <c r="Q23" s="221">
        <f t="shared" si="2"/>
        <v>0</v>
      </c>
      <c r="R23" s="221"/>
      <c r="S23" s="222">
        <v>0</v>
      </c>
    </row>
    <row r="24" spans="1:19" s="190" customFormat="1">
      <c r="A24" s="229"/>
      <c r="B24" s="235"/>
      <c r="C24" s="207"/>
      <c r="D24" s="207"/>
      <c r="E24" s="207"/>
      <c r="F24" s="207"/>
      <c r="G24" s="207"/>
      <c r="H24" s="207"/>
      <c r="I24" s="207"/>
      <c r="J24" s="212"/>
      <c r="K24" s="207"/>
      <c r="L24" s="207"/>
      <c r="M24" s="207"/>
      <c r="N24" s="207"/>
      <c r="O24" s="236"/>
      <c r="P24" s="236"/>
      <c r="Q24" s="237"/>
      <c r="R24" s="237"/>
      <c r="S24" s="237"/>
    </row>
    <row r="25" spans="1:19">
      <c r="A25" s="205" t="s">
        <v>40</v>
      </c>
      <c r="B25" s="206"/>
      <c r="O25" s="228"/>
      <c r="P25" s="228"/>
      <c r="Q25" s="209"/>
      <c r="R25" s="209"/>
      <c r="S25" s="228"/>
    </row>
    <row r="26" spans="1:19" s="190" customFormat="1">
      <c r="A26" s="229" t="s">
        <v>149</v>
      </c>
      <c r="B26" s="211">
        <v>2604767</v>
      </c>
      <c r="C26" s="207">
        <v>122666</v>
      </c>
      <c r="D26" s="207">
        <v>94010</v>
      </c>
      <c r="E26" s="207">
        <v>127451</v>
      </c>
      <c r="F26" s="207">
        <v>185339</v>
      </c>
      <c r="G26" s="207">
        <v>90343</v>
      </c>
      <c r="H26" s="207">
        <v>217879</v>
      </c>
      <c r="I26" s="207">
        <v>42441</v>
      </c>
      <c r="J26" s="212">
        <v>27557</v>
      </c>
      <c r="K26" s="207">
        <v>121081</v>
      </c>
      <c r="L26" s="207">
        <v>46321</v>
      </c>
      <c r="M26" s="207">
        <v>0</v>
      </c>
      <c r="N26" s="217">
        <v>0</v>
      </c>
      <c r="O26" s="213">
        <f>SUM(C26:N26)</f>
        <v>1075088</v>
      </c>
      <c r="P26" s="213">
        <f>B26+O26</f>
        <v>3679855</v>
      </c>
      <c r="Q26" s="213">
        <v>10011326</v>
      </c>
      <c r="R26" s="213"/>
      <c r="S26" s="215">
        <f>P26/Q26</f>
        <v>0.36756919113412151</v>
      </c>
    </row>
    <row r="27" spans="1:19">
      <c r="A27" s="229" t="s">
        <v>150</v>
      </c>
      <c r="B27" s="211">
        <v>2732925</v>
      </c>
      <c r="C27" s="207">
        <v>698503</v>
      </c>
      <c r="D27" s="207">
        <v>71040</v>
      </c>
      <c r="E27" s="207">
        <v>58188</v>
      </c>
      <c r="F27" s="207">
        <v>76351</v>
      </c>
      <c r="G27" s="207">
        <v>50970</v>
      </c>
      <c r="H27" s="207">
        <v>84644</v>
      </c>
      <c r="I27" s="207">
        <v>101070</v>
      </c>
      <c r="J27" s="212">
        <v>49737</v>
      </c>
      <c r="K27" s="207">
        <v>698364</v>
      </c>
      <c r="L27" s="207">
        <v>-244894</v>
      </c>
      <c r="M27" s="207">
        <v>0</v>
      </c>
      <c r="N27" s="207">
        <v>0</v>
      </c>
      <c r="O27" s="213">
        <f>SUM(C27:N27)</f>
        <v>1643973</v>
      </c>
      <c r="P27" s="213">
        <f>B27+O27</f>
        <v>4376898</v>
      </c>
      <c r="Q27" s="213">
        <v>12662841</v>
      </c>
      <c r="R27" s="213"/>
      <c r="S27" s="215">
        <f>P27/Q27</f>
        <v>0.34564897403355216</v>
      </c>
    </row>
    <row r="28" spans="1:19" s="190" customFormat="1">
      <c r="A28" s="229" t="s">
        <v>151</v>
      </c>
      <c r="B28" s="211">
        <v>781726</v>
      </c>
      <c r="C28" s="207">
        <v>25034</v>
      </c>
      <c r="D28" s="207">
        <v>37973</v>
      </c>
      <c r="E28" s="207">
        <v>18278</v>
      </c>
      <c r="F28" s="207">
        <v>39106</v>
      </c>
      <c r="G28" s="207">
        <v>38450</v>
      </c>
      <c r="H28" s="207">
        <v>85019</v>
      </c>
      <c r="I28" s="207">
        <v>42162</v>
      </c>
      <c r="J28" s="207">
        <v>79103</v>
      </c>
      <c r="K28" s="207">
        <v>41451</v>
      </c>
      <c r="L28" s="207">
        <v>73470</v>
      </c>
      <c r="M28" s="207">
        <v>0</v>
      </c>
      <c r="N28" s="207">
        <v>0</v>
      </c>
      <c r="O28" s="213">
        <f>SUM(C28:N28)</f>
        <v>480046</v>
      </c>
      <c r="P28" s="213">
        <f>B28+O28</f>
        <v>1261772</v>
      </c>
      <c r="Q28" s="213">
        <v>2142495</v>
      </c>
      <c r="R28" s="213"/>
      <c r="S28" s="215">
        <f>P28/Q28</f>
        <v>0.58892646190539533</v>
      </c>
    </row>
    <row r="29" spans="1:19" s="190" customFormat="1">
      <c r="A29" s="210" t="s">
        <v>124</v>
      </c>
      <c r="B29" s="211">
        <v>151401</v>
      </c>
      <c r="C29" s="207">
        <v>3363</v>
      </c>
      <c r="D29" s="207">
        <v>4328</v>
      </c>
      <c r="E29" s="207">
        <v>5204</v>
      </c>
      <c r="F29" s="207">
        <v>4972</v>
      </c>
      <c r="G29" s="207">
        <v>5767</v>
      </c>
      <c r="H29" s="207">
        <v>5077</v>
      </c>
      <c r="I29" s="207">
        <v>4226</v>
      </c>
      <c r="J29" s="212">
        <v>5283</v>
      </c>
      <c r="K29" s="207">
        <v>1882</v>
      </c>
      <c r="L29" s="207">
        <f>4593</f>
        <v>4593</v>
      </c>
      <c r="M29" s="207">
        <v>0</v>
      </c>
      <c r="N29" s="217">
        <v>0</v>
      </c>
      <c r="O29" s="213">
        <f>SUM(C29:N29)</f>
        <v>44695</v>
      </c>
      <c r="P29" s="238">
        <f>B29+O29</f>
        <v>196096</v>
      </c>
      <c r="Q29" s="233">
        <v>308371</v>
      </c>
      <c r="R29" s="233"/>
      <c r="S29" s="215">
        <f>P29/Q29</f>
        <v>0.63590934296675106</v>
      </c>
    </row>
    <row r="30" spans="1:19" s="190" customFormat="1">
      <c r="A30" s="230" t="s">
        <v>41</v>
      </c>
      <c r="B30" s="219">
        <f t="shared" ref="B30:Q30" si="3">SUM(B26:B29)</f>
        <v>6270819</v>
      </c>
      <c r="C30" s="220">
        <f t="shared" si="3"/>
        <v>849566</v>
      </c>
      <c r="D30" s="220">
        <f t="shared" si="3"/>
        <v>207351</v>
      </c>
      <c r="E30" s="220">
        <f t="shared" si="3"/>
        <v>209121</v>
      </c>
      <c r="F30" s="220">
        <f t="shared" si="3"/>
        <v>305768</v>
      </c>
      <c r="G30" s="220">
        <f t="shared" si="3"/>
        <v>185530</v>
      </c>
      <c r="H30" s="220">
        <f t="shared" si="3"/>
        <v>392619</v>
      </c>
      <c r="I30" s="220">
        <f t="shared" si="3"/>
        <v>189899</v>
      </c>
      <c r="J30" s="220">
        <f t="shared" si="3"/>
        <v>161680</v>
      </c>
      <c r="K30" s="220">
        <f t="shared" si="3"/>
        <v>862778</v>
      </c>
      <c r="L30" s="220">
        <f t="shared" si="3"/>
        <v>-120510</v>
      </c>
      <c r="M30" s="220">
        <f t="shared" si="3"/>
        <v>0</v>
      </c>
      <c r="N30" s="220">
        <f t="shared" si="3"/>
        <v>0</v>
      </c>
      <c r="O30" s="221">
        <f t="shared" si="3"/>
        <v>3243802</v>
      </c>
      <c r="P30" s="221">
        <f t="shared" si="3"/>
        <v>9514621</v>
      </c>
      <c r="Q30" s="221">
        <f t="shared" si="3"/>
        <v>25125033</v>
      </c>
      <c r="R30" s="221"/>
      <c r="S30" s="239">
        <f>P30/Q30</f>
        <v>0.37869088569953319</v>
      </c>
    </row>
    <row r="31" spans="1:19" s="190" customFormat="1">
      <c r="A31" s="210"/>
      <c r="B31" s="229"/>
      <c r="C31" s="207"/>
      <c r="D31" s="207"/>
      <c r="E31" s="207"/>
      <c r="F31" s="207"/>
      <c r="G31" s="207"/>
      <c r="H31" s="207"/>
      <c r="I31" s="207"/>
      <c r="J31" s="212"/>
      <c r="K31" s="207"/>
      <c r="L31" s="207"/>
      <c r="M31" s="207"/>
      <c r="N31" s="217"/>
      <c r="O31" s="213"/>
      <c r="P31" s="213"/>
      <c r="Q31" s="240"/>
      <c r="R31" s="240"/>
      <c r="S31" s="240"/>
    </row>
    <row r="32" spans="1:19" s="190" customFormat="1">
      <c r="A32" s="205" t="s">
        <v>42</v>
      </c>
      <c r="B32" s="205"/>
      <c r="C32" s="207"/>
      <c r="D32" s="207"/>
      <c r="E32" s="207"/>
      <c r="F32" s="207"/>
      <c r="G32" s="207"/>
      <c r="H32" s="207"/>
      <c r="I32" s="207"/>
      <c r="J32" s="212"/>
      <c r="K32" s="207"/>
      <c r="L32" s="207"/>
      <c r="M32" s="207"/>
      <c r="N32" s="217"/>
      <c r="O32" s="213"/>
      <c r="P32" s="213"/>
      <c r="Q32" s="240"/>
      <c r="R32" s="240"/>
      <c r="S32" s="240"/>
    </row>
    <row r="33" spans="1:19" s="190" customFormat="1">
      <c r="A33" s="210" t="s">
        <v>35</v>
      </c>
      <c r="B33" s="211">
        <v>1002416</v>
      </c>
      <c r="C33" s="207">
        <v>1898</v>
      </c>
      <c r="D33" s="207">
        <v>3051</v>
      </c>
      <c r="E33" s="207">
        <v>2404</v>
      </c>
      <c r="F33" s="207">
        <v>2722</v>
      </c>
      <c r="G33" s="207">
        <v>-23871</v>
      </c>
      <c r="H33" s="207">
        <v>12980</v>
      </c>
      <c r="I33" s="207">
        <v>14</v>
      </c>
      <c r="J33" s="212">
        <v>6</v>
      </c>
      <c r="K33" s="207">
        <v>19</v>
      </c>
      <c r="L33" s="207">
        <v>-5</v>
      </c>
      <c r="M33" s="207">
        <v>0</v>
      </c>
      <c r="N33" s="207">
        <v>0</v>
      </c>
      <c r="O33" s="213">
        <f>SUM(C33:N33)</f>
        <v>-782</v>
      </c>
      <c r="P33" s="213">
        <f>B33+O33</f>
        <v>1001634</v>
      </c>
      <c r="Q33" s="213">
        <v>3756000</v>
      </c>
      <c r="R33" s="213"/>
      <c r="S33" s="241">
        <f>P33/Q33</f>
        <v>0.26667571884984026</v>
      </c>
    </row>
    <row r="34" spans="1:19" s="190" customFormat="1">
      <c r="A34" s="210" t="s">
        <v>194</v>
      </c>
      <c r="B34" s="211">
        <v>166885</v>
      </c>
      <c r="C34" s="207">
        <v>34</v>
      </c>
      <c r="D34" s="207">
        <v>207</v>
      </c>
      <c r="E34" s="207">
        <v>0</v>
      </c>
      <c r="F34" s="207">
        <v>0</v>
      </c>
      <c r="G34" s="207">
        <v>36338</v>
      </c>
      <c r="H34" s="207">
        <v>-10110</v>
      </c>
      <c r="I34" s="207">
        <v>0</v>
      </c>
      <c r="J34" s="207">
        <v>0</v>
      </c>
      <c r="K34" s="207">
        <v>3012</v>
      </c>
      <c r="L34" s="207">
        <v>5236</v>
      </c>
      <c r="M34" s="207">
        <v>0</v>
      </c>
      <c r="N34" s="207">
        <v>0</v>
      </c>
      <c r="O34" s="213">
        <f>SUM(C34:N34)</f>
        <v>34717</v>
      </c>
      <c r="P34" s="213">
        <f>B34+O34</f>
        <v>201602</v>
      </c>
      <c r="Q34" s="213">
        <v>0</v>
      </c>
      <c r="R34" s="213"/>
      <c r="S34" s="241">
        <v>0</v>
      </c>
    </row>
    <row r="35" spans="1:19" s="190" customFormat="1">
      <c r="A35" s="210" t="s">
        <v>152</v>
      </c>
      <c r="B35" s="211">
        <v>241251</v>
      </c>
      <c r="C35" s="207">
        <v>7801</v>
      </c>
      <c r="D35" s="207">
        <v>39358</v>
      </c>
      <c r="E35" s="207">
        <v>55626</v>
      </c>
      <c r="F35" s="207">
        <v>22838</v>
      </c>
      <c r="G35" s="207">
        <v>42787</v>
      </c>
      <c r="H35" s="207">
        <v>62262</v>
      </c>
      <c r="I35" s="207">
        <v>20118</v>
      </c>
      <c r="J35" s="212">
        <v>35715</v>
      </c>
      <c r="K35" s="207">
        <v>126028</v>
      </c>
      <c r="L35" s="207">
        <v>34700</v>
      </c>
      <c r="M35" s="207">
        <v>0</v>
      </c>
      <c r="N35" s="217">
        <v>0</v>
      </c>
      <c r="O35" s="213">
        <f>SUM(C35:N35)</f>
        <v>447233</v>
      </c>
      <c r="P35" s="213">
        <f>B35+O35</f>
        <v>688484</v>
      </c>
      <c r="Q35" s="213">
        <v>1689671</v>
      </c>
      <c r="R35" s="213"/>
      <c r="S35" s="241">
        <f>P35/Q35</f>
        <v>0.40746630557072944</v>
      </c>
    </row>
    <row r="36" spans="1:19" s="190" customFormat="1">
      <c r="A36" s="230" t="s">
        <v>43</v>
      </c>
      <c r="B36" s="219">
        <f t="shared" ref="B36:Q36" si="4">SUM(B33:B35)</f>
        <v>1410552</v>
      </c>
      <c r="C36" s="220">
        <f t="shared" si="4"/>
        <v>9733</v>
      </c>
      <c r="D36" s="220">
        <f t="shared" si="4"/>
        <v>42616</v>
      </c>
      <c r="E36" s="220">
        <f t="shared" si="4"/>
        <v>58030</v>
      </c>
      <c r="F36" s="220">
        <f t="shared" si="4"/>
        <v>25560</v>
      </c>
      <c r="G36" s="220">
        <f t="shared" si="4"/>
        <v>55254</v>
      </c>
      <c r="H36" s="220">
        <f t="shared" si="4"/>
        <v>65132</v>
      </c>
      <c r="I36" s="220">
        <f t="shared" si="4"/>
        <v>20132</v>
      </c>
      <c r="J36" s="220">
        <f t="shared" si="4"/>
        <v>35721</v>
      </c>
      <c r="K36" s="220">
        <f t="shared" si="4"/>
        <v>129059</v>
      </c>
      <c r="L36" s="220">
        <f t="shared" si="4"/>
        <v>39931</v>
      </c>
      <c r="M36" s="220">
        <f t="shared" si="4"/>
        <v>0</v>
      </c>
      <c r="N36" s="220">
        <f t="shared" si="4"/>
        <v>0</v>
      </c>
      <c r="O36" s="221">
        <f t="shared" si="4"/>
        <v>481168</v>
      </c>
      <c r="P36" s="221">
        <f t="shared" si="4"/>
        <v>1891720</v>
      </c>
      <c r="Q36" s="221">
        <f t="shared" si="4"/>
        <v>5445671</v>
      </c>
      <c r="R36" s="221"/>
      <c r="S36" s="239">
        <f>P36/Q36</f>
        <v>0.34738051564260858</v>
      </c>
    </row>
    <row r="37" spans="1:19" s="190" customFormat="1">
      <c r="A37" s="210"/>
      <c r="B37" s="229"/>
      <c r="C37" s="207"/>
      <c r="D37" s="207"/>
      <c r="E37" s="207"/>
      <c r="F37" s="207"/>
      <c r="G37" s="207"/>
      <c r="H37" s="207"/>
      <c r="I37" s="207"/>
      <c r="J37" s="212"/>
      <c r="K37" s="207"/>
      <c r="L37" s="207"/>
      <c r="M37" s="207"/>
      <c r="N37" s="217"/>
      <c r="O37" s="213"/>
      <c r="P37" s="213"/>
      <c r="Q37" s="240"/>
      <c r="R37" s="240"/>
      <c r="S37" s="240"/>
    </row>
    <row r="38" spans="1:19" s="190" customFormat="1">
      <c r="A38" s="205" t="s">
        <v>44</v>
      </c>
      <c r="B38" s="205"/>
      <c r="C38" s="207"/>
      <c r="D38" s="207"/>
      <c r="E38" s="207"/>
      <c r="F38" s="207"/>
      <c r="G38" s="207"/>
      <c r="H38" s="207"/>
      <c r="I38" s="207"/>
      <c r="J38" s="212"/>
      <c r="K38" s="207"/>
      <c r="L38" s="207"/>
      <c r="M38" s="207"/>
      <c r="N38" s="217"/>
      <c r="O38" s="213"/>
      <c r="P38" s="213"/>
      <c r="Q38" s="240"/>
      <c r="R38" s="240"/>
      <c r="S38" s="240"/>
    </row>
    <row r="39" spans="1:19" s="190" customFormat="1">
      <c r="A39" s="229" t="s">
        <v>153</v>
      </c>
      <c r="B39" s="211">
        <v>189397</v>
      </c>
      <c r="C39" s="207">
        <v>0</v>
      </c>
      <c r="D39" s="207">
        <v>0</v>
      </c>
      <c r="E39" s="207">
        <v>0</v>
      </c>
      <c r="F39" s="207">
        <v>0</v>
      </c>
      <c r="G39" s="207">
        <v>18381</v>
      </c>
      <c r="H39" s="207">
        <v>696</v>
      </c>
      <c r="I39" s="207">
        <v>62</v>
      </c>
      <c r="J39" s="212">
        <v>-147</v>
      </c>
      <c r="K39" s="207">
        <v>-435</v>
      </c>
      <c r="L39" s="207">
        <v>110</v>
      </c>
      <c r="M39" s="207">
        <v>0</v>
      </c>
      <c r="N39" s="217">
        <v>0</v>
      </c>
      <c r="O39" s="213">
        <f>SUM(C39:N39)</f>
        <v>18667</v>
      </c>
      <c r="P39" s="213">
        <f>B39+O39</f>
        <v>208064</v>
      </c>
      <c r="Q39" s="240">
        <v>1253886</v>
      </c>
      <c r="R39" s="240"/>
      <c r="S39" s="240">
        <f>P39/Q39</f>
        <v>0.16593534021434164</v>
      </c>
    </row>
    <row r="40" spans="1:19" s="190" customFormat="1">
      <c r="A40" s="230" t="s">
        <v>45</v>
      </c>
      <c r="B40" s="219">
        <f t="shared" ref="B40:Q40" si="5">SUM(B39)</f>
        <v>189397</v>
      </c>
      <c r="C40" s="220">
        <f t="shared" si="5"/>
        <v>0</v>
      </c>
      <c r="D40" s="220">
        <f t="shared" si="5"/>
        <v>0</v>
      </c>
      <c r="E40" s="220">
        <f t="shared" si="5"/>
        <v>0</v>
      </c>
      <c r="F40" s="220">
        <f t="shared" si="5"/>
        <v>0</v>
      </c>
      <c r="G40" s="220">
        <f t="shared" si="5"/>
        <v>18381</v>
      </c>
      <c r="H40" s="220">
        <f t="shared" si="5"/>
        <v>696</v>
      </c>
      <c r="I40" s="220">
        <f t="shared" si="5"/>
        <v>62</v>
      </c>
      <c r="J40" s="220">
        <f t="shared" si="5"/>
        <v>-147</v>
      </c>
      <c r="K40" s="220">
        <f t="shared" si="5"/>
        <v>-435</v>
      </c>
      <c r="L40" s="220">
        <f t="shared" si="5"/>
        <v>110</v>
      </c>
      <c r="M40" s="220">
        <f t="shared" si="5"/>
        <v>0</v>
      </c>
      <c r="N40" s="220">
        <f t="shared" si="5"/>
        <v>0</v>
      </c>
      <c r="O40" s="221">
        <f t="shared" si="5"/>
        <v>18667</v>
      </c>
      <c r="P40" s="221">
        <f t="shared" si="5"/>
        <v>208064</v>
      </c>
      <c r="Q40" s="221">
        <f t="shared" si="5"/>
        <v>1253886</v>
      </c>
      <c r="R40" s="221"/>
      <c r="S40" s="221">
        <f>P40/Q40</f>
        <v>0.16593534021434164</v>
      </c>
    </row>
    <row r="41" spans="1:19" s="190" customFormat="1">
      <c r="A41" s="210"/>
      <c r="B41" s="211"/>
      <c r="C41" s="207"/>
      <c r="D41" s="207"/>
      <c r="E41" s="207"/>
      <c r="F41" s="207"/>
      <c r="G41" s="207"/>
      <c r="H41" s="207"/>
      <c r="I41" s="207"/>
      <c r="J41" s="212"/>
      <c r="K41" s="207"/>
      <c r="L41" s="207"/>
      <c r="M41" s="207"/>
      <c r="N41" s="217"/>
      <c r="O41" s="213"/>
      <c r="P41" s="213"/>
      <c r="Q41" s="242"/>
      <c r="R41" s="242"/>
      <c r="S41" s="242"/>
    </row>
    <row r="42" spans="1:19" s="190" customFormat="1">
      <c r="A42" s="205" t="s">
        <v>154</v>
      </c>
      <c r="B42" s="205"/>
      <c r="C42" s="207"/>
      <c r="D42" s="207"/>
      <c r="E42" s="207"/>
      <c r="F42" s="207"/>
      <c r="G42" s="207"/>
      <c r="H42" s="207"/>
      <c r="I42" s="207"/>
      <c r="J42" s="212"/>
      <c r="K42" s="207"/>
      <c r="L42" s="207"/>
      <c r="M42" s="207"/>
      <c r="N42" s="217"/>
      <c r="O42" s="213"/>
      <c r="P42" s="213"/>
      <c r="Q42" s="240"/>
      <c r="R42" s="240"/>
      <c r="S42" s="240"/>
    </row>
    <row r="43" spans="1:19" s="190" customFormat="1">
      <c r="A43" s="229" t="s">
        <v>155</v>
      </c>
      <c r="B43" s="211">
        <v>2128636</v>
      </c>
      <c r="C43" s="207">
        <v>49803</v>
      </c>
      <c r="D43" s="207">
        <v>103967</v>
      </c>
      <c r="E43" s="207">
        <v>332828</v>
      </c>
      <c r="F43" s="207">
        <v>62398</v>
      </c>
      <c r="G43" s="207">
        <v>87723</v>
      </c>
      <c r="H43" s="207">
        <v>3681</v>
      </c>
      <c r="I43" s="207">
        <v>38329</v>
      </c>
      <c r="J43" s="212">
        <v>68734</v>
      </c>
      <c r="K43" s="207">
        <v>12544</v>
      </c>
      <c r="L43" s="207">
        <v>29743</v>
      </c>
      <c r="M43" s="207">
        <v>0</v>
      </c>
      <c r="N43" s="217">
        <v>0</v>
      </c>
      <c r="O43" s="213">
        <f>SUM(C43:N43)</f>
        <v>789750</v>
      </c>
      <c r="P43" s="213">
        <f>B43+O43</f>
        <v>2918386</v>
      </c>
      <c r="Q43" s="213">
        <v>4105832</v>
      </c>
      <c r="R43" s="213"/>
      <c r="S43" s="241">
        <f>P43/Q43</f>
        <v>0.71079040740098476</v>
      </c>
    </row>
    <row r="44" spans="1:19" s="190" customFormat="1">
      <c r="A44" s="230" t="s">
        <v>46</v>
      </c>
      <c r="B44" s="219">
        <f>SUM(B43)</f>
        <v>2128636</v>
      </c>
      <c r="C44" s="220">
        <f t="shared" ref="C44:O44" si="6">SUM(C43:C43)</f>
        <v>49803</v>
      </c>
      <c r="D44" s="220">
        <f t="shared" si="6"/>
        <v>103967</v>
      </c>
      <c r="E44" s="220">
        <f t="shared" si="6"/>
        <v>332828</v>
      </c>
      <c r="F44" s="220">
        <f t="shared" si="6"/>
        <v>62398</v>
      </c>
      <c r="G44" s="220">
        <f t="shared" si="6"/>
        <v>87723</v>
      </c>
      <c r="H44" s="220">
        <f t="shared" si="6"/>
        <v>3681</v>
      </c>
      <c r="I44" s="220">
        <f t="shared" si="6"/>
        <v>38329</v>
      </c>
      <c r="J44" s="220">
        <f t="shared" si="6"/>
        <v>68734</v>
      </c>
      <c r="K44" s="220">
        <f t="shared" si="6"/>
        <v>12544</v>
      </c>
      <c r="L44" s="220">
        <f t="shared" si="6"/>
        <v>29743</v>
      </c>
      <c r="M44" s="220">
        <f t="shared" si="6"/>
        <v>0</v>
      </c>
      <c r="N44" s="220">
        <f t="shared" si="6"/>
        <v>0</v>
      </c>
      <c r="O44" s="221">
        <f t="shared" si="6"/>
        <v>789750</v>
      </c>
      <c r="P44" s="221">
        <f>SUM(P43)</f>
        <v>2918386</v>
      </c>
      <c r="Q44" s="221">
        <f>SUM(Q43:Q43)</f>
        <v>4105832</v>
      </c>
      <c r="R44" s="221"/>
      <c r="S44" s="239">
        <f>P44/Q44</f>
        <v>0.71079040740098476</v>
      </c>
    </row>
    <row r="45" spans="1:19" s="190" customFormat="1">
      <c r="A45" s="229"/>
      <c r="B45" s="235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13"/>
      <c r="P45" s="213"/>
      <c r="Q45" s="213"/>
      <c r="R45" s="213"/>
      <c r="S45" s="241"/>
    </row>
    <row r="46" spans="1:19" s="190" customFormat="1">
      <c r="A46" s="205" t="s">
        <v>47</v>
      </c>
      <c r="B46" s="205"/>
      <c r="C46" s="207"/>
      <c r="D46" s="207"/>
      <c r="E46" s="207"/>
      <c r="F46" s="207"/>
      <c r="G46" s="207"/>
      <c r="H46" s="207"/>
      <c r="I46" s="207"/>
      <c r="J46" s="212"/>
      <c r="K46" s="207"/>
      <c r="L46" s="207"/>
      <c r="M46" s="207"/>
      <c r="N46" s="217"/>
      <c r="O46" s="213"/>
      <c r="P46" s="213"/>
      <c r="Q46" s="240"/>
      <c r="R46" s="240"/>
      <c r="S46" s="244"/>
    </row>
    <row r="47" spans="1:19" s="190" customFormat="1">
      <c r="A47" s="229"/>
      <c r="B47" s="211">
        <v>0</v>
      </c>
      <c r="C47" s="243">
        <v>0</v>
      </c>
      <c r="D47" s="243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3">
        <v>0</v>
      </c>
      <c r="N47" s="243">
        <v>0</v>
      </c>
      <c r="O47" s="213">
        <f>SUM(C47:N47)</f>
        <v>0</v>
      </c>
      <c r="P47" s="213">
        <f>B47+O47</f>
        <v>0</v>
      </c>
      <c r="Q47" s="213">
        <v>0</v>
      </c>
      <c r="R47" s="213"/>
      <c r="S47" s="241">
        <v>0</v>
      </c>
    </row>
    <row r="48" spans="1:19" s="190" customFormat="1">
      <c r="A48" s="230" t="s">
        <v>48</v>
      </c>
      <c r="B48" s="219">
        <f t="shared" ref="B48:Q48" si="7">SUM(B47:B47)</f>
        <v>0</v>
      </c>
      <c r="C48" s="220">
        <f t="shared" si="7"/>
        <v>0</v>
      </c>
      <c r="D48" s="220">
        <f t="shared" si="7"/>
        <v>0</v>
      </c>
      <c r="E48" s="220">
        <f t="shared" si="7"/>
        <v>0</v>
      </c>
      <c r="F48" s="220">
        <f t="shared" si="7"/>
        <v>0</v>
      </c>
      <c r="G48" s="220">
        <f t="shared" si="7"/>
        <v>0</v>
      </c>
      <c r="H48" s="220">
        <f t="shared" si="7"/>
        <v>0</v>
      </c>
      <c r="I48" s="220">
        <f t="shared" si="7"/>
        <v>0</v>
      </c>
      <c r="J48" s="220">
        <f t="shared" si="7"/>
        <v>0</v>
      </c>
      <c r="K48" s="220">
        <f t="shared" si="7"/>
        <v>0</v>
      </c>
      <c r="L48" s="220">
        <f t="shared" si="7"/>
        <v>0</v>
      </c>
      <c r="M48" s="220">
        <f t="shared" si="7"/>
        <v>0</v>
      </c>
      <c r="N48" s="220">
        <f t="shared" si="7"/>
        <v>0</v>
      </c>
      <c r="O48" s="221">
        <f t="shared" si="7"/>
        <v>0</v>
      </c>
      <c r="P48" s="221">
        <f t="shared" si="7"/>
        <v>0</v>
      </c>
      <c r="Q48" s="221">
        <f t="shared" si="7"/>
        <v>0</v>
      </c>
      <c r="R48" s="221"/>
      <c r="S48" s="239">
        <v>0</v>
      </c>
    </row>
    <row r="49" spans="1:19" s="190" customFormat="1">
      <c r="A49" s="229"/>
      <c r="B49" s="235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13"/>
      <c r="P49" s="213"/>
      <c r="Q49" s="213"/>
      <c r="R49" s="213"/>
      <c r="S49" s="241"/>
    </row>
    <row r="50" spans="1:19" s="190" customFormat="1">
      <c r="A50" s="205" t="s">
        <v>49</v>
      </c>
      <c r="B50" s="205"/>
      <c r="C50" s="207"/>
      <c r="D50" s="207"/>
      <c r="E50" s="207"/>
      <c r="F50" s="207"/>
      <c r="G50" s="207"/>
      <c r="H50" s="207"/>
      <c r="I50" s="207"/>
      <c r="J50" s="212"/>
      <c r="K50" s="207"/>
      <c r="L50" s="207"/>
      <c r="M50" s="207"/>
      <c r="N50" s="217"/>
      <c r="O50" s="213"/>
      <c r="P50" s="213"/>
      <c r="Q50" s="240"/>
      <c r="R50" s="240"/>
      <c r="S50" s="244"/>
    </row>
    <row r="51" spans="1:19" s="190" customFormat="1">
      <c r="A51" s="210" t="s">
        <v>118</v>
      </c>
      <c r="B51" s="211">
        <v>1725990</v>
      </c>
      <c r="C51" s="243">
        <v>29150</v>
      </c>
      <c r="D51" s="243">
        <v>45327</v>
      </c>
      <c r="E51" s="243">
        <v>52560</v>
      </c>
      <c r="F51" s="243">
        <v>33331</v>
      </c>
      <c r="G51" s="243">
        <v>59691</v>
      </c>
      <c r="H51" s="243">
        <v>42179</v>
      </c>
      <c r="I51" s="243">
        <v>66757</v>
      </c>
      <c r="J51" s="243">
        <v>83127</v>
      </c>
      <c r="K51" s="243">
        <v>57505</v>
      </c>
      <c r="L51" s="243">
        <v>201280</v>
      </c>
      <c r="M51" s="243">
        <v>0</v>
      </c>
      <c r="N51" s="243">
        <v>0</v>
      </c>
      <c r="O51" s="213">
        <f>SUM(C51:N51)</f>
        <v>670907</v>
      </c>
      <c r="P51" s="213">
        <f>B51+O51</f>
        <v>2396897</v>
      </c>
      <c r="Q51" s="213">
        <v>6029209</v>
      </c>
      <c r="R51" s="213"/>
      <c r="S51" s="241">
        <f>P51/Q51</f>
        <v>0.39754750581709808</v>
      </c>
    </row>
    <row r="52" spans="1:19" s="190" customFormat="1">
      <c r="A52" s="230" t="s">
        <v>51</v>
      </c>
      <c r="B52" s="219">
        <f t="shared" ref="B52:Q52" si="8">SUM(B51:B51)</f>
        <v>1725990</v>
      </c>
      <c r="C52" s="220">
        <f t="shared" si="8"/>
        <v>29150</v>
      </c>
      <c r="D52" s="220">
        <f t="shared" si="8"/>
        <v>45327</v>
      </c>
      <c r="E52" s="220">
        <f t="shared" si="8"/>
        <v>52560</v>
      </c>
      <c r="F52" s="220">
        <f t="shared" si="8"/>
        <v>33331</v>
      </c>
      <c r="G52" s="220">
        <f t="shared" si="8"/>
        <v>59691</v>
      </c>
      <c r="H52" s="220">
        <f t="shared" si="8"/>
        <v>42179</v>
      </c>
      <c r="I52" s="220">
        <f t="shared" si="8"/>
        <v>66757</v>
      </c>
      <c r="J52" s="220">
        <f t="shared" si="8"/>
        <v>83127</v>
      </c>
      <c r="K52" s="220">
        <f t="shared" si="8"/>
        <v>57505</v>
      </c>
      <c r="L52" s="220">
        <f t="shared" si="8"/>
        <v>201280</v>
      </c>
      <c r="M52" s="220">
        <f t="shared" si="8"/>
        <v>0</v>
      </c>
      <c r="N52" s="220">
        <f t="shared" si="8"/>
        <v>0</v>
      </c>
      <c r="O52" s="221">
        <f t="shared" si="8"/>
        <v>670907</v>
      </c>
      <c r="P52" s="221">
        <f t="shared" si="8"/>
        <v>2396897</v>
      </c>
      <c r="Q52" s="221">
        <f t="shared" si="8"/>
        <v>6029209</v>
      </c>
      <c r="R52" s="221"/>
      <c r="S52" s="239">
        <f>P52/Q52</f>
        <v>0.39754750581709808</v>
      </c>
    </row>
    <row r="53" spans="1:19" s="190" customFormat="1">
      <c r="A53" s="245"/>
      <c r="B53" s="232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13"/>
      <c r="P53" s="213"/>
      <c r="Q53" s="213"/>
      <c r="R53" s="213"/>
      <c r="S53" s="241"/>
    </row>
    <row r="54" spans="1:19" s="190" customFormat="1">
      <c r="A54" s="205" t="s">
        <v>50</v>
      </c>
      <c r="B54" s="206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13"/>
      <c r="P54" s="213"/>
      <c r="Q54" s="213"/>
      <c r="R54" s="213"/>
      <c r="S54" s="241"/>
    </row>
    <row r="55" spans="1:19">
      <c r="A55" s="229"/>
      <c r="B55" s="211">
        <v>0</v>
      </c>
      <c r="C55" s="243">
        <v>0</v>
      </c>
      <c r="D55" s="243">
        <v>0</v>
      </c>
      <c r="E55" s="243">
        <v>0</v>
      </c>
      <c r="F55" s="243">
        <v>0</v>
      </c>
      <c r="G55" s="243">
        <v>0</v>
      </c>
      <c r="H55" s="243">
        <v>0</v>
      </c>
      <c r="I55" s="243">
        <v>0</v>
      </c>
      <c r="J55" s="243">
        <v>0</v>
      </c>
      <c r="K55" s="243">
        <v>0</v>
      </c>
      <c r="L55" s="243">
        <v>0</v>
      </c>
      <c r="M55" s="243">
        <v>0</v>
      </c>
      <c r="N55" s="243">
        <v>0</v>
      </c>
      <c r="O55" s="213">
        <f>SUM(C55:N55)</f>
        <v>0</v>
      </c>
      <c r="P55" s="213">
        <f>B55+O55</f>
        <v>0</v>
      </c>
      <c r="Q55" s="213">
        <v>0</v>
      </c>
      <c r="R55" s="213"/>
      <c r="S55" s="241">
        <v>0</v>
      </c>
    </row>
    <row r="56" spans="1:19" s="190" customFormat="1">
      <c r="A56" s="230" t="s">
        <v>52</v>
      </c>
      <c r="B56" s="219">
        <f t="shared" ref="B56:Q56" si="9">SUM(B55:B55)</f>
        <v>0</v>
      </c>
      <c r="C56" s="246">
        <f t="shared" si="9"/>
        <v>0</v>
      </c>
      <c r="D56" s="246">
        <f t="shared" si="9"/>
        <v>0</v>
      </c>
      <c r="E56" s="246">
        <f t="shared" si="9"/>
        <v>0</v>
      </c>
      <c r="F56" s="246">
        <f t="shared" si="9"/>
        <v>0</v>
      </c>
      <c r="G56" s="246">
        <f t="shared" si="9"/>
        <v>0</v>
      </c>
      <c r="H56" s="246">
        <f t="shared" si="9"/>
        <v>0</v>
      </c>
      <c r="I56" s="246">
        <f t="shared" si="9"/>
        <v>0</v>
      </c>
      <c r="J56" s="246">
        <f t="shared" si="9"/>
        <v>0</v>
      </c>
      <c r="K56" s="246">
        <f t="shared" si="9"/>
        <v>0</v>
      </c>
      <c r="L56" s="246">
        <f t="shared" si="9"/>
        <v>0</v>
      </c>
      <c r="M56" s="246">
        <f t="shared" si="9"/>
        <v>0</v>
      </c>
      <c r="N56" s="246">
        <f t="shared" si="9"/>
        <v>0</v>
      </c>
      <c r="O56" s="221">
        <f t="shared" si="9"/>
        <v>0</v>
      </c>
      <c r="P56" s="221">
        <f t="shared" si="9"/>
        <v>0</v>
      </c>
      <c r="Q56" s="221">
        <f t="shared" si="9"/>
        <v>0</v>
      </c>
      <c r="R56" s="221"/>
      <c r="S56" s="239">
        <v>0</v>
      </c>
    </row>
    <row r="57" spans="1:19" s="190" customFormat="1">
      <c r="A57" s="231"/>
      <c r="B57" s="232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13"/>
      <c r="P57" s="213"/>
      <c r="Q57" s="213"/>
      <c r="R57" s="213"/>
      <c r="S57" s="241"/>
    </row>
    <row r="58" spans="1:19" s="190" customFormat="1">
      <c r="A58" s="205" t="s">
        <v>156</v>
      </c>
      <c r="B58" s="247"/>
      <c r="O58" s="209"/>
      <c r="P58" s="209"/>
      <c r="Q58" s="209"/>
      <c r="R58" s="209"/>
      <c r="S58" s="209"/>
    </row>
    <row r="59" spans="1:19" s="190" customFormat="1">
      <c r="A59" s="229"/>
      <c r="B59" s="247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3"/>
      <c r="P59" s="213"/>
      <c r="Q59" s="240"/>
      <c r="R59" s="240"/>
      <c r="S59" s="241"/>
    </row>
    <row r="60" spans="1:19" s="190" customFormat="1">
      <c r="A60" s="230" t="s">
        <v>157</v>
      </c>
      <c r="B60" s="219">
        <f t="shared" ref="B60:N60" si="10">SUM(B59:B59)</f>
        <v>0</v>
      </c>
      <c r="C60" s="220">
        <f t="shared" si="10"/>
        <v>0</v>
      </c>
      <c r="D60" s="220">
        <f t="shared" si="10"/>
        <v>0</v>
      </c>
      <c r="E60" s="220">
        <f t="shared" si="10"/>
        <v>0</v>
      </c>
      <c r="F60" s="220">
        <f t="shared" si="10"/>
        <v>0</v>
      </c>
      <c r="G60" s="220">
        <f t="shared" si="10"/>
        <v>0</v>
      </c>
      <c r="H60" s="220">
        <f t="shared" si="10"/>
        <v>0</v>
      </c>
      <c r="I60" s="220">
        <f t="shared" si="10"/>
        <v>0</v>
      </c>
      <c r="J60" s="220">
        <f t="shared" si="10"/>
        <v>0</v>
      </c>
      <c r="K60" s="220">
        <f t="shared" si="10"/>
        <v>0</v>
      </c>
      <c r="L60" s="220">
        <f t="shared" si="10"/>
        <v>0</v>
      </c>
      <c r="M60" s="220">
        <f t="shared" si="10"/>
        <v>0</v>
      </c>
      <c r="N60" s="220">
        <f t="shared" si="10"/>
        <v>0</v>
      </c>
      <c r="O60" s="248">
        <f>SUM(C60:N60)</f>
        <v>0</v>
      </c>
      <c r="P60" s="248">
        <f>B60+O60</f>
        <v>0</v>
      </c>
      <c r="Q60" s="248">
        <f>SUM(Q59:Q59)</f>
        <v>0</v>
      </c>
      <c r="R60" s="248"/>
      <c r="S60" s="239">
        <v>0</v>
      </c>
    </row>
    <row r="61" spans="1:19" s="190" customFormat="1">
      <c r="A61" s="249"/>
      <c r="B61" s="250"/>
      <c r="C61" s="207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07"/>
      <c r="O61" s="213"/>
      <c r="P61" s="213"/>
      <c r="Q61" s="213"/>
      <c r="R61" s="213"/>
      <c r="S61" s="241"/>
    </row>
    <row r="62" spans="1:19" ht="15" customHeight="1" thickBot="1">
      <c r="A62" s="251" t="s">
        <v>27</v>
      </c>
      <c r="B62" s="252">
        <f>B12+B19+B23+B30+B36+B40+B44+B48+B52+B56+B60</f>
        <v>16583864</v>
      </c>
      <c r="C62" s="253">
        <f t="shared" ref="C62:N62" si="11">+C12+C19+C23+C30+C36+C40+C44+C48+C52+C56+C60</f>
        <v>1037359</v>
      </c>
      <c r="D62" s="253">
        <f t="shared" si="11"/>
        <v>434226</v>
      </c>
      <c r="E62" s="253">
        <f t="shared" si="11"/>
        <v>898162</v>
      </c>
      <c r="F62" s="253">
        <f t="shared" si="11"/>
        <v>509021</v>
      </c>
      <c r="G62" s="253">
        <f t="shared" si="11"/>
        <v>499047</v>
      </c>
      <c r="H62" s="253">
        <f t="shared" si="11"/>
        <v>716282</v>
      </c>
      <c r="I62" s="253">
        <f t="shared" si="11"/>
        <v>380579</v>
      </c>
      <c r="J62" s="253">
        <f t="shared" si="11"/>
        <v>794504</v>
      </c>
      <c r="K62" s="253">
        <f t="shared" si="11"/>
        <v>1138700</v>
      </c>
      <c r="L62" s="253">
        <f t="shared" si="11"/>
        <v>420288</v>
      </c>
      <c r="M62" s="253">
        <f t="shared" si="11"/>
        <v>0</v>
      </c>
      <c r="N62" s="253">
        <f t="shared" si="11"/>
        <v>0</v>
      </c>
      <c r="O62" s="254">
        <f>O12+O19+O23+O30+O36+O40+O44+O48+O52+O56+O60</f>
        <v>6828168</v>
      </c>
      <c r="P62" s="254">
        <f>P12+P19+P23+P30+P36+P40+P44+P48+P52+P56+P60</f>
        <v>23412032</v>
      </c>
      <c r="Q62" s="254">
        <f>Q12+Q19+Q23+Q30+Q36+Q40+Q44+Q48+Q52+Q56+Q60</f>
        <v>51509768</v>
      </c>
      <c r="R62" s="254">
        <f>R12+R19+R23+R30+R36+R40+R44+R48+R52+R56+R60</f>
        <v>0</v>
      </c>
      <c r="S62" s="255">
        <f>P62/Q62</f>
        <v>0.45451635503386467</v>
      </c>
    </row>
    <row r="63" spans="1:19" ht="15" customHeight="1" thickTop="1" thickBot="1">
      <c r="A63" s="256"/>
      <c r="B63" s="25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1:19" ht="32.25" customHeight="1" thickBot="1">
      <c r="A64" s="258"/>
      <c r="B64" s="258"/>
      <c r="C64" s="259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1:26" ht="15" customHeight="1">
      <c r="A65" s="256"/>
      <c r="B65" s="25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1:26" ht="15" customHeight="1">
      <c r="A66" s="256"/>
      <c r="B66" s="25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1:26" ht="10.5" customHeight="1" thickBot="1">
      <c r="A67" s="260"/>
      <c r="B67" s="261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3"/>
      <c r="R67" s="263"/>
      <c r="S67" s="264"/>
    </row>
    <row r="68" spans="1:26">
      <c r="A68" s="225" t="s">
        <v>72</v>
      </c>
    </row>
    <row r="69" spans="1:26" s="190" customFormat="1">
      <c r="O69" s="265"/>
      <c r="P69" s="265"/>
    </row>
    <row r="70" spans="1:26" s="190" customFormat="1" ht="15">
      <c r="A70" s="393" t="s">
        <v>25</v>
      </c>
      <c r="B70" s="91"/>
      <c r="C70" s="91"/>
      <c r="D70" s="91"/>
      <c r="E70" s="91"/>
      <c r="F70" s="177"/>
      <c r="G70" s="91"/>
      <c r="H70" s="177"/>
      <c r="I70" s="91"/>
      <c r="J70" s="91"/>
      <c r="K70" s="91"/>
      <c r="L70" s="91"/>
      <c r="M70" s="91"/>
      <c r="N70" s="91"/>
      <c r="O70" s="91"/>
      <c r="P70" s="179"/>
      <c r="Q70" s="91"/>
      <c r="R70" s="91"/>
      <c r="S70" s="91"/>
      <c r="T70" s="91"/>
      <c r="U70" s="91"/>
      <c r="V70" s="91"/>
      <c r="W70" s="91"/>
      <c r="X70" s="91"/>
      <c r="Y70" s="91"/>
      <c r="Z70" s="91"/>
    </row>
    <row r="71" spans="1:26" s="190" customFormat="1">
      <c r="A71" s="454" t="s">
        <v>207</v>
      </c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</row>
    <row r="72" spans="1:26" s="190" customFormat="1">
      <c r="A72" s="266"/>
      <c r="B72" s="266"/>
      <c r="O72" s="190" t="s">
        <v>13</v>
      </c>
    </row>
    <row r="73" spans="1:26" s="190" customFormat="1">
      <c r="A73" s="267"/>
      <c r="B73" s="267"/>
      <c r="E73" s="268"/>
    </row>
    <row r="74" spans="1:26">
      <c r="A74" s="267"/>
      <c r="B74" s="267"/>
      <c r="C74" s="190"/>
      <c r="D74" s="190"/>
      <c r="E74" s="190"/>
      <c r="F74" s="190"/>
      <c r="G74" s="190"/>
      <c r="H74" s="190"/>
      <c r="I74" s="190"/>
      <c r="J74" s="190"/>
      <c r="K74" s="190"/>
      <c r="N74" s="269"/>
    </row>
    <row r="75" spans="1:26">
      <c r="A75" s="267"/>
      <c r="B75" s="267"/>
      <c r="C75" s="190"/>
      <c r="D75" s="190"/>
      <c r="E75" s="270"/>
      <c r="F75" s="271"/>
      <c r="G75" s="269"/>
    </row>
    <row r="76" spans="1:26">
      <c r="E76" s="270"/>
      <c r="F76" s="271"/>
      <c r="G76" s="269"/>
    </row>
    <row r="77" spans="1:26">
      <c r="E77" s="270"/>
      <c r="F77" s="271"/>
      <c r="G77" s="269"/>
    </row>
    <row r="78" spans="1:26">
      <c r="E78" s="270"/>
      <c r="F78" s="271"/>
      <c r="G78" s="269"/>
    </row>
    <row r="79" spans="1:26">
      <c r="E79" s="272"/>
      <c r="F79" s="273"/>
    </row>
    <row r="80" spans="1:26">
      <c r="E80" s="274"/>
      <c r="F80" s="271"/>
      <c r="G80" s="269"/>
    </row>
    <row r="81" spans="5:7">
      <c r="E81" s="274"/>
      <c r="F81" s="271"/>
      <c r="G81" s="269"/>
    </row>
    <row r="82" spans="5:7">
      <c r="E82" s="274"/>
      <c r="F82" s="271"/>
      <c r="G82" s="269"/>
    </row>
    <row r="83" spans="5:7">
      <c r="E83" s="274"/>
      <c r="F83" s="271"/>
      <c r="G83" s="269"/>
    </row>
    <row r="84" spans="5:7">
      <c r="E84" s="274"/>
      <c r="F84" s="271"/>
      <c r="G84" s="269"/>
    </row>
    <row r="85" spans="5:7">
      <c r="E85" s="272"/>
      <c r="F85" s="275"/>
      <c r="G85" s="269"/>
    </row>
  </sheetData>
  <mergeCells count="1">
    <mergeCell ref="A71:Z71"/>
  </mergeCells>
  <printOptions horizontalCentered="1"/>
  <pageMargins left="0.5" right="0.5" top="0.56999999999999995" bottom="0.51" header="0.26" footer="0.25"/>
  <pageSetup scale="37" orientation="landscape" r:id="rId1"/>
  <headerFooter alignWithMargins="0">
    <oddHeader xml:space="preserve">&amp;C&amp;"Arial,Bold"SDGE Demand Response Programs and Activities
Incremental Cost 
2011 Funding
&amp;"Arial,Regular"
</oddHeader>
    <oddFooter>&amp;L&amp;F&amp;R&amp;D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Normal="100" workbookViewId="0">
      <selection activeCell="C31" sqref="C31"/>
    </sheetView>
  </sheetViews>
  <sheetFormatPr defaultRowHeight="12.75"/>
  <cols>
    <col min="1" max="1" width="18.7109375" style="7" customWidth="1"/>
    <col min="2" max="2" width="11.85546875" style="7" customWidth="1"/>
    <col min="3" max="3" width="58.42578125" style="7" customWidth="1"/>
    <col min="4" max="4" width="10.85546875" style="7" customWidth="1"/>
    <col min="5" max="5" width="78.140625" style="7" customWidth="1"/>
    <col min="6" max="16384" width="9.140625" style="7"/>
  </cols>
  <sheetData>
    <row r="1" spans="1:5">
      <c r="A1" s="9" t="s">
        <v>61</v>
      </c>
      <c r="B1" s="8"/>
      <c r="C1" s="8"/>
    </row>
    <row r="3" spans="1:5" s="9" customFormat="1">
      <c r="A3" s="9" t="s">
        <v>62</v>
      </c>
      <c r="B3" s="9" t="s">
        <v>63</v>
      </c>
    </row>
    <row r="4" spans="1:5" s="9" customFormat="1">
      <c r="B4" s="9" t="s">
        <v>64</v>
      </c>
    </row>
    <row r="7" spans="1:5" s="10" customFormat="1">
      <c r="A7" s="11" t="s">
        <v>68</v>
      </c>
      <c r="B7" s="11" t="s">
        <v>65</v>
      </c>
      <c r="C7" s="11" t="s">
        <v>67</v>
      </c>
      <c r="D7" s="11" t="s">
        <v>19</v>
      </c>
      <c r="E7" s="11" t="s">
        <v>66</v>
      </c>
    </row>
    <row r="8" spans="1:5">
      <c r="A8" s="12" t="s">
        <v>204</v>
      </c>
      <c r="B8" s="13">
        <v>52960</v>
      </c>
      <c r="C8" s="12" t="s">
        <v>205</v>
      </c>
      <c r="D8" s="14">
        <v>40664</v>
      </c>
      <c r="E8" s="12" t="s">
        <v>206</v>
      </c>
    </row>
    <row r="9" spans="1:5">
      <c r="A9" s="12"/>
      <c r="B9" s="13">
        <v>500000</v>
      </c>
      <c r="C9" s="12" t="s">
        <v>226</v>
      </c>
      <c r="D9" s="14">
        <v>40817</v>
      </c>
      <c r="E9" s="12" t="s">
        <v>206</v>
      </c>
    </row>
    <row r="10" spans="1:5">
      <c r="A10" s="15"/>
      <c r="B10" s="16"/>
      <c r="C10" s="12"/>
      <c r="D10" s="14"/>
      <c r="E10" s="12"/>
    </row>
    <row r="11" spans="1:5">
      <c r="A11" s="17" t="s">
        <v>69</v>
      </c>
      <c r="B11" s="18">
        <f>SUM(B8:B10)</f>
        <v>552960</v>
      </c>
      <c r="C11" s="15"/>
      <c r="D11" s="15"/>
      <c r="E11" s="15"/>
    </row>
    <row r="12" spans="1:5">
      <c r="A12" s="15"/>
      <c r="B12" s="15"/>
      <c r="C12" s="15"/>
      <c r="D12" s="15"/>
      <c r="E12" s="15"/>
    </row>
    <row r="14" spans="1:5">
      <c r="A14" s="8" t="s">
        <v>25</v>
      </c>
      <c r="B14" s="8" t="s">
        <v>70</v>
      </c>
    </row>
    <row r="27" spans="3:3">
      <c r="C27" s="8"/>
    </row>
  </sheetData>
  <phoneticPr fontId="31" type="noConversion"/>
  <pageMargins left="0.75" right="0.75" top="1" bottom="1" header="0.5" footer="0.5"/>
  <pageSetup scale="50" orientation="portrait" r:id="rId1"/>
  <headerFooter alignWithMargins="0">
    <oddHeader>&amp;C&amp;"Arial,Bold"SDGE
FUND SHIFTING
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XK35"/>
  <sheetViews>
    <sheetView view="pageBreakPreview" zoomScale="75" zoomScaleNormal="100" zoomScaleSheetLayoutView="75" workbookViewId="0">
      <selection activeCell="C39" sqref="C39"/>
    </sheetView>
  </sheetViews>
  <sheetFormatPr defaultRowHeight="14.1" customHeight="1"/>
  <cols>
    <col min="1" max="1" width="45.85546875" style="277" customWidth="1"/>
    <col min="2" max="2" width="10.7109375" style="395" customWidth="1"/>
    <col min="3" max="3" width="17.5703125" style="278" customWidth="1"/>
    <col min="4" max="4" width="34.5703125" style="277" customWidth="1"/>
    <col min="5" max="5" width="15.140625" style="277" customWidth="1"/>
    <col min="6" max="6" width="26.42578125" style="277" customWidth="1"/>
    <col min="7" max="7" width="16" style="277" customWidth="1"/>
    <col min="8" max="16384" width="9.140625" style="279"/>
  </cols>
  <sheetData>
    <row r="1" spans="1:7" ht="14.1" customHeight="1">
      <c r="A1" s="400" t="s">
        <v>74</v>
      </c>
      <c r="B1" s="400"/>
      <c r="C1" s="401"/>
      <c r="D1" s="402"/>
      <c r="E1" s="402"/>
      <c r="F1" s="402"/>
      <c r="G1" s="402"/>
    </row>
    <row r="2" spans="1:7" ht="14.1" customHeight="1">
      <c r="A2" s="276"/>
    </row>
    <row r="3" spans="1:7" ht="14.1" customHeight="1">
      <c r="A3" s="280" t="s">
        <v>68</v>
      </c>
      <c r="B3" s="281" t="s">
        <v>33</v>
      </c>
      <c r="C3" s="396" t="s">
        <v>19</v>
      </c>
      <c r="D3" s="282" t="s">
        <v>26</v>
      </c>
      <c r="E3" s="282" t="s">
        <v>191</v>
      </c>
      <c r="F3" s="282" t="s">
        <v>24</v>
      </c>
      <c r="G3" s="282" t="s">
        <v>192</v>
      </c>
    </row>
    <row r="4" spans="1:7" ht="14.1" customHeight="1">
      <c r="A4" s="283" t="s">
        <v>190</v>
      </c>
      <c r="B4" s="281" t="s">
        <v>87</v>
      </c>
      <c r="C4" s="285" t="s">
        <v>198</v>
      </c>
      <c r="D4" s="283" t="s">
        <v>190</v>
      </c>
      <c r="E4" s="284" t="s">
        <v>87</v>
      </c>
      <c r="F4" s="284" t="s">
        <v>87</v>
      </c>
      <c r="G4" s="286" t="s">
        <v>190</v>
      </c>
    </row>
    <row r="5" spans="1:7" ht="14.1" customHeight="1">
      <c r="A5" s="283" t="s">
        <v>190</v>
      </c>
      <c r="B5" s="281" t="s">
        <v>87</v>
      </c>
      <c r="C5" s="285" t="s">
        <v>200</v>
      </c>
      <c r="D5" s="284" t="s">
        <v>190</v>
      </c>
      <c r="E5" s="284" t="s">
        <v>87</v>
      </c>
      <c r="F5" s="284" t="s">
        <v>87</v>
      </c>
      <c r="G5" s="284" t="s">
        <v>190</v>
      </c>
    </row>
    <row r="6" spans="1:7" ht="14.1" customHeight="1">
      <c r="A6" s="283" t="s">
        <v>190</v>
      </c>
      <c r="B6" s="281" t="s">
        <v>87</v>
      </c>
      <c r="C6" s="285" t="s">
        <v>201</v>
      </c>
      <c r="D6" s="284" t="s">
        <v>190</v>
      </c>
      <c r="E6" s="284" t="s">
        <v>87</v>
      </c>
      <c r="F6" s="284" t="s">
        <v>87</v>
      </c>
      <c r="G6" s="284" t="s">
        <v>190</v>
      </c>
    </row>
    <row r="7" spans="1:7" ht="14.1" customHeight="1">
      <c r="A7" s="283" t="s">
        <v>190</v>
      </c>
      <c r="B7" s="281" t="s">
        <v>87</v>
      </c>
      <c r="C7" s="285" t="s">
        <v>202</v>
      </c>
      <c r="D7" s="284" t="s">
        <v>190</v>
      </c>
      <c r="E7" s="284" t="s">
        <v>87</v>
      </c>
      <c r="F7" s="284" t="s">
        <v>87</v>
      </c>
      <c r="G7" s="284" t="s">
        <v>190</v>
      </c>
    </row>
    <row r="8" spans="1:7" ht="14.1" customHeight="1">
      <c r="A8" s="283" t="s">
        <v>190</v>
      </c>
      <c r="B8" s="281" t="s">
        <v>87</v>
      </c>
      <c r="C8" s="285" t="s">
        <v>203</v>
      </c>
      <c r="D8" s="284" t="s">
        <v>190</v>
      </c>
      <c r="E8" s="284" t="s">
        <v>87</v>
      </c>
      <c r="F8" s="284" t="s">
        <v>87</v>
      </c>
      <c r="G8" s="284" t="s">
        <v>190</v>
      </c>
    </row>
    <row r="9" spans="1:7" ht="14.1" customHeight="1" thickBot="1">
      <c r="A9" s="406" t="s">
        <v>190</v>
      </c>
      <c r="B9" s="414" t="s">
        <v>87</v>
      </c>
      <c r="C9" s="415" t="s">
        <v>208</v>
      </c>
      <c r="D9" s="416" t="s">
        <v>190</v>
      </c>
      <c r="E9" s="416" t="s">
        <v>87</v>
      </c>
      <c r="F9" s="416" t="s">
        <v>87</v>
      </c>
      <c r="G9" s="416" t="s">
        <v>190</v>
      </c>
    </row>
    <row r="10" spans="1:7" s="399" customFormat="1" ht="14.1" customHeight="1">
      <c r="A10" s="410" t="s">
        <v>210</v>
      </c>
      <c r="B10" s="411">
        <v>1</v>
      </c>
      <c r="C10" s="412">
        <v>40729</v>
      </c>
      <c r="D10" s="410" t="s">
        <v>209</v>
      </c>
      <c r="E10" s="413">
        <v>8300</v>
      </c>
      <c r="F10" s="410" t="s">
        <v>212</v>
      </c>
      <c r="G10" s="410">
        <v>3</v>
      </c>
    </row>
    <row r="11" spans="1:7" s="399" customFormat="1" ht="14.1" customHeight="1">
      <c r="A11" s="283" t="s">
        <v>211</v>
      </c>
      <c r="B11" s="280">
        <v>2</v>
      </c>
      <c r="C11" s="397">
        <v>40729</v>
      </c>
      <c r="D11" s="283" t="s">
        <v>209</v>
      </c>
      <c r="E11" s="398">
        <v>10900</v>
      </c>
      <c r="F11" s="283" t="s">
        <v>213</v>
      </c>
      <c r="G11" s="283">
        <v>3</v>
      </c>
    </row>
    <row r="12" spans="1:7" s="399" customFormat="1" ht="14.1" customHeight="1" thickBot="1">
      <c r="A12" s="406" t="s">
        <v>211</v>
      </c>
      <c r="B12" s="407">
        <v>3</v>
      </c>
      <c r="C12" s="408">
        <v>40730</v>
      </c>
      <c r="D12" s="406" t="s">
        <v>209</v>
      </c>
      <c r="E12" s="409">
        <v>9000</v>
      </c>
      <c r="F12" s="406" t="s">
        <v>213</v>
      </c>
      <c r="G12" s="406">
        <v>6</v>
      </c>
    </row>
    <row r="13" spans="1:7" s="405" customFormat="1" ht="14.1" customHeight="1">
      <c r="A13" s="417" t="s">
        <v>214</v>
      </c>
      <c r="B13" s="418">
        <v>4</v>
      </c>
      <c r="C13" s="419">
        <v>40773</v>
      </c>
      <c r="D13" s="417" t="s">
        <v>209</v>
      </c>
      <c r="E13" s="420">
        <v>230</v>
      </c>
      <c r="F13" s="417" t="s">
        <v>216</v>
      </c>
      <c r="G13" s="417">
        <v>4</v>
      </c>
    </row>
    <row r="14" spans="1:7" s="405" customFormat="1" ht="14.1" customHeight="1">
      <c r="A14" s="421" t="s">
        <v>215</v>
      </c>
      <c r="B14" s="422"/>
      <c r="C14" s="423">
        <v>40773</v>
      </c>
      <c r="D14" s="421" t="s">
        <v>209</v>
      </c>
      <c r="E14" s="424"/>
      <c r="F14" s="421" t="s">
        <v>219</v>
      </c>
      <c r="G14" s="421">
        <v>5</v>
      </c>
    </row>
    <row r="15" spans="1:7" s="405" customFormat="1" ht="14.1" customHeight="1">
      <c r="A15" s="421" t="s">
        <v>210</v>
      </c>
      <c r="B15" s="422">
        <v>5</v>
      </c>
      <c r="C15" s="423">
        <v>40781</v>
      </c>
      <c r="D15" s="421" t="s">
        <v>209</v>
      </c>
      <c r="E15" s="424">
        <v>9500</v>
      </c>
      <c r="F15" s="421" t="s">
        <v>220</v>
      </c>
      <c r="G15" s="421">
        <v>7</v>
      </c>
    </row>
    <row r="16" spans="1:7" s="405" customFormat="1" ht="14.1" customHeight="1">
      <c r="A16" s="421" t="s">
        <v>211</v>
      </c>
      <c r="B16" s="422">
        <v>6</v>
      </c>
      <c r="C16" s="423">
        <v>40781</v>
      </c>
      <c r="D16" s="421" t="s">
        <v>209</v>
      </c>
      <c r="E16" s="424">
        <v>10800</v>
      </c>
      <c r="F16" s="421" t="s">
        <v>220</v>
      </c>
      <c r="G16" s="421">
        <v>10</v>
      </c>
    </row>
    <row r="17" spans="1:1311" s="405" customFormat="1" ht="14.1" customHeight="1">
      <c r="A17" s="421" t="s">
        <v>217</v>
      </c>
      <c r="B17" s="422">
        <v>7</v>
      </c>
      <c r="C17" s="423">
        <v>40781</v>
      </c>
      <c r="D17" s="421" t="s">
        <v>209</v>
      </c>
      <c r="E17" s="424">
        <v>15900</v>
      </c>
      <c r="F17" s="421" t="s">
        <v>220</v>
      </c>
      <c r="G17" s="421">
        <v>4</v>
      </c>
    </row>
    <row r="18" spans="1:1311" s="405" customFormat="1" ht="14.1" customHeight="1" thickBot="1">
      <c r="A18" s="425" t="s">
        <v>218</v>
      </c>
      <c r="B18" s="426">
        <v>8</v>
      </c>
      <c r="C18" s="427">
        <v>40782</v>
      </c>
      <c r="D18" s="425" t="s">
        <v>209</v>
      </c>
      <c r="E18" s="428">
        <v>15800</v>
      </c>
      <c r="F18" s="425" t="s">
        <v>221</v>
      </c>
      <c r="G18" s="425">
        <v>7</v>
      </c>
    </row>
    <row r="19" spans="1:1311" s="404" customFormat="1" ht="14.1" customHeight="1" thickBot="1">
      <c r="A19" s="429" t="s">
        <v>210</v>
      </c>
      <c r="B19" s="430">
        <v>9</v>
      </c>
      <c r="C19" s="431">
        <v>40793</v>
      </c>
      <c r="D19" s="429" t="s">
        <v>209</v>
      </c>
      <c r="E19" s="432">
        <v>10400</v>
      </c>
      <c r="F19" s="429" t="s">
        <v>220</v>
      </c>
      <c r="G19" s="429">
        <v>11</v>
      </c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  <c r="DG19" s="405"/>
      <c r="DH19" s="405"/>
      <c r="DI19" s="405"/>
      <c r="DJ19" s="405"/>
      <c r="DK19" s="405"/>
      <c r="DL19" s="405"/>
      <c r="DM19" s="405"/>
      <c r="DN19" s="405"/>
      <c r="DO19" s="405"/>
      <c r="DP19" s="405"/>
      <c r="DQ19" s="405"/>
      <c r="DR19" s="405"/>
      <c r="DS19" s="405"/>
      <c r="DT19" s="405"/>
      <c r="DU19" s="405"/>
      <c r="DV19" s="405"/>
      <c r="DW19" s="405"/>
      <c r="DX19" s="405"/>
      <c r="DY19" s="405"/>
      <c r="DZ19" s="405"/>
      <c r="EA19" s="405"/>
      <c r="EB19" s="405"/>
      <c r="EC19" s="405"/>
      <c r="ED19" s="405"/>
      <c r="EE19" s="405"/>
      <c r="EF19" s="405"/>
      <c r="EG19" s="405"/>
      <c r="EH19" s="405"/>
      <c r="EI19" s="405"/>
      <c r="EJ19" s="405"/>
      <c r="EK19" s="405"/>
      <c r="EL19" s="405"/>
      <c r="EM19" s="405"/>
      <c r="EN19" s="405"/>
      <c r="EO19" s="405"/>
      <c r="EP19" s="405"/>
      <c r="EQ19" s="405"/>
      <c r="ER19" s="405"/>
      <c r="ES19" s="405"/>
      <c r="ET19" s="405"/>
      <c r="EU19" s="405"/>
      <c r="EV19" s="405"/>
      <c r="EW19" s="405"/>
      <c r="EX19" s="405"/>
      <c r="EY19" s="405"/>
      <c r="EZ19" s="405"/>
      <c r="FA19" s="405"/>
      <c r="FB19" s="405"/>
      <c r="FC19" s="405"/>
      <c r="FD19" s="405"/>
      <c r="FE19" s="405"/>
      <c r="FF19" s="405"/>
      <c r="FG19" s="405"/>
      <c r="FH19" s="405"/>
      <c r="FI19" s="405"/>
      <c r="FJ19" s="405"/>
      <c r="FK19" s="405"/>
      <c r="FL19" s="405"/>
      <c r="FM19" s="405"/>
      <c r="FN19" s="405"/>
      <c r="FO19" s="405"/>
      <c r="FP19" s="405"/>
      <c r="FQ19" s="405"/>
      <c r="FR19" s="405"/>
      <c r="FS19" s="405"/>
      <c r="FT19" s="405"/>
      <c r="FU19" s="405"/>
      <c r="FV19" s="405"/>
      <c r="FW19" s="405"/>
      <c r="FX19" s="405"/>
      <c r="FY19" s="405"/>
      <c r="FZ19" s="405"/>
      <c r="GA19" s="405"/>
      <c r="GB19" s="405"/>
      <c r="GC19" s="405"/>
      <c r="GD19" s="405"/>
      <c r="GE19" s="405"/>
      <c r="GF19" s="405"/>
      <c r="GG19" s="405"/>
      <c r="GH19" s="405"/>
      <c r="GI19" s="405"/>
      <c r="GJ19" s="405"/>
      <c r="GK19" s="405"/>
      <c r="GL19" s="405"/>
      <c r="GM19" s="405"/>
      <c r="GN19" s="405"/>
      <c r="GO19" s="405"/>
      <c r="GP19" s="405"/>
      <c r="GQ19" s="405"/>
      <c r="GR19" s="405"/>
      <c r="GS19" s="405"/>
      <c r="GT19" s="405"/>
      <c r="GU19" s="405"/>
      <c r="GV19" s="405"/>
      <c r="GW19" s="405"/>
      <c r="GX19" s="405"/>
      <c r="GY19" s="405"/>
      <c r="GZ19" s="405"/>
      <c r="HA19" s="405"/>
      <c r="HB19" s="405"/>
      <c r="HC19" s="405"/>
      <c r="HD19" s="405"/>
      <c r="HE19" s="405"/>
      <c r="HF19" s="405"/>
      <c r="HG19" s="405"/>
      <c r="HH19" s="405"/>
      <c r="HI19" s="405"/>
      <c r="HJ19" s="405"/>
      <c r="HK19" s="405"/>
      <c r="HL19" s="405"/>
      <c r="HM19" s="405"/>
      <c r="HN19" s="405"/>
      <c r="HO19" s="405"/>
      <c r="HP19" s="405"/>
      <c r="HQ19" s="405"/>
      <c r="HR19" s="405"/>
      <c r="HS19" s="405"/>
      <c r="HT19" s="405"/>
      <c r="HU19" s="405"/>
      <c r="HV19" s="405"/>
      <c r="HW19" s="405"/>
      <c r="HX19" s="405"/>
      <c r="HY19" s="405"/>
      <c r="HZ19" s="405"/>
      <c r="IA19" s="405"/>
      <c r="IB19" s="405"/>
      <c r="IC19" s="405"/>
      <c r="ID19" s="405"/>
      <c r="IE19" s="405"/>
      <c r="IF19" s="405"/>
      <c r="IG19" s="405"/>
      <c r="IH19" s="405"/>
      <c r="II19" s="405"/>
      <c r="IJ19" s="405"/>
      <c r="IK19" s="405"/>
      <c r="IL19" s="405"/>
      <c r="IM19" s="405"/>
      <c r="IN19" s="405"/>
      <c r="IO19" s="405"/>
      <c r="IP19" s="405"/>
      <c r="IQ19" s="405"/>
      <c r="IR19" s="405"/>
      <c r="IS19" s="405"/>
      <c r="IT19" s="405"/>
      <c r="IU19" s="405"/>
      <c r="IV19" s="405"/>
      <c r="IW19" s="405"/>
      <c r="IX19" s="405"/>
      <c r="IY19" s="405"/>
      <c r="IZ19" s="405"/>
      <c r="JA19" s="405"/>
      <c r="JB19" s="405"/>
      <c r="JC19" s="405"/>
      <c r="JD19" s="405"/>
      <c r="JE19" s="405"/>
      <c r="JF19" s="405"/>
      <c r="JG19" s="405"/>
      <c r="JH19" s="405"/>
      <c r="JI19" s="405"/>
      <c r="JJ19" s="405"/>
      <c r="JK19" s="405"/>
      <c r="JL19" s="405"/>
      <c r="JM19" s="405"/>
      <c r="JN19" s="405"/>
      <c r="JO19" s="405"/>
      <c r="JP19" s="405"/>
      <c r="JQ19" s="405"/>
      <c r="JR19" s="405"/>
      <c r="JS19" s="405"/>
      <c r="JT19" s="405"/>
      <c r="JU19" s="405"/>
      <c r="JV19" s="405"/>
      <c r="JW19" s="405"/>
      <c r="JX19" s="405"/>
      <c r="JY19" s="405"/>
      <c r="JZ19" s="405"/>
      <c r="KA19" s="405"/>
      <c r="KB19" s="405"/>
      <c r="KC19" s="405"/>
      <c r="KD19" s="405"/>
      <c r="KE19" s="405"/>
      <c r="KF19" s="405"/>
      <c r="KG19" s="405"/>
      <c r="KH19" s="405"/>
      <c r="KI19" s="405"/>
      <c r="KJ19" s="405"/>
      <c r="KK19" s="405"/>
      <c r="KL19" s="405"/>
      <c r="KM19" s="405"/>
      <c r="KN19" s="405"/>
      <c r="KO19" s="405"/>
      <c r="KP19" s="405"/>
      <c r="KQ19" s="405"/>
      <c r="KR19" s="405"/>
      <c r="KS19" s="405"/>
      <c r="KT19" s="405"/>
      <c r="KU19" s="405"/>
      <c r="KV19" s="405"/>
      <c r="KW19" s="405"/>
      <c r="KX19" s="405"/>
      <c r="KY19" s="405"/>
      <c r="KZ19" s="405"/>
      <c r="LA19" s="405"/>
      <c r="LB19" s="405"/>
      <c r="LC19" s="405"/>
      <c r="LD19" s="405"/>
      <c r="LE19" s="405"/>
      <c r="LF19" s="405"/>
      <c r="LG19" s="405"/>
      <c r="LH19" s="405"/>
      <c r="LI19" s="405"/>
      <c r="LJ19" s="405"/>
      <c r="LK19" s="405"/>
      <c r="LL19" s="405"/>
      <c r="LM19" s="405"/>
      <c r="LN19" s="405"/>
      <c r="LO19" s="405"/>
      <c r="LP19" s="405"/>
      <c r="LQ19" s="405"/>
      <c r="LR19" s="405"/>
      <c r="LS19" s="405"/>
      <c r="LT19" s="405"/>
      <c r="LU19" s="405"/>
      <c r="LV19" s="405"/>
      <c r="LW19" s="405"/>
      <c r="LX19" s="405"/>
      <c r="LY19" s="405"/>
      <c r="LZ19" s="405"/>
      <c r="MA19" s="405"/>
      <c r="MB19" s="405"/>
      <c r="MC19" s="405"/>
      <c r="MD19" s="405"/>
      <c r="ME19" s="405"/>
      <c r="MF19" s="405"/>
      <c r="MG19" s="405"/>
      <c r="MH19" s="405"/>
      <c r="MI19" s="405"/>
      <c r="MJ19" s="405"/>
      <c r="MK19" s="405"/>
      <c r="ML19" s="405"/>
      <c r="MM19" s="405"/>
      <c r="MN19" s="405"/>
      <c r="MO19" s="405"/>
      <c r="MP19" s="405"/>
      <c r="MQ19" s="405"/>
      <c r="MR19" s="405"/>
      <c r="MS19" s="405"/>
      <c r="MT19" s="405"/>
      <c r="MU19" s="405"/>
      <c r="MV19" s="405"/>
      <c r="MW19" s="405"/>
      <c r="MX19" s="405"/>
      <c r="MY19" s="405"/>
      <c r="MZ19" s="405"/>
      <c r="NA19" s="405"/>
      <c r="NB19" s="405"/>
      <c r="NC19" s="405"/>
      <c r="ND19" s="405"/>
      <c r="NE19" s="405"/>
      <c r="NF19" s="405"/>
      <c r="NG19" s="405"/>
      <c r="NH19" s="405"/>
      <c r="NI19" s="405"/>
      <c r="NJ19" s="405"/>
      <c r="NK19" s="405"/>
      <c r="NL19" s="405"/>
      <c r="NM19" s="405"/>
      <c r="NN19" s="405"/>
      <c r="NO19" s="405"/>
      <c r="NP19" s="405"/>
      <c r="NQ19" s="405"/>
      <c r="NR19" s="405"/>
      <c r="NS19" s="405"/>
      <c r="NT19" s="405"/>
      <c r="NU19" s="405"/>
      <c r="NV19" s="405"/>
      <c r="NW19" s="405"/>
      <c r="NX19" s="405"/>
      <c r="NY19" s="405"/>
      <c r="NZ19" s="405"/>
      <c r="OA19" s="405"/>
      <c r="OB19" s="405"/>
      <c r="OC19" s="405"/>
      <c r="OD19" s="405"/>
      <c r="OE19" s="405"/>
      <c r="OF19" s="405"/>
      <c r="OG19" s="405"/>
      <c r="OH19" s="405"/>
      <c r="OI19" s="405"/>
      <c r="OJ19" s="405"/>
      <c r="OK19" s="405"/>
      <c r="OL19" s="405"/>
      <c r="OM19" s="405"/>
      <c r="ON19" s="405"/>
      <c r="OO19" s="405"/>
      <c r="OP19" s="405"/>
      <c r="OQ19" s="405"/>
      <c r="OR19" s="405"/>
      <c r="OS19" s="405"/>
      <c r="OT19" s="405"/>
      <c r="OU19" s="405"/>
      <c r="OV19" s="405"/>
      <c r="OW19" s="405"/>
      <c r="OX19" s="405"/>
      <c r="OY19" s="405"/>
      <c r="OZ19" s="405"/>
      <c r="PA19" s="405"/>
      <c r="PB19" s="405"/>
      <c r="PC19" s="405"/>
      <c r="PD19" s="405"/>
      <c r="PE19" s="405"/>
      <c r="PF19" s="405"/>
      <c r="PG19" s="405"/>
      <c r="PH19" s="405"/>
      <c r="PI19" s="405"/>
      <c r="PJ19" s="405"/>
      <c r="PK19" s="405"/>
      <c r="PL19" s="405"/>
      <c r="PM19" s="405"/>
      <c r="PN19" s="405"/>
      <c r="PO19" s="405"/>
      <c r="PP19" s="405"/>
      <c r="PQ19" s="405"/>
      <c r="PR19" s="405"/>
      <c r="PS19" s="405"/>
      <c r="PT19" s="405"/>
      <c r="PU19" s="405"/>
      <c r="PV19" s="405"/>
      <c r="PW19" s="405"/>
      <c r="PX19" s="405"/>
      <c r="PY19" s="405"/>
      <c r="PZ19" s="405"/>
      <c r="QA19" s="405"/>
      <c r="QB19" s="405"/>
      <c r="QC19" s="405"/>
      <c r="QD19" s="405"/>
      <c r="QE19" s="405"/>
      <c r="QF19" s="405"/>
      <c r="QG19" s="405"/>
      <c r="QH19" s="405"/>
      <c r="QI19" s="405"/>
      <c r="QJ19" s="405"/>
      <c r="QK19" s="405"/>
      <c r="QL19" s="405"/>
      <c r="QM19" s="405"/>
      <c r="QN19" s="405"/>
      <c r="QO19" s="405"/>
      <c r="QP19" s="405"/>
      <c r="QQ19" s="405"/>
      <c r="QR19" s="405"/>
      <c r="QS19" s="405"/>
      <c r="QT19" s="405"/>
      <c r="QU19" s="405"/>
      <c r="QV19" s="405"/>
      <c r="QW19" s="405"/>
      <c r="QX19" s="405"/>
      <c r="QY19" s="405"/>
      <c r="QZ19" s="405"/>
      <c r="RA19" s="405"/>
      <c r="RB19" s="405"/>
      <c r="RC19" s="405"/>
      <c r="RD19" s="405"/>
      <c r="RE19" s="405"/>
      <c r="RF19" s="405"/>
      <c r="RG19" s="405"/>
      <c r="RH19" s="405"/>
      <c r="RI19" s="405"/>
      <c r="RJ19" s="405"/>
      <c r="RK19" s="405"/>
      <c r="RL19" s="405"/>
      <c r="RM19" s="405"/>
      <c r="RN19" s="405"/>
      <c r="RO19" s="405"/>
      <c r="RP19" s="405"/>
      <c r="RQ19" s="405"/>
      <c r="RR19" s="405"/>
      <c r="RS19" s="405"/>
      <c r="RT19" s="405"/>
      <c r="RU19" s="405"/>
      <c r="RV19" s="405"/>
      <c r="RW19" s="405"/>
      <c r="RX19" s="405"/>
      <c r="RY19" s="405"/>
      <c r="RZ19" s="405"/>
      <c r="SA19" s="405"/>
      <c r="SB19" s="405"/>
      <c r="SC19" s="405"/>
      <c r="SD19" s="405"/>
      <c r="SE19" s="405"/>
      <c r="SF19" s="405"/>
      <c r="SG19" s="405"/>
      <c r="SH19" s="405"/>
      <c r="SI19" s="405"/>
      <c r="SJ19" s="405"/>
      <c r="SK19" s="405"/>
      <c r="SL19" s="405"/>
      <c r="SM19" s="405"/>
      <c r="SN19" s="405"/>
      <c r="SO19" s="405"/>
      <c r="SP19" s="405"/>
      <c r="SQ19" s="405"/>
      <c r="SR19" s="405"/>
      <c r="SS19" s="405"/>
      <c r="ST19" s="405"/>
      <c r="SU19" s="405"/>
      <c r="SV19" s="405"/>
      <c r="SW19" s="405"/>
      <c r="SX19" s="405"/>
      <c r="SY19" s="405"/>
      <c r="SZ19" s="405"/>
      <c r="TA19" s="405"/>
      <c r="TB19" s="405"/>
      <c r="TC19" s="405"/>
      <c r="TD19" s="405"/>
      <c r="TE19" s="405"/>
      <c r="TF19" s="405"/>
      <c r="TG19" s="405"/>
      <c r="TH19" s="405"/>
      <c r="TI19" s="405"/>
      <c r="TJ19" s="405"/>
      <c r="TK19" s="405"/>
      <c r="TL19" s="405"/>
      <c r="TM19" s="405"/>
      <c r="TN19" s="405"/>
      <c r="TO19" s="405"/>
      <c r="TP19" s="405"/>
      <c r="TQ19" s="405"/>
      <c r="TR19" s="405"/>
      <c r="TS19" s="405"/>
      <c r="TT19" s="405"/>
      <c r="TU19" s="405"/>
      <c r="TV19" s="405"/>
      <c r="TW19" s="405"/>
      <c r="TX19" s="405"/>
      <c r="TY19" s="405"/>
      <c r="TZ19" s="405"/>
      <c r="UA19" s="405"/>
      <c r="UB19" s="405"/>
      <c r="UC19" s="405"/>
      <c r="UD19" s="405"/>
      <c r="UE19" s="405"/>
      <c r="UF19" s="405"/>
      <c r="UG19" s="405"/>
      <c r="UH19" s="405"/>
      <c r="UI19" s="405"/>
      <c r="UJ19" s="405"/>
      <c r="UK19" s="405"/>
      <c r="UL19" s="405"/>
      <c r="UM19" s="405"/>
      <c r="UN19" s="405"/>
      <c r="UO19" s="405"/>
      <c r="UP19" s="405"/>
      <c r="UQ19" s="405"/>
      <c r="UR19" s="405"/>
      <c r="US19" s="405"/>
      <c r="UT19" s="405"/>
      <c r="UU19" s="405"/>
      <c r="UV19" s="405"/>
      <c r="UW19" s="405"/>
      <c r="UX19" s="405"/>
      <c r="UY19" s="405"/>
      <c r="UZ19" s="405"/>
      <c r="VA19" s="405"/>
      <c r="VB19" s="405"/>
      <c r="VC19" s="405"/>
      <c r="VD19" s="405"/>
      <c r="VE19" s="405"/>
      <c r="VF19" s="405"/>
      <c r="VG19" s="405"/>
      <c r="VH19" s="405"/>
      <c r="VI19" s="405"/>
      <c r="VJ19" s="405"/>
      <c r="VK19" s="405"/>
      <c r="VL19" s="405"/>
      <c r="VM19" s="405"/>
      <c r="VN19" s="405"/>
      <c r="VO19" s="405"/>
      <c r="VP19" s="405"/>
      <c r="VQ19" s="405"/>
      <c r="VR19" s="405"/>
      <c r="VS19" s="405"/>
      <c r="VT19" s="405"/>
      <c r="VU19" s="405"/>
      <c r="VV19" s="405"/>
      <c r="VW19" s="405"/>
      <c r="VX19" s="405"/>
      <c r="VY19" s="405"/>
      <c r="VZ19" s="405"/>
      <c r="WA19" s="405"/>
      <c r="WB19" s="405"/>
      <c r="WC19" s="405"/>
      <c r="WD19" s="405"/>
      <c r="WE19" s="405"/>
      <c r="WF19" s="405"/>
      <c r="WG19" s="405"/>
      <c r="WH19" s="405"/>
      <c r="WI19" s="405"/>
      <c r="WJ19" s="405"/>
      <c r="WK19" s="405"/>
      <c r="WL19" s="405"/>
      <c r="WM19" s="405"/>
      <c r="WN19" s="405"/>
      <c r="WO19" s="405"/>
      <c r="WP19" s="405"/>
      <c r="WQ19" s="405"/>
      <c r="WR19" s="405"/>
      <c r="WS19" s="405"/>
      <c r="WT19" s="405"/>
      <c r="WU19" s="405"/>
      <c r="WV19" s="405"/>
      <c r="WW19" s="405"/>
      <c r="WX19" s="405"/>
      <c r="WY19" s="405"/>
      <c r="WZ19" s="405"/>
      <c r="XA19" s="405"/>
      <c r="XB19" s="405"/>
      <c r="XC19" s="405"/>
      <c r="XD19" s="405"/>
      <c r="XE19" s="405"/>
      <c r="XF19" s="405"/>
      <c r="XG19" s="405"/>
      <c r="XH19" s="405"/>
      <c r="XI19" s="405"/>
      <c r="XJ19" s="405"/>
      <c r="XK19" s="405"/>
      <c r="XL19" s="405"/>
      <c r="XM19" s="405"/>
      <c r="XN19" s="405"/>
      <c r="XO19" s="405"/>
      <c r="XP19" s="405"/>
      <c r="XQ19" s="405"/>
      <c r="XR19" s="405"/>
      <c r="XS19" s="405"/>
      <c r="XT19" s="405"/>
      <c r="XU19" s="405"/>
      <c r="XV19" s="405"/>
      <c r="XW19" s="405"/>
      <c r="XX19" s="405"/>
      <c r="XY19" s="405"/>
      <c r="XZ19" s="405"/>
      <c r="YA19" s="405"/>
      <c r="YB19" s="405"/>
      <c r="YC19" s="405"/>
      <c r="YD19" s="405"/>
      <c r="YE19" s="405"/>
      <c r="YF19" s="405"/>
      <c r="YG19" s="405"/>
      <c r="YH19" s="405"/>
      <c r="YI19" s="405"/>
      <c r="YJ19" s="405"/>
      <c r="YK19" s="405"/>
      <c r="YL19" s="405"/>
      <c r="YM19" s="405"/>
      <c r="YN19" s="405"/>
      <c r="YO19" s="405"/>
      <c r="YP19" s="405"/>
      <c r="YQ19" s="405"/>
      <c r="YR19" s="405"/>
      <c r="YS19" s="405"/>
      <c r="YT19" s="405"/>
      <c r="YU19" s="405"/>
      <c r="YV19" s="405"/>
      <c r="YW19" s="405"/>
      <c r="YX19" s="405"/>
      <c r="YY19" s="405"/>
      <c r="YZ19" s="405"/>
      <c r="ZA19" s="405"/>
      <c r="ZB19" s="405"/>
      <c r="ZC19" s="405"/>
      <c r="ZD19" s="405"/>
      <c r="ZE19" s="405"/>
      <c r="ZF19" s="405"/>
      <c r="ZG19" s="405"/>
      <c r="ZH19" s="405"/>
      <c r="ZI19" s="405"/>
      <c r="ZJ19" s="405"/>
      <c r="ZK19" s="405"/>
      <c r="ZL19" s="405"/>
      <c r="ZM19" s="405"/>
      <c r="ZN19" s="405"/>
      <c r="ZO19" s="405"/>
      <c r="ZP19" s="405"/>
      <c r="ZQ19" s="405"/>
      <c r="ZR19" s="405"/>
      <c r="ZS19" s="405"/>
      <c r="ZT19" s="405"/>
      <c r="ZU19" s="405"/>
      <c r="ZV19" s="405"/>
      <c r="ZW19" s="405"/>
      <c r="ZX19" s="405"/>
      <c r="ZY19" s="405"/>
      <c r="ZZ19" s="405"/>
      <c r="AAA19" s="405"/>
      <c r="AAB19" s="405"/>
      <c r="AAC19" s="405"/>
      <c r="AAD19" s="405"/>
      <c r="AAE19" s="405"/>
      <c r="AAF19" s="405"/>
      <c r="AAG19" s="405"/>
      <c r="AAH19" s="405"/>
      <c r="AAI19" s="405"/>
      <c r="AAJ19" s="405"/>
      <c r="AAK19" s="405"/>
      <c r="AAL19" s="405"/>
      <c r="AAM19" s="405"/>
      <c r="AAN19" s="405"/>
      <c r="AAO19" s="405"/>
      <c r="AAP19" s="405"/>
      <c r="AAQ19" s="405"/>
      <c r="AAR19" s="405"/>
      <c r="AAS19" s="405"/>
      <c r="AAT19" s="405"/>
      <c r="AAU19" s="405"/>
      <c r="AAV19" s="405"/>
      <c r="AAW19" s="405"/>
      <c r="AAX19" s="405"/>
      <c r="AAY19" s="405"/>
      <c r="AAZ19" s="405"/>
      <c r="ABA19" s="405"/>
      <c r="ABB19" s="405"/>
      <c r="ABC19" s="405"/>
      <c r="ABD19" s="405"/>
      <c r="ABE19" s="405"/>
      <c r="ABF19" s="405"/>
      <c r="ABG19" s="405"/>
      <c r="ABH19" s="405"/>
      <c r="ABI19" s="405"/>
      <c r="ABJ19" s="405"/>
      <c r="ABK19" s="405"/>
      <c r="ABL19" s="405"/>
      <c r="ABM19" s="405"/>
      <c r="ABN19" s="405"/>
      <c r="ABO19" s="405"/>
      <c r="ABP19" s="405"/>
      <c r="ABQ19" s="405"/>
      <c r="ABR19" s="405"/>
      <c r="ABS19" s="405"/>
      <c r="ABT19" s="405"/>
      <c r="ABU19" s="405"/>
      <c r="ABV19" s="405"/>
      <c r="ABW19" s="405"/>
      <c r="ABX19" s="405"/>
      <c r="ABY19" s="405"/>
      <c r="ABZ19" s="405"/>
      <c r="ACA19" s="405"/>
      <c r="ACB19" s="405"/>
      <c r="ACC19" s="405"/>
      <c r="ACD19" s="405"/>
      <c r="ACE19" s="405"/>
      <c r="ACF19" s="405"/>
      <c r="ACG19" s="405"/>
      <c r="ACH19" s="405"/>
      <c r="ACI19" s="405"/>
      <c r="ACJ19" s="405"/>
      <c r="ACK19" s="405"/>
      <c r="ACL19" s="405"/>
      <c r="ACM19" s="405"/>
      <c r="ACN19" s="405"/>
      <c r="ACO19" s="405"/>
      <c r="ACP19" s="405"/>
      <c r="ACQ19" s="405"/>
      <c r="ACR19" s="405"/>
      <c r="ACS19" s="405"/>
      <c r="ACT19" s="405"/>
      <c r="ACU19" s="405"/>
      <c r="ACV19" s="405"/>
      <c r="ACW19" s="405"/>
      <c r="ACX19" s="405"/>
      <c r="ACY19" s="405"/>
      <c r="ACZ19" s="405"/>
      <c r="ADA19" s="405"/>
      <c r="ADB19" s="405"/>
      <c r="ADC19" s="405"/>
      <c r="ADD19" s="405"/>
      <c r="ADE19" s="405"/>
      <c r="ADF19" s="405"/>
      <c r="ADG19" s="405"/>
      <c r="ADH19" s="405"/>
      <c r="ADI19" s="405"/>
      <c r="ADJ19" s="405"/>
      <c r="ADK19" s="405"/>
      <c r="ADL19" s="405"/>
      <c r="ADM19" s="405"/>
      <c r="ADN19" s="405"/>
      <c r="ADO19" s="405"/>
      <c r="ADP19" s="405"/>
      <c r="ADQ19" s="405"/>
      <c r="ADR19" s="405"/>
      <c r="ADS19" s="405"/>
      <c r="ADT19" s="405"/>
      <c r="ADU19" s="405"/>
      <c r="ADV19" s="405"/>
      <c r="ADW19" s="405"/>
      <c r="ADX19" s="405"/>
      <c r="ADY19" s="405"/>
      <c r="ADZ19" s="405"/>
      <c r="AEA19" s="405"/>
      <c r="AEB19" s="405"/>
      <c r="AEC19" s="405"/>
      <c r="AED19" s="405"/>
      <c r="AEE19" s="405"/>
      <c r="AEF19" s="405"/>
      <c r="AEG19" s="405"/>
      <c r="AEH19" s="405"/>
      <c r="AEI19" s="405"/>
      <c r="AEJ19" s="405"/>
      <c r="AEK19" s="405"/>
      <c r="AEL19" s="405"/>
      <c r="AEM19" s="405"/>
      <c r="AEN19" s="405"/>
      <c r="AEO19" s="405"/>
      <c r="AEP19" s="405"/>
      <c r="AEQ19" s="405"/>
      <c r="AER19" s="405"/>
      <c r="AES19" s="405"/>
      <c r="AET19" s="405"/>
      <c r="AEU19" s="405"/>
      <c r="AEV19" s="405"/>
      <c r="AEW19" s="405"/>
      <c r="AEX19" s="405"/>
      <c r="AEY19" s="405"/>
      <c r="AEZ19" s="405"/>
      <c r="AFA19" s="405"/>
      <c r="AFB19" s="405"/>
      <c r="AFC19" s="405"/>
      <c r="AFD19" s="405"/>
      <c r="AFE19" s="405"/>
      <c r="AFF19" s="405"/>
      <c r="AFG19" s="405"/>
      <c r="AFH19" s="405"/>
      <c r="AFI19" s="405"/>
      <c r="AFJ19" s="405"/>
      <c r="AFK19" s="405"/>
      <c r="AFL19" s="405"/>
      <c r="AFM19" s="405"/>
      <c r="AFN19" s="405"/>
      <c r="AFO19" s="405"/>
      <c r="AFP19" s="405"/>
      <c r="AFQ19" s="405"/>
      <c r="AFR19" s="405"/>
      <c r="AFS19" s="405"/>
      <c r="AFT19" s="405"/>
      <c r="AFU19" s="405"/>
      <c r="AFV19" s="405"/>
      <c r="AFW19" s="405"/>
      <c r="AFX19" s="405"/>
      <c r="AFY19" s="405"/>
      <c r="AFZ19" s="405"/>
      <c r="AGA19" s="405"/>
      <c r="AGB19" s="405"/>
      <c r="AGC19" s="405"/>
      <c r="AGD19" s="405"/>
      <c r="AGE19" s="405"/>
      <c r="AGF19" s="405"/>
      <c r="AGG19" s="405"/>
      <c r="AGH19" s="405"/>
      <c r="AGI19" s="405"/>
      <c r="AGJ19" s="405"/>
      <c r="AGK19" s="405"/>
      <c r="AGL19" s="405"/>
      <c r="AGM19" s="405"/>
      <c r="AGN19" s="405"/>
      <c r="AGO19" s="405"/>
      <c r="AGP19" s="405"/>
      <c r="AGQ19" s="405"/>
      <c r="AGR19" s="405"/>
      <c r="AGS19" s="405"/>
      <c r="AGT19" s="405"/>
      <c r="AGU19" s="405"/>
      <c r="AGV19" s="405"/>
      <c r="AGW19" s="405"/>
      <c r="AGX19" s="405"/>
      <c r="AGY19" s="405"/>
      <c r="AGZ19" s="405"/>
      <c r="AHA19" s="405"/>
      <c r="AHB19" s="405"/>
      <c r="AHC19" s="405"/>
      <c r="AHD19" s="405"/>
      <c r="AHE19" s="405"/>
      <c r="AHF19" s="405"/>
      <c r="AHG19" s="405"/>
      <c r="AHH19" s="405"/>
      <c r="AHI19" s="405"/>
      <c r="AHJ19" s="405"/>
      <c r="AHK19" s="405"/>
      <c r="AHL19" s="405"/>
      <c r="AHM19" s="405"/>
      <c r="AHN19" s="405"/>
      <c r="AHO19" s="405"/>
      <c r="AHP19" s="405"/>
      <c r="AHQ19" s="405"/>
      <c r="AHR19" s="405"/>
      <c r="AHS19" s="405"/>
      <c r="AHT19" s="405"/>
      <c r="AHU19" s="405"/>
      <c r="AHV19" s="405"/>
      <c r="AHW19" s="405"/>
      <c r="AHX19" s="405"/>
      <c r="AHY19" s="405"/>
      <c r="AHZ19" s="405"/>
      <c r="AIA19" s="405"/>
      <c r="AIB19" s="405"/>
      <c r="AIC19" s="405"/>
      <c r="AID19" s="405"/>
      <c r="AIE19" s="405"/>
      <c r="AIF19" s="405"/>
      <c r="AIG19" s="405"/>
      <c r="AIH19" s="405"/>
      <c r="AII19" s="405"/>
      <c r="AIJ19" s="405"/>
      <c r="AIK19" s="405"/>
      <c r="AIL19" s="405"/>
      <c r="AIM19" s="405"/>
      <c r="AIN19" s="405"/>
      <c r="AIO19" s="405"/>
      <c r="AIP19" s="405"/>
      <c r="AIQ19" s="405"/>
      <c r="AIR19" s="405"/>
      <c r="AIS19" s="405"/>
      <c r="AIT19" s="405"/>
      <c r="AIU19" s="405"/>
      <c r="AIV19" s="405"/>
      <c r="AIW19" s="405"/>
      <c r="AIX19" s="405"/>
      <c r="AIY19" s="405"/>
      <c r="AIZ19" s="405"/>
      <c r="AJA19" s="405"/>
      <c r="AJB19" s="405"/>
      <c r="AJC19" s="405"/>
      <c r="AJD19" s="405"/>
      <c r="AJE19" s="405"/>
      <c r="AJF19" s="405"/>
      <c r="AJG19" s="405"/>
      <c r="AJH19" s="405"/>
      <c r="AJI19" s="405"/>
      <c r="AJJ19" s="405"/>
      <c r="AJK19" s="405"/>
      <c r="AJL19" s="405"/>
      <c r="AJM19" s="405"/>
      <c r="AJN19" s="405"/>
      <c r="AJO19" s="405"/>
      <c r="AJP19" s="405"/>
      <c r="AJQ19" s="405"/>
      <c r="AJR19" s="405"/>
      <c r="AJS19" s="405"/>
      <c r="AJT19" s="405"/>
      <c r="AJU19" s="405"/>
      <c r="AJV19" s="405"/>
      <c r="AJW19" s="405"/>
      <c r="AJX19" s="405"/>
      <c r="AJY19" s="405"/>
      <c r="AJZ19" s="405"/>
      <c r="AKA19" s="405"/>
      <c r="AKB19" s="405"/>
      <c r="AKC19" s="405"/>
      <c r="AKD19" s="405"/>
      <c r="AKE19" s="405"/>
      <c r="AKF19" s="405"/>
      <c r="AKG19" s="405"/>
      <c r="AKH19" s="405"/>
      <c r="AKI19" s="405"/>
      <c r="AKJ19" s="405"/>
      <c r="AKK19" s="405"/>
      <c r="AKL19" s="405"/>
      <c r="AKM19" s="405"/>
      <c r="AKN19" s="405"/>
      <c r="AKO19" s="405"/>
      <c r="AKP19" s="405"/>
      <c r="AKQ19" s="405"/>
      <c r="AKR19" s="405"/>
      <c r="AKS19" s="405"/>
      <c r="AKT19" s="405"/>
      <c r="AKU19" s="405"/>
      <c r="AKV19" s="405"/>
      <c r="AKW19" s="405"/>
      <c r="AKX19" s="405"/>
      <c r="AKY19" s="405"/>
      <c r="AKZ19" s="405"/>
      <c r="ALA19" s="405"/>
      <c r="ALB19" s="405"/>
      <c r="ALC19" s="405"/>
      <c r="ALD19" s="405"/>
      <c r="ALE19" s="405"/>
      <c r="ALF19" s="405"/>
      <c r="ALG19" s="405"/>
      <c r="ALH19" s="405"/>
      <c r="ALI19" s="405"/>
      <c r="ALJ19" s="405"/>
      <c r="ALK19" s="405"/>
      <c r="ALL19" s="405"/>
      <c r="ALM19" s="405"/>
      <c r="ALN19" s="405"/>
      <c r="ALO19" s="405"/>
      <c r="ALP19" s="405"/>
      <c r="ALQ19" s="405"/>
      <c r="ALR19" s="405"/>
      <c r="ALS19" s="405"/>
      <c r="ALT19" s="405"/>
      <c r="ALU19" s="405"/>
      <c r="ALV19" s="405"/>
      <c r="ALW19" s="405"/>
      <c r="ALX19" s="405"/>
      <c r="ALY19" s="405"/>
      <c r="ALZ19" s="405"/>
      <c r="AMA19" s="405"/>
      <c r="AMB19" s="405"/>
      <c r="AMC19" s="405"/>
      <c r="AMD19" s="405"/>
      <c r="AME19" s="405"/>
      <c r="AMF19" s="405"/>
      <c r="AMG19" s="405"/>
      <c r="AMH19" s="405"/>
      <c r="AMI19" s="405"/>
      <c r="AMJ19" s="405"/>
      <c r="AMK19" s="405"/>
      <c r="AML19" s="405"/>
      <c r="AMM19" s="405"/>
      <c r="AMN19" s="405"/>
      <c r="AMO19" s="405"/>
      <c r="AMP19" s="405"/>
      <c r="AMQ19" s="405"/>
      <c r="AMR19" s="405"/>
      <c r="AMS19" s="405"/>
      <c r="AMT19" s="405"/>
      <c r="AMU19" s="405"/>
      <c r="AMV19" s="405"/>
      <c r="AMW19" s="405"/>
      <c r="AMX19" s="405"/>
      <c r="AMY19" s="405"/>
      <c r="AMZ19" s="405"/>
      <c r="ANA19" s="405"/>
      <c r="ANB19" s="405"/>
      <c r="ANC19" s="405"/>
      <c r="AND19" s="405"/>
      <c r="ANE19" s="405"/>
      <c r="ANF19" s="405"/>
      <c r="ANG19" s="405"/>
      <c r="ANH19" s="405"/>
      <c r="ANI19" s="405"/>
      <c r="ANJ19" s="405"/>
      <c r="ANK19" s="405"/>
      <c r="ANL19" s="405"/>
      <c r="ANM19" s="405"/>
      <c r="ANN19" s="405"/>
      <c r="ANO19" s="405"/>
      <c r="ANP19" s="405"/>
      <c r="ANQ19" s="405"/>
      <c r="ANR19" s="405"/>
      <c r="ANS19" s="405"/>
      <c r="ANT19" s="405"/>
      <c r="ANU19" s="405"/>
      <c r="ANV19" s="405"/>
      <c r="ANW19" s="405"/>
      <c r="ANX19" s="405"/>
      <c r="ANY19" s="405"/>
      <c r="ANZ19" s="405"/>
      <c r="AOA19" s="405"/>
      <c r="AOB19" s="405"/>
      <c r="AOC19" s="405"/>
      <c r="AOD19" s="405"/>
      <c r="AOE19" s="405"/>
      <c r="AOF19" s="405"/>
      <c r="AOG19" s="405"/>
      <c r="AOH19" s="405"/>
      <c r="AOI19" s="405"/>
      <c r="AOJ19" s="405"/>
      <c r="AOK19" s="405"/>
      <c r="AOL19" s="405"/>
      <c r="AOM19" s="405"/>
      <c r="AON19" s="405"/>
      <c r="AOO19" s="405"/>
      <c r="AOP19" s="405"/>
      <c r="AOQ19" s="405"/>
      <c r="AOR19" s="405"/>
      <c r="AOS19" s="405"/>
      <c r="AOT19" s="405"/>
      <c r="AOU19" s="405"/>
      <c r="AOV19" s="405"/>
      <c r="AOW19" s="405"/>
      <c r="AOX19" s="405"/>
      <c r="AOY19" s="405"/>
      <c r="AOZ19" s="405"/>
      <c r="APA19" s="405"/>
      <c r="APB19" s="405"/>
      <c r="APC19" s="405"/>
      <c r="APD19" s="405"/>
      <c r="APE19" s="405"/>
      <c r="APF19" s="405"/>
      <c r="APG19" s="405"/>
      <c r="APH19" s="405"/>
      <c r="API19" s="405"/>
      <c r="APJ19" s="405"/>
      <c r="APK19" s="405"/>
      <c r="APL19" s="405"/>
      <c r="APM19" s="405"/>
      <c r="APN19" s="405"/>
      <c r="APO19" s="405"/>
      <c r="APP19" s="405"/>
      <c r="APQ19" s="405"/>
      <c r="APR19" s="405"/>
      <c r="APS19" s="405"/>
      <c r="APT19" s="405"/>
      <c r="APU19" s="405"/>
      <c r="APV19" s="405"/>
      <c r="APW19" s="405"/>
      <c r="APX19" s="405"/>
      <c r="APY19" s="405"/>
      <c r="APZ19" s="405"/>
      <c r="AQA19" s="405"/>
      <c r="AQB19" s="405"/>
      <c r="AQC19" s="405"/>
      <c r="AQD19" s="405"/>
      <c r="AQE19" s="405"/>
      <c r="AQF19" s="405"/>
      <c r="AQG19" s="405"/>
      <c r="AQH19" s="405"/>
      <c r="AQI19" s="405"/>
      <c r="AQJ19" s="405"/>
      <c r="AQK19" s="405"/>
      <c r="AQL19" s="405"/>
      <c r="AQM19" s="405"/>
      <c r="AQN19" s="405"/>
      <c r="AQO19" s="405"/>
      <c r="AQP19" s="405"/>
      <c r="AQQ19" s="405"/>
      <c r="AQR19" s="405"/>
      <c r="AQS19" s="405"/>
      <c r="AQT19" s="405"/>
      <c r="AQU19" s="405"/>
      <c r="AQV19" s="405"/>
      <c r="AQW19" s="405"/>
      <c r="AQX19" s="405"/>
      <c r="AQY19" s="405"/>
      <c r="AQZ19" s="405"/>
      <c r="ARA19" s="405"/>
      <c r="ARB19" s="405"/>
      <c r="ARC19" s="405"/>
      <c r="ARD19" s="405"/>
      <c r="ARE19" s="405"/>
      <c r="ARF19" s="405"/>
      <c r="ARG19" s="405"/>
      <c r="ARH19" s="405"/>
      <c r="ARI19" s="405"/>
      <c r="ARJ19" s="405"/>
      <c r="ARK19" s="405"/>
      <c r="ARL19" s="405"/>
      <c r="ARM19" s="405"/>
      <c r="ARN19" s="405"/>
      <c r="ARO19" s="405"/>
      <c r="ARP19" s="405"/>
      <c r="ARQ19" s="405"/>
      <c r="ARR19" s="405"/>
      <c r="ARS19" s="405"/>
      <c r="ART19" s="405"/>
      <c r="ARU19" s="405"/>
      <c r="ARV19" s="405"/>
      <c r="ARW19" s="405"/>
      <c r="ARX19" s="405"/>
      <c r="ARY19" s="405"/>
      <c r="ARZ19" s="405"/>
      <c r="ASA19" s="405"/>
      <c r="ASB19" s="405"/>
      <c r="ASC19" s="405"/>
      <c r="ASD19" s="405"/>
      <c r="ASE19" s="405"/>
      <c r="ASF19" s="405"/>
      <c r="ASG19" s="405"/>
      <c r="ASH19" s="405"/>
      <c r="ASI19" s="405"/>
      <c r="ASJ19" s="405"/>
      <c r="ASK19" s="405"/>
      <c r="ASL19" s="405"/>
      <c r="ASM19" s="405"/>
      <c r="ASN19" s="405"/>
      <c r="ASO19" s="405"/>
      <c r="ASP19" s="405"/>
      <c r="ASQ19" s="405"/>
      <c r="ASR19" s="405"/>
      <c r="ASS19" s="405"/>
      <c r="AST19" s="405"/>
      <c r="ASU19" s="405"/>
      <c r="ASV19" s="405"/>
      <c r="ASW19" s="405"/>
      <c r="ASX19" s="405"/>
      <c r="ASY19" s="405"/>
      <c r="ASZ19" s="405"/>
      <c r="ATA19" s="405"/>
      <c r="ATB19" s="405"/>
      <c r="ATC19" s="405"/>
      <c r="ATD19" s="405"/>
      <c r="ATE19" s="405"/>
      <c r="ATF19" s="405"/>
      <c r="ATG19" s="405"/>
      <c r="ATH19" s="405"/>
      <c r="ATI19" s="405"/>
      <c r="ATJ19" s="405"/>
      <c r="ATK19" s="405"/>
      <c r="ATL19" s="405"/>
      <c r="ATM19" s="405"/>
      <c r="ATN19" s="405"/>
      <c r="ATO19" s="405"/>
      <c r="ATP19" s="405"/>
      <c r="ATQ19" s="405"/>
      <c r="ATR19" s="405"/>
      <c r="ATS19" s="405"/>
      <c r="ATT19" s="405"/>
      <c r="ATU19" s="405"/>
      <c r="ATV19" s="405"/>
      <c r="ATW19" s="405"/>
      <c r="ATX19" s="405"/>
      <c r="ATY19" s="405"/>
      <c r="ATZ19" s="405"/>
      <c r="AUA19" s="405"/>
      <c r="AUB19" s="405"/>
      <c r="AUC19" s="405"/>
      <c r="AUD19" s="405"/>
      <c r="AUE19" s="405"/>
      <c r="AUF19" s="405"/>
      <c r="AUG19" s="405"/>
      <c r="AUH19" s="405"/>
      <c r="AUI19" s="405"/>
      <c r="AUJ19" s="405"/>
      <c r="AUK19" s="405"/>
      <c r="AUL19" s="405"/>
      <c r="AUM19" s="405"/>
      <c r="AUN19" s="405"/>
      <c r="AUO19" s="405"/>
      <c r="AUP19" s="405"/>
      <c r="AUQ19" s="405"/>
      <c r="AUR19" s="405"/>
      <c r="AUS19" s="405"/>
      <c r="AUT19" s="405"/>
      <c r="AUU19" s="405"/>
      <c r="AUV19" s="405"/>
      <c r="AUW19" s="405"/>
      <c r="AUX19" s="405"/>
      <c r="AUY19" s="405"/>
      <c r="AUZ19" s="405"/>
      <c r="AVA19" s="405"/>
      <c r="AVB19" s="405"/>
      <c r="AVC19" s="405"/>
      <c r="AVD19" s="405"/>
      <c r="AVE19" s="405"/>
      <c r="AVF19" s="405"/>
      <c r="AVG19" s="405"/>
      <c r="AVH19" s="405"/>
      <c r="AVI19" s="405"/>
      <c r="AVJ19" s="405"/>
      <c r="AVK19" s="405"/>
      <c r="AVL19" s="405"/>
      <c r="AVM19" s="405"/>
      <c r="AVN19" s="405"/>
      <c r="AVO19" s="405"/>
      <c r="AVP19" s="405"/>
      <c r="AVQ19" s="405"/>
      <c r="AVR19" s="405"/>
      <c r="AVS19" s="405"/>
      <c r="AVT19" s="405"/>
      <c r="AVU19" s="405"/>
      <c r="AVV19" s="405"/>
      <c r="AVW19" s="405"/>
      <c r="AVX19" s="405"/>
      <c r="AVY19" s="405"/>
      <c r="AVZ19" s="405"/>
      <c r="AWA19" s="405"/>
      <c r="AWB19" s="405"/>
      <c r="AWC19" s="405"/>
      <c r="AWD19" s="405"/>
      <c r="AWE19" s="405"/>
      <c r="AWF19" s="405"/>
      <c r="AWG19" s="405"/>
      <c r="AWH19" s="405"/>
      <c r="AWI19" s="405"/>
      <c r="AWJ19" s="405"/>
      <c r="AWK19" s="405"/>
      <c r="AWL19" s="405"/>
      <c r="AWM19" s="405"/>
      <c r="AWN19" s="405"/>
      <c r="AWO19" s="405"/>
      <c r="AWP19" s="405"/>
      <c r="AWQ19" s="405"/>
      <c r="AWR19" s="405"/>
      <c r="AWS19" s="405"/>
      <c r="AWT19" s="405"/>
      <c r="AWU19" s="405"/>
      <c r="AWV19" s="405"/>
      <c r="AWW19" s="405"/>
      <c r="AWX19" s="405"/>
      <c r="AWY19" s="405"/>
      <c r="AWZ19" s="405"/>
      <c r="AXA19" s="405"/>
      <c r="AXB19" s="405"/>
      <c r="AXC19" s="405"/>
      <c r="AXD19" s="405"/>
      <c r="AXE19" s="405"/>
      <c r="AXF19" s="405"/>
      <c r="AXG19" s="405"/>
      <c r="AXH19" s="405"/>
      <c r="AXI19" s="405"/>
      <c r="AXJ19" s="405"/>
      <c r="AXK19" s="405"/>
    </row>
    <row r="20" spans="1:1311" s="404" customFormat="1" ht="14.1" customHeight="1" thickBot="1">
      <c r="A20" s="433" t="s">
        <v>218</v>
      </c>
      <c r="B20" s="434">
        <v>10</v>
      </c>
      <c r="C20" s="435">
        <v>40793</v>
      </c>
      <c r="D20" s="433" t="s">
        <v>209</v>
      </c>
      <c r="E20" s="432">
        <v>21000</v>
      </c>
      <c r="F20" s="433" t="s">
        <v>221</v>
      </c>
      <c r="G20" s="433">
        <v>14</v>
      </c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  <c r="DN20" s="405"/>
      <c r="DO20" s="405"/>
      <c r="DP20" s="405"/>
      <c r="DQ20" s="405"/>
      <c r="DR20" s="405"/>
      <c r="DS20" s="405"/>
      <c r="DT20" s="405"/>
      <c r="DU20" s="405"/>
      <c r="DV20" s="405"/>
      <c r="DW20" s="405"/>
      <c r="DX20" s="405"/>
      <c r="DY20" s="405"/>
      <c r="DZ20" s="405"/>
      <c r="EA20" s="405"/>
      <c r="EB20" s="405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5"/>
      <c r="EN20" s="405"/>
      <c r="EO20" s="405"/>
      <c r="EP20" s="405"/>
      <c r="EQ20" s="405"/>
      <c r="ER20" s="405"/>
      <c r="ES20" s="405"/>
      <c r="ET20" s="405"/>
      <c r="EU20" s="405"/>
      <c r="EV20" s="405"/>
      <c r="EW20" s="405"/>
      <c r="EX20" s="405"/>
      <c r="EY20" s="405"/>
      <c r="EZ20" s="405"/>
      <c r="FA20" s="405"/>
      <c r="FB20" s="405"/>
      <c r="FC20" s="405"/>
      <c r="FD20" s="405"/>
      <c r="FE20" s="405"/>
      <c r="FF20" s="405"/>
      <c r="FG20" s="405"/>
      <c r="FH20" s="405"/>
      <c r="FI20" s="405"/>
      <c r="FJ20" s="405"/>
      <c r="FK20" s="405"/>
      <c r="FL20" s="405"/>
      <c r="FM20" s="405"/>
      <c r="FN20" s="405"/>
      <c r="FO20" s="405"/>
      <c r="FP20" s="405"/>
      <c r="FQ20" s="405"/>
      <c r="FR20" s="405"/>
      <c r="FS20" s="405"/>
      <c r="FT20" s="405"/>
      <c r="FU20" s="405"/>
      <c r="FV20" s="405"/>
      <c r="FW20" s="405"/>
      <c r="FX20" s="405"/>
      <c r="FY20" s="405"/>
      <c r="FZ20" s="405"/>
      <c r="GA20" s="405"/>
      <c r="GB20" s="405"/>
      <c r="GC20" s="405"/>
      <c r="GD20" s="405"/>
      <c r="GE20" s="405"/>
      <c r="GF20" s="405"/>
      <c r="GG20" s="405"/>
      <c r="GH20" s="405"/>
      <c r="GI20" s="405"/>
      <c r="GJ20" s="405"/>
      <c r="GK20" s="405"/>
      <c r="GL20" s="405"/>
      <c r="GM20" s="405"/>
      <c r="GN20" s="405"/>
      <c r="GO20" s="405"/>
      <c r="GP20" s="405"/>
      <c r="GQ20" s="405"/>
      <c r="GR20" s="405"/>
      <c r="GS20" s="405"/>
      <c r="GT20" s="405"/>
      <c r="GU20" s="405"/>
      <c r="GV20" s="405"/>
      <c r="GW20" s="405"/>
      <c r="GX20" s="405"/>
      <c r="GY20" s="405"/>
      <c r="GZ20" s="405"/>
      <c r="HA20" s="405"/>
      <c r="HB20" s="405"/>
      <c r="HC20" s="405"/>
      <c r="HD20" s="405"/>
      <c r="HE20" s="405"/>
      <c r="HF20" s="405"/>
      <c r="HG20" s="405"/>
      <c r="HH20" s="405"/>
      <c r="HI20" s="405"/>
      <c r="HJ20" s="405"/>
      <c r="HK20" s="405"/>
      <c r="HL20" s="405"/>
      <c r="HM20" s="405"/>
      <c r="HN20" s="405"/>
      <c r="HO20" s="405"/>
      <c r="HP20" s="405"/>
      <c r="HQ20" s="405"/>
      <c r="HR20" s="405"/>
      <c r="HS20" s="405"/>
      <c r="HT20" s="405"/>
      <c r="HU20" s="405"/>
      <c r="HV20" s="405"/>
      <c r="HW20" s="405"/>
      <c r="HX20" s="405"/>
      <c r="HY20" s="405"/>
      <c r="HZ20" s="405"/>
      <c r="IA20" s="405"/>
      <c r="IB20" s="405"/>
      <c r="IC20" s="405"/>
      <c r="ID20" s="405"/>
      <c r="IE20" s="405"/>
      <c r="IF20" s="405"/>
      <c r="IG20" s="405"/>
      <c r="IH20" s="405"/>
      <c r="II20" s="405"/>
      <c r="IJ20" s="405"/>
      <c r="IK20" s="405"/>
      <c r="IL20" s="405"/>
      <c r="IM20" s="405"/>
      <c r="IN20" s="405"/>
      <c r="IO20" s="405"/>
      <c r="IP20" s="405"/>
      <c r="IQ20" s="405"/>
      <c r="IR20" s="405"/>
      <c r="IS20" s="405"/>
      <c r="IT20" s="405"/>
      <c r="IU20" s="405"/>
      <c r="IV20" s="405"/>
      <c r="IW20" s="405"/>
      <c r="IX20" s="405"/>
      <c r="IY20" s="405"/>
      <c r="IZ20" s="405"/>
      <c r="JA20" s="405"/>
      <c r="JB20" s="405"/>
      <c r="JC20" s="405"/>
      <c r="JD20" s="405"/>
      <c r="JE20" s="405"/>
      <c r="JF20" s="405"/>
      <c r="JG20" s="405"/>
      <c r="JH20" s="405"/>
      <c r="JI20" s="405"/>
      <c r="JJ20" s="405"/>
      <c r="JK20" s="405"/>
      <c r="JL20" s="405"/>
      <c r="JM20" s="405"/>
      <c r="JN20" s="405"/>
      <c r="JO20" s="405"/>
      <c r="JP20" s="405"/>
      <c r="JQ20" s="405"/>
      <c r="JR20" s="405"/>
      <c r="JS20" s="405"/>
      <c r="JT20" s="405"/>
      <c r="JU20" s="405"/>
      <c r="JV20" s="405"/>
      <c r="JW20" s="405"/>
      <c r="JX20" s="405"/>
      <c r="JY20" s="405"/>
      <c r="JZ20" s="405"/>
      <c r="KA20" s="405"/>
      <c r="KB20" s="405"/>
      <c r="KC20" s="405"/>
      <c r="KD20" s="405"/>
      <c r="KE20" s="405"/>
      <c r="KF20" s="405"/>
      <c r="KG20" s="405"/>
      <c r="KH20" s="405"/>
      <c r="KI20" s="405"/>
      <c r="KJ20" s="405"/>
      <c r="KK20" s="405"/>
      <c r="KL20" s="405"/>
      <c r="KM20" s="405"/>
      <c r="KN20" s="405"/>
      <c r="KO20" s="405"/>
      <c r="KP20" s="405"/>
      <c r="KQ20" s="405"/>
      <c r="KR20" s="405"/>
      <c r="KS20" s="405"/>
      <c r="KT20" s="405"/>
      <c r="KU20" s="405"/>
      <c r="KV20" s="405"/>
      <c r="KW20" s="405"/>
      <c r="KX20" s="405"/>
      <c r="KY20" s="405"/>
      <c r="KZ20" s="405"/>
      <c r="LA20" s="405"/>
      <c r="LB20" s="405"/>
      <c r="LC20" s="405"/>
      <c r="LD20" s="405"/>
      <c r="LE20" s="405"/>
      <c r="LF20" s="405"/>
      <c r="LG20" s="405"/>
      <c r="LH20" s="405"/>
      <c r="LI20" s="405"/>
      <c r="LJ20" s="405"/>
      <c r="LK20" s="405"/>
      <c r="LL20" s="405"/>
      <c r="LM20" s="405"/>
      <c r="LN20" s="405"/>
      <c r="LO20" s="405"/>
      <c r="LP20" s="405"/>
      <c r="LQ20" s="405"/>
      <c r="LR20" s="405"/>
      <c r="LS20" s="405"/>
      <c r="LT20" s="405"/>
      <c r="LU20" s="405"/>
      <c r="LV20" s="405"/>
      <c r="LW20" s="405"/>
      <c r="LX20" s="405"/>
      <c r="LY20" s="405"/>
      <c r="LZ20" s="405"/>
      <c r="MA20" s="405"/>
      <c r="MB20" s="405"/>
      <c r="MC20" s="405"/>
      <c r="MD20" s="405"/>
      <c r="ME20" s="405"/>
      <c r="MF20" s="405"/>
      <c r="MG20" s="405"/>
      <c r="MH20" s="405"/>
      <c r="MI20" s="405"/>
      <c r="MJ20" s="405"/>
      <c r="MK20" s="405"/>
      <c r="ML20" s="405"/>
      <c r="MM20" s="405"/>
      <c r="MN20" s="405"/>
      <c r="MO20" s="405"/>
      <c r="MP20" s="405"/>
      <c r="MQ20" s="405"/>
      <c r="MR20" s="405"/>
      <c r="MS20" s="405"/>
      <c r="MT20" s="405"/>
      <c r="MU20" s="405"/>
      <c r="MV20" s="405"/>
      <c r="MW20" s="405"/>
      <c r="MX20" s="405"/>
      <c r="MY20" s="405"/>
      <c r="MZ20" s="405"/>
      <c r="NA20" s="405"/>
      <c r="NB20" s="405"/>
      <c r="NC20" s="405"/>
      <c r="ND20" s="405"/>
      <c r="NE20" s="405"/>
      <c r="NF20" s="405"/>
      <c r="NG20" s="405"/>
      <c r="NH20" s="405"/>
      <c r="NI20" s="405"/>
      <c r="NJ20" s="405"/>
      <c r="NK20" s="405"/>
      <c r="NL20" s="405"/>
      <c r="NM20" s="405"/>
      <c r="NN20" s="405"/>
      <c r="NO20" s="405"/>
      <c r="NP20" s="405"/>
      <c r="NQ20" s="405"/>
      <c r="NR20" s="405"/>
      <c r="NS20" s="405"/>
      <c r="NT20" s="405"/>
      <c r="NU20" s="405"/>
      <c r="NV20" s="405"/>
      <c r="NW20" s="405"/>
      <c r="NX20" s="405"/>
      <c r="NY20" s="405"/>
      <c r="NZ20" s="405"/>
      <c r="OA20" s="405"/>
      <c r="OB20" s="405"/>
      <c r="OC20" s="405"/>
      <c r="OD20" s="405"/>
      <c r="OE20" s="405"/>
      <c r="OF20" s="405"/>
      <c r="OG20" s="405"/>
      <c r="OH20" s="405"/>
      <c r="OI20" s="405"/>
      <c r="OJ20" s="405"/>
      <c r="OK20" s="405"/>
      <c r="OL20" s="405"/>
      <c r="OM20" s="405"/>
      <c r="ON20" s="405"/>
      <c r="OO20" s="405"/>
      <c r="OP20" s="405"/>
      <c r="OQ20" s="405"/>
      <c r="OR20" s="405"/>
      <c r="OS20" s="405"/>
      <c r="OT20" s="405"/>
      <c r="OU20" s="405"/>
      <c r="OV20" s="405"/>
      <c r="OW20" s="405"/>
      <c r="OX20" s="405"/>
      <c r="OY20" s="405"/>
      <c r="OZ20" s="405"/>
      <c r="PA20" s="405"/>
      <c r="PB20" s="405"/>
      <c r="PC20" s="405"/>
      <c r="PD20" s="405"/>
      <c r="PE20" s="405"/>
      <c r="PF20" s="405"/>
      <c r="PG20" s="405"/>
      <c r="PH20" s="405"/>
      <c r="PI20" s="405"/>
      <c r="PJ20" s="405"/>
      <c r="PK20" s="405"/>
      <c r="PL20" s="405"/>
      <c r="PM20" s="405"/>
      <c r="PN20" s="405"/>
      <c r="PO20" s="405"/>
      <c r="PP20" s="405"/>
      <c r="PQ20" s="405"/>
      <c r="PR20" s="405"/>
      <c r="PS20" s="405"/>
      <c r="PT20" s="405"/>
      <c r="PU20" s="405"/>
      <c r="PV20" s="405"/>
      <c r="PW20" s="405"/>
      <c r="PX20" s="405"/>
      <c r="PY20" s="405"/>
      <c r="PZ20" s="405"/>
      <c r="QA20" s="405"/>
      <c r="QB20" s="405"/>
      <c r="QC20" s="405"/>
      <c r="QD20" s="405"/>
      <c r="QE20" s="405"/>
      <c r="QF20" s="405"/>
      <c r="QG20" s="405"/>
      <c r="QH20" s="405"/>
      <c r="QI20" s="405"/>
      <c r="QJ20" s="405"/>
      <c r="QK20" s="405"/>
      <c r="QL20" s="405"/>
      <c r="QM20" s="405"/>
      <c r="QN20" s="405"/>
      <c r="QO20" s="405"/>
      <c r="QP20" s="405"/>
      <c r="QQ20" s="405"/>
      <c r="QR20" s="405"/>
      <c r="QS20" s="405"/>
      <c r="QT20" s="405"/>
      <c r="QU20" s="405"/>
      <c r="QV20" s="405"/>
      <c r="QW20" s="405"/>
      <c r="QX20" s="405"/>
      <c r="QY20" s="405"/>
      <c r="QZ20" s="405"/>
      <c r="RA20" s="405"/>
      <c r="RB20" s="405"/>
      <c r="RC20" s="405"/>
      <c r="RD20" s="405"/>
      <c r="RE20" s="405"/>
      <c r="RF20" s="405"/>
      <c r="RG20" s="405"/>
      <c r="RH20" s="405"/>
      <c r="RI20" s="405"/>
      <c r="RJ20" s="405"/>
      <c r="RK20" s="405"/>
      <c r="RL20" s="405"/>
      <c r="RM20" s="405"/>
      <c r="RN20" s="405"/>
      <c r="RO20" s="405"/>
      <c r="RP20" s="405"/>
      <c r="RQ20" s="405"/>
      <c r="RR20" s="405"/>
      <c r="RS20" s="405"/>
      <c r="RT20" s="405"/>
      <c r="RU20" s="405"/>
      <c r="RV20" s="405"/>
      <c r="RW20" s="405"/>
      <c r="RX20" s="405"/>
      <c r="RY20" s="405"/>
      <c r="RZ20" s="405"/>
      <c r="SA20" s="405"/>
      <c r="SB20" s="405"/>
      <c r="SC20" s="405"/>
      <c r="SD20" s="405"/>
      <c r="SE20" s="405"/>
      <c r="SF20" s="405"/>
      <c r="SG20" s="405"/>
      <c r="SH20" s="405"/>
      <c r="SI20" s="405"/>
      <c r="SJ20" s="405"/>
      <c r="SK20" s="405"/>
      <c r="SL20" s="405"/>
      <c r="SM20" s="405"/>
      <c r="SN20" s="405"/>
      <c r="SO20" s="405"/>
      <c r="SP20" s="405"/>
      <c r="SQ20" s="405"/>
      <c r="SR20" s="405"/>
      <c r="SS20" s="405"/>
      <c r="ST20" s="405"/>
      <c r="SU20" s="405"/>
      <c r="SV20" s="405"/>
      <c r="SW20" s="405"/>
      <c r="SX20" s="405"/>
      <c r="SY20" s="405"/>
      <c r="SZ20" s="405"/>
      <c r="TA20" s="405"/>
      <c r="TB20" s="405"/>
      <c r="TC20" s="405"/>
      <c r="TD20" s="405"/>
      <c r="TE20" s="405"/>
      <c r="TF20" s="405"/>
      <c r="TG20" s="405"/>
      <c r="TH20" s="405"/>
      <c r="TI20" s="405"/>
      <c r="TJ20" s="405"/>
      <c r="TK20" s="405"/>
      <c r="TL20" s="405"/>
      <c r="TM20" s="405"/>
      <c r="TN20" s="405"/>
      <c r="TO20" s="405"/>
      <c r="TP20" s="405"/>
      <c r="TQ20" s="405"/>
      <c r="TR20" s="405"/>
      <c r="TS20" s="405"/>
      <c r="TT20" s="405"/>
      <c r="TU20" s="405"/>
      <c r="TV20" s="405"/>
      <c r="TW20" s="405"/>
      <c r="TX20" s="405"/>
      <c r="TY20" s="405"/>
      <c r="TZ20" s="405"/>
      <c r="UA20" s="405"/>
      <c r="UB20" s="405"/>
      <c r="UC20" s="405"/>
      <c r="UD20" s="405"/>
      <c r="UE20" s="405"/>
      <c r="UF20" s="405"/>
      <c r="UG20" s="405"/>
      <c r="UH20" s="405"/>
      <c r="UI20" s="405"/>
      <c r="UJ20" s="405"/>
      <c r="UK20" s="405"/>
      <c r="UL20" s="405"/>
      <c r="UM20" s="405"/>
      <c r="UN20" s="405"/>
      <c r="UO20" s="405"/>
      <c r="UP20" s="405"/>
      <c r="UQ20" s="405"/>
      <c r="UR20" s="405"/>
      <c r="US20" s="405"/>
      <c r="UT20" s="405"/>
      <c r="UU20" s="405"/>
      <c r="UV20" s="405"/>
      <c r="UW20" s="405"/>
      <c r="UX20" s="405"/>
      <c r="UY20" s="405"/>
      <c r="UZ20" s="405"/>
      <c r="VA20" s="405"/>
      <c r="VB20" s="405"/>
      <c r="VC20" s="405"/>
      <c r="VD20" s="405"/>
      <c r="VE20" s="405"/>
      <c r="VF20" s="405"/>
      <c r="VG20" s="405"/>
      <c r="VH20" s="405"/>
      <c r="VI20" s="405"/>
      <c r="VJ20" s="405"/>
      <c r="VK20" s="405"/>
      <c r="VL20" s="405"/>
      <c r="VM20" s="405"/>
      <c r="VN20" s="405"/>
      <c r="VO20" s="405"/>
      <c r="VP20" s="405"/>
      <c r="VQ20" s="405"/>
      <c r="VR20" s="405"/>
      <c r="VS20" s="405"/>
      <c r="VT20" s="405"/>
      <c r="VU20" s="405"/>
      <c r="VV20" s="405"/>
      <c r="VW20" s="405"/>
      <c r="VX20" s="405"/>
      <c r="VY20" s="405"/>
      <c r="VZ20" s="405"/>
      <c r="WA20" s="405"/>
      <c r="WB20" s="405"/>
      <c r="WC20" s="405"/>
      <c r="WD20" s="405"/>
      <c r="WE20" s="405"/>
      <c r="WF20" s="405"/>
      <c r="WG20" s="405"/>
      <c r="WH20" s="405"/>
      <c r="WI20" s="405"/>
      <c r="WJ20" s="405"/>
      <c r="WK20" s="405"/>
      <c r="WL20" s="405"/>
      <c r="WM20" s="405"/>
      <c r="WN20" s="405"/>
      <c r="WO20" s="405"/>
      <c r="WP20" s="405"/>
      <c r="WQ20" s="405"/>
      <c r="WR20" s="405"/>
      <c r="WS20" s="405"/>
      <c r="WT20" s="405"/>
      <c r="WU20" s="405"/>
      <c r="WV20" s="405"/>
      <c r="WW20" s="405"/>
      <c r="WX20" s="405"/>
      <c r="WY20" s="405"/>
      <c r="WZ20" s="405"/>
      <c r="XA20" s="405"/>
      <c r="XB20" s="405"/>
      <c r="XC20" s="405"/>
      <c r="XD20" s="405"/>
      <c r="XE20" s="405"/>
      <c r="XF20" s="405"/>
      <c r="XG20" s="405"/>
      <c r="XH20" s="405"/>
      <c r="XI20" s="405"/>
      <c r="XJ20" s="405"/>
      <c r="XK20" s="405"/>
      <c r="XL20" s="405"/>
      <c r="XM20" s="405"/>
      <c r="XN20" s="405"/>
      <c r="XO20" s="405"/>
      <c r="XP20" s="405"/>
      <c r="XQ20" s="405"/>
      <c r="XR20" s="405"/>
      <c r="XS20" s="405"/>
      <c r="XT20" s="405"/>
      <c r="XU20" s="405"/>
      <c r="XV20" s="405"/>
      <c r="XW20" s="405"/>
      <c r="XX20" s="405"/>
      <c r="XY20" s="405"/>
      <c r="XZ20" s="405"/>
      <c r="YA20" s="405"/>
      <c r="YB20" s="405"/>
      <c r="YC20" s="405"/>
      <c r="YD20" s="405"/>
      <c r="YE20" s="405"/>
      <c r="YF20" s="405"/>
      <c r="YG20" s="405"/>
      <c r="YH20" s="405"/>
      <c r="YI20" s="405"/>
      <c r="YJ20" s="405"/>
      <c r="YK20" s="405"/>
      <c r="YL20" s="405"/>
      <c r="YM20" s="405"/>
      <c r="YN20" s="405"/>
      <c r="YO20" s="405"/>
      <c r="YP20" s="405"/>
      <c r="YQ20" s="405"/>
      <c r="YR20" s="405"/>
      <c r="YS20" s="405"/>
      <c r="YT20" s="405"/>
      <c r="YU20" s="405"/>
      <c r="YV20" s="405"/>
      <c r="YW20" s="405"/>
      <c r="YX20" s="405"/>
      <c r="YY20" s="405"/>
      <c r="YZ20" s="405"/>
      <c r="ZA20" s="405"/>
      <c r="ZB20" s="405"/>
      <c r="ZC20" s="405"/>
      <c r="ZD20" s="405"/>
      <c r="ZE20" s="405"/>
      <c r="ZF20" s="405"/>
      <c r="ZG20" s="405"/>
      <c r="ZH20" s="405"/>
      <c r="ZI20" s="405"/>
      <c r="ZJ20" s="405"/>
      <c r="ZK20" s="405"/>
      <c r="ZL20" s="405"/>
      <c r="ZM20" s="405"/>
      <c r="ZN20" s="405"/>
      <c r="ZO20" s="405"/>
      <c r="ZP20" s="405"/>
      <c r="ZQ20" s="405"/>
      <c r="ZR20" s="405"/>
      <c r="ZS20" s="405"/>
      <c r="ZT20" s="405"/>
      <c r="ZU20" s="405"/>
      <c r="ZV20" s="405"/>
      <c r="ZW20" s="405"/>
      <c r="ZX20" s="405"/>
      <c r="ZY20" s="405"/>
      <c r="ZZ20" s="405"/>
      <c r="AAA20" s="405"/>
      <c r="AAB20" s="405"/>
      <c r="AAC20" s="405"/>
      <c r="AAD20" s="405"/>
      <c r="AAE20" s="405"/>
      <c r="AAF20" s="405"/>
      <c r="AAG20" s="405"/>
      <c r="AAH20" s="405"/>
      <c r="AAI20" s="405"/>
      <c r="AAJ20" s="405"/>
      <c r="AAK20" s="405"/>
      <c r="AAL20" s="405"/>
      <c r="AAM20" s="405"/>
      <c r="AAN20" s="405"/>
      <c r="AAO20" s="405"/>
      <c r="AAP20" s="405"/>
      <c r="AAQ20" s="405"/>
      <c r="AAR20" s="405"/>
      <c r="AAS20" s="405"/>
      <c r="AAT20" s="405"/>
      <c r="AAU20" s="405"/>
      <c r="AAV20" s="405"/>
      <c r="AAW20" s="405"/>
      <c r="AAX20" s="405"/>
      <c r="AAY20" s="405"/>
      <c r="AAZ20" s="405"/>
      <c r="ABA20" s="405"/>
      <c r="ABB20" s="405"/>
      <c r="ABC20" s="405"/>
      <c r="ABD20" s="405"/>
      <c r="ABE20" s="405"/>
      <c r="ABF20" s="405"/>
      <c r="ABG20" s="405"/>
      <c r="ABH20" s="405"/>
      <c r="ABI20" s="405"/>
      <c r="ABJ20" s="405"/>
      <c r="ABK20" s="405"/>
      <c r="ABL20" s="405"/>
      <c r="ABM20" s="405"/>
      <c r="ABN20" s="405"/>
      <c r="ABO20" s="405"/>
      <c r="ABP20" s="405"/>
      <c r="ABQ20" s="405"/>
      <c r="ABR20" s="405"/>
      <c r="ABS20" s="405"/>
      <c r="ABT20" s="405"/>
      <c r="ABU20" s="405"/>
      <c r="ABV20" s="405"/>
      <c r="ABW20" s="405"/>
      <c r="ABX20" s="405"/>
      <c r="ABY20" s="405"/>
      <c r="ABZ20" s="405"/>
      <c r="ACA20" s="405"/>
      <c r="ACB20" s="405"/>
      <c r="ACC20" s="405"/>
      <c r="ACD20" s="405"/>
      <c r="ACE20" s="405"/>
      <c r="ACF20" s="405"/>
      <c r="ACG20" s="405"/>
      <c r="ACH20" s="405"/>
      <c r="ACI20" s="405"/>
      <c r="ACJ20" s="405"/>
      <c r="ACK20" s="405"/>
      <c r="ACL20" s="405"/>
      <c r="ACM20" s="405"/>
      <c r="ACN20" s="405"/>
      <c r="ACO20" s="405"/>
      <c r="ACP20" s="405"/>
      <c r="ACQ20" s="405"/>
      <c r="ACR20" s="405"/>
      <c r="ACS20" s="405"/>
      <c r="ACT20" s="405"/>
      <c r="ACU20" s="405"/>
      <c r="ACV20" s="405"/>
      <c r="ACW20" s="405"/>
      <c r="ACX20" s="405"/>
      <c r="ACY20" s="405"/>
      <c r="ACZ20" s="405"/>
      <c r="ADA20" s="405"/>
      <c r="ADB20" s="405"/>
      <c r="ADC20" s="405"/>
      <c r="ADD20" s="405"/>
      <c r="ADE20" s="405"/>
      <c r="ADF20" s="405"/>
      <c r="ADG20" s="405"/>
      <c r="ADH20" s="405"/>
      <c r="ADI20" s="405"/>
      <c r="ADJ20" s="405"/>
      <c r="ADK20" s="405"/>
      <c r="ADL20" s="405"/>
      <c r="ADM20" s="405"/>
      <c r="ADN20" s="405"/>
      <c r="ADO20" s="405"/>
      <c r="ADP20" s="405"/>
      <c r="ADQ20" s="405"/>
      <c r="ADR20" s="405"/>
      <c r="ADS20" s="405"/>
      <c r="ADT20" s="405"/>
      <c r="ADU20" s="405"/>
      <c r="ADV20" s="405"/>
      <c r="ADW20" s="405"/>
      <c r="ADX20" s="405"/>
      <c r="ADY20" s="405"/>
      <c r="ADZ20" s="405"/>
      <c r="AEA20" s="405"/>
      <c r="AEB20" s="405"/>
      <c r="AEC20" s="405"/>
      <c r="AED20" s="405"/>
      <c r="AEE20" s="405"/>
      <c r="AEF20" s="405"/>
      <c r="AEG20" s="405"/>
      <c r="AEH20" s="405"/>
      <c r="AEI20" s="405"/>
      <c r="AEJ20" s="405"/>
      <c r="AEK20" s="405"/>
      <c r="AEL20" s="405"/>
      <c r="AEM20" s="405"/>
      <c r="AEN20" s="405"/>
      <c r="AEO20" s="405"/>
      <c r="AEP20" s="405"/>
      <c r="AEQ20" s="405"/>
      <c r="AER20" s="405"/>
      <c r="AES20" s="405"/>
      <c r="AET20" s="405"/>
      <c r="AEU20" s="405"/>
      <c r="AEV20" s="405"/>
      <c r="AEW20" s="405"/>
      <c r="AEX20" s="405"/>
      <c r="AEY20" s="405"/>
      <c r="AEZ20" s="405"/>
      <c r="AFA20" s="405"/>
      <c r="AFB20" s="405"/>
      <c r="AFC20" s="405"/>
      <c r="AFD20" s="405"/>
      <c r="AFE20" s="405"/>
      <c r="AFF20" s="405"/>
      <c r="AFG20" s="405"/>
      <c r="AFH20" s="405"/>
      <c r="AFI20" s="405"/>
      <c r="AFJ20" s="405"/>
      <c r="AFK20" s="405"/>
      <c r="AFL20" s="405"/>
      <c r="AFM20" s="405"/>
      <c r="AFN20" s="405"/>
      <c r="AFO20" s="405"/>
      <c r="AFP20" s="405"/>
      <c r="AFQ20" s="405"/>
      <c r="AFR20" s="405"/>
      <c r="AFS20" s="405"/>
      <c r="AFT20" s="405"/>
      <c r="AFU20" s="405"/>
      <c r="AFV20" s="405"/>
      <c r="AFW20" s="405"/>
      <c r="AFX20" s="405"/>
      <c r="AFY20" s="405"/>
      <c r="AFZ20" s="405"/>
      <c r="AGA20" s="405"/>
      <c r="AGB20" s="405"/>
      <c r="AGC20" s="405"/>
      <c r="AGD20" s="405"/>
      <c r="AGE20" s="405"/>
      <c r="AGF20" s="405"/>
      <c r="AGG20" s="405"/>
      <c r="AGH20" s="405"/>
      <c r="AGI20" s="405"/>
      <c r="AGJ20" s="405"/>
      <c r="AGK20" s="405"/>
      <c r="AGL20" s="405"/>
      <c r="AGM20" s="405"/>
      <c r="AGN20" s="405"/>
      <c r="AGO20" s="405"/>
      <c r="AGP20" s="405"/>
      <c r="AGQ20" s="405"/>
      <c r="AGR20" s="405"/>
      <c r="AGS20" s="405"/>
      <c r="AGT20" s="405"/>
      <c r="AGU20" s="405"/>
      <c r="AGV20" s="405"/>
      <c r="AGW20" s="405"/>
      <c r="AGX20" s="405"/>
      <c r="AGY20" s="405"/>
      <c r="AGZ20" s="405"/>
      <c r="AHA20" s="405"/>
      <c r="AHB20" s="405"/>
      <c r="AHC20" s="405"/>
      <c r="AHD20" s="405"/>
      <c r="AHE20" s="405"/>
      <c r="AHF20" s="405"/>
      <c r="AHG20" s="405"/>
      <c r="AHH20" s="405"/>
      <c r="AHI20" s="405"/>
      <c r="AHJ20" s="405"/>
      <c r="AHK20" s="405"/>
      <c r="AHL20" s="405"/>
      <c r="AHM20" s="405"/>
      <c r="AHN20" s="405"/>
      <c r="AHO20" s="405"/>
      <c r="AHP20" s="405"/>
      <c r="AHQ20" s="405"/>
      <c r="AHR20" s="405"/>
      <c r="AHS20" s="405"/>
      <c r="AHT20" s="405"/>
      <c r="AHU20" s="405"/>
      <c r="AHV20" s="405"/>
      <c r="AHW20" s="405"/>
      <c r="AHX20" s="405"/>
      <c r="AHY20" s="405"/>
      <c r="AHZ20" s="405"/>
      <c r="AIA20" s="405"/>
      <c r="AIB20" s="405"/>
      <c r="AIC20" s="405"/>
      <c r="AID20" s="405"/>
      <c r="AIE20" s="405"/>
      <c r="AIF20" s="405"/>
      <c r="AIG20" s="405"/>
      <c r="AIH20" s="405"/>
      <c r="AII20" s="405"/>
      <c r="AIJ20" s="405"/>
      <c r="AIK20" s="405"/>
      <c r="AIL20" s="405"/>
      <c r="AIM20" s="405"/>
      <c r="AIN20" s="405"/>
      <c r="AIO20" s="405"/>
      <c r="AIP20" s="405"/>
      <c r="AIQ20" s="405"/>
      <c r="AIR20" s="405"/>
      <c r="AIS20" s="405"/>
      <c r="AIT20" s="405"/>
      <c r="AIU20" s="405"/>
      <c r="AIV20" s="405"/>
      <c r="AIW20" s="405"/>
      <c r="AIX20" s="405"/>
      <c r="AIY20" s="405"/>
      <c r="AIZ20" s="405"/>
      <c r="AJA20" s="405"/>
      <c r="AJB20" s="405"/>
      <c r="AJC20" s="405"/>
      <c r="AJD20" s="405"/>
      <c r="AJE20" s="405"/>
      <c r="AJF20" s="405"/>
      <c r="AJG20" s="405"/>
      <c r="AJH20" s="405"/>
      <c r="AJI20" s="405"/>
      <c r="AJJ20" s="405"/>
      <c r="AJK20" s="405"/>
      <c r="AJL20" s="405"/>
      <c r="AJM20" s="405"/>
      <c r="AJN20" s="405"/>
      <c r="AJO20" s="405"/>
      <c r="AJP20" s="405"/>
      <c r="AJQ20" s="405"/>
      <c r="AJR20" s="405"/>
      <c r="AJS20" s="405"/>
      <c r="AJT20" s="405"/>
      <c r="AJU20" s="405"/>
      <c r="AJV20" s="405"/>
      <c r="AJW20" s="405"/>
      <c r="AJX20" s="405"/>
      <c r="AJY20" s="405"/>
      <c r="AJZ20" s="405"/>
      <c r="AKA20" s="405"/>
      <c r="AKB20" s="405"/>
      <c r="AKC20" s="405"/>
      <c r="AKD20" s="405"/>
      <c r="AKE20" s="405"/>
      <c r="AKF20" s="405"/>
      <c r="AKG20" s="405"/>
      <c r="AKH20" s="405"/>
      <c r="AKI20" s="405"/>
      <c r="AKJ20" s="405"/>
      <c r="AKK20" s="405"/>
      <c r="AKL20" s="405"/>
      <c r="AKM20" s="405"/>
      <c r="AKN20" s="405"/>
      <c r="AKO20" s="405"/>
      <c r="AKP20" s="405"/>
      <c r="AKQ20" s="405"/>
      <c r="AKR20" s="405"/>
      <c r="AKS20" s="405"/>
      <c r="AKT20" s="405"/>
      <c r="AKU20" s="405"/>
      <c r="AKV20" s="405"/>
      <c r="AKW20" s="405"/>
      <c r="AKX20" s="405"/>
      <c r="AKY20" s="405"/>
      <c r="AKZ20" s="405"/>
      <c r="ALA20" s="405"/>
      <c r="ALB20" s="405"/>
      <c r="ALC20" s="405"/>
      <c r="ALD20" s="405"/>
      <c r="ALE20" s="405"/>
      <c r="ALF20" s="405"/>
      <c r="ALG20" s="405"/>
      <c r="ALH20" s="405"/>
      <c r="ALI20" s="405"/>
      <c r="ALJ20" s="405"/>
      <c r="ALK20" s="405"/>
      <c r="ALL20" s="405"/>
      <c r="ALM20" s="405"/>
      <c r="ALN20" s="405"/>
      <c r="ALO20" s="405"/>
      <c r="ALP20" s="405"/>
      <c r="ALQ20" s="405"/>
      <c r="ALR20" s="405"/>
      <c r="ALS20" s="405"/>
      <c r="ALT20" s="405"/>
      <c r="ALU20" s="405"/>
      <c r="ALV20" s="405"/>
      <c r="ALW20" s="405"/>
      <c r="ALX20" s="405"/>
      <c r="ALY20" s="405"/>
      <c r="ALZ20" s="405"/>
      <c r="AMA20" s="405"/>
      <c r="AMB20" s="405"/>
      <c r="AMC20" s="405"/>
      <c r="AMD20" s="405"/>
      <c r="AME20" s="405"/>
      <c r="AMF20" s="405"/>
      <c r="AMG20" s="405"/>
      <c r="AMH20" s="405"/>
      <c r="AMI20" s="405"/>
      <c r="AMJ20" s="405"/>
      <c r="AMK20" s="405"/>
      <c r="AML20" s="405"/>
      <c r="AMM20" s="405"/>
      <c r="AMN20" s="405"/>
      <c r="AMO20" s="405"/>
      <c r="AMP20" s="405"/>
      <c r="AMQ20" s="405"/>
      <c r="AMR20" s="405"/>
      <c r="AMS20" s="405"/>
      <c r="AMT20" s="405"/>
      <c r="AMU20" s="405"/>
      <c r="AMV20" s="405"/>
      <c r="AMW20" s="405"/>
      <c r="AMX20" s="405"/>
      <c r="AMY20" s="405"/>
      <c r="AMZ20" s="405"/>
      <c r="ANA20" s="405"/>
      <c r="ANB20" s="405"/>
      <c r="ANC20" s="405"/>
      <c r="AND20" s="405"/>
      <c r="ANE20" s="405"/>
      <c r="ANF20" s="405"/>
      <c r="ANG20" s="405"/>
      <c r="ANH20" s="405"/>
      <c r="ANI20" s="405"/>
      <c r="ANJ20" s="405"/>
      <c r="ANK20" s="405"/>
      <c r="ANL20" s="405"/>
      <c r="ANM20" s="405"/>
      <c r="ANN20" s="405"/>
      <c r="ANO20" s="405"/>
      <c r="ANP20" s="405"/>
      <c r="ANQ20" s="405"/>
      <c r="ANR20" s="405"/>
      <c r="ANS20" s="405"/>
      <c r="ANT20" s="405"/>
      <c r="ANU20" s="405"/>
      <c r="ANV20" s="405"/>
      <c r="ANW20" s="405"/>
      <c r="ANX20" s="405"/>
      <c r="ANY20" s="405"/>
      <c r="ANZ20" s="405"/>
      <c r="AOA20" s="405"/>
      <c r="AOB20" s="405"/>
      <c r="AOC20" s="405"/>
      <c r="AOD20" s="405"/>
      <c r="AOE20" s="405"/>
      <c r="AOF20" s="405"/>
      <c r="AOG20" s="405"/>
      <c r="AOH20" s="405"/>
      <c r="AOI20" s="405"/>
      <c r="AOJ20" s="405"/>
      <c r="AOK20" s="405"/>
      <c r="AOL20" s="405"/>
      <c r="AOM20" s="405"/>
      <c r="AON20" s="405"/>
      <c r="AOO20" s="405"/>
      <c r="AOP20" s="405"/>
      <c r="AOQ20" s="405"/>
      <c r="AOR20" s="405"/>
      <c r="AOS20" s="405"/>
      <c r="AOT20" s="405"/>
      <c r="AOU20" s="405"/>
      <c r="AOV20" s="405"/>
      <c r="AOW20" s="405"/>
      <c r="AOX20" s="405"/>
      <c r="AOY20" s="405"/>
      <c r="AOZ20" s="405"/>
      <c r="APA20" s="405"/>
      <c r="APB20" s="405"/>
      <c r="APC20" s="405"/>
      <c r="APD20" s="405"/>
      <c r="APE20" s="405"/>
      <c r="APF20" s="405"/>
      <c r="APG20" s="405"/>
      <c r="APH20" s="405"/>
      <c r="API20" s="405"/>
      <c r="APJ20" s="405"/>
      <c r="APK20" s="405"/>
      <c r="APL20" s="405"/>
      <c r="APM20" s="405"/>
      <c r="APN20" s="405"/>
      <c r="APO20" s="405"/>
      <c r="APP20" s="405"/>
      <c r="APQ20" s="405"/>
      <c r="APR20" s="405"/>
      <c r="APS20" s="405"/>
      <c r="APT20" s="405"/>
      <c r="APU20" s="405"/>
      <c r="APV20" s="405"/>
      <c r="APW20" s="405"/>
      <c r="APX20" s="405"/>
      <c r="APY20" s="405"/>
      <c r="APZ20" s="405"/>
      <c r="AQA20" s="405"/>
      <c r="AQB20" s="405"/>
      <c r="AQC20" s="405"/>
      <c r="AQD20" s="405"/>
      <c r="AQE20" s="405"/>
      <c r="AQF20" s="405"/>
      <c r="AQG20" s="405"/>
      <c r="AQH20" s="405"/>
      <c r="AQI20" s="405"/>
      <c r="AQJ20" s="405"/>
      <c r="AQK20" s="405"/>
      <c r="AQL20" s="405"/>
      <c r="AQM20" s="405"/>
      <c r="AQN20" s="405"/>
      <c r="AQO20" s="405"/>
      <c r="AQP20" s="405"/>
      <c r="AQQ20" s="405"/>
      <c r="AQR20" s="405"/>
      <c r="AQS20" s="405"/>
      <c r="AQT20" s="405"/>
      <c r="AQU20" s="405"/>
      <c r="AQV20" s="405"/>
      <c r="AQW20" s="405"/>
      <c r="AQX20" s="405"/>
      <c r="AQY20" s="405"/>
      <c r="AQZ20" s="405"/>
      <c r="ARA20" s="405"/>
      <c r="ARB20" s="405"/>
      <c r="ARC20" s="405"/>
      <c r="ARD20" s="405"/>
      <c r="ARE20" s="405"/>
      <c r="ARF20" s="405"/>
      <c r="ARG20" s="405"/>
      <c r="ARH20" s="405"/>
      <c r="ARI20" s="405"/>
      <c r="ARJ20" s="405"/>
      <c r="ARK20" s="405"/>
      <c r="ARL20" s="405"/>
      <c r="ARM20" s="405"/>
      <c r="ARN20" s="405"/>
      <c r="ARO20" s="405"/>
      <c r="ARP20" s="405"/>
      <c r="ARQ20" s="405"/>
      <c r="ARR20" s="405"/>
      <c r="ARS20" s="405"/>
      <c r="ART20" s="405"/>
      <c r="ARU20" s="405"/>
      <c r="ARV20" s="405"/>
      <c r="ARW20" s="405"/>
      <c r="ARX20" s="405"/>
      <c r="ARY20" s="405"/>
      <c r="ARZ20" s="405"/>
      <c r="ASA20" s="405"/>
      <c r="ASB20" s="405"/>
      <c r="ASC20" s="405"/>
      <c r="ASD20" s="405"/>
      <c r="ASE20" s="405"/>
      <c r="ASF20" s="405"/>
      <c r="ASG20" s="405"/>
      <c r="ASH20" s="405"/>
      <c r="ASI20" s="405"/>
      <c r="ASJ20" s="405"/>
      <c r="ASK20" s="405"/>
      <c r="ASL20" s="405"/>
      <c r="ASM20" s="405"/>
      <c r="ASN20" s="405"/>
      <c r="ASO20" s="405"/>
      <c r="ASP20" s="405"/>
      <c r="ASQ20" s="405"/>
      <c r="ASR20" s="405"/>
      <c r="ASS20" s="405"/>
      <c r="AST20" s="405"/>
      <c r="ASU20" s="405"/>
      <c r="ASV20" s="405"/>
      <c r="ASW20" s="405"/>
      <c r="ASX20" s="405"/>
      <c r="ASY20" s="405"/>
      <c r="ASZ20" s="405"/>
      <c r="ATA20" s="405"/>
      <c r="ATB20" s="405"/>
      <c r="ATC20" s="405"/>
      <c r="ATD20" s="405"/>
      <c r="ATE20" s="405"/>
      <c r="ATF20" s="405"/>
      <c r="ATG20" s="405"/>
      <c r="ATH20" s="405"/>
      <c r="ATI20" s="405"/>
      <c r="ATJ20" s="405"/>
      <c r="ATK20" s="405"/>
      <c r="ATL20" s="405"/>
      <c r="ATM20" s="405"/>
      <c r="ATN20" s="405"/>
      <c r="ATO20" s="405"/>
      <c r="ATP20" s="405"/>
      <c r="ATQ20" s="405"/>
      <c r="ATR20" s="405"/>
      <c r="ATS20" s="405"/>
      <c r="ATT20" s="405"/>
      <c r="ATU20" s="405"/>
      <c r="ATV20" s="405"/>
      <c r="ATW20" s="405"/>
      <c r="ATX20" s="405"/>
      <c r="ATY20" s="405"/>
      <c r="ATZ20" s="405"/>
      <c r="AUA20" s="405"/>
      <c r="AUB20" s="405"/>
      <c r="AUC20" s="405"/>
      <c r="AUD20" s="405"/>
      <c r="AUE20" s="405"/>
      <c r="AUF20" s="405"/>
      <c r="AUG20" s="405"/>
      <c r="AUH20" s="405"/>
      <c r="AUI20" s="405"/>
      <c r="AUJ20" s="405"/>
      <c r="AUK20" s="405"/>
      <c r="AUL20" s="405"/>
      <c r="AUM20" s="405"/>
      <c r="AUN20" s="405"/>
      <c r="AUO20" s="405"/>
      <c r="AUP20" s="405"/>
      <c r="AUQ20" s="405"/>
      <c r="AUR20" s="405"/>
      <c r="AUS20" s="405"/>
      <c r="AUT20" s="405"/>
      <c r="AUU20" s="405"/>
      <c r="AUV20" s="405"/>
      <c r="AUW20" s="405"/>
      <c r="AUX20" s="405"/>
      <c r="AUY20" s="405"/>
      <c r="AUZ20" s="405"/>
      <c r="AVA20" s="405"/>
      <c r="AVB20" s="405"/>
      <c r="AVC20" s="405"/>
      <c r="AVD20" s="405"/>
      <c r="AVE20" s="405"/>
      <c r="AVF20" s="405"/>
      <c r="AVG20" s="405"/>
      <c r="AVH20" s="405"/>
      <c r="AVI20" s="405"/>
      <c r="AVJ20" s="405"/>
      <c r="AVK20" s="405"/>
      <c r="AVL20" s="405"/>
      <c r="AVM20" s="405"/>
      <c r="AVN20" s="405"/>
      <c r="AVO20" s="405"/>
      <c r="AVP20" s="405"/>
      <c r="AVQ20" s="405"/>
      <c r="AVR20" s="405"/>
      <c r="AVS20" s="405"/>
      <c r="AVT20" s="405"/>
      <c r="AVU20" s="405"/>
      <c r="AVV20" s="405"/>
      <c r="AVW20" s="405"/>
      <c r="AVX20" s="405"/>
      <c r="AVY20" s="405"/>
      <c r="AVZ20" s="405"/>
      <c r="AWA20" s="405"/>
      <c r="AWB20" s="405"/>
      <c r="AWC20" s="405"/>
      <c r="AWD20" s="405"/>
      <c r="AWE20" s="405"/>
      <c r="AWF20" s="405"/>
      <c r="AWG20" s="405"/>
      <c r="AWH20" s="405"/>
      <c r="AWI20" s="405"/>
      <c r="AWJ20" s="405"/>
      <c r="AWK20" s="405"/>
      <c r="AWL20" s="405"/>
      <c r="AWM20" s="405"/>
      <c r="AWN20" s="405"/>
      <c r="AWO20" s="405"/>
      <c r="AWP20" s="405"/>
      <c r="AWQ20" s="405"/>
      <c r="AWR20" s="405"/>
      <c r="AWS20" s="405"/>
      <c r="AWT20" s="405"/>
      <c r="AWU20" s="405"/>
      <c r="AWV20" s="405"/>
      <c r="AWW20" s="405"/>
      <c r="AWX20" s="405"/>
      <c r="AWY20" s="405"/>
      <c r="AWZ20" s="405"/>
      <c r="AXA20" s="405"/>
      <c r="AXB20" s="405"/>
      <c r="AXC20" s="405"/>
      <c r="AXD20" s="405"/>
      <c r="AXE20" s="405"/>
      <c r="AXF20" s="405"/>
      <c r="AXG20" s="405"/>
      <c r="AXH20" s="405"/>
      <c r="AXI20" s="405"/>
      <c r="AXJ20" s="405"/>
      <c r="AXK20" s="405"/>
    </row>
    <row r="21" spans="1:1311" s="404" customFormat="1" ht="14.1" customHeight="1" thickBot="1">
      <c r="A21" s="433" t="s">
        <v>217</v>
      </c>
      <c r="B21" s="434">
        <v>11</v>
      </c>
      <c r="C21" s="435">
        <v>40793</v>
      </c>
      <c r="D21" s="433" t="s">
        <v>209</v>
      </c>
      <c r="E21" s="432" t="s">
        <v>224</v>
      </c>
      <c r="F21" s="433" t="s">
        <v>220</v>
      </c>
      <c r="G21" s="433">
        <v>8</v>
      </c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  <c r="DN21" s="405"/>
      <c r="DO21" s="405"/>
      <c r="DP21" s="405"/>
      <c r="DQ21" s="405"/>
      <c r="DR21" s="405"/>
      <c r="DS21" s="405"/>
      <c r="DT21" s="405"/>
      <c r="DU21" s="405"/>
      <c r="DV21" s="405"/>
      <c r="DW21" s="405"/>
      <c r="DX21" s="405"/>
      <c r="DY21" s="405"/>
      <c r="DZ21" s="405"/>
      <c r="EA21" s="405"/>
      <c r="EB21" s="405"/>
      <c r="EC21" s="405"/>
      <c r="ED21" s="405"/>
      <c r="EE21" s="405"/>
      <c r="EF21" s="405"/>
      <c r="EG21" s="405"/>
      <c r="EH21" s="405"/>
      <c r="EI21" s="405"/>
      <c r="EJ21" s="405"/>
      <c r="EK21" s="405"/>
      <c r="EL21" s="405"/>
      <c r="EM21" s="405"/>
      <c r="EN21" s="405"/>
      <c r="EO21" s="405"/>
      <c r="EP21" s="405"/>
      <c r="EQ21" s="405"/>
      <c r="ER21" s="405"/>
      <c r="ES21" s="405"/>
      <c r="ET21" s="405"/>
      <c r="EU21" s="405"/>
      <c r="EV21" s="405"/>
      <c r="EW21" s="405"/>
      <c r="EX21" s="405"/>
      <c r="EY21" s="405"/>
      <c r="EZ21" s="405"/>
      <c r="FA21" s="405"/>
      <c r="FB21" s="405"/>
      <c r="FC21" s="405"/>
      <c r="FD21" s="405"/>
      <c r="FE21" s="405"/>
      <c r="FF21" s="405"/>
      <c r="FG21" s="405"/>
      <c r="FH21" s="405"/>
      <c r="FI21" s="405"/>
      <c r="FJ21" s="405"/>
      <c r="FK21" s="405"/>
      <c r="FL21" s="405"/>
      <c r="FM21" s="405"/>
      <c r="FN21" s="405"/>
      <c r="FO21" s="405"/>
      <c r="FP21" s="405"/>
      <c r="FQ21" s="405"/>
      <c r="FR21" s="405"/>
      <c r="FS21" s="405"/>
      <c r="FT21" s="405"/>
      <c r="FU21" s="405"/>
      <c r="FV21" s="405"/>
      <c r="FW21" s="405"/>
      <c r="FX21" s="405"/>
      <c r="FY21" s="405"/>
      <c r="FZ21" s="405"/>
      <c r="GA21" s="405"/>
      <c r="GB21" s="405"/>
      <c r="GC21" s="405"/>
      <c r="GD21" s="405"/>
      <c r="GE21" s="405"/>
      <c r="GF21" s="405"/>
      <c r="GG21" s="405"/>
      <c r="GH21" s="405"/>
      <c r="GI21" s="405"/>
      <c r="GJ21" s="405"/>
      <c r="GK21" s="405"/>
      <c r="GL21" s="405"/>
      <c r="GM21" s="405"/>
      <c r="GN21" s="405"/>
      <c r="GO21" s="405"/>
      <c r="GP21" s="405"/>
      <c r="GQ21" s="405"/>
      <c r="GR21" s="405"/>
      <c r="GS21" s="405"/>
      <c r="GT21" s="405"/>
      <c r="GU21" s="405"/>
      <c r="GV21" s="405"/>
      <c r="GW21" s="405"/>
      <c r="GX21" s="405"/>
      <c r="GY21" s="405"/>
      <c r="GZ21" s="405"/>
      <c r="HA21" s="405"/>
      <c r="HB21" s="405"/>
      <c r="HC21" s="405"/>
      <c r="HD21" s="405"/>
      <c r="HE21" s="405"/>
      <c r="HF21" s="405"/>
      <c r="HG21" s="405"/>
      <c r="HH21" s="405"/>
      <c r="HI21" s="405"/>
      <c r="HJ21" s="405"/>
      <c r="HK21" s="405"/>
      <c r="HL21" s="405"/>
      <c r="HM21" s="405"/>
      <c r="HN21" s="405"/>
      <c r="HO21" s="405"/>
      <c r="HP21" s="405"/>
      <c r="HQ21" s="405"/>
      <c r="HR21" s="405"/>
      <c r="HS21" s="405"/>
      <c r="HT21" s="405"/>
      <c r="HU21" s="405"/>
      <c r="HV21" s="405"/>
      <c r="HW21" s="405"/>
      <c r="HX21" s="405"/>
      <c r="HY21" s="405"/>
      <c r="HZ21" s="405"/>
      <c r="IA21" s="405"/>
      <c r="IB21" s="405"/>
      <c r="IC21" s="405"/>
      <c r="ID21" s="405"/>
      <c r="IE21" s="405"/>
      <c r="IF21" s="405"/>
      <c r="IG21" s="405"/>
      <c r="IH21" s="405"/>
      <c r="II21" s="405"/>
      <c r="IJ21" s="405"/>
      <c r="IK21" s="405"/>
      <c r="IL21" s="405"/>
      <c r="IM21" s="405"/>
      <c r="IN21" s="405"/>
      <c r="IO21" s="405"/>
      <c r="IP21" s="405"/>
      <c r="IQ21" s="405"/>
      <c r="IR21" s="405"/>
      <c r="IS21" s="405"/>
      <c r="IT21" s="405"/>
      <c r="IU21" s="405"/>
      <c r="IV21" s="405"/>
      <c r="IW21" s="405"/>
      <c r="IX21" s="405"/>
      <c r="IY21" s="405"/>
      <c r="IZ21" s="405"/>
      <c r="JA21" s="405"/>
      <c r="JB21" s="405"/>
      <c r="JC21" s="405"/>
      <c r="JD21" s="405"/>
      <c r="JE21" s="405"/>
      <c r="JF21" s="405"/>
      <c r="JG21" s="405"/>
      <c r="JH21" s="405"/>
      <c r="JI21" s="405"/>
      <c r="JJ21" s="405"/>
      <c r="JK21" s="405"/>
      <c r="JL21" s="405"/>
      <c r="JM21" s="405"/>
      <c r="JN21" s="405"/>
      <c r="JO21" s="405"/>
      <c r="JP21" s="405"/>
      <c r="JQ21" s="405"/>
      <c r="JR21" s="405"/>
      <c r="JS21" s="405"/>
      <c r="JT21" s="405"/>
      <c r="JU21" s="405"/>
      <c r="JV21" s="405"/>
      <c r="JW21" s="405"/>
      <c r="JX21" s="405"/>
      <c r="JY21" s="405"/>
      <c r="JZ21" s="405"/>
      <c r="KA21" s="405"/>
      <c r="KB21" s="405"/>
      <c r="KC21" s="405"/>
      <c r="KD21" s="405"/>
      <c r="KE21" s="405"/>
      <c r="KF21" s="405"/>
      <c r="KG21" s="405"/>
      <c r="KH21" s="405"/>
      <c r="KI21" s="405"/>
      <c r="KJ21" s="405"/>
      <c r="KK21" s="405"/>
      <c r="KL21" s="405"/>
      <c r="KM21" s="405"/>
      <c r="KN21" s="405"/>
      <c r="KO21" s="405"/>
      <c r="KP21" s="405"/>
      <c r="KQ21" s="405"/>
      <c r="KR21" s="405"/>
      <c r="KS21" s="405"/>
      <c r="KT21" s="405"/>
      <c r="KU21" s="405"/>
      <c r="KV21" s="405"/>
      <c r="KW21" s="405"/>
      <c r="KX21" s="405"/>
      <c r="KY21" s="405"/>
      <c r="KZ21" s="405"/>
      <c r="LA21" s="405"/>
      <c r="LB21" s="405"/>
      <c r="LC21" s="405"/>
      <c r="LD21" s="405"/>
      <c r="LE21" s="405"/>
      <c r="LF21" s="405"/>
      <c r="LG21" s="405"/>
      <c r="LH21" s="405"/>
      <c r="LI21" s="405"/>
      <c r="LJ21" s="405"/>
      <c r="LK21" s="405"/>
      <c r="LL21" s="405"/>
      <c r="LM21" s="405"/>
      <c r="LN21" s="405"/>
      <c r="LO21" s="405"/>
      <c r="LP21" s="405"/>
      <c r="LQ21" s="405"/>
      <c r="LR21" s="405"/>
      <c r="LS21" s="405"/>
      <c r="LT21" s="405"/>
      <c r="LU21" s="405"/>
      <c r="LV21" s="405"/>
      <c r="LW21" s="405"/>
      <c r="LX21" s="405"/>
      <c r="LY21" s="405"/>
      <c r="LZ21" s="405"/>
      <c r="MA21" s="405"/>
      <c r="MB21" s="405"/>
      <c r="MC21" s="405"/>
      <c r="MD21" s="405"/>
      <c r="ME21" s="405"/>
      <c r="MF21" s="405"/>
      <c r="MG21" s="405"/>
      <c r="MH21" s="405"/>
      <c r="MI21" s="405"/>
      <c r="MJ21" s="405"/>
      <c r="MK21" s="405"/>
      <c r="ML21" s="405"/>
      <c r="MM21" s="405"/>
      <c r="MN21" s="405"/>
      <c r="MO21" s="405"/>
      <c r="MP21" s="405"/>
      <c r="MQ21" s="405"/>
      <c r="MR21" s="405"/>
      <c r="MS21" s="405"/>
      <c r="MT21" s="405"/>
      <c r="MU21" s="405"/>
      <c r="MV21" s="405"/>
      <c r="MW21" s="405"/>
      <c r="MX21" s="405"/>
      <c r="MY21" s="405"/>
      <c r="MZ21" s="405"/>
      <c r="NA21" s="405"/>
      <c r="NB21" s="405"/>
      <c r="NC21" s="405"/>
      <c r="ND21" s="405"/>
      <c r="NE21" s="405"/>
      <c r="NF21" s="405"/>
      <c r="NG21" s="405"/>
      <c r="NH21" s="405"/>
      <c r="NI21" s="405"/>
      <c r="NJ21" s="405"/>
      <c r="NK21" s="405"/>
      <c r="NL21" s="405"/>
      <c r="NM21" s="405"/>
      <c r="NN21" s="405"/>
      <c r="NO21" s="405"/>
      <c r="NP21" s="405"/>
      <c r="NQ21" s="405"/>
      <c r="NR21" s="405"/>
      <c r="NS21" s="405"/>
      <c r="NT21" s="405"/>
      <c r="NU21" s="405"/>
      <c r="NV21" s="405"/>
      <c r="NW21" s="405"/>
      <c r="NX21" s="405"/>
      <c r="NY21" s="405"/>
      <c r="NZ21" s="405"/>
      <c r="OA21" s="405"/>
      <c r="OB21" s="405"/>
      <c r="OC21" s="405"/>
      <c r="OD21" s="405"/>
      <c r="OE21" s="405"/>
      <c r="OF21" s="405"/>
      <c r="OG21" s="405"/>
      <c r="OH21" s="405"/>
      <c r="OI21" s="405"/>
      <c r="OJ21" s="405"/>
      <c r="OK21" s="405"/>
      <c r="OL21" s="405"/>
      <c r="OM21" s="405"/>
      <c r="ON21" s="405"/>
      <c r="OO21" s="405"/>
      <c r="OP21" s="405"/>
      <c r="OQ21" s="405"/>
      <c r="OR21" s="405"/>
      <c r="OS21" s="405"/>
      <c r="OT21" s="405"/>
      <c r="OU21" s="405"/>
      <c r="OV21" s="405"/>
      <c r="OW21" s="405"/>
      <c r="OX21" s="405"/>
      <c r="OY21" s="405"/>
      <c r="OZ21" s="405"/>
      <c r="PA21" s="405"/>
      <c r="PB21" s="405"/>
      <c r="PC21" s="405"/>
      <c r="PD21" s="405"/>
      <c r="PE21" s="405"/>
      <c r="PF21" s="405"/>
      <c r="PG21" s="405"/>
      <c r="PH21" s="405"/>
      <c r="PI21" s="405"/>
      <c r="PJ21" s="405"/>
      <c r="PK21" s="405"/>
      <c r="PL21" s="405"/>
      <c r="PM21" s="405"/>
      <c r="PN21" s="405"/>
      <c r="PO21" s="405"/>
      <c r="PP21" s="405"/>
      <c r="PQ21" s="405"/>
      <c r="PR21" s="405"/>
      <c r="PS21" s="405"/>
      <c r="PT21" s="405"/>
      <c r="PU21" s="405"/>
      <c r="PV21" s="405"/>
      <c r="PW21" s="405"/>
      <c r="PX21" s="405"/>
      <c r="PY21" s="405"/>
      <c r="PZ21" s="405"/>
      <c r="QA21" s="405"/>
      <c r="QB21" s="405"/>
      <c r="QC21" s="405"/>
      <c r="QD21" s="405"/>
      <c r="QE21" s="405"/>
      <c r="QF21" s="405"/>
      <c r="QG21" s="405"/>
      <c r="QH21" s="405"/>
      <c r="QI21" s="405"/>
      <c r="QJ21" s="405"/>
      <c r="QK21" s="405"/>
      <c r="QL21" s="405"/>
      <c r="QM21" s="405"/>
      <c r="QN21" s="405"/>
      <c r="QO21" s="405"/>
      <c r="QP21" s="405"/>
      <c r="QQ21" s="405"/>
      <c r="QR21" s="405"/>
      <c r="QS21" s="405"/>
      <c r="QT21" s="405"/>
      <c r="QU21" s="405"/>
      <c r="QV21" s="405"/>
      <c r="QW21" s="405"/>
      <c r="QX21" s="405"/>
      <c r="QY21" s="405"/>
      <c r="QZ21" s="405"/>
      <c r="RA21" s="405"/>
      <c r="RB21" s="405"/>
      <c r="RC21" s="405"/>
      <c r="RD21" s="405"/>
      <c r="RE21" s="405"/>
      <c r="RF21" s="405"/>
      <c r="RG21" s="405"/>
      <c r="RH21" s="405"/>
      <c r="RI21" s="405"/>
      <c r="RJ21" s="405"/>
      <c r="RK21" s="405"/>
      <c r="RL21" s="405"/>
      <c r="RM21" s="405"/>
      <c r="RN21" s="405"/>
      <c r="RO21" s="405"/>
      <c r="RP21" s="405"/>
      <c r="RQ21" s="405"/>
      <c r="RR21" s="405"/>
      <c r="RS21" s="405"/>
      <c r="RT21" s="405"/>
      <c r="RU21" s="405"/>
      <c r="RV21" s="405"/>
      <c r="RW21" s="405"/>
      <c r="RX21" s="405"/>
      <c r="RY21" s="405"/>
      <c r="RZ21" s="405"/>
      <c r="SA21" s="405"/>
      <c r="SB21" s="405"/>
      <c r="SC21" s="405"/>
      <c r="SD21" s="405"/>
      <c r="SE21" s="405"/>
      <c r="SF21" s="405"/>
      <c r="SG21" s="405"/>
      <c r="SH21" s="405"/>
      <c r="SI21" s="405"/>
      <c r="SJ21" s="405"/>
      <c r="SK21" s="405"/>
      <c r="SL21" s="405"/>
      <c r="SM21" s="405"/>
      <c r="SN21" s="405"/>
      <c r="SO21" s="405"/>
      <c r="SP21" s="405"/>
      <c r="SQ21" s="405"/>
      <c r="SR21" s="405"/>
      <c r="SS21" s="405"/>
      <c r="ST21" s="405"/>
      <c r="SU21" s="405"/>
      <c r="SV21" s="405"/>
      <c r="SW21" s="405"/>
      <c r="SX21" s="405"/>
      <c r="SY21" s="405"/>
      <c r="SZ21" s="405"/>
      <c r="TA21" s="405"/>
      <c r="TB21" s="405"/>
      <c r="TC21" s="405"/>
      <c r="TD21" s="405"/>
      <c r="TE21" s="405"/>
      <c r="TF21" s="405"/>
      <c r="TG21" s="405"/>
      <c r="TH21" s="405"/>
      <c r="TI21" s="405"/>
      <c r="TJ21" s="405"/>
      <c r="TK21" s="405"/>
      <c r="TL21" s="405"/>
      <c r="TM21" s="405"/>
      <c r="TN21" s="405"/>
      <c r="TO21" s="405"/>
      <c r="TP21" s="405"/>
      <c r="TQ21" s="405"/>
      <c r="TR21" s="405"/>
      <c r="TS21" s="405"/>
      <c r="TT21" s="405"/>
      <c r="TU21" s="405"/>
      <c r="TV21" s="405"/>
      <c r="TW21" s="405"/>
      <c r="TX21" s="405"/>
      <c r="TY21" s="405"/>
      <c r="TZ21" s="405"/>
      <c r="UA21" s="405"/>
      <c r="UB21" s="405"/>
      <c r="UC21" s="405"/>
      <c r="UD21" s="405"/>
      <c r="UE21" s="405"/>
      <c r="UF21" s="405"/>
      <c r="UG21" s="405"/>
      <c r="UH21" s="405"/>
      <c r="UI21" s="405"/>
      <c r="UJ21" s="405"/>
      <c r="UK21" s="405"/>
      <c r="UL21" s="405"/>
      <c r="UM21" s="405"/>
      <c r="UN21" s="405"/>
      <c r="UO21" s="405"/>
      <c r="UP21" s="405"/>
      <c r="UQ21" s="405"/>
      <c r="UR21" s="405"/>
      <c r="US21" s="405"/>
      <c r="UT21" s="405"/>
      <c r="UU21" s="405"/>
      <c r="UV21" s="405"/>
      <c r="UW21" s="405"/>
      <c r="UX21" s="405"/>
      <c r="UY21" s="405"/>
      <c r="UZ21" s="405"/>
      <c r="VA21" s="405"/>
      <c r="VB21" s="405"/>
      <c r="VC21" s="405"/>
      <c r="VD21" s="405"/>
      <c r="VE21" s="405"/>
      <c r="VF21" s="405"/>
      <c r="VG21" s="405"/>
      <c r="VH21" s="405"/>
      <c r="VI21" s="405"/>
      <c r="VJ21" s="405"/>
      <c r="VK21" s="405"/>
      <c r="VL21" s="405"/>
      <c r="VM21" s="405"/>
      <c r="VN21" s="405"/>
      <c r="VO21" s="405"/>
      <c r="VP21" s="405"/>
      <c r="VQ21" s="405"/>
      <c r="VR21" s="405"/>
      <c r="VS21" s="405"/>
      <c r="VT21" s="405"/>
      <c r="VU21" s="405"/>
      <c r="VV21" s="405"/>
      <c r="VW21" s="405"/>
      <c r="VX21" s="405"/>
      <c r="VY21" s="405"/>
      <c r="VZ21" s="405"/>
      <c r="WA21" s="405"/>
      <c r="WB21" s="405"/>
      <c r="WC21" s="405"/>
      <c r="WD21" s="405"/>
      <c r="WE21" s="405"/>
      <c r="WF21" s="405"/>
      <c r="WG21" s="405"/>
      <c r="WH21" s="405"/>
      <c r="WI21" s="405"/>
      <c r="WJ21" s="405"/>
      <c r="WK21" s="405"/>
      <c r="WL21" s="405"/>
      <c r="WM21" s="405"/>
      <c r="WN21" s="405"/>
      <c r="WO21" s="405"/>
      <c r="WP21" s="405"/>
      <c r="WQ21" s="405"/>
      <c r="WR21" s="405"/>
      <c r="WS21" s="405"/>
      <c r="WT21" s="405"/>
      <c r="WU21" s="405"/>
      <c r="WV21" s="405"/>
      <c r="WW21" s="405"/>
      <c r="WX21" s="405"/>
      <c r="WY21" s="405"/>
      <c r="WZ21" s="405"/>
      <c r="XA21" s="405"/>
      <c r="XB21" s="405"/>
      <c r="XC21" s="405"/>
      <c r="XD21" s="405"/>
      <c r="XE21" s="405"/>
      <c r="XF21" s="405"/>
      <c r="XG21" s="405"/>
      <c r="XH21" s="405"/>
      <c r="XI21" s="405"/>
      <c r="XJ21" s="405"/>
      <c r="XK21" s="405"/>
      <c r="XL21" s="405"/>
      <c r="XM21" s="405"/>
      <c r="XN21" s="405"/>
      <c r="XO21" s="405"/>
      <c r="XP21" s="405"/>
      <c r="XQ21" s="405"/>
      <c r="XR21" s="405"/>
      <c r="XS21" s="405"/>
      <c r="XT21" s="405"/>
      <c r="XU21" s="405"/>
      <c r="XV21" s="405"/>
      <c r="XW21" s="405"/>
      <c r="XX21" s="405"/>
      <c r="XY21" s="405"/>
      <c r="XZ21" s="405"/>
      <c r="YA21" s="405"/>
      <c r="YB21" s="405"/>
      <c r="YC21" s="405"/>
      <c r="YD21" s="405"/>
      <c r="YE21" s="405"/>
      <c r="YF21" s="405"/>
      <c r="YG21" s="405"/>
      <c r="YH21" s="405"/>
      <c r="YI21" s="405"/>
      <c r="YJ21" s="405"/>
      <c r="YK21" s="405"/>
      <c r="YL21" s="405"/>
      <c r="YM21" s="405"/>
      <c r="YN21" s="405"/>
      <c r="YO21" s="405"/>
      <c r="YP21" s="405"/>
      <c r="YQ21" s="405"/>
      <c r="YR21" s="405"/>
      <c r="YS21" s="405"/>
      <c r="YT21" s="405"/>
      <c r="YU21" s="405"/>
      <c r="YV21" s="405"/>
      <c r="YW21" s="405"/>
      <c r="YX21" s="405"/>
      <c r="YY21" s="405"/>
      <c r="YZ21" s="405"/>
      <c r="ZA21" s="405"/>
      <c r="ZB21" s="405"/>
      <c r="ZC21" s="405"/>
      <c r="ZD21" s="405"/>
      <c r="ZE21" s="405"/>
      <c r="ZF21" s="405"/>
      <c r="ZG21" s="405"/>
      <c r="ZH21" s="405"/>
      <c r="ZI21" s="405"/>
      <c r="ZJ21" s="405"/>
      <c r="ZK21" s="405"/>
      <c r="ZL21" s="405"/>
      <c r="ZM21" s="405"/>
      <c r="ZN21" s="405"/>
      <c r="ZO21" s="405"/>
      <c r="ZP21" s="405"/>
      <c r="ZQ21" s="405"/>
      <c r="ZR21" s="405"/>
      <c r="ZS21" s="405"/>
      <c r="ZT21" s="405"/>
      <c r="ZU21" s="405"/>
      <c r="ZV21" s="405"/>
      <c r="ZW21" s="405"/>
      <c r="ZX21" s="405"/>
      <c r="ZY21" s="405"/>
      <c r="ZZ21" s="405"/>
      <c r="AAA21" s="405"/>
      <c r="AAB21" s="405"/>
      <c r="AAC21" s="405"/>
      <c r="AAD21" s="405"/>
      <c r="AAE21" s="405"/>
      <c r="AAF21" s="405"/>
      <c r="AAG21" s="405"/>
      <c r="AAH21" s="405"/>
      <c r="AAI21" s="405"/>
      <c r="AAJ21" s="405"/>
      <c r="AAK21" s="405"/>
      <c r="AAL21" s="405"/>
      <c r="AAM21" s="405"/>
      <c r="AAN21" s="405"/>
      <c r="AAO21" s="405"/>
      <c r="AAP21" s="405"/>
      <c r="AAQ21" s="405"/>
      <c r="AAR21" s="405"/>
      <c r="AAS21" s="405"/>
      <c r="AAT21" s="405"/>
      <c r="AAU21" s="405"/>
      <c r="AAV21" s="405"/>
      <c r="AAW21" s="405"/>
      <c r="AAX21" s="405"/>
      <c r="AAY21" s="405"/>
      <c r="AAZ21" s="405"/>
      <c r="ABA21" s="405"/>
      <c r="ABB21" s="405"/>
      <c r="ABC21" s="405"/>
      <c r="ABD21" s="405"/>
      <c r="ABE21" s="405"/>
      <c r="ABF21" s="405"/>
      <c r="ABG21" s="405"/>
      <c r="ABH21" s="405"/>
      <c r="ABI21" s="405"/>
      <c r="ABJ21" s="405"/>
      <c r="ABK21" s="405"/>
      <c r="ABL21" s="405"/>
      <c r="ABM21" s="405"/>
      <c r="ABN21" s="405"/>
      <c r="ABO21" s="405"/>
      <c r="ABP21" s="405"/>
      <c r="ABQ21" s="405"/>
      <c r="ABR21" s="405"/>
      <c r="ABS21" s="405"/>
      <c r="ABT21" s="405"/>
      <c r="ABU21" s="405"/>
      <c r="ABV21" s="405"/>
      <c r="ABW21" s="405"/>
      <c r="ABX21" s="405"/>
      <c r="ABY21" s="405"/>
      <c r="ABZ21" s="405"/>
      <c r="ACA21" s="405"/>
      <c r="ACB21" s="405"/>
      <c r="ACC21" s="405"/>
      <c r="ACD21" s="405"/>
      <c r="ACE21" s="405"/>
      <c r="ACF21" s="405"/>
      <c r="ACG21" s="405"/>
      <c r="ACH21" s="405"/>
      <c r="ACI21" s="405"/>
      <c r="ACJ21" s="405"/>
      <c r="ACK21" s="405"/>
      <c r="ACL21" s="405"/>
      <c r="ACM21" s="405"/>
      <c r="ACN21" s="405"/>
      <c r="ACO21" s="405"/>
      <c r="ACP21" s="405"/>
      <c r="ACQ21" s="405"/>
      <c r="ACR21" s="405"/>
      <c r="ACS21" s="405"/>
      <c r="ACT21" s="405"/>
      <c r="ACU21" s="405"/>
      <c r="ACV21" s="405"/>
      <c r="ACW21" s="405"/>
      <c r="ACX21" s="405"/>
      <c r="ACY21" s="405"/>
      <c r="ACZ21" s="405"/>
      <c r="ADA21" s="405"/>
      <c r="ADB21" s="405"/>
      <c r="ADC21" s="405"/>
      <c r="ADD21" s="405"/>
      <c r="ADE21" s="405"/>
      <c r="ADF21" s="405"/>
      <c r="ADG21" s="405"/>
      <c r="ADH21" s="405"/>
      <c r="ADI21" s="405"/>
      <c r="ADJ21" s="405"/>
      <c r="ADK21" s="405"/>
      <c r="ADL21" s="405"/>
      <c r="ADM21" s="405"/>
      <c r="ADN21" s="405"/>
      <c r="ADO21" s="405"/>
      <c r="ADP21" s="405"/>
      <c r="ADQ21" s="405"/>
      <c r="ADR21" s="405"/>
      <c r="ADS21" s="405"/>
      <c r="ADT21" s="405"/>
      <c r="ADU21" s="405"/>
      <c r="ADV21" s="405"/>
      <c r="ADW21" s="405"/>
      <c r="ADX21" s="405"/>
      <c r="ADY21" s="405"/>
      <c r="ADZ21" s="405"/>
      <c r="AEA21" s="405"/>
      <c r="AEB21" s="405"/>
      <c r="AEC21" s="405"/>
      <c r="AED21" s="405"/>
      <c r="AEE21" s="405"/>
      <c r="AEF21" s="405"/>
      <c r="AEG21" s="405"/>
      <c r="AEH21" s="405"/>
      <c r="AEI21" s="405"/>
      <c r="AEJ21" s="405"/>
      <c r="AEK21" s="405"/>
      <c r="AEL21" s="405"/>
      <c r="AEM21" s="405"/>
      <c r="AEN21" s="405"/>
      <c r="AEO21" s="405"/>
      <c r="AEP21" s="405"/>
      <c r="AEQ21" s="405"/>
      <c r="AER21" s="405"/>
      <c r="AES21" s="405"/>
      <c r="AET21" s="405"/>
      <c r="AEU21" s="405"/>
      <c r="AEV21" s="405"/>
      <c r="AEW21" s="405"/>
      <c r="AEX21" s="405"/>
      <c r="AEY21" s="405"/>
      <c r="AEZ21" s="405"/>
      <c r="AFA21" s="405"/>
      <c r="AFB21" s="405"/>
      <c r="AFC21" s="405"/>
      <c r="AFD21" s="405"/>
      <c r="AFE21" s="405"/>
      <c r="AFF21" s="405"/>
      <c r="AFG21" s="405"/>
      <c r="AFH21" s="405"/>
      <c r="AFI21" s="405"/>
      <c r="AFJ21" s="405"/>
      <c r="AFK21" s="405"/>
      <c r="AFL21" s="405"/>
      <c r="AFM21" s="405"/>
      <c r="AFN21" s="405"/>
      <c r="AFO21" s="405"/>
      <c r="AFP21" s="405"/>
      <c r="AFQ21" s="405"/>
      <c r="AFR21" s="405"/>
      <c r="AFS21" s="405"/>
      <c r="AFT21" s="405"/>
      <c r="AFU21" s="405"/>
      <c r="AFV21" s="405"/>
      <c r="AFW21" s="405"/>
      <c r="AFX21" s="405"/>
      <c r="AFY21" s="405"/>
      <c r="AFZ21" s="405"/>
      <c r="AGA21" s="405"/>
      <c r="AGB21" s="405"/>
      <c r="AGC21" s="405"/>
      <c r="AGD21" s="405"/>
      <c r="AGE21" s="405"/>
      <c r="AGF21" s="405"/>
      <c r="AGG21" s="405"/>
      <c r="AGH21" s="405"/>
      <c r="AGI21" s="405"/>
      <c r="AGJ21" s="405"/>
      <c r="AGK21" s="405"/>
      <c r="AGL21" s="405"/>
      <c r="AGM21" s="405"/>
      <c r="AGN21" s="405"/>
      <c r="AGO21" s="405"/>
      <c r="AGP21" s="405"/>
      <c r="AGQ21" s="405"/>
      <c r="AGR21" s="405"/>
      <c r="AGS21" s="405"/>
      <c r="AGT21" s="405"/>
      <c r="AGU21" s="405"/>
      <c r="AGV21" s="405"/>
      <c r="AGW21" s="405"/>
      <c r="AGX21" s="405"/>
      <c r="AGY21" s="405"/>
      <c r="AGZ21" s="405"/>
      <c r="AHA21" s="405"/>
      <c r="AHB21" s="405"/>
      <c r="AHC21" s="405"/>
      <c r="AHD21" s="405"/>
      <c r="AHE21" s="405"/>
      <c r="AHF21" s="405"/>
      <c r="AHG21" s="405"/>
      <c r="AHH21" s="405"/>
      <c r="AHI21" s="405"/>
      <c r="AHJ21" s="405"/>
      <c r="AHK21" s="405"/>
      <c r="AHL21" s="405"/>
      <c r="AHM21" s="405"/>
      <c r="AHN21" s="405"/>
      <c r="AHO21" s="405"/>
      <c r="AHP21" s="405"/>
      <c r="AHQ21" s="405"/>
      <c r="AHR21" s="405"/>
      <c r="AHS21" s="405"/>
      <c r="AHT21" s="405"/>
      <c r="AHU21" s="405"/>
      <c r="AHV21" s="405"/>
      <c r="AHW21" s="405"/>
      <c r="AHX21" s="405"/>
      <c r="AHY21" s="405"/>
      <c r="AHZ21" s="405"/>
      <c r="AIA21" s="405"/>
      <c r="AIB21" s="405"/>
      <c r="AIC21" s="405"/>
      <c r="AID21" s="405"/>
      <c r="AIE21" s="405"/>
      <c r="AIF21" s="405"/>
      <c r="AIG21" s="405"/>
      <c r="AIH21" s="405"/>
      <c r="AII21" s="405"/>
      <c r="AIJ21" s="405"/>
      <c r="AIK21" s="405"/>
      <c r="AIL21" s="405"/>
      <c r="AIM21" s="405"/>
      <c r="AIN21" s="405"/>
      <c r="AIO21" s="405"/>
      <c r="AIP21" s="405"/>
      <c r="AIQ21" s="405"/>
      <c r="AIR21" s="405"/>
      <c r="AIS21" s="405"/>
      <c r="AIT21" s="405"/>
      <c r="AIU21" s="405"/>
      <c r="AIV21" s="405"/>
      <c r="AIW21" s="405"/>
      <c r="AIX21" s="405"/>
      <c r="AIY21" s="405"/>
      <c r="AIZ21" s="405"/>
      <c r="AJA21" s="405"/>
      <c r="AJB21" s="405"/>
      <c r="AJC21" s="405"/>
      <c r="AJD21" s="405"/>
      <c r="AJE21" s="405"/>
      <c r="AJF21" s="405"/>
      <c r="AJG21" s="405"/>
      <c r="AJH21" s="405"/>
      <c r="AJI21" s="405"/>
      <c r="AJJ21" s="405"/>
      <c r="AJK21" s="405"/>
      <c r="AJL21" s="405"/>
      <c r="AJM21" s="405"/>
      <c r="AJN21" s="405"/>
      <c r="AJO21" s="405"/>
      <c r="AJP21" s="405"/>
      <c r="AJQ21" s="405"/>
      <c r="AJR21" s="405"/>
      <c r="AJS21" s="405"/>
      <c r="AJT21" s="405"/>
      <c r="AJU21" s="405"/>
      <c r="AJV21" s="405"/>
      <c r="AJW21" s="405"/>
      <c r="AJX21" s="405"/>
      <c r="AJY21" s="405"/>
      <c r="AJZ21" s="405"/>
      <c r="AKA21" s="405"/>
      <c r="AKB21" s="405"/>
      <c r="AKC21" s="405"/>
      <c r="AKD21" s="405"/>
      <c r="AKE21" s="405"/>
      <c r="AKF21" s="405"/>
      <c r="AKG21" s="405"/>
      <c r="AKH21" s="405"/>
      <c r="AKI21" s="405"/>
      <c r="AKJ21" s="405"/>
      <c r="AKK21" s="405"/>
      <c r="AKL21" s="405"/>
      <c r="AKM21" s="405"/>
      <c r="AKN21" s="405"/>
      <c r="AKO21" s="405"/>
      <c r="AKP21" s="405"/>
      <c r="AKQ21" s="405"/>
      <c r="AKR21" s="405"/>
      <c r="AKS21" s="405"/>
      <c r="AKT21" s="405"/>
      <c r="AKU21" s="405"/>
      <c r="AKV21" s="405"/>
      <c r="AKW21" s="405"/>
      <c r="AKX21" s="405"/>
      <c r="AKY21" s="405"/>
      <c r="AKZ21" s="405"/>
      <c r="ALA21" s="405"/>
      <c r="ALB21" s="405"/>
      <c r="ALC21" s="405"/>
      <c r="ALD21" s="405"/>
      <c r="ALE21" s="405"/>
      <c r="ALF21" s="405"/>
      <c r="ALG21" s="405"/>
      <c r="ALH21" s="405"/>
      <c r="ALI21" s="405"/>
      <c r="ALJ21" s="405"/>
      <c r="ALK21" s="405"/>
      <c r="ALL21" s="405"/>
      <c r="ALM21" s="405"/>
      <c r="ALN21" s="405"/>
      <c r="ALO21" s="405"/>
      <c r="ALP21" s="405"/>
      <c r="ALQ21" s="405"/>
      <c r="ALR21" s="405"/>
      <c r="ALS21" s="405"/>
      <c r="ALT21" s="405"/>
      <c r="ALU21" s="405"/>
      <c r="ALV21" s="405"/>
      <c r="ALW21" s="405"/>
      <c r="ALX21" s="405"/>
      <c r="ALY21" s="405"/>
      <c r="ALZ21" s="405"/>
      <c r="AMA21" s="405"/>
      <c r="AMB21" s="405"/>
      <c r="AMC21" s="405"/>
      <c r="AMD21" s="405"/>
      <c r="AME21" s="405"/>
      <c r="AMF21" s="405"/>
      <c r="AMG21" s="405"/>
      <c r="AMH21" s="405"/>
      <c r="AMI21" s="405"/>
      <c r="AMJ21" s="405"/>
      <c r="AMK21" s="405"/>
      <c r="AML21" s="405"/>
      <c r="AMM21" s="405"/>
      <c r="AMN21" s="405"/>
      <c r="AMO21" s="405"/>
      <c r="AMP21" s="405"/>
      <c r="AMQ21" s="405"/>
      <c r="AMR21" s="405"/>
      <c r="AMS21" s="405"/>
      <c r="AMT21" s="405"/>
      <c r="AMU21" s="405"/>
      <c r="AMV21" s="405"/>
      <c r="AMW21" s="405"/>
      <c r="AMX21" s="405"/>
      <c r="AMY21" s="405"/>
      <c r="AMZ21" s="405"/>
      <c r="ANA21" s="405"/>
      <c r="ANB21" s="405"/>
      <c r="ANC21" s="405"/>
      <c r="AND21" s="405"/>
      <c r="ANE21" s="405"/>
      <c r="ANF21" s="405"/>
      <c r="ANG21" s="405"/>
      <c r="ANH21" s="405"/>
      <c r="ANI21" s="405"/>
      <c r="ANJ21" s="405"/>
      <c r="ANK21" s="405"/>
      <c r="ANL21" s="405"/>
      <c r="ANM21" s="405"/>
      <c r="ANN21" s="405"/>
      <c r="ANO21" s="405"/>
      <c r="ANP21" s="405"/>
      <c r="ANQ21" s="405"/>
      <c r="ANR21" s="405"/>
      <c r="ANS21" s="405"/>
      <c r="ANT21" s="405"/>
      <c r="ANU21" s="405"/>
      <c r="ANV21" s="405"/>
      <c r="ANW21" s="405"/>
      <c r="ANX21" s="405"/>
      <c r="ANY21" s="405"/>
      <c r="ANZ21" s="405"/>
      <c r="AOA21" s="405"/>
      <c r="AOB21" s="405"/>
      <c r="AOC21" s="405"/>
      <c r="AOD21" s="405"/>
      <c r="AOE21" s="405"/>
      <c r="AOF21" s="405"/>
      <c r="AOG21" s="405"/>
      <c r="AOH21" s="405"/>
      <c r="AOI21" s="405"/>
      <c r="AOJ21" s="405"/>
      <c r="AOK21" s="405"/>
      <c r="AOL21" s="405"/>
      <c r="AOM21" s="405"/>
      <c r="AON21" s="405"/>
      <c r="AOO21" s="405"/>
      <c r="AOP21" s="405"/>
      <c r="AOQ21" s="405"/>
      <c r="AOR21" s="405"/>
      <c r="AOS21" s="405"/>
      <c r="AOT21" s="405"/>
      <c r="AOU21" s="405"/>
      <c r="AOV21" s="405"/>
      <c r="AOW21" s="405"/>
      <c r="AOX21" s="405"/>
      <c r="AOY21" s="405"/>
      <c r="AOZ21" s="405"/>
      <c r="APA21" s="405"/>
      <c r="APB21" s="405"/>
      <c r="APC21" s="405"/>
      <c r="APD21" s="405"/>
      <c r="APE21" s="405"/>
      <c r="APF21" s="405"/>
      <c r="APG21" s="405"/>
      <c r="APH21" s="405"/>
      <c r="API21" s="405"/>
      <c r="APJ21" s="405"/>
      <c r="APK21" s="405"/>
      <c r="APL21" s="405"/>
      <c r="APM21" s="405"/>
      <c r="APN21" s="405"/>
      <c r="APO21" s="405"/>
      <c r="APP21" s="405"/>
      <c r="APQ21" s="405"/>
      <c r="APR21" s="405"/>
      <c r="APS21" s="405"/>
      <c r="APT21" s="405"/>
      <c r="APU21" s="405"/>
      <c r="APV21" s="405"/>
      <c r="APW21" s="405"/>
      <c r="APX21" s="405"/>
      <c r="APY21" s="405"/>
      <c r="APZ21" s="405"/>
      <c r="AQA21" s="405"/>
      <c r="AQB21" s="405"/>
      <c r="AQC21" s="405"/>
      <c r="AQD21" s="405"/>
      <c r="AQE21" s="405"/>
      <c r="AQF21" s="405"/>
      <c r="AQG21" s="405"/>
      <c r="AQH21" s="405"/>
      <c r="AQI21" s="405"/>
      <c r="AQJ21" s="405"/>
      <c r="AQK21" s="405"/>
      <c r="AQL21" s="405"/>
      <c r="AQM21" s="405"/>
      <c r="AQN21" s="405"/>
      <c r="AQO21" s="405"/>
      <c r="AQP21" s="405"/>
      <c r="AQQ21" s="405"/>
      <c r="AQR21" s="405"/>
      <c r="AQS21" s="405"/>
      <c r="AQT21" s="405"/>
      <c r="AQU21" s="405"/>
      <c r="AQV21" s="405"/>
      <c r="AQW21" s="405"/>
      <c r="AQX21" s="405"/>
      <c r="AQY21" s="405"/>
      <c r="AQZ21" s="405"/>
      <c r="ARA21" s="405"/>
      <c r="ARB21" s="405"/>
      <c r="ARC21" s="405"/>
      <c r="ARD21" s="405"/>
      <c r="ARE21" s="405"/>
      <c r="ARF21" s="405"/>
      <c r="ARG21" s="405"/>
      <c r="ARH21" s="405"/>
      <c r="ARI21" s="405"/>
      <c r="ARJ21" s="405"/>
      <c r="ARK21" s="405"/>
      <c r="ARL21" s="405"/>
      <c r="ARM21" s="405"/>
      <c r="ARN21" s="405"/>
      <c r="ARO21" s="405"/>
      <c r="ARP21" s="405"/>
      <c r="ARQ21" s="405"/>
      <c r="ARR21" s="405"/>
      <c r="ARS21" s="405"/>
      <c r="ART21" s="405"/>
      <c r="ARU21" s="405"/>
      <c r="ARV21" s="405"/>
      <c r="ARW21" s="405"/>
      <c r="ARX21" s="405"/>
      <c r="ARY21" s="405"/>
      <c r="ARZ21" s="405"/>
      <c r="ASA21" s="405"/>
      <c r="ASB21" s="405"/>
      <c r="ASC21" s="405"/>
      <c r="ASD21" s="405"/>
      <c r="ASE21" s="405"/>
      <c r="ASF21" s="405"/>
      <c r="ASG21" s="405"/>
      <c r="ASH21" s="405"/>
      <c r="ASI21" s="405"/>
      <c r="ASJ21" s="405"/>
      <c r="ASK21" s="405"/>
      <c r="ASL21" s="405"/>
      <c r="ASM21" s="405"/>
      <c r="ASN21" s="405"/>
      <c r="ASO21" s="405"/>
      <c r="ASP21" s="405"/>
      <c r="ASQ21" s="405"/>
      <c r="ASR21" s="405"/>
      <c r="ASS21" s="405"/>
      <c r="AST21" s="405"/>
      <c r="ASU21" s="405"/>
      <c r="ASV21" s="405"/>
      <c r="ASW21" s="405"/>
      <c r="ASX21" s="405"/>
      <c r="ASY21" s="405"/>
      <c r="ASZ21" s="405"/>
      <c r="ATA21" s="405"/>
      <c r="ATB21" s="405"/>
      <c r="ATC21" s="405"/>
      <c r="ATD21" s="405"/>
      <c r="ATE21" s="405"/>
      <c r="ATF21" s="405"/>
      <c r="ATG21" s="405"/>
      <c r="ATH21" s="405"/>
      <c r="ATI21" s="405"/>
      <c r="ATJ21" s="405"/>
      <c r="ATK21" s="405"/>
      <c r="ATL21" s="405"/>
      <c r="ATM21" s="405"/>
      <c r="ATN21" s="405"/>
      <c r="ATO21" s="405"/>
      <c r="ATP21" s="405"/>
      <c r="ATQ21" s="405"/>
      <c r="ATR21" s="405"/>
      <c r="ATS21" s="405"/>
      <c r="ATT21" s="405"/>
      <c r="ATU21" s="405"/>
      <c r="ATV21" s="405"/>
      <c r="ATW21" s="405"/>
      <c r="ATX21" s="405"/>
      <c r="ATY21" s="405"/>
      <c r="ATZ21" s="405"/>
      <c r="AUA21" s="405"/>
      <c r="AUB21" s="405"/>
      <c r="AUC21" s="405"/>
      <c r="AUD21" s="405"/>
      <c r="AUE21" s="405"/>
      <c r="AUF21" s="405"/>
      <c r="AUG21" s="405"/>
      <c r="AUH21" s="405"/>
      <c r="AUI21" s="405"/>
      <c r="AUJ21" s="405"/>
      <c r="AUK21" s="405"/>
      <c r="AUL21" s="405"/>
      <c r="AUM21" s="405"/>
      <c r="AUN21" s="405"/>
      <c r="AUO21" s="405"/>
      <c r="AUP21" s="405"/>
      <c r="AUQ21" s="405"/>
      <c r="AUR21" s="405"/>
      <c r="AUS21" s="405"/>
      <c r="AUT21" s="405"/>
      <c r="AUU21" s="405"/>
      <c r="AUV21" s="405"/>
      <c r="AUW21" s="405"/>
      <c r="AUX21" s="405"/>
      <c r="AUY21" s="405"/>
      <c r="AUZ21" s="405"/>
      <c r="AVA21" s="405"/>
      <c r="AVB21" s="405"/>
      <c r="AVC21" s="405"/>
      <c r="AVD21" s="405"/>
      <c r="AVE21" s="405"/>
      <c r="AVF21" s="405"/>
      <c r="AVG21" s="405"/>
      <c r="AVH21" s="405"/>
      <c r="AVI21" s="405"/>
      <c r="AVJ21" s="405"/>
      <c r="AVK21" s="405"/>
      <c r="AVL21" s="405"/>
      <c r="AVM21" s="405"/>
      <c r="AVN21" s="405"/>
      <c r="AVO21" s="405"/>
      <c r="AVP21" s="405"/>
      <c r="AVQ21" s="405"/>
      <c r="AVR21" s="405"/>
      <c r="AVS21" s="405"/>
      <c r="AVT21" s="405"/>
      <c r="AVU21" s="405"/>
      <c r="AVV21" s="405"/>
      <c r="AVW21" s="405"/>
      <c r="AVX21" s="405"/>
      <c r="AVY21" s="405"/>
      <c r="AVZ21" s="405"/>
      <c r="AWA21" s="405"/>
      <c r="AWB21" s="405"/>
      <c r="AWC21" s="405"/>
      <c r="AWD21" s="405"/>
      <c r="AWE21" s="405"/>
      <c r="AWF21" s="405"/>
      <c r="AWG21" s="405"/>
      <c r="AWH21" s="405"/>
      <c r="AWI21" s="405"/>
      <c r="AWJ21" s="405"/>
      <c r="AWK21" s="405"/>
      <c r="AWL21" s="405"/>
      <c r="AWM21" s="405"/>
      <c r="AWN21" s="405"/>
      <c r="AWO21" s="405"/>
      <c r="AWP21" s="405"/>
      <c r="AWQ21" s="405"/>
      <c r="AWR21" s="405"/>
      <c r="AWS21" s="405"/>
      <c r="AWT21" s="405"/>
      <c r="AWU21" s="405"/>
      <c r="AWV21" s="405"/>
      <c r="AWW21" s="405"/>
      <c r="AWX21" s="405"/>
      <c r="AWY21" s="405"/>
      <c r="AWZ21" s="405"/>
      <c r="AXA21" s="405"/>
      <c r="AXB21" s="405"/>
      <c r="AXC21" s="405"/>
      <c r="AXD21" s="405"/>
      <c r="AXE21" s="405"/>
      <c r="AXF21" s="405"/>
      <c r="AXG21" s="405"/>
      <c r="AXH21" s="405"/>
      <c r="AXI21" s="405"/>
      <c r="AXJ21" s="405"/>
      <c r="AXK21" s="405"/>
    </row>
    <row r="22" spans="1:1311" s="404" customFormat="1" ht="14.1" customHeight="1" thickBot="1">
      <c r="A22" s="433" t="s">
        <v>211</v>
      </c>
      <c r="B22" s="434">
        <v>12</v>
      </c>
      <c r="C22" s="435">
        <v>40793</v>
      </c>
      <c r="D22" s="433" t="s">
        <v>209</v>
      </c>
      <c r="E22" s="432">
        <v>8100</v>
      </c>
      <c r="F22" s="433" t="s">
        <v>220</v>
      </c>
      <c r="G22" s="433">
        <v>14</v>
      </c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  <c r="DU22" s="405"/>
      <c r="DV22" s="405"/>
      <c r="DW22" s="405"/>
      <c r="DX22" s="405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  <c r="EK22" s="405"/>
      <c r="EL22" s="405"/>
      <c r="EM22" s="405"/>
      <c r="EN22" s="405"/>
      <c r="EO22" s="405"/>
      <c r="EP22" s="405"/>
      <c r="EQ22" s="405"/>
      <c r="ER22" s="405"/>
      <c r="ES22" s="405"/>
      <c r="ET22" s="405"/>
      <c r="EU22" s="405"/>
      <c r="EV22" s="405"/>
      <c r="EW22" s="405"/>
      <c r="EX22" s="405"/>
      <c r="EY22" s="405"/>
      <c r="EZ22" s="405"/>
      <c r="FA22" s="405"/>
      <c r="FB22" s="405"/>
      <c r="FC22" s="405"/>
      <c r="FD22" s="405"/>
      <c r="FE22" s="405"/>
      <c r="FF22" s="405"/>
      <c r="FG22" s="405"/>
      <c r="FH22" s="405"/>
      <c r="FI22" s="405"/>
      <c r="FJ22" s="405"/>
      <c r="FK22" s="405"/>
      <c r="FL22" s="405"/>
      <c r="FM22" s="405"/>
      <c r="FN22" s="405"/>
      <c r="FO22" s="405"/>
      <c r="FP22" s="405"/>
      <c r="FQ22" s="405"/>
      <c r="FR22" s="405"/>
      <c r="FS22" s="405"/>
      <c r="FT22" s="405"/>
      <c r="FU22" s="405"/>
      <c r="FV22" s="405"/>
      <c r="FW22" s="405"/>
      <c r="FX22" s="405"/>
      <c r="FY22" s="405"/>
      <c r="FZ22" s="405"/>
      <c r="GA22" s="405"/>
      <c r="GB22" s="405"/>
      <c r="GC22" s="405"/>
      <c r="GD22" s="405"/>
      <c r="GE22" s="405"/>
      <c r="GF22" s="405"/>
      <c r="GG22" s="405"/>
      <c r="GH22" s="405"/>
      <c r="GI22" s="405"/>
      <c r="GJ22" s="405"/>
      <c r="GK22" s="405"/>
      <c r="GL22" s="405"/>
      <c r="GM22" s="405"/>
      <c r="GN22" s="405"/>
      <c r="GO22" s="405"/>
      <c r="GP22" s="405"/>
      <c r="GQ22" s="405"/>
      <c r="GR22" s="405"/>
      <c r="GS22" s="405"/>
      <c r="GT22" s="405"/>
      <c r="GU22" s="405"/>
      <c r="GV22" s="405"/>
      <c r="GW22" s="405"/>
      <c r="GX22" s="405"/>
      <c r="GY22" s="405"/>
      <c r="GZ22" s="405"/>
      <c r="HA22" s="405"/>
      <c r="HB22" s="405"/>
      <c r="HC22" s="405"/>
      <c r="HD22" s="405"/>
      <c r="HE22" s="405"/>
      <c r="HF22" s="405"/>
      <c r="HG22" s="405"/>
      <c r="HH22" s="405"/>
      <c r="HI22" s="405"/>
      <c r="HJ22" s="405"/>
      <c r="HK22" s="405"/>
      <c r="HL22" s="405"/>
      <c r="HM22" s="405"/>
      <c r="HN22" s="405"/>
      <c r="HO22" s="405"/>
      <c r="HP22" s="405"/>
      <c r="HQ22" s="405"/>
      <c r="HR22" s="405"/>
      <c r="HS22" s="405"/>
      <c r="HT22" s="405"/>
      <c r="HU22" s="405"/>
      <c r="HV22" s="405"/>
      <c r="HW22" s="405"/>
      <c r="HX22" s="405"/>
      <c r="HY22" s="405"/>
      <c r="HZ22" s="405"/>
      <c r="IA22" s="405"/>
      <c r="IB22" s="405"/>
      <c r="IC22" s="405"/>
      <c r="ID22" s="405"/>
      <c r="IE22" s="405"/>
      <c r="IF22" s="405"/>
      <c r="IG22" s="405"/>
      <c r="IH22" s="405"/>
      <c r="II22" s="405"/>
      <c r="IJ22" s="405"/>
      <c r="IK22" s="405"/>
      <c r="IL22" s="405"/>
      <c r="IM22" s="405"/>
      <c r="IN22" s="405"/>
      <c r="IO22" s="405"/>
      <c r="IP22" s="405"/>
      <c r="IQ22" s="405"/>
      <c r="IR22" s="405"/>
      <c r="IS22" s="405"/>
      <c r="IT22" s="405"/>
      <c r="IU22" s="405"/>
      <c r="IV22" s="405"/>
      <c r="IW22" s="405"/>
      <c r="IX22" s="405"/>
      <c r="IY22" s="405"/>
      <c r="IZ22" s="405"/>
      <c r="JA22" s="405"/>
      <c r="JB22" s="405"/>
      <c r="JC22" s="405"/>
      <c r="JD22" s="405"/>
      <c r="JE22" s="405"/>
      <c r="JF22" s="405"/>
      <c r="JG22" s="405"/>
      <c r="JH22" s="405"/>
      <c r="JI22" s="405"/>
      <c r="JJ22" s="405"/>
      <c r="JK22" s="405"/>
      <c r="JL22" s="405"/>
      <c r="JM22" s="405"/>
      <c r="JN22" s="405"/>
      <c r="JO22" s="405"/>
      <c r="JP22" s="405"/>
      <c r="JQ22" s="405"/>
      <c r="JR22" s="405"/>
      <c r="JS22" s="405"/>
      <c r="JT22" s="405"/>
      <c r="JU22" s="405"/>
      <c r="JV22" s="405"/>
      <c r="JW22" s="405"/>
      <c r="JX22" s="405"/>
      <c r="JY22" s="405"/>
      <c r="JZ22" s="405"/>
      <c r="KA22" s="405"/>
      <c r="KB22" s="405"/>
      <c r="KC22" s="405"/>
      <c r="KD22" s="405"/>
      <c r="KE22" s="405"/>
      <c r="KF22" s="405"/>
      <c r="KG22" s="405"/>
      <c r="KH22" s="405"/>
      <c r="KI22" s="405"/>
      <c r="KJ22" s="405"/>
      <c r="KK22" s="405"/>
      <c r="KL22" s="405"/>
      <c r="KM22" s="405"/>
      <c r="KN22" s="405"/>
      <c r="KO22" s="405"/>
      <c r="KP22" s="405"/>
      <c r="KQ22" s="405"/>
      <c r="KR22" s="405"/>
      <c r="KS22" s="405"/>
      <c r="KT22" s="405"/>
      <c r="KU22" s="405"/>
      <c r="KV22" s="405"/>
      <c r="KW22" s="405"/>
      <c r="KX22" s="405"/>
      <c r="KY22" s="405"/>
      <c r="KZ22" s="405"/>
      <c r="LA22" s="405"/>
      <c r="LB22" s="405"/>
      <c r="LC22" s="405"/>
      <c r="LD22" s="405"/>
      <c r="LE22" s="405"/>
      <c r="LF22" s="405"/>
      <c r="LG22" s="405"/>
      <c r="LH22" s="405"/>
      <c r="LI22" s="405"/>
      <c r="LJ22" s="405"/>
      <c r="LK22" s="405"/>
      <c r="LL22" s="405"/>
      <c r="LM22" s="405"/>
      <c r="LN22" s="405"/>
      <c r="LO22" s="405"/>
      <c r="LP22" s="405"/>
      <c r="LQ22" s="405"/>
      <c r="LR22" s="405"/>
      <c r="LS22" s="405"/>
      <c r="LT22" s="405"/>
      <c r="LU22" s="405"/>
      <c r="LV22" s="405"/>
      <c r="LW22" s="405"/>
      <c r="LX22" s="405"/>
      <c r="LY22" s="405"/>
      <c r="LZ22" s="405"/>
      <c r="MA22" s="405"/>
      <c r="MB22" s="405"/>
      <c r="MC22" s="405"/>
      <c r="MD22" s="405"/>
      <c r="ME22" s="405"/>
      <c r="MF22" s="405"/>
      <c r="MG22" s="405"/>
      <c r="MH22" s="405"/>
      <c r="MI22" s="405"/>
      <c r="MJ22" s="405"/>
      <c r="MK22" s="405"/>
      <c r="ML22" s="405"/>
      <c r="MM22" s="405"/>
      <c r="MN22" s="405"/>
      <c r="MO22" s="405"/>
      <c r="MP22" s="405"/>
      <c r="MQ22" s="405"/>
      <c r="MR22" s="405"/>
      <c r="MS22" s="405"/>
      <c r="MT22" s="405"/>
      <c r="MU22" s="405"/>
      <c r="MV22" s="405"/>
      <c r="MW22" s="405"/>
      <c r="MX22" s="405"/>
      <c r="MY22" s="405"/>
      <c r="MZ22" s="405"/>
      <c r="NA22" s="405"/>
      <c r="NB22" s="405"/>
      <c r="NC22" s="405"/>
      <c r="ND22" s="405"/>
      <c r="NE22" s="405"/>
      <c r="NF22" s="405"/>
      <c r="NG22" s="405"/>
      <c r="NH22" s="405"/>
      <c r="NI22" s="405"/>
      <c r="NJ22" s="405"/>
      <c r="NK22" s="405"/>
      <c r="NL22" s="405"/>
      <c r="NM22" s="405"/>
      <c r="NN22" s="405"/>
      <c r="NO22" s="405"/>
      <c r="NP22" s="405"/>
      <c r="NQ22" s="405"/>
      <c r="NR22" s="405"/>
      <c r="NS22" s="405"/>
      <c r="NT22" s="405"/>
      <c r="NU22" s="405"/>
      <c r="NV22" s="405"/>
      <c r="NW22" s="405"/>
      <c r="NX22" s="405"/>
      <c r="NY22" s="405"/>
      <c r="NZ22" s="405"/>
      <c r="OA22" s="405"/>
      <c r="OB22" s="405"/>
      <c r="OC22" s="405"/>
      <c r="OD22" s="405"/>
      <c r="OE22" s="405"/>
      <c r="OF22" s="405"/>
      <c r="OG22" s="405"/>
      <c r="OH22" s="405"/>
      <c r="OI22" s="405"/>
      <c r="OJ22" s="405"/>
      <c r="OK22" s="405"/>
      <c r="OL22" s="405"/>
      <c r="OM22" s="405"/>
      <c r="ON22" s="405"/>
      <c r="OO22" s="405"/>
      <c r="OP22" s="405"/>
      <c r="OQ22" s="405"/>
      <c r="OR22" s="405"/>
      <c r="OS22" s="405"/>
      <c r="OT22" s="405"/>
      <c r="OU22" s="405"/>
      <c r="OV22" s="405"/>
      <c r="OW22" s="405"/>
      <c r="OX22" s="405"/>
      <c r="OY22" s="405"/>
      <c r="OZ22" s="405"/>
      <c r="PA22" s="405"/>
      <c r="PB22" s="405"/>
      <c r="PC22" s="405"/>
      <c r="PD22" s="405"/>
      <c r="PE22" s="405"/>
      <c r="PF22" s="405"/>
      <c r="PG22" s="405"/>
      <c r="PH22" s="405"/>
      <c r="PI22" s="405"/>
      <c r="PJ22" s="405"/>
      <c r="PK22" s="405"/>
      <c r="PL22" s="405"/>
      <c r="PM22" s="405"/>
      <c r="PN22" s="405"/>
      <c r="PO22" s="405"/>
      <c r="PP22" s="405"/>
      <c r="PQ22" s="405"/>
      <c r="PR22" s="405"/>
      <c r="PS22" s="405"/>
      <c r="PT22" s="405"/>
      <c r="PU22" s="405"/>
      <c r="PV22" s="405"/>
      <c r="PW22" s="405"/>
      <c r="PX22" s="405"/>
      <c r="PY22" s="405"/>
      <c r="PZ22" s="405"/>
      <c r="QA22" s="405"/>
      <c r="QB22" s="405"/>
      <c r="QC22" s="405"/>
      <c r="QD22" s="405"/>
      <c r="QE22" s="405"/>
      <c r="QF22" s="405"/>
      <c r="QG22" s="405"/>
      <c r="QH22" s="405"/>
      <c r="QI22" s="405"/>
      <c r="QJ22" s="405"/>
      <c r="QK22" s="405"/>
      <c r="QL22" s="405"/>
      <c r="QM22" s="405"/>
      <c r="QN22" s="405"/>
      <c r="QO22" s="405"/>
      <c r="QP22" s="405"/>
      <c r="QQ22" s="405"/>
      <c r="QR22" s="405"/>
      <c r="QS22" s="405"/>
      <c r="QT22" s="405"/>
      <c r="QU22" s="405"/>
      <c r="QV22" s="405"/>
      <c r="QW22" s="405"/>
      <c r="QX22" s="405"/>
      <c r="QY22" s="405"/>
      <c r="QZ22" s="405"/>
      <c r="RA22" s="405"/>
      <c r="RB22" s="405"/>
      <c r="RC22" s="405"/>
      <c r="RD22" s="405"/>
      <c r="RE22" s="405"/>
      <c r="RF22" s="405"/>
      <c r="RG22" s="405"/>
      <c r="RH22" s="405"/>
      <c r="RI22" s="405"/>
      <c r="RJ22" s="405"/>
      <c r="RK22" s="405"/>
      <c r="RL22" s="405"/>
      <c r="RM22" s="405"/>
      <c r="RN22" s="405"/>
      <c r="RO22" s="405"/>
      <c r="RP22" s="405"/>
      <c r="RQ22" s="405"/>
      <c r="RR22" s="405"/>
      <c r="RS22" s="405"/>
      <c r="RT22" s="405"/>
      <c r="RU22" s="405"/>
      <c r="RV22" s="405"/>
      <c r="RW22" s="405"/>
      <c r="RX22" s="405"/>
      <c r="RY22" s="405"/>
      <c r="RZ22" s="405"/>
      <c r="SA22" s="405"/>
      <c r="SB22" s="405"/>
      <c r="SC22" s="405"/>
      <c r="SD22" s="405"/>
      <c r="SE22" s="405"/>
      <c r="SF22" s="405"/>
      <c r="SG22" s="405"/>
      <c r="SH22" s="405"/>
      <c r="SI22" s="405"/>
      <c r="SJ22" s="405"/>
      <c r="SK22" s="405"/>
      <c r="SL22" s="405"/>
      <c r="SM22" s="405"/>
      <c r="SN22" s="405"/>
      <c r="SO22" s="405"/>
      <c r="SP22" s="405"/>
      <c r="SQ22" s="405"/>
      <c r="SR22" s="405"/>
      <c r="SS22" s="405"/>
      <c r="ST22" s="405"/>
      <c r="SU22" s="405"/>
      <c r="SV22" s="405"/>
      <c r="SW22" s="405"/>
      <c r="SX22" s="405"/>
      <c r="SY22" s="405"/>
      <c r="SZ22" s="405"/>
      <c r="TA22" s="405"/>
      <c r="TB22" s="405"/>
      <c r="TC22" s="405"/>
      <c r="TD22" s="405"/>
      <c r="TE22" s="405"/>
      <c r="TF22" s="405"/>
      <c r="TG22" s="405"/>
      <c r="TH22" s="405"/>
      <c r="TI22" s="405"/>
      <c r="TJ22" s="405"/>
      <c r="TK22" s="405"/>
      <c r="TL22" s="405"/>
      <c r="TM22" s="405"/>
      <c r="TN22" s="405"/>
      <c r="TO22" s="405"/>
      <c r="TP22" s="405"/>
      <c r="TQ22" s="405"/>
      <c r="TR22" s="405"/>
      <c r="TS22" s="405"/>
      <c r="TT22" s="405"/>
      <c r="TU22" s="405"/>
      <c r="TV22" s="405"/>
      <c r="TW22" s="405"/>
      <c r="TX22" s="405"/>
      <c r="TY22" s="405"/>
      <c r="TZ22" s="405"/>
      <c r="UA22" s="405"/>
      <c r="UB22" s="405"/>
      <c r="UC22" s="405"/>
      <c r="UD22" s="405"/>
      <c r="UE22" s="405"/>
      <c r="UF22" s="405"/>
      <c r="UG22" s="405"/>
      <c r="UH22" s="405"/>
      <c r="UI22" s="405"/>
      <c r="UJ22" s="405"/>
      <c r="UK22" s="405"/>
      <c r="UL22" s="405"/>
      <c r="UM22" s="405"/>
      <c r="UN22" s="405"/>
      <c r="UO22" s="405"/>
      <c r="UP22" s="405"/>
      <c r="UQ22" s="405"/>
      <c r="UR22" s="405"/>
      <c r="US22" s="405"/>
      <c r="UT22" s="405"/>
      <c r="UU22" s="405"/>
      <c r="UV22" s="405"/>
      <c r="UW22" s="405"/>
      <c r="UX22" s="405"/>
      <c r="UY22" s="405"/>
      <c r="UZ22" s="405"/>
      <c r="VA22" s="405"/>
      <c r="VB22" s="405"/>
      <c r="VC22" s="405"/>
      <c r="VD22" s="405"/>
      <c r="VE22" s="405"/>
      <c r="VF22" s="405"/>
      <c r="VG22" s="405"/>
      <c r="VH22" s="405"/>
      <c r="VI22" s="405"/>
      <c r="VJ22" s="405"/>
      <c r="VK22" s="405"/>
      <c r="VL22" s="405"/>
      <c r="VM22" s="405"/>
      <c r="VN22" s="405"/>
      <c r="VO22" s="405"/>
      <c r="VP22" s="405"/>
      <c r="VQ22" s="405"/>
      <c r="VR22" s="405"/>
      <c r="VS22" s="405"/>
      <c r="VT22" s="405"/>
      <c r="VU22" s="405"/>
      <c r="VV22" s="405"/>
      <c r="VW22" s="405"/>
      <c r="VX22" s="405"/>
      <c r="VY22" s="405"/>
      <c r="VZ22" s="405"/>
      <c r="WA22" s="405"/>
      <c r="WB22" s="405"/>
      <c r="WC22" s="405"/>
      <c r="WD22" s="405"/>
      <c r="WE22" s="405"/>
      <c r="WF22" s="405"/>
      <c r="WG22" s="405"/>
      <c r="WH22" s="405"/>
      <c r="WI22" s="405"/>
      <c r="WJ22" s="405"/>
      <c r="WK22" s="405"/>
      <c r="WL22" s="405"/>
      <c r="WM22" s="405"/>
      <c r="WN22" s="405"/>
      <c r="WO22" s="405"/>
      <c r="WP22" s="405"/>
      <c r="WQ22" s="405"/>
      <c r="WR22" s="405"/>
      <c r="WS22" s="405"/>
      <c r="WT22" s="405"/>
      <c r="WU22" s="405"/>
      <c r="WV22" s="405"/>
      <c r="WW22" s="405"/>
      <c r="WX22" s="405"/>
      <c r="WY22" s="405"/>
      <c r="WZ22" s="405"/>
      <c r="XA22" s="405"/>
      <c r="XB22" s="405"/>
      <c r="XC22" s="405"/>
      <c r="XD22" s="405"/>
      <c r="XE22" s="405"/>
      <c r="XF22" s="405"/>
      <c r="XG22" s="405"/>
      <c r="XH22" s="405"/>
      <c r="XI22" s="405"/>
      <c r="XJ22" s="405"/>
      <c r="XK22" s="405"/>
      <c r="XL22" s="405"/>
      <c r="XM22" s="405"/>
      <c r="XN22" s="405"/>
      <c r="XO22" s="405"/>
      <c r="XP22" s="405"/>
      <c r="XQ22" s="405"/>
      <c r="XR22" s="405"/>
      <c r="XS22" s="405"/>
      <c r="XT22" s="405"/>
      <c r="XU22" s="405"/>
      <c r="XV22" s="405"/>
      <c r="XW22" s="405"/>
      <c r="XX22" s="405"/>
      <c r="XY22" s="405"/>
      <c r="XZ22" s="405"/>
      <c r="YA22" s="405"/>
      <c r="YB22" s="405"/>
      <c r="YC22" s="405"/>
      <c r="YD22" s="405"/>
      <c r="YE22" s="405"/>
      <c r="YF22" s="405"/>
      <c r="YG22" s="405"/>
      <c r="YH22" s="405"/>
      <c r="YI22" s="405"/>
      <c r="YJ22" s="405"/>
      <c r="YK22" s="405"/>
      <c r="YL22" s="405"/>
      <c r="YM22" s="405"/>
      <c r="YN22" s="405"/>
      <c r="YO22" s="405"/>
      <c r="YP22" s="405"/>
      <c r="YQ22" s="405"/>
      <c r="YR22" s="405"/>
      <c r="YS22" s="405"/>
      <c r="YT22" s="405"/>
      <c r="YU22" s="405"/>
      <c r="YV22" s="405"/>
      <c r="YW22" s="405"/>
      <c r="YX22" s="405"/>
      <c r="YY22" s="405"/>
      <c r="YZ22" s="405"/>
      <c r="ZA22" s="405"/>
      <c r="ZB22" s="405"/>
      <c r="ZC22" s="405"/>
      <c r="ZD22" s="405"/>
      <c r="ZE22" s="405"/>
      <c r="ZF22" s="405"/>
      <c r="ZG22" s="405"/>
      <c r="ZH22" s="405"/>
      <c r="ZI22" s="405"/>
      <c r="ZJ22" s="405"/>
      <c r="ZK22" s="405"/>
      <c r="ZL22" s="405"/>
      <c r="ZM22" s="405"/>
      <c r="ZN22" s="405"/>
      <c r="ZO22" s="405"/>
      <c r="ZP22" s="405"/>
      <c r="ZQ22" s="405"/>
      <c r="ZR22" s="405"/>
      <c r="ZS22" s="405"/>
      <c r="ZT22" s="405"/>
      <c r="ZU22" s="405"/>
      <c r="ZV22" s="405"/>
      <c r="ZW22" s="405"/>
      <c r="ZX22" s="405"/>
      <c r="ZY22" s="405"/>
      <c r="ZZ22" s="405"/>
      <c r="AAA22" s="405"/>
      <c r="AAB22" s="405"/>
      <c r="AAC22" s="405"/>
      <c r="AAD22" s="405"/>
      <c r="AAE22" s="405"/>
      <c r="AAF22" s="405"/>
      <c r="AAG22" s="405"/>
      <c r="AAH22" s="405"/>
      <c r="AAI22" s="405"/>
      <c r="AAJ22" s="405"/>
      <c r="AAK22" s="405"/>
      <c r="AAL22" s="405"/>
      <c r="AAM22" s="405"/>
      <c r="AAN22" s="405"/>
      <c r="AAO22" s="405"/>
      <c r="AAP22" s="405"/>
      <c r="AAQ22" s="405"/>
      <c r="AAR22" s="405"/>
      <c r="AAS22" s="405"/>
      <c r="AAT22" s="405"/>
      <c r="AAU22" s="405"/>
      <c r="AAV22" s="405"/>
      <c r="AAW22" s="405"/>
      <c r="AAX22" s="405"/>
      <c r="AAY22" s="405"/>
      <c r="AAZ22" s="405"/>
      <c r="ABA22" s="405"/>
      <c r="ABB22" s="405"/>
      <c r="ABC22" s="405"/>
      <c r="ABD22" s="405"/>
      <c r="ABE22" s="405"/>
      <c r="ABF22" s="405"/>
      <c r="ABG22" s="405"/>
      <c r="ABH22" s="405"/>
      <c r="ABI22" s="405"/>
      <c r="ABJ22" s="405"/>
      <c r="ABK22" s="405"/>
      <c r="ABL22" s="405"/>
      <c r="ABM22" s="405"/>
      <c r="ABN22" s="405"/>
      <c r="ABO22" s="405"/>
      <c r="ABP22" s="405"/>
      <c r="ABQ22" s="405"/>
      <c r="ABR22" s="405"/>
      <c r="ABS22" s="405"/>
      <c r="ABT22" s="405"/>
      <c r="ABU22" s="405"/>
      <c r="ABV22" s="405"/>
      <c r="ABW22" s="405"/>
      <c r="ABX22" s="405"/>
      <c r="ABY22" s="405"/>
      <c r="ABZ22" s="405"/>
      <c r="ACA22" s="405"/>
      <c r="ACB22" s="405"/>
      <c r="ACC22" s="405"/>
      <c r="ACD22" s="405"/>
      <c r="ACE22" s="405"/>
      <c r="ACF22" s="405"/>
      <c r="ACG22" s="405"/>
      <c r="ACH22" s="405"/>
      <c r="ACI22" s="405"/>
      <c r="ACJ22" s="405"/>
      <c r="ACK22" s="405"/>
      <c r="ACL22" s="405"/>
      <c r="ACM22" s="405"/>
      <c r="ACN22" s="405"/>
      <c r="ACO22" s="405"/>
      <c r="ACP22" s="405"/>
      <c r="ACQ22" s="405"/>
      <c r="ACR22" s="405"/>
      <c r="ACS22" s="405"/>
      <c r="ACT22" s="405"/>
      <c r="ACU22" s="405"/>
      <c r="ACV22" s="405"/>
      <c r="ACW22" s="405"/>
      <c r="ACX22" s="405"/>
      <c r="ACY22" s="405"/>
      <c r="ACZ22" s="405"/>
      <c r="ADA22" s="405"/>
      <c r="ADB22" s="405"/>
      <c r="ADC22" s="405"/>
      <c r="ADD22" s="405"/>
      <c r="ADE22" s="405"/>
      <c r="ADF22" s="405"/>
      <c r="ADG22" s="405"/>
      <c r="ADH22" s="405"/>
      <c r="ADI22" s="405"/>
      <c r="ADJ22" s="405"/>
      <c r="ADK22" s="405"/>
      <c r="ADL22" s="405"/>
      <c r="ADM22" s="405"/>
      <c r="ADN22" s="405"/>
      <c r="ADO22" s="405"/>
      <c r="ADP22" s="405"/>
      <c r="ADQ22" s="405"/>
      <c r="ADR22" s="405"/>
      <c r="ADS22" s="405"/>
      <c r="ADT22" s="405"/>
      <c r="ADU22" s="405"/>
      <c r="ADV22" s="405"/>
      <c r="ADW22" s="405"/>
      <c r="ADX22" s="405"/>
      <c r="ADY22" s="405"/>
      <c r="ADZ22" s="405"/>
      <c r="AEA22" s="405"/>
      <c r="AEB22" s="405"/>
      <c r="AEC22" s="405"/>
      <c r="AED22" s="405"/>
      <c r="AEE22" s="405"/>
      <c r="AEF22" s="405"/>
      <c r="AEG22" s="405"/>
      <c r="AEH22" s="405"/>
      <c r="AEI22" s="405"/>
      <c r="AEJ22" s="405"/>
      <c r="AEK22" s="405"/>
      <c r="AEL22" s="405"/>
      <c r="AEM22" s="405"/>
      <c r="AEN22" s="405"/>
      <c r="AEO22" s="405"/>
      <c r="AEP22" s="405"/>
      <c r="AEQ22" s="405"/>
      <c r="AER22" s="405"/>
      <c r="AES22" s="405"/>
      <c r="AET22" s="405"/>
      <c r="AEU22" s="405"/>
      <c r="AEV22" s="405"/>
      <c r="AEW22" s="405"/>
      <c r="AEX22" s="405"/>
      <c r="AEY22" s="405"/>
      <c r="AEZ22" s="405"/>
      <c r="AFA22" s="405"/>
      <c r="AFB22" s="405"/>
      <c r="AFC22" s="405"/>
      <c r="AFD22" s="405"/>
      <c r="AFE22" s="405"/>
      <c r="AFF22" s="405"/>
      <c r="AFG22" s="405"/>
      <c r="AFH22" s="405"/>
      <c r="AFI22" s="405"/>
      <c r="AFJ22" s="405"/>
      <c r="AFK22" s="405"/>
      <c r="AFL22" s="405"/>
      <c r="AFM22" s="405"/>
      <c r="AFN22" s="405"/>
      <c r="AFO22" s="405"/>
      <c r="AFP22" s="405"/>
      <c r="AFQ22" s="405"/>
      <c r="AFR22" s="405"/>
      <c r="AFS22" s="405"/>
      <c r="AFT22" s="405"/>
      <c r="AFU22" s="405"/>
      <c r="AFV22" s="405"/>
      <c r="AFW22" s="405"/>
      <c r="AFX22" s="405"/>
      <c r="AFY22" s="405"/>
      <c r="AFZ22" s="405"/>
      <c r="AGA22" s="405"/>
      <c r="AGB22" s="405"/>
      <c r="AGC22" s="405"/>
      <c r="AGD22" s="405"/>
      <c r="AGE22" s="405"/>
      <c r="AGF22" s="405"/>
      <c r="AGG22" s="405"/>
      <c r="AGH22" s="405"/>
      <c r="AGI22" s="405"/>
      <c r="AGJ22" s="405"/>
      <c r="AGK22" s="405"/>
      <c r="AGL22" s="405"/>
      <c r="AGM22" s="405"/>
      <c r="AGN22" s="405"/>
      <c r="AGO22" s="405"/>
      <c r="AGP22" s="405"/>
      <c r="AGQ22" s="405"/>
      <c r="AGR22" s="405"/>
      <c r="AGS22" s="405"/>
      <c r="AGT22" s="405"/>
      <c r="AGU22" s="405"/>
      <c r="AGV22" s="405"/>
      <c r="AGW22" s="405"/>
      <c r="AGX22" s="405"/>
      <c r="AGY22" s="405"/>
      <c r="AGZ22" s="405"/>
      <c r="AHA22" s="405"/>
      <c r="AHB22" s="405"/>
      <c r="AHC22" s="405"/>
      <c r="AHD22" s="405"/>
      <c r="AHE22" s="405"/>
      <c r="AHF22" s="405"/>
      <c r="AHG22" s="405"/>
      <c r="AHH22" s="405"/>
      <c r="AHI22" s="405"/>
      <c r="AHJ22" s="405"/>
      <c r="AHK22" s="405"/>
      <c r="AHL22" s="405"/>
      <c r="AHM22" s="405"/>
      <c r="AHN22" s="405"/>
      <c r="AHO22" s="405"/>
      <c r="AHP22" s="405"/>
      <c r="AHQ22" s="405"/>
      <c r="AHR22" s="405"/>
      <c r="AHS22" s="405"/>
      <c r="AHT22" s="405"/>
      <c r="AHU22" s="405"/>
      <c r="AHV22" s="405"/>
      <c r="AHW22" s="405"/>
      <c r="AHX22" s="405"/>
      <c r="AHY22" s="405"/>
      <c r="AHZ22" s="405"/>
      <c r="AIA22" s="405"/>
      <c r="AIB22" s="405"/>
      <c r="AIC22" s="405"/>
      <c r="AID22" s="405"/>
      <c r="AIE22" s="405"/>
      <c r="AIF22" s="405"/>
      <c r="AIG22" s="405"/>
      <c r="AIH22" s="405"/>
      <c r="AII22" s="405"/>
      <c r="AIJ22" s="405"/>
      <c r="AIK22" s="405"/>
      <c r="AIL22" s="405"/>
      <c r="AIM22" s="405"/>
      <c r="AIN22" s="405"/>
      <c r="AIO22" s="405"/>
      <c r="AIP22" s="405"/>
      <c r="AIQ22" s="405"/>
      <c r="AIR22" s="405"/>
      <c r="AIS22" s="405"/>
      <c r="AIT22" s="405"/>
      <c r="AIU22" s="405"/>
      <c r="AIV22" s="405"/>
      <c r="AIW22" s="405"/>
      <c r="AIX22" s="405"/>
      <c r="AIY22" s="405"/>
      <c r="AIZ22" s="405"/>
      <c r="AJA22" s="405"/>
      <c r="AJB22" s="405"/>
      <c r="AJC22" s="405"/>
      <c r="AJD22" s="405"/>
      <c r="AJE22" s="405"/>
      <c r="AJF22" s="405"/>
      <c r="AJG22" s="405"/>
      <c r="AJH22" s="405"/>
      <c r="AJI22" s="405"/>
      <c r="AJJ22" s="405"/>
      <c r="AJK22" s="405"/>
      <c r="AJL22" s="405"/>
      <c r="AJM22" s="405"/>
      <c r="AJN22" s="405"/>
      <c r="AJO22" s="405"/>
      <c r="AJP22" s="405"/>
      <c r="AJQ22" s="405"/>
      <c r="AJR22" s="405"/>
      <c r="AJS22" s="405"/>
      <c r="AJT22" s="405"/>
      <c r="AJU22" s="405"/>
      <c r="AJV22" s="405"/>
      <c r="AJW22" s="405"/>
      <c r="AJX22" s="405"/>
      <c r="AJY22" s="405"/>
      <c r="AJZ22" s="405"/>
      <c r="AKA22" s="405"/>
      <c r="AKB22" s="405"/>
      <c r="AKC22" s="405"/>
      <c r="AKD22" s="405"/>
      <c r="AKE22" s="405"/>
      <c r="AKF22" s="405"/>
      <c r="AKG22" s="405"/>
      <c r="AKH22" s="405"/>
      <c r="AKI22" s="405"/>
      <c r="AKJ22" s="405"/>
      <c r="AKK22" s="405"/>
      <c r="AKL22" s="405"/>
      <c r="AKM22" s="405"/>
      <c r="AKN22" s="405"/>
      <c r="AKO22" s="405"/>
      <c r="AKP22" s="405"/>
      <c r="AKQ22" s="405"/>
      <c r="AKR22" s="405"/>
      <c r="AKS22" s="405"/>
      <c r="AKT22" s="405"/>
      <c r="AKU22" s="405"/>
      <c r="AKV22" s="405"/>
      <c r="AKW22" s="405"/>
      <c r="AKX22" s="405"/>
      <c r="AKY22" s="405"/>
      <c r="AKZ22" s="405"/>
      <c r="ALA22" s="405"/>
      <c r="ALB22" s="405"/>
      <c r="ALC22" s="405"/>
      <c r="ALD22" s="405"/>
      <c r="ALE22" s="405"/>
      <c r="ALF22" s="405"/>
      <c r="ALG22" s="405"/>
      <c r="ALH22" s="405"/>
      <c r="ALI22" s="405"/>
      <c r="ALJ22" s="405"/>
      <c r="ALK22" s="405"/>
      <c r="ALL22" s="405"/>
      <c r="ALM22" s="405"/>
      <c r="ALN22" s="405"/>
      <c r="ALO22" s="405"/>
      <c r="ALP22" s="405"/>
      <c r="ALQ22" s="405"/>
      <c r="ALR22" s="405"/>
      <c r="ALS22" s="405"/>
      <c r="ALT22" s="405"/>
      <c r="ALU22" s="405"/>
      <c r="ALV22" s="405"/>
      <c r="ALW22" s="405"/>
      <c r="ALX22" s="405"/>
      <c r="ALY22" s="405"/>
      <c r="ALZ22" s="405"/>
      <c r="AMA22" s="405"/>
      <c r="AMB22" s="405"/>
      <c r="AMC22" s="405"/>
      <c r="AMD22" s="405"/>
      <c r="AME22" s="405"/>
      <c r="AMF22" s="405"/>
      <c r="AMG22" s="405"/>
      <c r="AMH22" s="405"/>
      <c r="AMI22" s="405"/>
      <c r="AMJ22" s="405"/>
      <c r="AMK22" s="405"/>
      <c r="AML22" s="405"/>
      <c r="AMM22" s="405"/>
      <c r="AMN22" s="405"/>
      <c r="AMO22" s="405"/>
      <c r="AMP22" s="405"/>
      <c r="AMQ22" s="405"/>
      <c r="AMR22" s="405"/>
      <c r="AMS22" s="405"/>
      <c r="AMT22" s="405"/>
      <c r="AMU22" s="405"/>
      <c r="AMV22" s="405"/>
      <c r="AMW22" s="405"/>
      <c r="AMX22" s="405"/>
      <c r="AMY22" s="405"/>
      <c r="AMZ22" s="405"/>
      <c r="ANA22" s="405"/>
      <c r="ANB22" s="405"/>
      <c r="ANC22" s="405"/>
      <c r="AND22" s="405"/>
      <c r="ANE22" s="405"/>
      <c r="ANF22" s="405"/>
      <c r="ANG22" s="405"/>
      <c r="ANH22" s="405"/>
      <c r="ANI22" s="405"/>
      <c r="ANJ22" s="405"/>
      <c r="ANK22" s="405"/>
      <c r="ANL22" s="405"/>
      <c r="ANM22" s="405"/>
      <c r="ANN22" s="405"/>
      <c r="ANO22" s="405"/>
      <c r="ANP22" s="405"/>
      <c r="ANQ22" s="405"/>
      <c r="ANR22" s="405"/>
      <c r="ANS22" s="405"/>
      <c r="ANT22" s="405"/>
      <c r="ANU22" s="405"/>
      <c r="ANV22" s="405"/>
      <c r="ANW22" s="405"/>
      <c r="ANX22" s="405"/>
      <c r="ANY22" s="405"/>
      <c r="ANZ22" s="405"/>
      <c r="AOA22" s="405"/>
      <c r="AOB22" s="405"/>
      <c r="AOC22" s="405"/>
      <c r="AOD22" s="405"/>
      <c r="AOE22" s="405"/>
      <c r="AOF22" s="405"/>
      <c r="AOG22" s="405"/>
      <c r="AOH22" s="405"/>
      <c r="AOI22" s="405"/>
      <c r="AOJ22" s="405"/>
      <c r="AOK22" s="405"/>
      <c r="AOL22" s="405"/>
      <c r="AOM22" s="405"/>
      <c r="AON22" s="405"/>
      <c r="AOO22" s="405"/>
      <c r="AOP22" s="405"/>
      <c r="AOQ22" s="405"/>
      <c r="AOR22" s="405"/>
      <c r="AOS22" s="405"/>
      <c r="AOT22" s="405"/>
      <c r="AOU22" s="405"/>
      <c r="AOV22" s="405"/>
      <c r="AOW22" s="405"/>
      <c r="AOX22" s="405"/>
      <c r="AOY22" s="405"/>
      <c r="AOZ22" s="405"/>
      <c r="APA22" s="405"/>
      <c r="APB22" s="405"/>
      <c r="APC22" s="405"/>
      <c r="APD22" s="405"/>
      <c r="APE22" s="405"/>
      <c r="APF22" s="405"/>
      <c r="APG22" s="405"/>
      <c r="APH22" s="405"/>
      <c r="API22" s="405"/>
      <c r="APJ22" s="405"/>
      <c r="APK22" s="405"/>
      <c r="APL22" s="405"/>
      <c r="APM22" s="405"/>
      <c r="APN22" s="405"/>
      <c r="APO22" s="405"/>
      <c r="APP22" s="405"/>
      <c r="APQ22" s="405"/>
      <c r="APR22" s="405"/>
      <c r="APS22" s="405"/>
      <c r="APT22" s="405"/>
      <c r="APU22" s="405"/>
      <c r="APV22" s="405"/>
      <c r="APW22" s="405"/>
      <c r="APX22" s="405"/>
      <c r="APY22" s="405"/>
      <c r="APZ22" s="405"/>
      <c r="AQA22" s="405"/>
      <c r="AQB22" s="405"/>
      <c r="AQC22" s="405"/>
      <c r="AQD22" s="405"/>
      <c r="AQE22" s="405"/>
      <c r="AQF22" s="405"/>
      <c r="AQG22" s="405"/>
      <c r="AQH22" s="405"/>
      <c r="AQI22" s="405"/>
      <c r="AQJ22" s="405"/>
      <c r="AQK22" s="405"/>
      <c r="AQL22" s="405"/>
      <c r="AQM22" s="405"/>
      <c r="AQN22" s="405"/>
      <c r="AQO22" s="405"/>
      <c r="AQP22" s="405"/>
      <c r="AQQ22" s="405"/>
      <c r="AQR22" s="405"/>
      <c r="AQS22" s="405"/>
      <c r="AQT22" s="405"/>
      <c r="AQU22" s="405"/>
      <c r="AQV22" s="405"/>
      <c r="AQW22" s="405"/>
      <c r="AQX22" s="405"/>
      <c r="AQY22" s="405"/>
      <c r="AQZ22" s="405"/>
      <c r="ARA22" s="405"/>
      <c r="ARB22" s="405"/>
      <c r="ARC22" s="405"/>
      <c r="ARD22" s="405"/>
      <c r="ARE22" s="405"/>
      <c r="ARF22" s="405"/>
      <c r="ARG22" s="405"/>
      <c r="ARH22" s="405"/>
      <c r="ARI22" s="405"/>
      <c r="ARJ22" s="405"/>
      <c r="ARK22" s="405"/>
      <c r="ARL22" s="405"/>
      <c r="ARM22" s="405"/>
      <c r="ARN22" s="405"/>
      <c r="ARO22" s="405"/>
      <c r="ARP22" s="405"/>
      <c r="ARQ22" s="405"/>
      <c r="ARR22" s="405"/>
      <c r="ARS22" s="405"/>
      <c r="ART22" s="405"/>
      <c r="ARU22" s="405"/>
      <c r="ARV22" s="405"/>
      <c r="ARW22" s="405"/>
      <c r="ARX22" s="405"/>
      <c r="ARY22" s="405"/>
      <c r="ARZ22" s="405"/>
      <c r="ASA22" s="405"/>
      <c r="ASB22" s="405"/>
      <c r="ASC22" s="405"/>
      <c r="ASD22" s="405"/>
      <c r="ASE22" s="405"/>
      <c r="ASF22" s="405"/>
      <c r="ASG22" s="405"/>
      <c r="ASH22" s="405"/>
      <c r="ASI22" s="405"/>
      <c r="ASJ22" s="405"/>
      <c r="ASK22" s="405"/>
      <c r="ASL22" s="405"/>
      <c r="ASM22" s="405"/>
      <c r="ASN22" s="405"/>
      <c r="ASO22" s="405"/>
      <c r="ASP22" s="405"/>
      <c r="ASQ22" s="405"/>
      <c r="ASR22" s="405"/>
      <c r="ASS22" s="405"/>
      <c r="AST22" s="405"/>
      <c r="ASU22" s="405"/>
      <c r="ASV22" s="405"/>
      <c r="ASW22" s="405"/>
      <c r="ASX22" s="405"/>
      <c r="ASY22" s="405"/>
      <c r="ASZ22" s="405"/>
      <c r="ATA22" s="405"/>
      <c r="ATB22" s="405"/>
      <c r="ATC22" s="405"/>
      <c r="ATD22" s="405"/>
      <c r="ATE22" s="405"/>
      <c r="ATF22" s="405"/>
      <c r="ATG22" s="405"/>
      <c r="ATH22" s="405"/>
      <c r="ATI22" s="405"/>
      <c r="ATJ22" s="405"/>
      <c r="ATK22" s="405"/>
      <c r="ATL22" s="405"/>
      <c r="ATM22" s="405"/>
      <c r="ATN22" s="405"/>
      <c r="ATO22" s="405"/>
      <c r="ATP22" s="405"/>
      <c r="ATQ22" s="405"/>
      <c r="ATR22" s="405"/>
      <c r="ATS22" s="405"/>
      <c r="ATT22" s="405"/>
      <c r="ATU22" s="405"/>
      <c r="ATV22" s="405"/>
      <c r="ATW22" s="405"/>
      <c r="ATX22" s="405"/>
      <c r="ATY22" s="405"/>
      <c r="ATZ22" s="405"/>
      <c r="AUA22" s="405"/>
      <c r="AUB22" s="405"/>
      <c r="AUC22" s="405"/>
      <c r="AUD22" s="405"/>
      <c r="AUE22" s="405"/>
      <c r="AUF22" s="405"/>
      <c r="AUG22" s="405"/>
      <c r="AUH22" s="405"/>
      <c r="AUI22" s="405"/>
      <c r="AUJ22" s="405"/>
      <c r="AUK22" s="405"/>
      <c r="AUL22" s="405"/>
      <c r="AUM22" s="405"/>
      <c r="AUN22" s="405"/>
      <c r="AUO22" s="405"/>
      <c r="AUP22" s="405"/>
      <c r="AUQ22" s="405"/>
      <c r="AUR22" s="405"/>
      <c r="AUS22" s="405"/>
      <c r="AUT22" s="405"/>
      <c r="AUU22" s="405"/>
      <c r="AUV22" s="405"/>
      <c r="AUW22" s="405"/>
      <c r="AUX22" s="405"/>
      <c r="AUY22" s="405"/>
      <c r="AUZ22" s="405"/>
      <c r="AVA22" s="405"/>
      <c r="AVB22" s="405"/>
      <c r="AVC22" s="405"/>
      <c r="AVD22" s="405"/>
      <c r="AVE22" s="405"/>
      <c r="AVF22" s="405"/>
      <c r="AVG22" s="405"/>
      <c r="AVH22" s="405"/>
      <c r="AVI22" s="405"/>
      <c r="AVJ22" s="405"/>
      <c r="AVK22" s="405"/>
      <c r="AVL22" s="405"/>
      <c r="AVM22" s="405"/>
      <c r="AVN22" s="405"/>
      <c r="AVO22" s="405"/>
      <c r="AVP22" s="405"/>
      <c r="AVQ22" s="405"/>
      <c r="AVR22" s="405"/>
      <c r="AVS22" s="405"/>
      <c r="AVT22" s="405"/>
      <c r="AVU22" s="405"/>
      <c r="AVV22" s="405"/>
      <c r="AVW22" s="405"/>
      <c r="AVX22" s="405"/>
      <c r="AVY22" s="405"/>
      <c r="AVZ22" s="405"/>
      <c r="AWA22" s="405"/>
      <c r="AWB22" s="405"/>
      <c r="AWC22" s="405"/>
      <c r="AWD22" s="405"/>
      <c r="AWE22" s="405"/>
      <c r="AWF22" s="405"/>
      <c r="AWG22" s="405"/>
      <c r="AWH22" s="405"/>
      <c r="AWI22" s="405"/>
      <c r="AWJ22" s="405"/>
      <c r="AWK22" s="405"/>
      <c r="AWL22" s="405"/>
      <c r="AWM22" s="405"/>
      <c r="AWN22" s="405"/>
      <c r="AWO22" s="405"/>
      <c r="AWP22" s="405"/>
      <c r="AWQ22" s="405"/>
      <c r="AWR22" s="405"/>
      <c r="AWS22" s="405"/>
      <c r="AWT22" s="405"/>
      <c r="AWU22" s="405"/>
      <c r="AWV22" s="405"/>
      <c r="AWW22" s="405"/>
      <c r="AWX22" s="405"/>
      <c r="AWY22" s="405"/>
      <c r="AWZ22" s="405"/>
      <c r="AXA22" s="405"/>
      <c r="AXB22" s="405"/>
      <c r="AXC22" s="405"/>
      <c r="AXD22" s="405"/>
      <c r="AXE22" s="405"/>
      <c r="AXF22" s="405"/>
      <c r="AXG22" s="405"/>
      <c r="AXH22" s="405"/>
      <c r="AXI22" s="405"/>
      <c r="AXJ22" s="405"/>
      <c r="AXK22" s="405"/>
    </row>
    <row r="23" spans="1:1311" s="404" customFormat="1" ht="14.1" customHeight="1" thickBot="1">
      <c r="A23" s="433" t="s">
        <v>218</v>
      </c>
      <c r="B23" s="434">
        <v>13</v>
      </c>
      <c r="C23" s="435">
        <v>40794</v>
      </c>
      <c r="D23" s="433" t="s">
        <v>209</v>
      </c>
      <c r="E23" s="432" t="s">
        <v>224</v>
      </c>
      <c r="F23" s="433" t="s">
        <v>221</v>
      </c>
      <c r="G23" s="433">
        <v>21</v>
      </c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  <c r="DN23" s="405"/>
      <c r="DO23" s="405"/>
      <c r="DP23" s="405"/>
      <c r="DQ23" s="405"/>
      <c r="DR23" s="405"/>
      <c r="DS23" s="405"/>
      <c r="DT23" s="405"/>
      <c r="DU23" s="405"/>
      <c r="DV23" s="405"/>
      <c r="DW23" s="405"/>
      <c r="DX23" s="405"/>
      <c r="DY23" s="405"/>
      <c r="DZ23" s="405"/>
      <c r="EA23" s="405"/>
      <c r="EB23" s="405"/>
      <c r="EC23" s="405"/>
      <c r="ED23" s="405"/>
      <c r="EE23" s="405"/>
      <c r="EF23" s="405"/>
      <c r="EG23" s="405"/>
      <c r="EH23" s="405"/>
      <c r="EI23" s="405"/>
      <c r="EJ23" s="405"/>
      <c r="EK23" s="405"/>
      <c r="EL23" s="405"/>
      <c r="EM23" s="405"/>
      <c r="EN23" s="405"/>
      <c r="EO23" s="405"/>
      <c r="EP23" s="405"/>
      <c r="EQ23" s="405"/>
      <c r="ER23" s="405"/>
      <c r="ES23" s="405"/>
      <c r="ET23" s="405"/>
      <c r="EU23" s="405"/>
      <c r="EV23" s="405"/>
      <c r="EW23" s="405"/>
      <c r="EX23" s="405"/>
      <c r="EY23" s="405"/>
      <c r="EZ23" s="405"/>
      <c r="FA23" s="405"/>
      <c r="FB23" s="405"/>
      <c r="FC23" s="405"/>
      <c r="FD23" s="405"/>
      <c r="FE23" s="405"/>
      <c r="FF23" s="405"/>
      <c r="FG23" s="405"/>
      <c r="FH23" s="405"/>
      <c r="FI23" s="405"/>
      <c r="FJ23" s="405"/>
      <c r="FK23" s="405"/>
      <c r="FL23" s="405"/>
      <c r="FM23" s="405"/>
      <c r="FN23" s="405"/>
      <c r="FO23" s="405"/>
      <c r="FP23" s="405"/>
      <c r="FQ23" s="405"/>
      <c r="FR23" s="405"/>
      <c r="FS23" s="405"/>
      <c r="FT23" s="405"/>
      <c r="FU23" s="405"/>
      <c r="FV23" s="405"/>
      <c r="FW23" s="405"/>
      <c r="FX23" s="405"/>
      <c r="FY23" s="405"/>
      <c r="FZ23" s="405"/>
      <c r="GA23" s="405"/>
      <c r="GB23" s="405"/>
      <c r="GC23" s="405"/>
      <c r="GD23" s="405"/>
      <c r="GE23" s="405"/>
      <c r="GF23" s="405"/>
      <c r="GG23" s="405"/>
      <c r="GH23" s="405"/>
      <c r="GI23" s="405"/>
      <c r="GJ23" s="405"/>
      <c r="GK23" s="405"/>
      <c r="GL23" s="405"/>
      <c r="GM23" s="405"/>
      <c r="GN23" s="405"/>
      <c r="GO23" s="405"/>
      <c r="GP23" s="405"/>
      <c r="GQ23" s="405"/>
      <c r="GR23" s="405"/>
      <c r="GS23" s="405"/>
      <c r="GT23" s="405"/>
      <c r="GU23" s="405"/>
      <c r="GV23" s="405"/>
      <c r="GW23" s="405"/>
      <c r="GX23" s="405"/>
      <c r="GY23" s="405"/>
      <c r="GZ23" s="405"/>
      <c r="HA23" s="405"/>
      <c r="HB23" s="405"/>
      <c r="HC23" s="405"/>
      <c r="HD23" s="405"/>
      <c r="HE23" s="405"/>
      <c r="HF23" s="405"/>
      <c r="HG23" s="405"/>
      <c r="HH23" s="405"/>
      <c r="HI23" s="405"/>
      <c r="HJ23" s="405"/>
      <c r="HK23" s="405"/>
      <c r="HL23" s="405"/>
      <c r="HM23" s="405"/>
      <c r="HN23" s="405"/>
      <c r="HO23" s="405"/>
      <c r="HP23" s="405"/>
      <c r="HQ23" s="405"/>
      <c r="HR23" s="405"/>
      <c r="HS23" s="405"/>
      <c r="HT23" s="405"/>
      <c r="HU23" s="405"/>
      <c r="HV23" s="405"/>
      <c r="HW23" s="405"/>
      <c r="HX23" s="405"/>
      <c r="HY23" s="405"/>
      <c r="HZ23" s="405"/>
      <c r="IA23" s="405"/>
      <c r="IB23" s="405"/>
      <c r="IC23" s="405"/>
      <c r="ID23" s="405"/>
      <c r="IE23" s="405"/>
      <c r="IF23" s="405"/>
      <c r="IG23" s="405"/>
      <c r="IH23" s="405"/>
      <c r="II23" s="405"/>
      <c r="IJ23" s="405"/>
      <c r="IK23" s="405"/>
      <c r="IL23" s="405"/>
      <c r="IM23" s="405"/>
      <c r="IN23" s="405"/>
      <c r="IO23" s="405"/>
      <c r="IP23" s="405"/>
      <c r="IQ23" s="405"/>
      <c r="IR23" s="405"/>
      <c r="IS23" s="405"/>
      <c r="IT23" s="405"/>
      <c r="IU23" s="405"/>
      <c r="IV23" s="405"/>
      <c r="IW23" s="405"/>
      <c r="IX23" s="405"/>
      <c r="IY23" s="405"/>
      <c r="IZ23" s="405"/>
      <c r="JA23" s="405"/>
      <c r="JB23" s="405"/>
      <c r="JC23" s="405"/>
      <c r="JD23" s="405"/>
      <c r="JE23" s="405"/>
      <c r="JF23" s="405"/>
      <c r="JG23" s="405"/>
      <c r="JH23" s="405"/>
      <c r="JI23" s="405"/>
      <c r="JJ23" s="405"/>
      <c r="JK23" s="405"/>
      <c r="JL23" s="405"/>
      <c r="JM23" s="405"/>
      <c r="JN23" s="405"/>
      <c r="JO23" s="405"/>
      <c r="JP23" s="405"/>
      <c r="JQ23" s="405"/>
      <c r="JR23" s="405"/>
      <c r="JS23" s="405"/>
      <c r="JT23" s="405"/>
      <c r="JU23" s="405"/>
      <c r="JV23" s="405"/>
      <c r="JW23" s="405"/>
      <c r="JX23" s="405"/>
      <c r="JY23" s="405"/>
      <c r="JZ23" s="405"/>
      <c r="KA23" s="405"/>
      <c r="KB23" s="405"/>
      <c r="KC23" s="405"/>
      <c r="KD23" s="405"/>
      <c r="KE23" s="405"/>
      <c r="KF23" s="405"/>
      <c r="KG23" s="405"/>
      <c r="KH23" s="405"/>
      <c r="KI23" s="405"/>
      <c r="KJ23" s="405"/>
      <c r="KK23" s="405"/>
      <c r="KL23" s="405"/>
      <c r="KM23" s="405"/>
      <c r="KN23" s="405"/>
      <c r="KO23" s="405"/>
      <c r="KP23" s="405"/>
      <c r="KQ23" s="405"/>
      <c r="KR23" s="405"/>
      <c r="KS23" s="405"/>
      <c r="KT23" s="405"/>
      <c r="KU23" s="405"/>
      <c r="KV23" s="405"/>
      <c r="KW23" s="405"/>
      <c r="KX23" s="405"/>
      <c r="KY23" s="405"/>
      <c r="KZ23" s="405"/>
      <c r="LA23" s="405"/>
      <c r="LB23" s="405"/>
      <c r="LC23" s="405"/>
      <c r="LD23" s="405"/>
      <c r="LE23" s="405"/>
      <c r="LF23" s="405"/>
      <c r="LG23" s="405"/>
      <c r="LH23" s="405"/>
      <c r="LI23" s="405"/>
      <c r="LJ23" s="405"/>
      <c r="LK23" s="405"/>
      <c r="LL23" s="405"/>
      <c r="LM23" s="405"/>
      <c r="LN23" s="405"/>
      <c r="LO23" s="405"/>
      <c r="LP23" s="405"/>
      <c r="LQ23" s="405"/>
      <c r="LR23" s="405"/>
      <c r="LS23" s="405"/>
      <c r="LT23" s="405"/>
      <c r="LU23" s="405"/>
      <c r="LV23" s="405"/>
      <c r="LW23" s="405"/>
      <c r="LX23" s="405"/>
      <c r="LY23" s="405"/>
      <c r="LZ23" s="405"/>
      <c r="MA23" s="405"/>
      <c r="MB23" s="405"/>
      <c r="MC23" s="405"/>
      <c r="MD23" s="405"/>
      <c r="ME23" s="405"/>
      <c r="MF23" s="405"/>
      <c r="MG23" s="405"/>
      <c r="MH23" s="405"/>
      <c r="MI23" s="405"/>
      <c r="MJ23" s="405"/>
      <c r="MK23" s="405"/>
      <c r="ML23" s="405"/>
      <c r="MM23" s="405"/>
      <c r="MN23" s="405"/>
      <c r="MO23" s="405"/>
      <c r="MP23" s="405"/>
      <c r="MQ23" s="405"/>
      <c r="MR23" s="405"/>
      <c r="MS23" s="405"/>
      <c r="MT23" s="405"/>
      <c r="MU23" s="405"/>
      <c r="MV23" s="405"/>
      <c r="MW23" s="405"/>
      <c r="MX23" s="405"/>
      <c r="MY23" s="405"/>
      <c r="MZ23" s="405"/>
      <c r="NA23" s="405"/>
      <c r="NB23" s="405"/>
      <c r="NC23" s="405"/>
      <c r="ND23" s="405"/>
      <c r="NE23" s="405"/>
      <c r="NF23" s="405"/>
      <c r="NG23" s="405"/>
      <c r="NH23" s="405"/>
      <c r="NI23" s="405"/>
      <c r="NJ23" s="405"/>
      <c r="NK23" s="405"/>
      <c r="NL23" s="405"/>
      <c r="NM23" s="405"/>
      <c r="NN23" s="405"/>
      <c r="NO23" s="405"/>
      <c r="NP23" s="405"/>
      <c r="NQ23" s="405"/>
      <c r="NR23" s="405"/>
      <c r="NS23" s="405"/>
      <c r="NT23" s="405"/>
      <c r="NU23" s="405"/>
      <c r="NV23" s="405"/>
      <c r="NW23" s="405"/>
      <c r="NX23" s="405"/>
      <c r="NY23" s="405"/>
      <c r="NZ23" s="405"/>
      <c r="OA23" s="405"/>
      <c r="OB23" s="405"/>
      <c r="OC23" s="405"/>
      <c r="OD23" s="405"/>
      <c r="OE23" s="405"/>
      <c r="OF23" s="405"/>
      <c r="OG23" s="405"/>
      <c r="OH23" s="405"/>
      <c r="OI23" s="405"/>
      <c r="OJ23" s="405"/>
      <c r="OK23" s="405"/>
      <c r="OL23" s="405"/>
      <c r="OM23" s="405"/>
      <c r="ON23" s="405"/>
      <c r="OO23" s="405"/>
      <c r="OP23" s="405"/>
      <c r="OQ23" s="405"/>
      <c r="OR23" s="405"/>
      <c r="OS23" s="405"/>
      <c r="OT23" s="405"/>
      <c r="OU23" s="405"/>
      <c r="OV23" s="405"/>
      <c r="OW23" s="405"/>
      <c r="OX23" s="405"/>
      <c r="OY23" s="405"/>
      <c r="OZ23" s="405"/>
      <c r="PA23" s="405"/>
      <c r="PB23" s="405"/>
      <c r="PC23" s="405"/>
      <c r="PD23" s="405"/>
      <c r="PE23" s="405"/>
      <c r="PF23" s="405"/>
      <c r="PG23" s="405"/>
      <c r="PH23" s="405"/>
      <c r="PI23" s="405"/>
      <c r="PJ23" s="405"/>
      <c r="PK23" s="405"/>
      <c r="PL23" s="405"/>
      <c r="PM23" s="405"/>
      <c r="PN23" s="405"/>
      <c r="PO23" s="405"/>
      <c r="PP23" s="405"/>
      <c r="PQ23" s="405"/>
      <c r="PR23" s="405"/>
      <c r="PS23" s="405"/>
      <c r="PT23" s="405"/>
      <c r="PU23" s="405"/>
      <c r="PV23" s="405"/>
      <c r="PW23" s="405"/>
      <c r="PX23" s="405"/>
      <c r="PY23" s="405"/>
      <c r="PZ23" s="405"/>
      <c r="QA23" s="405"/>
      <c r="QB23" s="405"/>
      <c r="QC23" s="405"/>
      <c r="QD23" s="405"/>
      <c r="QE23" s="405"/>
      <c r="QF23" s="405"/>
      <c r="QG23" s="405"/>
      <c r="QH23" s="405"/>
      <c r="QI23" s="405"/>
      <c r="QJ23" s="405"/>
      <c r="QK23" s="405"/>
      <c r="QL23" s="405"/>
      <c r="QM23" s="405"/>
      <c r="QN23" s="405"/>
      <c r="QO23" s="405"/>
      <c r="QP23" s="405"/>
      <c r="QQ23" s="405"/>
      <c r="QR23" s="405"/>
      <c r="QS23" s="405"/>
      <c r="QT23" s="405"/>
      <c r="QU23" s="405"/>
      <c r="QV23" s="405"/>
      <c r="QW23" s="405"/>
      <c r="QX23" s="405"/>
      <c r="QY23" s="405"/>
      <c r="QZ23" s="405"/>
      <c r="RA23" s="405"/>
      <c r="RB23" s="405"/>
      <c r="RC23" s="405"/>
      <c r="RD23" s="405"/>
      <c r="RE23" s="405"/>
      <c r="RF23" s="405"/>
      <c r="RG23" s="405"/>
      <c r="RH23" s="405"/>
      <c r="RI23" s="405"/>
      <c r="RJ23" s="405"/>
      <c r="RK23" s="405"/>
      <c r="RL23" s="405"/>
      <c r="RM23" s="405"/>
      <c r="RN23" s="405"/>
      <c r="RO23" s="405"/>
      <c r="RP23" s="405"/>
      <c r="RQ23" s="405"/>
      <c r="RR23" s="405"/>
      <c r="RS23" s="405"/>
      <c r="RT23" s="405"/>
      <c r="RU23" s="405"/>
      <c r="RV23" s="405"/>
      <c r="RW23" s="405"/>
      <c r="RX23" s="405"/>
      <c r="RY23" s="405"/>
      <c r="RZ23" s="405"/>
      <c r="SA23" s="405"/>
      <c r="SB23" s="405"/>
      <c r="SC23" s="405"/>
      <c r="SD23" s="405"/>
      <c r="SE23" s="405"/>
      <c r="SF23" s="405"/>
      <c r="SG23" s="405"/>
      <c r="SH23" s="405"/>
      <c r="SI23" s="405"/>
      <c r="SJ23" s="405"/>
      <c r="SK23" s="405"/>
      <c r="SL23" s="405"/>
      <c r="SM23" s="405"/>
      <c r="SN23" s="405"/>
      <c r="SO23" s="405"/>
      <c r="SP23" s="405"/>
      <c r="SQ23" s="405"/>
      <c r="SR23" s="405"/>
      <c r="SS23" s="405"/>
      <c r="ST23" s="405"/>
      <c r="SU23" s="405"/>
      <c r="SV23" s="405"/>
      <c r="SW23" s="405"/>
      <c r="SX23" s="405"/>
      <c r="SY23" s="405"/>
      <c r="SZ23" s="405"/>
      <c r="TA23" s="405"/>
      <c r="TB23" s="405"/>
      <c r="TC23" s="405"/>
      <c r="TD23" s="405"/>
      <c r="TE23" s="405"/>
      <c r="TF23" s="405"/>
      <c r="TG23" s="405"/>
      <c r="TH23" s="405"/>
      <c r="TI23" s="405"/>
      <c r="TJ23" s="405"/>
      <c r="TK23" s="405"/>
      <c r="TL23" s="405"/>
      <c r="TM23" s="405"/>
      <c r="TN23" s="405"/>
      <c r="TO23" s="405"/>
      <c r="TP23" s="405"/>
      <c r="TQ23" s="405"/>
      <c r="TR23" s="405"/>
      <c r="TS23" s="405"/>
      <c r="TT23" s="405"/>
      <c r="TU23" s="405"/>
      <c r="TV23" s="405"/>
      <c r="TW23" s="405"/>
      <c r="TX23" s="405"/>
      <c r="TY23" s="405"/>
      <c r="TZ23" s="405"/>
      <c r="UA23" s="405"/>
      <c r="UB23" s="405"/>
      <c r="UC23" s="405"/>
      <c r="UD23" s="405"/>
      <c r="UE23" s="405"/>
      <c r="UF23" s="405"/>
      <c r="UG23" s="405"/>
      <c r="UH23" s="405"/>
      <c r="UI23" s="405"/>
      <c r="UJ23" s="405"/>
      <c r="UK23" s="405"/>
      <c r="UL23" s="405"/>
      <c r="UM23" s="405"/>
      <c r="UN23" s="405"/>
      <c r="UO23" s="405"/>
      <c r="UP23" s="405"/>
      <c r="UQ23" s="405"/>
      <c r="UR23" s="405"/>
      <c r="US23" s="405"/>
      <c r="UT23" s="405"/>
      <c r="UU23" s="405"/>
      <c r="UV23" s="405"/>
      <c r="UW23" s="405"/>
      <c r="UX23" s="405"/>
      <c r="UY23" s="405"/>
      <c r="UZ23" s="405"/>
      <c r="VA23" s="405"/>
      <c r="VB23" s="405"/>
      <c r="VC23" s="405"/>
      <c r="VD23" s="405"/>
      <c r="VE23" s="405"/>
      <c r="VF23" s="405"/>
      <c r="VG23" s="405"/>
      <c r="VH23" s="405"/>
      <c r="VI23" s="405"/>
      <c r="VJ23" s="405"/>
      <c r="VK23" s="405"/>
      <c r="VL23" s="405"/>
      <c r="VM23" s="405"/>
      <c r="VN23" s="405"/>
      <c r="VO23" s="405"/>
      <c r="VP23" s="405"/>
      <c r="VQ23" s="405"/>
      <c r="VR23" s="405"/>
      <c r="VS23" s="405"/>
      <c r="VT23" s="405"/>
      <c r="VU23" s="405"/>
      <c r="VV23" s="405"/>
      <c r="VW23" s="405"/>
      <c r="VX23" s="405"/>
      <c r="VY23" s="405"/>
      <c r="VZ23" s="405"/>
      <c r="WA23" s="405"/>
      <c r="WB23" s="405"/>
      <c r="WC23" s="405"/>
      <c r="WD23" s="405"/>
      <c r="WE23" s="405"/>
      <c r="WF23" s="405"/>
      <c r="WG23" s="405"/>
      <c r="WH23" s="405"/>
      <c r="WI23" s="405"/>
      <c r="WJ23" s="405"/>
      <c r="WK23" s="405"/>
      <c r="WL23" s="405"/>
      <c r="WM23" s="405"/>
      <c r="WN23" s="405"/>
      <c r="WO23" s="405"/>
      <c r="WP23" s="405"/>
      <c r="WQ23" s="405"/>
      <c r="WR23" s="405"/>
      <c r="WS23" s="405"/>
      <c r="WT23" s="405"/>
      <c r="WU23" s="405"/>
      <c r="WV23" s="405"/>
      <c r="WW23" s="405"/>
      <c r="WX23" s="405"/>
      <c r="WY23" s="405"/>
      <c r="WZ23" s="405"/>
      <c r="XA23" s="405"/>
      <c r="XB23" s="405"/>
      <c r="XC23" s="405"/>
      <c r="XD23" s="405"/>
      <c r="XE23" s="405"/>
      <c r="XF23" s="405"/>
      <c r="XG23" s="405"/>
      <c r="XH23" s="405"/>
      <c r="XI23" s="405"/>
      <c r="XJ23" s="405"/>
      <c r="XK23" s="405"/>
      <c r="XL23" s="405"/>
      <c r="XM23" s="405"/>
      <c r="XN23" s="405"/>
      <c r="XO23" s="405"/>
      <c r="XP23" s="405"/>
      <c r="XQ23" s="405"/>
      <c r="XR23" s="405"/>
      <c r="XS23" s="405"/>
      <c r="XT23" s="405"/>
      <c r="XU23" s="405"/>
      <c r="XV23" s="405"/>
      <c r="XW23" s="405"/>
      <c r="XX23" s="405"/>
      <c r="XY23" s="405"/>
      <c r="XZ23" s="405"/>
      <c r="YA23" s="405"/>
      <c r="YB23" s="405"/>
      <c r="YC23" s="405"/>
      <c r="YD23" s="405"/>
      <c r="YE23" s="405"/>
      <c r="YF23" s="405"/>
      <c r="YG23" s="405"/>
      <c r="YH23" s="405"/>
      <c r="YI23" s="405"/>
      <c r="YJ23" s="405"/>
      <c r="YK23" s="405"/>
      <c r="YL23" s="405"/>
      <c r="YM23" s="405"/>
      <c r="YN23" s="405"/>
      <c r="YO23" s="405"/>
      <c r="YP23" s="405"/>
      <c r="YQ23" s="405"/>
      <c r="YR23" s="405"/>
      <c r="YS23" s="405"/>
      <c r="YT23" s="405"/>
      <c r="YU23" s="405"/>
      <c r="YV23" s="405"/>
      <c r="YW23" s="405"/>
      <c r="YX23" s="405"/>
      <c r="YY23" s="405"/>
      <c r="YZ23" s="405"/>
      <c r="ZA23" s="405"/>
      <c r="ZB23" s="405"/>
      <c r="ZC23" s="405"/>
      <c r="ZD23" s="405"/>
      <c r="ZE23" s="405"/>
      <c r="ZF23" s="405"/>
      <c r="ZG23" s="405"/>
      <c r="ZH23" s="405"/>
      <c r="ZI23" s="405"/>
      <c r="ZJ23" s="405"/>
      <c r="ZK23" s="405"/>
      <c r="ZL23" s="405"/>
      <c r="ZM23" s="405"/>
      <c r="ZN23" s="405"/>
      <c r="ZO23" s="405"/>
      <c r="ZP23" s="405"/>
      <c r="ZQ23" s="405"/>
      <c r="ZR23" s="405"/>
      <c r="ZS23" s="405"/>
      <c r="ZT23" s="405"/>
      <c r="ZU23" s="405"/>
      <c r="ZV23" s="405"/>
      <c r="ZW23" s="405"/>
      <c r="ZX23" s="405"/>
      <c r="ZY23" s="405"/>
      <c r="ZZ23" s="405"/>
      <c r="AAA23" s="405"/>
      <c r="AAB23" s="405"/>
      <c r="AAC23" s="405"/>
      <c r="AAD23" s="405"/>
      <c r="AAE23" s="405"/>
      <c r="AAF23" s="405"/>
      <c r="AAG23" s="405"/>
      <c r="AAH23" s="405"/>
      <c r="AAI23" s="405"/>
      <c r="AAJ23" s="405"/>
      <c r="AAK23" s="405"/>
      <c r="AAL23" s="405"/>
      <c r="AAM23" s="405"/>
      <c r="AAN23" s="405"/>
      <c r="AAO23" s="405"/>
      <c r="AAP23" s="405"/>
      <c r="AAQ23" s="405"/>
      <c r="AAR23" s="405"/>
      <c r="AAS23" s="405"/>
      <c r="AAT23" s="405"/>
      <c r="AAU23" s="405"/>
      <c r="AAV23" s="405"/>
      <c r="AAW23" s="405"/>
      <c r="AAX23" s="405"/>
      <c r="AAY23" s="405"/>
      <c r="AAZ23" s="405"/>
      <c r="ABA23" s="405"/>
      <c r="ABB23" s="405"/>
      <c r="ABC23" s="405"/>
      <c r="ABD23" s="405"/>
      <c r="ABE23" s="405"/>
      <c r="ABF23" s="405"/>
      <c r="ABG23" s="405"/>
      <c r="ABH23" s="405"/>
      <c r="ABI23" s="405"/>
      <c r="ABJ23" s="405"/>
      <c r="ABK23" s="405"/>
      <c r="ABL23" s="405"/>
      <c r="ABM23" s="405"/>
      <c r="ABN23" s="405"/>
      <c r="ABO23" s="405"/>
      <c r="ABP23" s="405"/>
      <c r="ABQ23" s="405"/>
      <c r="ABR23" s="405"/>
      <c r="ABS23" s="405"/>
      <c r="ABT23" s="405"/>
      <c r="ABU23" s="405"/>
      <c r="ABV23" s="405"/>
      <c r="ABW23" s="405"/>
      <c r="ABX23" s="405"/>
      <c r="ABY23" s="405"/>
      <c r="ABZ23" s="405"/>
      <c r="ACA23" s="405"/>
      <c r="ACB23" s="405"/>
      <c r="ACC23" s="405"/>
      <c r="ACD23" s="405"/>
      <c r="ACE23" s="405"/>
      <c r="ACF23" s="405"/>
      <c r="ACG23" s="405"/>
      <c r="ACH23" s="405"/>
      <c r="ACI23" s="405"/>
      <c r="ACJ23" s="405"/>
      <c r="ACK23" s="405"/>
      <c r="ACL23" s="405"/>
      <c r="ACM23" s="405"/>
      <c r="ACN23" s="405"/>
      <c r="ACO23" s="405"/>
      <c r="ACP23" s="405"/>
      <c r="ACQ23" s="405"/>
      <c r="ACR23" s="405"/>
      <c r="ACS23" s="405"/>
      <c r="ACT23" s="405"/>
      <c r="ACU23" s="405"/>
      <c r="ACV23" s="405"/>
      <c r="ACW23" s="405"/>
      <c r="ACX23" s="405"/>
      <c r="ACY23" s="405"/>
      <c r="ACZ23" s="405"/>
      <c r="ADA23" s="405"/>
      <c r="ADB23" s="405"/>
      <c r="ADC23" s="405"/>
      <c r="ADD23" s="405"/>
      <c r="ADE23" s="405"/>
      <c r="ADF23" s="405"/>
      <c r="ADG23" s="405"/>
      <c r="ADH23" s="405"/>
      <c r="ADI23" s="405"/>
      <c r="ADJ23" s="405"/>
      <c r="ADK23" s="405"/>
      <c r="ADL23" s="405"/>
      <c r="ADM23" s="405"/>
      <c r="ADN23" s="405"/>
      <c r="ADO23" s="405"/>
      <c r="ADP23" s="405"/>
      <c r="ADQ23" s="405"/>
      <c r="ADR23" s="405"/>
      <c r="ADS23" s="405"/>
      <c r="ADT23" s="405"/>
      <c r="ADU23" s="405"/>
      <c r="ADV23" s="405"/>
      <c r="ADW23" s="405"/>
      <c r="ADX23" s="405"/>
      <c r="ADY23" s="405"/>
      <c r="ADZ23" s="405"/>
      <c r="AEA23" s="405"/>
      <c r="AEB23" s="405"/>
      <c r="AEC23" s="405"/>
      <c r="AED23" s="405"/>
      <c r="AEE23" s="405"/>
      <c r="AEF23" s="405"/>
      <c r="AEG23" s="405"/>
      <c r="AEH23" s="405"/>
      <c r="AEI23" s="405"/>
      <c r="AEJ23" s="405"/>
      <c r="AEK23" s="405"/>
      <c r="AEL23" s="405"/>
      <c r="AEM23" s="405"/>
      <c r="AEN23" s="405"/>
      <c r="AEO23" s="405"/>
      <c r="AEP23" s="405"/>
      <c r="AEQ23" s="405"/>
      <c r="AER23" s="405"/>
      <c r="AES23" s="405"/>
      <c r="AET23" s="405"/>
      <c r="AEU23" s="405"/>
      <c r="AEV23" s="405"/>
      <c r="AEW23" s="405"/>
      <c r="AEX23" s="405"/>
      <c r="AEY23" s="405"/>
      <c r="AEZ23" s="405"/>
      <c r="AFA23" s="405"/>
      <c r="AFB23" s="405"/>
      <c r="AFC23" s="405"/>
      <c r="AFD23" s="405"/>
      <c r="AFE23" s="405"/>
      <c r="AFF23" s="405"/>
      <c r="AFG23" s="405"/>
      <c r="AFH23" s="405"/>
      <c r="AFI23" s="405"/>
      <c r="AFJ23" s="405"/>
      <c r="AFK23" s="405"/>
      <c r="AFL23" s="405"/>
      <c r="AFM23" s="405"/>
      <c r="AFN23" s="405"/>
      <c r="AFO23" s="405"/>
      <c r="AFP23" s="405"/>
      <c r="AFQ23" s="405"/>
      <c r="AFR23" s="405"/>
      <c r="AFS23" s="405"/>
      <c r="AFT23" s="405"/>
      <c r="AFU23" s="405"/>
      <c r="AFV23" s="405"/>
      <c r="AFW23" s="405"/>
      <c r="AFX23" s="405"/>
      <c r="AFY23" s="405"/>
      <c r="AFZ23" s="405"/>
      <c r="AGA23" s="405"/>
      <c r="AGB23" s="405"/>
      <c r="AGC23" s="405"/>
      <c r="AGD23" s="405"/>
      <c r="AGE23" s="405"/>
      <c r="AGF23" s="405"/>
      <c r="AGG23" s="405"/>
      <c r="AGH23" s="405"/>
      <c r="AGI23" s="405"/>
      <c r="AGJ23" s="405"/>
      <c r="AGK23" s="405"/>
      <c r="AGL23" s="405"/>
      <c r="AGM23" s="405"/>
      <c r="AGN23" s="405"/>
      <c r="AGO23" s="405"/>
      <c r="AGP23" s="405"/>
      <c r="AGQ23" s="405"/>
      <c r="AGR23" s="405"/>
      <c r="AGS23" s="405"/>
      <c r="AGT23" s="405"/>
      <c r="AGU23" s="405"/>
      <c r="AGV23" s="405"/>
      <c r="AGW23" s="405"/>
      <c r="AGX23" s="405"/>
      <c r="AGY23" s="405"/>
      <c r="AGZ23" s="405"/>
      <c r="AHA23" s="405"/>
      <c r="AHB23" s="405"/>
      <c r="AHC23" s="405"/>
      <c r="AHD23" s="405"/>
      <c r="AHE23" s="405"/>
      <c r="AHF23" s="405"/>
      <c r="AHG23" s="405"/>
      <c r="AHH23" s="405"/>
      <c r="AHI23" s="405"/>
      <c r="AHJ23" s="405"/>
      <c r="AHK23" s="405"/>
      <c r="AHL23" s="405"/>
      <c r="AHM23" s="405"/>
      <c r="AHN23" s="405"/>
      <c r="AHO23" s="405"/>
      <c r="AHP23" s="405"/>
      <c r="AHQ23" s="405"/>
      <c r="AHR23" s="405"/>
      <c r="AHS23" s="405"/>
      <c r="AHT23" s="405"/>
      <c r="AHU23" s="405"/>
      <c r="AHV23" s="405"/>
      <c r="AHW23" s="405"/>
      <c r="AHX23" s="405"/>
      <c r="AHY23" s="405"/>
      <c r="AHZ23" s="405"/>
      <c r="AIA23" s="405"/>
      <c r="AIB23" s="405"/>
      <c r="AIC23" s="405"/>
      <c r="AID23" s="405"/>
      <c r="AIE23" s="405"/>
      <c r="AIF23" s="405"/>
      <c r="AIG23" s="405"/>
      <c r="AIH23" s="405"/>
      <c r="AII23" s="405"/>
      <c r="AIJ23" s="405"/>
      <c r="AIK23" s="405"/>
      <c r="AIL23" s="405"/>
      <c r="AIM23" s="405"/>
      <c r="AIN23" s="405"/>
      <c r="AIO23" s="405"/>
      <c r="AIP23" s="405"/>
      <c r="AIQ23" s="405"/>
      <c r="AIR23" s="405"/>
      <c r="AIS23" s="405"/>
      <c r="AIT23" s="405"/>
      <c r="AIU23" s="405"/>
      <c r="AIV23" s="405"/>
      <c r="AIW23" s="405"/>
      <c r="AIX23" s="405"/>
      <c r="AIY23" s="405"/>
      <c r="AIZ23" s="405"/>
      <c r="AJA23" s="405"/>
      <c r="AJB23" s="405"/>
      <c r="AJC23" s="405"/>
      <c r="AJD23" s="405"/>
      <c r="AJE23" s="405"/>
      <c r="AJF23" s="405"/>
      <c r="AJG23" s="405"/>
      <c r="AJH23" s="405"/>
      <c r="AJI23" s="405"/>
      <c r="AJJ23" s="405"/>
      <c r="AJK23" s="405"/>
      <c r="AJL23" s="405"/>
      <c r="AJM23" s="405"/>
      <c r="AJN23" s="405"/>
      <c r="AJO23" s="405"/>
      <c r="AJP23" s="405"/>
      <c r="AJQ23" s="405"/>
      <c r="AJR23" s="405"/>
      <c r="AJS23" s="405"/>
      <c r="AJT23" s="405"/>
      <c r="AJU23" s="405"/>
      <c r="AJV23" s="405"/>
      <c r="AJW23" s="405"/>
      <c r="AJX23" s="405"/>
      <c r="AJY23" s="405"/>
      <c r="AJZ23" s="405"/>
      <c r="AKA23" s="405"/>
      <c r="AKB23" s="405"/>
      <c r="AKC23" s="405"/>
      <c r="AKD23" s="405"/>
      <c r="AKE23" s="405"/>
      <c r="AKF23" s="405"/>
      <c r="AKG23" s="405"/>
      <c r="AKH23" s="405"/>
      <c r="AKI23" s="405"/>
      <c r="AKJ23" s="405"/>
      <c r="AKK23" s="405"/>
      <c r="AKL23" s="405"/>
      <c r="AKM23" s="405"/>
      <c r="AKN23" s="405"/>
      <c r="AKO23" s="405"/>
      <c r="AKP23" s="405"/>
      <c r="AKQ23" s="405"/>
      <c r="AKR23" s="405"/>
      <c r="AKS23" s="405"/>
      <c r="AKT23" s="405"/>
      <c r="AKU23" s="405"/>
      <c r="AKV23" s="405"/>
      <c r="AKW23" s="405"/>
      <c r="AKX23" s="405"/>
      <c r="AKY23" s="405"/>
      <c r="AKZ23" s="405"/>
      <c r="ALA23" s="405"/>
      <c r="ALB23" s="405"/>
      <c r="ALC23" s="405"/>
      <c r="ALD23" s="405"/>
      <c r="ALE23" s="405"/>
      <c r="ALF23" s="405"/>
      <c r="ALG23" s="405"/>
      <c r="ALH23" s="405"/>
      <c r="ALI23" s="405"/>
      <c r="ALJ23" s="405"/>
      <c r="ALK23" s="405"/>
      <c r="ALL23" s="405"/>
      <c r="ALM23" s="405"/>
      <c r="ALN23" s="405"/>
      <c r="ALO23" s="405"/>
      <c r="ALP23" s="405"/>
      <c r="ALQ23" s="405"/>
      <c r="ALR23" s="405"/>
      <c r="ALS23" s="405"/>
      <c r="ALT23" s="405"/>
      <c r="ALU23" s="405"/>
      <c r="ALV23" s="405"/>
      <c r="ALW23" s="405"/>
      <c r="ALX23" s="405"/>
      <c r="ALY23" s="405"/>
      <c r="ALZ23" s="405"/>
      <c r="AMA23" s="405"/>
      <c r="AMB23" s="405"/>
      <c r="AMC23" s="405"/>
      <c r="AMD23" s="405"/>
      <c r="AME23" s="405"/>
      <c r="AMF23" s="405"/>
      <c r="AMG23" s="405"/>
      <c r="AMH23" s="405"/>
      <c r="AMI23" s="405"/>
      <c r="AMJ23" s="405"/>
      <c r="AMK23" s="405"/>
      <c r="AML23" s="405"/>
      <c r="AMM23" s="405"/>
      <c r="AMN23" s="405"/>
      <c r="AMO23" s="405"/>
      <c r="AMP23" s="405"/>
      <c r="AMQ23" s="405"/>
      <c r="AMR23" s="405"/>
      <c r="AMS23" s="405"/>
      <c r="AMT23" s="405"/>
      <c r="AMU23" s="405"/>
      <c r="AMV23" s="405"/>
      <c r="AMW23" s="405"/>
      <c r="AMX23" s="405"/>
      <c r="AMY23" s="405"/>
      <c r="AMZ23" s="405"/>
      <c r="ANA23" s="405"/>
      <c r="ANB23" s="405"/>
      <c r="ANC23" s="405"/>
      <c r="AND23" s="405"/>
      <c r="ANE23" s="405"/>
      <c r="ANF23" s="405"/>
      <c r="ANG23" s="405"/>
      <c r="ANH23" s="405"/>
      <c r="ANI23" s="405"/>
      <c r="ANJ23" s="405"/>
      <c r="ANK23" s="405"/>
      <c r="ANL23" s="405"/>
      <c r="ANM23" s="405"/>
      <c r="ANN23" s="405"/>
      <c r="ANO23" s="405"/>
      <c r="ANP23" s="405"/>
      <c r="ANQ23" s="405"/>
      <c r="ANR23" s="405"/>
      <c r="ANS23" s="405"/>
      <c r="ANT23" s="405"/>
      <c r="ANU23" s="405"/>
      <c r="ANV23" s="405"/>
      <c r="ANW23" s="405"/>
      <c r="ANX23" s="405"/>
      <c r="ANY23" s="405"/>
      <c r="ANZ23" s="405"/>
      <c r="AOA23" s="405"/>
      <c r="AOB23" s="405"/>
      <c r="AOC23" s="405"/>
      <c r="AOD23" s="405"/>
      <c r="AOE23" s="405"/>
      <c r="AOF23" s="405"/>
      <c r="AOG23" s="405"/>
      <c r="AOH23" s="405"/>
      <c r="AOI23" s="405"/>
      <c r="AOJ23" s="405"/>
      <c r="AOK23" s="405"/>
      <c r="AOL23" s="405"/>
      <c r="AOM23" s="405"/>
      <c r="AON23" s="405"/>
      <c r="AOO23" s="405"/>
      <c r="AOP23" s="405"/>
      <c r="AOQ23" s="405"/>
      <c r="AOR23" s="405"/>
      <c r="AOS23" s="405"/>
      <c r="AOT23" s="405"/>
      <c r="AOU23" s="405"/>
      <c r="AOV23" s="405"/>
      <c r="AOW23" s="405"/>
      <c r="AOX23" s="405"/>
      <c r="AOY23" s="405"/>
      <c r="AOZ23" s="405"/>
      <c r="APA23" s="405"/>
      <c r="APB23" s="405"/>
      <c r="APC23" s="405"/>
      <c r="APD23" s="405"/>
      <c r="APE23" s="405"/>
      <c r="APF23" s="405"/>
      <c r="APG23" s="405"/>
      <c r="APH23" s="405"/>
      <c r="API23" s="405"/>
      <c r="APJ23" s="405"/>
      <c r="APK23" s="405"/>
      <c r="APL23" s="405"/>
      <c r="APM23" s="405"/>
      <c r="APN23" s="405"/>
      <c r="APO23" s="405"/>
      <c r="APP23" s="405"/>
      <c r="APQ23" s="405"/>
      <c r="APR23" s="405"/>
      <c r="APS23" s="405"/>
      <c r="APT23" s="405"/>
      <c r="APU23" s="405"/>
      <c r="APV23" s="405"/>
      <c r="APW23" s="405"/>
      <c r="APX23" s="405"/>
      <c r="APY23" s="405"/>
      <c r="APZ23" s="405"/>
      <c r="AQA23" s="405"/>
      <c r="AQB23" s="405"/>
      <c r="AQC23" s="405"/>
      <c r="AQD23" s="405"/>
      <c r="AQE23" s="405"/>
      <c r="AQF23" s="405"/>
      <c r="AQG23" s="405"/>
      <c r="AQH23" s="405"/>
      <c r="AQI23" s="405"/>
      <c r="AQJ23" s="405"/>
      <c r="AQK23" s="405"/>
      <c r="AQL23" s="405"/>
      <c r="AQM23" s="405"/>
      <c r="AQN23" s="405"/>
      <c r="AQO23" s="405"/>
      <c r="AQP23" s="405"/>
      <c r="AQQ23" s="405"/>
      <c r="AQR23" s="405"/>
      <c r="AQS23" s="405"/>
      <c r="AQT23" s="405"/>
      <c r="AQU23" s="405"/>
      <c r="AQV23" s="405"/>
      <c r="AQW23" s="405"/>
      <c r="AQX23" s="405"/>
      <c r="AQY23" s="405"/>
      <c r="AQZ23" s="405"/>
      <c r="ARA23" s="405"/>
      <c r="ARB23" s="405"/>
      <c r="ARC23" s="405"/>
      <c r="ARD23" s="405"/>
      <c r="ARE23" s="405"/>
      <c r="ARF23" s="405"/>
      <c r="ARG23" s="405"/>
      <c r="ARH23" s="405"/>
      <c r="ARI23" s="405"/>
      <c r="ARJ23" s="405"/>
      <c r="ARK23" s="405"/>
      <c r="ARL23" s="405"/>
      <c r="ARM23" s="405"/>
      <c r="ARN23" s="405"/>
      <c r="ARO23" s="405"/>
      <c r="ARP23" s="405"/>
      <c r="ARQ23" s="405"/>
      <c r="ARR23" s="405"/>
      <c r="ARS23" s="405"/>
      <c r="ART23" s="405"/>
      <c r="ARU23" s="405"/>
      <c r="ARV23" s="405"/>
      <c r="ARW23" s="405"/>
      <c r="ARX23" s="405"/>
      <c r="ARY23" s="405"/>
      <c r="ARZ23" s="405"/>
      <c r="ASA23" s="405"/>
      <c r="ASB23" s="405"/>
      <c r="ASC23" s="405"/>
      <c r="ASD23" s="405"/>
      <c r="ASE23" s="405"/>
      <c r="ASF23" s="405"/>
      <c r="ASG23" s="405"/>
      <c r="ASH23" s="405"/>
      <c r="ASI23" s="405"/>
      <c r="ASJ23" s="405"/>
      <c r="ASK23" s="405"/>
      <c r="ASL23" s="405"/>
      <c r="ASM23" s="405"/>
      <c r="ASN23" s="405"/>
      <c r="ASO23" s="405"/>
      <c r="ASP23" s="405"/>
      <c r="ASQ23" s="405"/>
      <c r="ASR23" s="405"/>
      <c r="ASS23" s="405"/>
      <c r="AST23" s="405"/>
      <c r="ASU23" s="405"/>
      <c r="ASV23" s="405"/>
      <c r="ASW23" s="405"/>
      <c r="ASX23" s="405"/>
      <c r="ASY23" s="405"/>
      <c r="ASZ23" s="405"/>
      <c r="ATA23" s="405"/>
      <c r="ATB23" s="405"/>
      <c r="ATC23" s="405"/>
      <c r="ATD23" s="405"/>
      <c r="ATE23" s="405"/>
      <c r="ATF23" s="405"/>
      <c r="ATG23" s="405"/>
      <c r="ATH23" s="405"/>
      <c r="ATI23" s="405"/>
      <c r="ATJ23" s="405"/>
      <c r="ATK23" s="405"/>
      <c r="ATL23" s="405"/>
      <c r="ATM23" s="405"/>
      <c r="ATN23" s="405"/>
      <c r="ATO23" s="405"/>
      <c r="ATP23" s="405"/>
      <c r="ATQ23" s="405"/>
      <c r="ATR23" s="405"/>
      <c r="ATS23" s="405"/>
      <c r="ATT23" s="405"/>
      <c r="ATU23" s="405"/>
      <c r="ATV23" s="405"/>
      <c r="ATW23" s="405"/>
      <c r="ATX23" s="405"/>
      <c r="ATY23" s="405"/>
      <c r="ATZ23" s="405"/>
      <c r="AUA23" s="405"/>
      <c r="AUB23" s="405"/>
      <c r="AUC23" s="405"/>
      <c r="AUD23" s="405"/>
      <c r="AUE23" s="405"/>
      <c r="AUF23" s="405"/>
      <c r="AUG23" s="405"/>
      <c r="AUH23" s="405"/>
      <c r="AUI23" s="405"/>
      <c r="AUJ23" s="405"/>
      <c r="AUK23" s="405"/>
      <c r="AUL23" s="405"/>
      <c r="AUM23" s="405"/>
      <c r="AUN23" s="405"/>
      <c r="AUO23" s="405"/>
      <c r="AUP23" s="405"/>
      <c r="AUQ23" s="405"/>
      <c r="AUR23" s="405"/>
      <c r="AUS23" s="405"/>
      <c r="AUT23" s="405"/>
      <c r="AUU23" s="405"/>
      <c r="AUV23" s="405"/>
      <c r="AUW23" s="405"/>
      <c r="AUX23" s="405"/>
      <c r="AUY23" s="405"/>
      <c r="AUZ23" s="405"/>
      <c r="AVA23" s="405"/>
      <c r="AVB23" s="405"/>
      <c r="AVC23" s="405"/>
      <c r="AVD23" s="405"/>
      <c r="AVE23" s="405"/>
      <c r="AVF23" s="405"/>
      <c r="AVG23" s="405"/>
      <c r="AVH23" s="405"/>
      <c r="AVI23" s="405"/>
      <c r="AVJ23" s="405"/>
      <c r="AVK23" s="405"/>
      <c r="AVL23" s="405"/>
      <c r="AVM23" s="405"/>
      <c r="AVN23" s="405"/>
      <c r="AVO23" s="405"/>
      <c r="AVP23" s="405"/>
      <c r="AVQ23" s="405"/>
      <c r="AVR23" s="405"/>
      <c r="AVS23" s="405"/>
      <c r="AVT23" s="405"/>
      <c r="AVU23" s="405"/>
      <c r="AVV23" s="405"/>
      <c r="AVW23" s="405"/>
      <c r="AVX23" s="405"/>
      <c r="AVY23" s="405"/>
      <c r="AVZ23" s="405"/>
      <c r="AWA23" s="405"/>
      <c r="AWB23" s="405"/>
      <c r="AWC23" s="405"/>
      <c r="AWD23" s="405"/>
      <c r="AWE23" s="405"/>
      <c r="AWF23" s="405"/>
      <c r="AWG23" s="405"/>
      <c r="AWH23" s="405"/>
      <c r="AWI23" s="405"/>
      <c r="AWJ23" s="405"/>
      <c r="AWK23" s="405"/>
      <c r="AWL23" s="405"/>
      <c r="AWM23" s="405"/>
      <c r="AWN23" s="405"/>
      <c r="AWO23" s="405"/>
      <c r="AWP23" s="405"/>
      <c r="AWQ23" s="405"/>
      <c r="AWR23" s="405"/>
      <c r="AWS23" s="405"/>
      <c r="AWT23" s="405"/>
      <c r="AWU23" s="405"/>
      <c r="AWV23" s="405"/>
      <c r="AWW23" s="405"/>
      <c r="AWX23" s="405"/>
      <c r="AWY23" s="405"/>
      <c r="AWZ23" s="405"/>
      <c r="AXA23" s="405"/>
      <c r="AXB23" s="405"/>
      <c r="AXC23" s="405"/>
      <c r="AXD23" s="405"/>
      <c r="AXE23" s="405"/>
      <c r="AXF23" s="405"/>
      <c r="AXG23" s="405"/>
      <c r="AXH23" s="405"/>
      <c r="AXI23" s="405"/>
      <c r="AXJ23" s="405"/>
      <c r="AXK23" s="405"/>
    </row>
    <row r="24" spans="1:1311" s="404" customFormat="1" ht="14.1" customHeight="1" thickBot="1">
      <c r="A24" s="433" t="s">
        <v>210</v>
      </c>
      <c r="B24" s="434">
        <v>14</v>
      </c>
      <c r="C24" s="435">
        <v>40794</v>
      </c>
      <c r="D24" s="433" t="s">
        <v>209</v>
      </c>
      <c r="E24" s="432">
        <v>14300</v>
      </c>
      <c r="F24" s="433" t="s">
        <v>220</v>
      </c>
      <c r="G24" s="433">
        <v>15</v>
      </c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5"/>
      <c r="DU24" s="405"/>
      <c r="DV24" s="405"/>
      <c r="DW24" s="405"/>
      <c r="DX24" s="405"/>
      <c r="DY24" s="405"/>
      <c r="DZ24" s="405"/>
      <c r="EA24" s="405"/>
      <c r="EB24" s="405"/>
      <c r="EC24" s="405"/>
      <c r="ED24" s="405"/>
      <c r="EE24" s="405"/>
      <c r="EF24" s="405"/>
      <c r="EG24" s="405"/>
      <c r="EH24" s="405"/>
      <c r="EI24" s="405"/>
      <c r="EJ24" s="405"/>
      <c r="EK24" s="405"/>
      <c r="EL24" s="405"/>
      <c r="EM24" s="405"/>
      <c r="EN24" s="405"/>
      <c r="EO24" s="405"/>
      <c r="EP24" s="405"/>
      <c r="EQ24" s="405"/>
      <c r="ER24" s="405"/>
      <c r="ES24" s="405"/>
      <c r="ET24" s="405"/>
      <c r="EU24" s="405"/>
      <c r="EV24" s="405"/>
      <c r="EW24" s="405"/>
      <c r="EX24" s="405"/>
      <c r="EY24" s="405"/>
      <c r="EZ24" s="405"/>
      <c r="FA24" s="405"/>
      <c r="FB24" s="405"/>
      <c r="FC24" s="405"/>
      <c r="FD24" s="405"/>
      <c r="FE24" s="405"/>
      <c r="FF24" s="405"/>
      <c r="FG24" s="405"/>
      <c r="FH24" s="405"/>
      <c r="FI24" s="405"/>
      <c r="FJ24" s="405"/>
      <c r="FK24" s="405"/>
      <c r="FL24" s="405"/>
      <c r="FM24" s="405"/>
      <c r="FN24" s="405"/>
      <c r="FO24" s="405"/>
      <c r="FP24" s="405"/>
      <c r="FQ24" s="405"/>
      <c r="FR24" s="405"/>
      <c r="FS24" s="405"/>
      <c r="FT24" s="405"/>
      <c r="FU24" s="405"/>
      <c r="FV24" s="405"/>
      <c r="FW24" s="405"/>
      <c r="FX24" s="405"/>
      <c r="FY24" s="405"/>
      <c r="FZ24" s="405"/>
      <c r="GA24" s="405"/>
      <c r="GB24" s="405"/>
      <c r="GC24" s="405"/>
      <c r="GD24" s="405"/>
      <c r="GE24" s="405"/>
      <c r="GF24" s="405"/>
      <c r="GG24" s="405"/>
      <c r="GH24" s="405"/>
      <c r="GI24" s="405"/>
      <c r="GJ24" s="405"/>
      <c r="GK24" s="405"/>
      <c r="GL24" s="405"/>
      <c r="GM24" s="405"/>
      <c r="GN24" s="405"/>
      <c r="GO24" s="405"/>
      <c r="GP24" s="405"/>
      <c r="GQ24" s="405"/>
      <c r="GR24" s="405"/>
      <c r="GS24" s="405"/>
      <c r="GT24" s="405"/>
      <c r="GU24" s="405"/>
      <c r="GV24" s="405"/>
      <c r="GW24" s="405"/>
      <c r="GX24" s="405"/>
      <c r="GY24" s="405"/>
      <c r="GZ24" s="405"/>
      <c r="HA24" s="405"/>
      <c r="HB24" s="405"/>
      <c r="HC24" s="405"/>
      <c r="HD24" s="405"/>
      <c r="HE24" s="405"/>
      <c r="HF24" s="405"/>
      <c r="HG24" s="405"/>
      <c r="HH24" s="405"/>
      <c r="HI24" s="405"/>
      <c r="HJ24" s="405"/>
      <c r="HK24" s="405"/>
      <c r="HL24" s="405"/>
      <c r="HM24" s="405"/>
      <c r="HN24" s="405"/>
      <c r="HO24" s="405"/>
      <c r="HP24" s="405"/>
      <c r="HQ24" s="405"/>
      <c r="HR24" s="405"/>
      <c r="HS24" s="405"/>
      <c r="HT24" s="405"/>
      <c r="HU24" s="405"/>
      <c r="HV24" s="405"/>
      <c r="HW24" s="405"/>
      <c r="HX24" s="405"/>
      <c r="HY24" s="405"/>
      <c r="HZ24" s="405"/>
      <c r="IA24" s="405"/>
      <c r="IB24" s="405"/>
      <c r="IC24" s="405"/>
      <c r="ID24" s="405"/>
      <c r="IE24" s="405"/>
      <c r="IF24" s="405"/>
      <c r="IG24" s="405"/>
      <c r="IH24" s="405"/>
      <c r="II24" s="405"/>
      <c r="IJ24" s="405"/>
      <c r="IK24" s="405"/>
      <c r="IL24" s="405"/>
      <c r="IM24" s="405"/>
      <c r="IN24" s="405"/>
      <c r="IO24" s="405"/>
      <c r="IP24" s="405"/>
      <c r="IQ24" s="405"/>
      <c r="IR24" s="405"/>
      <c r="IS24" s="405"/>
      <c r="IT24" s="405"/>
      <c r="IU24" s="405"/>
      <c r="IV24" s="405"/>
      <c r="IW24" s="405"/>
      <c r="IX24" s="405"/>
      <c r="IY24" s="405"/>
      <c r="IZ24" s="405"/>
      <c r="JA24" s="405"/>
      <c r="JB24" s="405"/>
      <c r="JC24" s="405"/>
      <c r="JD24" s="405"/>
      <c r="JE24" s="405"/>
      <c r="JF24" s="405"/>
      <c r="JG24" s="405"/>
      <c r="JH24" s="405"/>
      <c r="JI24" s="405"/>
      <c r="JJ24" s="405"/>
      <c r="JK24" s="405"/>
      <c r="JL24" s="405"/>
      <c r="JM24" s="405"/>
      <c r="JN24" s="405"/>
      <c r="JO24" s="405"/>
      <c r="JP24" s="405"/>
      <c r="JQ24" s="405"/>
      <c r="JR24" s="405"/>
      <c r="JS24" s="405"/>
      <c r="JT24" s="405"/>
      <c r="JU24" s="405"/>
      <c r="JV24" s="405"/>
      <c r="JW24" s="405"/>
      <c r="JX24" s="405"/>
      <c r="JY24" s="405"/>
      <c r="JZ24" s="405"/>
      <c r="KA24" s="405"/>
      <c r="KB24" s="405"/>
      <c r="KC24" s="405"/>
      <c r="KD24" s="405"/>
      <c r="KE24" s="405"/>
      <c r="KF24" s="405"/>
      <c r="KG24" s="405"/>
      <c r="KH24" s="405"/>
      <c r="KI24" s="405"/>
      <c r="KJ24" s="405"/>
      <c r="KK24" s="405"/>
      <c r="KL24" s="405"/>
      <c r="KM24" s="405"/>
      <c r="KN24" s="405"/>
      <c r="KO24" s="405"/>
      <c r="KP24" s="405"/>
      <c r="KQ24" s="405"/>
      <c r="KR24" s="405"/>
      <c r="KS24" s="405"/>
      <c r="KT24" s="405"/>
      <c r="KU24" s="405"/>
      <c r="KV24" s="405"/>
      <c r="KW24" s="405"/>
      <c r="KX24" s="405"/>
      <c r="KY24" s="405"/>
      <c r="KZ24" s="405"/>
      <c r="LA24" s="405"/>
      <c r="LB24" s="405"/>
      <c r="LC24" s="405"/>
      <c r="LD24" s="405"/>
      <c r="LE24" s="405"/>
      <c r="LF24" s="405"/>
      <c r="LG24" s="405"/>
      <c r="LH24" s="405"/>
      <c r="LI24" s="405"/>
      <c r="LJ24" s="405"/>
      <c r="LK24" s="405"/>
      <c r="LL24" s="405"/>
      <c r="LM24" s="405"/>
      <c r="LN24" s="405"/>
      <c r="LO24" s="405"/>
      <c r="LP24" s="405"/>
      <c r="LQ24" s="405"/>
      <c r="LR24" s="405"/>
      <c r="LS24" s="405"/>
      <c r="LT24" s="405"/>
      <c r="LU24" s="405"/>
      <c r="LV24" s="405"/>
      <c r="LW24" s="405"/>
      <c r="LX24" s="405"/>
      <c r="LY24" s="405"/>
      <c r="LZ24" s="405"/>
      <c r="MA24" s="405"/>
      <c r="MB24" s="405"/>
      <c r="MC24" s="405"/>
      <c r="MD24" s="405"/>
      <c r="ME24" s="405"/>
      <c r="MF24" s="405"/>
      <c r="MG24" s="405"/>
      <c r="MH24" s="405"/>
      <c r="MI24" s="405"/>
      <c r="MJ24" s="405"/>
      <c r="MK24" s="405"/>
      <c r="ML24" s="405"/>
      <c r="MM24" s="405"/>
      <c r="MN24" s="405"/>
      <c r="MO24" s="405"/>
      <c r="MP24" s="405"/>
      <c r="MQ24" s="405"/>
      <c r="MR24" s="405"/>
      <c r="MS24" s="405"/>
      <c r="MT24" s="405"/>
      <c r="MU24" s="405"/>
      <c r="MV24" s="405"/>
      <c r="MW24" s="405"/>
      <c r="MX24" s="405"/>
      <c r="MY24" s="405"/>
      <c r="MZ24" s="405"/>
      <c r="NA24" s="405"/>
      <c r="NB24" s="405"/>
      <c r="NC24" s="405"/>
      <c r="ND24" s="405"/>
      <c r="NE24" s="405"/>
      <c r="NF24" s="405"/>
      <c r="NG24" s="405"/>
      <c r="NH24" s="405"/>
      <c r="NI24" s="405"/>
      <c r="NJ24" s="405"/>
      <c r="NK24" s="405"/>
      <c r="NL24" s="405"/>
      <c r="NM24" s="405"/>
      <c r="NN24" s="405"/>
      <c r="NO24" s="405"/>
      <c r="NP24" s="405"/>
      <c r="NQ24" s="405"/>
      <c r="NR24" s="405"/>
      <c r="NS24" s="405"/>
      <c r="NT24" s="405"/>
      <c r="NU24" s="405"/>
      <c r="NV24" s="405"/>
      <c r="NW24" s="405"/>
      <c r="NX24" s="405"/>
      <c r="NY24" s="405"/>
      <c r="NZ24" s="405"/>
      <c r="OA24" s="405"/>
      <c r="OB24" s="405"/>
      <c r="OC24" s="405"/>
      <c r="OD24" s="405"/>
      <c r="OE24" s="405"/>
      <c r="OF24" s="405"/>
      <c r="OG24" s="405"/>
      <c r="OH24" s="405"/>
      <c r="OI24" s="405"/>
      <c r="OJ24" s="405"/>
      <c r="OK24" s="405"/>
      <c r="OL24" s="405"/>
      <c r="OM24" s="405"/>
      <c r="ON24" s="405"/>
      <c r="OO24" s="405"/>
      <c r="OP24" s="405"/>
      <c r="OQ24" s="405"/>
      <c r="OR24" s="405"/>
      <c r="OS24" s="405"/>
      <c r="OT24" s="405"/>
      <c r="OU24" s="405"/>
      <c r="OV24" s="405"/>
      <c r="OW24" s="405"/>
      <c r="OX24" s="405"/>
      <c r="OY24" s="405"/>
      <c r="OZ24" s="405"/>
      <c r="PA24" s="405"/>
      <c r="PB24" s="405"/>
      <c r="PC24" s="405"/>
      <c r="PD24" s="405"/>
      <c r="PE24" s="405"/>
      <c r="PF24" s="405"/>
      <c r="PG24" s="405"/>
      <c r="PH24" s="405"/>
      <c r="PI24" s="405"/>
      <c r="PJ24" s="405"/>
      <c r="PK24" s="405"/>
      <c r="PL24" s="405"/>
      <c r="PM24" s="405"/>
      <c r="PN24" s="405"/>
      <c r="PO24" s="405"/>
      <c r="PP24" s="405"/>
      <c r="PQ24" s="405"/>
      <c r="PR24" s="405"/>
      <c r="PS24" s="405"/>
      <c r="PT24" s="405"/>
      <c r="PU24" s="405"/>
      <c r="PV24" s="405"/>
      <c r="PW24" s="405"/>
      <c r="PX24" s="405"/>
      <c r="PY24" s="405"/>
      <c r="PZ24" s="405"/>
      <c r="QA24" s="405"/>
      <c r="QB24" s="405"/>
      <c r="QC24" s="405"/>
      <c r="QD24" s="405"/>
      <c r="QE24" s="405"/>
      <c r="QF24" s="405"/>
      <c r="QG24" s="405"/>
      <c r="QH24" s="405"/>
      <c r="QI24" s="405"/>
      <c r="QJ24" s="405"/>
      <c r="QK24" s="405"/>
      <c r="QL24" s="405"/>
      <c r="QM24" s="405"/>
      <c r="QN24" s="405"/>
      <c r="QO24" s="405"/>
      <c r="QP24" s="405"/>
      <c r="QQ24" s="405"/>
      <c r="QR24" s="405"/>
      <c r="QS24" s="405"/>
      <c r="QT24" s="405"/>
      <c r="QU24" s="405"/>
      <c r="QV24" s="405"/>
      <c r="QW24" s="405"/>
      <c r="QX24" s="405"/>
      <c r="QY24" s="405"/>
      <c r="QZ24" s="405"/>
      <c r="RA24" s="405"/>
      <c r="RB24" s="405"/>
      <c r="RC24" s="405"/>
      <c r="RD24" s="405"/>
      <c r="RE24" s="405"/>
      <c r="RF24" s="405"/>
      <c r="RG24" s="405"/>
      <c r="RH24" s="405"/>
      <c r="RI24" s="405"/>
      <c r="RJ24" s="405"/>
      <c r="RK24" s="405"/>
      <c r="RL24" s="405"/>
      <c r="RM24" s="405"/>
      <c r="RN24" s="405"/>
      <c r="RO24" s="405"/>
      <c r="RP24" s="405"/>
      <c r="RQ24" s="405"/>
      <c r="RR24" s="405"/>
      <c r="RS24" s="405"/>
      <c r="RT24" s="405"/>
      <c r="RU24" s="405"/>
      <c r="RV24" s="405"/>
      <c r="RW24" s="405"/>
      <c r="RX24" s="405"/>
      <c r="RY24" s="405"/>
      <c r="RZ24" s="405"/>
      <c r="SA24" s="405"/>
      <c r="SB24" s="405"/>
      <c r="SC24" s="405"/>
      <c r="SD24" s="405"/>
      <c r="SE24" s="405"/>
      <c r="SF24" s="405"/>
      <c r="SG24" s="405"/>
      <c r="SH24" s="405"/>
      <c r="SI24" s="405"/>
      <c r="SJ24" s="405"/>
      <c r="SK24" s="405"/>
      <c r="SL24" s="405"/>
      <c r="SM24" s="405"/>
      <c r="SN24" s="405"/>
      <c r="SO24" s="405"/>
      <c r="SP24" s="405"/>
      <c r="SQ24" s="405"/>
      <c r="SR24" s="405"/>
      <c r="SS24" s="405"/>
      <c r="ST24" s="405"/>
      <c r="SU24" s="405"/>
      <c r="SV24" s="405"/>
      <c r="SW24" s="405"/>
      <c r="SX24" s="405"/>
      <c r="SY24" s="405"/>
      <c r="SZ24" s="405"/>
      <c r="TA24" s="405"/>
      <c r="TB24" s="405"/>
      <c r="TC24" s="405"/>
      <c r="TD24" s="405"/>
      <c r="TE24" s="405"/>
      <c r="TF24" s="405"/>
      <c r="TG24" s="405"/>
      <c r="TH24" s="405"/>
      <c r="TI24" s="405"/>
      <c r="TJ24" s="405"/>
      <c r="TK24" s="405"/>
      <c r="TL24" s="405"/>
      <c r="TM24" s="405"/>
      <c r="TN24" s="405"/>
      <c r="TO24" s="405"/>
      <c r="TP24" s="405"/>
      <c r="TQ24" s="405"/>
      <c r="TR24" s="405"/>
      <c r="TS24" s="405"/>
      <c r="TT24" s="405"/>
      <c r="TU24" s="405"/>
      <c r="TV24" s="405"/>
      <c r="TW24" s="405"/>
      <c r="TX24" s="405"/>
      <c r="TY24" s="405"/>
      <c r="TZ24" s="405"/>
      <c r="UA24" s="405"/>
      <c r="UB24" s="405"/>
      <c r="UC24" s="405"/>
      <c r="UD24" s="405"/>
      <c r="UE24" s="405"/>
      <c r="UF24" s="405"/>
      <c r="UG24" s="405"/>
      <c r="UH24" s="405"/>
      <c r="UI24" s="405"/>
      <c r="UJ24" s="405"/>
      <c r="UK24" s="405"/>
      <c r="UL24" s="405"/>
      <c r="UM24" s="405"/>
      <c r="UN24" s="405"/>
      <c r="UO24" s="405"/>
      <c r="UP24" s="405"/>
      <c r="UQ24" s="405"/>
      <c r="UR24" s="405"/>
      <c r="US24" s="405"/>
      <c r="UT24" s="405"/>
      <c r="UU24" s="405"/>
      <c r="UV24" s="405"/>
      <c r="UW24" s="405"/>
      <c r="UX24" s="405"/>
      <c r="UY24" s="405"/>
      <c r="UZ24" s="405"/>
      <c r="VA24" s="405"/>
      <c r="VB24" s="405"/>
      <c r="VC24" s="405"/>
      <c r="VD24" s="405"/>
      <c r="VE24" s="405"/>
      <c r="VF24" s="405"/>
      <c r="VG24" s="405"/>
      <c r="VH24" s="405"/>
      <c r="VI24" s="405"/>
      <c r="VJ24" s="405"/>
      <c r="VK24" s="405"/>
      <c r="VL24" s="405"/>
      <c r="VM24" s="405"/>
      <c r="VN24" s="405"/>
      <c r="VO24" s="405"/>
      <c r="VP24" s="405"/>
      <c r="VQ24" s="405"/>
      <c r="VR24" s="405"/>
      <c r="VS24" s="405"/>
      <c r="VT24" s="405"/>
      <c r="VU24" s="405"/>
      <c r="VV24" s="405"/>
      <c r="VW24" s="405"/>
      <c r="VX24" s="405"/>
      <c r="VY24" s="405"/>
      <c r="VZ24" s="405"/>
      <c r="WA24" s="405"/>
      <c r="WB24" s="405"/>
      <c r="WC24" s="405"/>
      <c r="WD24" s="405"/>
      <c r="WE24" s="405"/>
      <c r="WF24" s="405"/>
      <c r="WG24" s="405"/>
      <c r="WH24" s="405"/>
      <c r="WI24" s="405"/>
      <c r="WJ24" s="405"/>
      <c r="WK24" s="405"/>
      <c r="WL24" s="405"/>
      <c r="WM24" s="405"/>
      <c r="WN24" s="405"/>
      <c r="WO24" s="405"/>
      <c r="WP24" s="405"/>
      <c r="WQ24" s="405"/>
      <c r="WR24" s="405"/>
      <c r="WS24" s="405"/>
      <c r="WT24" s="405"/>
      <c r="WU24" s="405"/>
      <c r="WV24" s="405"/>
      <c r="WW24" s="405"/>
      <c r="WX24" s="405"/>
      <c r="WY24" s="405"/>
      <c r="WZ24" s="405"/>
      <c r="XA24" s="405"/>
      <c r="XB24" s="405"/>
      <c r="XC24" s="405"/>
      <c r="XD24" s="405"/>
      <c r="XE24" s="405"/>
      <c r="XF24" s="405"/>
      <c r="XG24" s="405"/>
      <c r="XH24" s="405"/>
      <c r="XI24" s="405"/>
      <c r="XJ24" s="405"/>
      <c r="XK24" s="405"/>
      <c r="XL24" s="405"/>
      <c r="XM24" s="405"/>
      <c r="XN24" s="405"/>
      <c r="XO24" s="405"/>
      <c r="XP24" s="405"/>
      <c r="XQ24" s="405"/>
      <c r="XR24" s="405"/>
      <c r="XS24" s="405"/>
      <c r="XT24" s="405"/>
      <c r="XU24" s="405"/>
      <c r="XV24" s="405"/>
      <c r="XW24" s="405"/>
      <c r="XX24" s="405"/>
      <c r="XY24" s="405"/>
      <c r="XZ24" s="405"/>
      <c r="YA24" s="405"/>
      <c r="YB24" s="405"/>
      <c r="YC24" s="405"/>
      <c r="YD24" s="405"/>
      <c r="YE24" s="405"/>
      <c r="YF24" s="405"/>
      <c r="YG24" s="405"/>
      <c r="YH24" s="405"/>
      <c r="YI24" s="405"/>
      <c r="YJ24" s="405"/>
      <c r="YK24" s="405"/>
      <c r="YL24" s="405"/>
      <c r="YM24" s="405"/>
      <c r="YN24" s="405"/>
      <c r="YO24" s="405"/>
      <c r="YP24" s="405"/>
      <c r="YQ24" s="405"/>
      <c r="YR24" s="405"/>
      <c r="YS24" s="405"/>
      <c r="YT24" s="405"/>
      <c r="YU24" s="405"/>
      <c r="YV24" s="405"/>
      <c r="YW24" s="405"/>
      <c r="YX24" s="405"/>
      <c r="YY24" s="405"/>
      <c r="YZ24" s="405"/>
      <c r="ZA24" s="405"/>
      <c r="ZB24" s="405"/>
      <c r="ZC24" s="405"/>
      <c r="ZD24" s="405"/>
      <c r="ZE24" s="405"/>
      <c r="ZF24" s="405"/>
      <c r="ZG24" s="405"/>
      <c r="ZH24" s="405"/>
      <c r="ZI24" s="405"/>
      <c r="ZJ24" s="405"/>
      <c r="ZK24" s="405"/>
      <c r="ZL24" s="405"/>
      <c r="ZM24" s="405"/>
      <c r="ZN24" s="405"/>
      <c r="ZO24" s="405"/>
      <c r="ZP24" s="405"/>
      <c r="ZQ24" s="405"/>
      <c r="ZR24" s="405"/>
      <c r="ZS24" s="405"/>
      <c r="ZT24" s="405"/>
      <c r="ZU24" s="405"/>
      <c r="ZV24" s="405"/>
      <c r="ZW24" s="405"/>
      <c r="ZX24" s="405"/>
      <c r="ZY24" s="405"/>
      <c r="ZZ24" s="405"/>
      <c r="AAA24" s="405"/>
      <c r="AAB24" s="405"/>
      <c r="AAC24" s="405"/>
      <c r="AAD24" s="405"/>
      <c r="AAE24" s="405"/>
      <c r="AAF24" s="405"/>
      <c r="AAG24" s="405"/>
      <c r="AAH24" s="405"/>
      <c r="AAI24" s="405"/>
      <c r="AAJ24" s="405"/>
      <c r="AAK24" s="405"/>
      <c r="AAL24" s="405"/>
      <c r="AAM24" s="405"/>
      <c r="AAN24" s="405"/>
      <c r="AAO24" s="405"/>
      <c r="AAP24" s="405"/>
      <c r="AAQ24" s="405"/>
      <c r="AAR24" s="405"/>
      <c r="AAS24" s="405"/>
      <c r="AAT24" s="405"/>
      <c r="AAU24" s="405"/>
      <c r="AAV24" s="405"/>
      <c r="AAW24" s="405"/>
      <c r="AAX24" s="405"/>
      <c r="AAY24" s="405"/>
      <c r="AAZ24" s="405"/>
      <c r="ABA24" s="405"/>
      <c r="ABB24" s="405"/>
      <c r="ABC24" s="405"/>
      <c r="ABD24" s="405"/>
      <c r="ABE24" s="405"/>
      <c r="ABF24" s="405"/>
      <c r="ABG24" s="405"/>
      <c r="ABH24" s="405"/>
      <c r="ABI24" s="405"/>
      <c r="ABJ24" s="405"/>
      <c r="ABK24" s="405"/>
      <c r="ABL24" s="405"/>
      <c r="ABM24" s="405"/>
      <c r="ABN24" s="405"/>
      <c r="ABO24" s="405"/>
      <c r="ABP24" s="405"/>
      <c r="ABQ24" s="405"/>
      <c r="ABR24" s="405"/>
      <c r="ABS24" s="405"/>
      <c r="ABT24" s="405"/>
      <c r="ABU24" s="405"/>
      <c r="ABV24" s="405"/>
      <c r="ABW24" s="405"/>
      <c r="ABX24" s="405"/>
      <c r="ABY24" s="405"/>
      <c r="ABZ24" s="405"/>
      <c r="ACA24" s="405"/>
      <c r="ACB24" s="405"/>
      <c r="ACC24" s="405"/>
      <c r="ACD24" s="405"/>
      <c r="ACE24" s="405"/>
      <c r="ACF24" s="405"/>
      <c r="ACG24" s="405"/>
      <c r="ACH24" s="405"/>
      <c r="ACI24" s="405"/>
      <c r="ACJ24" s="405"/>
      <c r="ACK24" s="405"/>
      <c r="ACL24" s="405"/>
      <c r="ACM24" s="405"/>
      <c r="ACN24" s="405"/>
      <c r="ACO24" s="405"/>
      <c r="ACP24" s="405"/>
      <c r="ACQ24" s="405"/>
      <c r="ACR24" s="405"/>
      <c r="ACS24" s="405"/>
      <c r="ACT24" s="405"/>
      <c r="ACU24" s="405"/>
      <c r="ACV24" s="405"/>
      <c r="ACW24" s="405"/>
      <c r="ACX24" s="405"/>
      <c r="ACY24" s="405"/>
      <c r="ACZ24" s="405"/>
      <c r="ADA24" s="405"/>
      <c r="ADB24" s="405"/>
      <c r="ADC24" s="405"/>
      <c r="ADD24" s="405"/>
      <c r="ADE24" s="405"/>
      <c r="ADF24" s="405"/>
      <c r="ADG24" s="405"/>
      <c r="ADH24" s="405"/>
      <c r="ADI24" s="405"/>
      <c r="ADJ24" s="405"/>
      <c r="ADK24" s="405"/>
      <c r="ADL24" s="405"/>
      <c r="ADM24" s="405"/>
      <c r="ADN24" s="405"/>
      <c r="ADO24" s="405"/>
      <c r="ADP24" s="405"/>
      <c r="ADQ24" s="405"/>
      <c r="ADR24" s="405"/>
      <c r="ADS24" s="405"/>
      <c r="ADT24" s="405"/>
      <c r="ADU24" s="405"/>
      <c r="ADV24" s="405"/>
      <c r="ADW24" s="405"/>
      <c r="ADX24" s="405"/>
      <c r="ADY24" s="405"/>
      <c r="ADZ24" s="405"/>
      <c r="AEA24" s="405"/>
      <c r="AEB24" s="405"/>
      <c r="AEC24" s="405"/>
      <c r="AED24" s="405"/>
      <c r="AEE24" s="405"/>
      <c r="AEF24" s="405"/>
      <c r="AEG24" s="405"/>
      <c r="AEH24" s="405"/>
      <c r="AEI24" s="405"/>
      <c r="AEJ24" s="405"/>
      <c r="AEK24" s="405"/>
      <c r="AEL24" s="405"/>
      <c r="AEM24" s="405"/>
      <c r="AEN24" s="405"/>
      <c r="AEO24" s="405"/>
      <c r="AEP24" s="405"/>
      <c r="AEQ24" s="405"/>
      <c r="AER24" s="405"/>
      <c r="AES24" s="405"/>
      <c r="AET24" s="405"/>
      <c r="AEU24" s="405"/>
      <c r="AEV24" s="405"/>
      <c r="AEW24" s="405"/>
      <c r="AEX24" s="405"/>
      <c r="AEY24" s="405"/>
      <c r="AEZ24" s="405"/>
      <c r="AFA24" s="405"/>
      <c r="AFB24" s="405"/>
      <c r="AFC24" s="405"/>
      <c r="AFD24" s="405"/>
      <c r="AFE24" s="405"/>
      <c r="AFF24" s="405"/>
      <c r="AFG24" s="405"/>
      <c r="AFH24" s="405"/>
      <c r="AFI24" s="405"/>
      <c r="AFJ24" s="405"/>
      <c r="AFK24" s="405"/>
      <c r="AFL24" s="405"/>
      <c r="AFM24" s="405"/>
      <c r="AFN24" s="405"/>
      <c r="AFO24" s="405"/>
      <c r="AFP24" s="405"/>
      <c r="AFQ24" s="405"/>
      <c r="AFR24" s="405"/>
      <c r="AFS24" s="405"/>
      <c r="AFT24" s="405"/>
      <c r="AFU24" s="405"/>
      <c r="AFV24" s="405"/>
      <c r="AFW24" s="405"/>
      <c r="AFX24" s="405"/>
      <c r="AFY24" s="405"/>
      <c r="AFZ24" s="405"/>
      <c r="AGA24" s="405"/>
      <c r="AGB24" s="405"/>
      <c r="AGC24" s="405"/>
      <c r="AGD24" s="405"/>
      <c r="AGE24" s="405"/>
      <c r="AGF24" s="405"/>
      <c r="AGG24" s="405"/>
      <c r="AGH24" s="405"/>
      <c r="AGI24" s="405"/>
      <c r="AGJ24" s="405"/>
      <c r="AGK24" s="405"/>
      <c r="AGL24" s="405"/>
      <c r="AGM24" s="405"/>
      <c r="AGN24" s="405"/>
      <c r="AGO24" s="405"/>
      <c r="AGP24" s="405"/>
      <c r="AGQ24" s="405"/>
      <c r="AGR24" s="405"/>
      <c r="AGS24" s="405"/>
      <c r="AGT24" s="405"/>
      <c r="AGU24" s="405"/>
      <c r="AGV24" s="405"/>
      <c r="AGW24" s="405"/>
      <c r="AGX24" s="405"/>
      <c r="AGY24" s="405"/>
      <c r="AGZ24" s="405"/>
      <c r="AHA24" s="405"/>
      <c r="AHB24" s="405"/>
      <c r="AHC24" s="405"/>
      <c r="AHD24" s="405"/>
      <c r="AHE24" s="405"/>
      <c r="AHF24" s="405"/>
      <c r="AHG24" s="405"/>
      <c r="AHH24" s="405"/>
      <c r="AHI24" s="405"/>
      <c r="AHJ24" s="405"/>
      <c r="AHK24" s="405"/>
      <c r="AHL24" s="405"/>
      <c r="AHM24" s="405"/>
      <c r="AHN24" s="405"/>
      <c r="AHO24" s="405"/>
      <c r="AHP24" s="405"/>
      <c r="AHQ24" s="405"/>
      <c r="AHR24" s="405"/>
      <c r="AHS24" s="405"/>
      <c r="AHT24" s="405"/>
      <c r="AHU24" s="405"/>
      <c r="AHV24" s="405"/>
      <c r="AHW24" s="405"/>
      <c r="AHX24" s="405"/>
      <c r="AHY24" s="405"/>
      <c r="AHZ24" s="405"/>
      <c r="AIA24" s="405"/>
      <c r="AIB24" s="405"/>
      <c r="AIC24" s="405"/>
      <c r="AID24" s="405"/>
      <c r="AIE24" s="405"/>
      <c r="AIF24" s="405"/>
      <c r="AIG24" s="405"/>
      <c r="AIH24" s="405"/>
      <c r="AII24" s="405"/>
      <c r="AIJ24" s="405"/>
      <c r="AIK24" s="405"/>
      <c r="AIL24" s="405"/>
      <c r="AIM24" s="405"/>
      <c r="AIN24" s="405"/>
      <c r="AIO24" s="405"/>
      <c r="AIP24" s="405"/>
      <c r="AIQ24" s="405"/>
      <c r="AIR24" s="405"/>
      <c r="AIS24" s="405"/>
      <c r="AIT24" s="405"/>
      <c r="AIU24" s="405"/>
      <c r="AIV24" s="405"/>
      <c r="AIW24" s="405"/>
      <c r="AIX24" s="405"/>
      <c r="AIY24" s="405"/>
      <c r="AIZ24" s="405"/>
      <c r="AJA24" s="405"/>
      <c r="AJB24" s="405"/>
      <c r="AJC24" s="405"/>
      <c r="AJD24" s="405"/>
      <c r="AJE24" s="405"/>
      <c r="AJF24" s="405"/>
      <c r="AJG24" s="405"/>
      <c r="AJH24" s="405"/>
      <c r="AJI24" s="405"/>
      <c r="AJJ24" s="405"/>
      <c r="AJK24" s="405"/>
      <c r="AJL24" s="405"/>
      <c r="AJM24" s="405"/>
      <c r="AJN24" s="405"/>
      <c r="AJO24" s="405"/>
      <c r="AJP24" s="405"/>
      <c r="AJQ24" s="405"/>
      <c r="AJR24" s="405"/>
      <c r="AJS24" s="405"/>
      <c r="AJT24" s="405"/>
      <c r="AJU24" s="405"/>
      <c r="AJV24" s="405"/>
      <c r="AJW24" s="405"/>
      <c r="AJX24" s="405"/>
      <c r="AJY24" s="405"/>
      <c r="AJZ24" s="405"/>
      <c r="AKA24" s="405"/>
      <c r="AKB24" s="405"/>
      <c r="AKC24" s="405"/>
      <c r="AKD24" s="405"/>
      <c r="AKE24" s="405"/>
      <c r="AKF24" s="405"/>
      <c r="AKG24" s="405"/>
      <c r="AKH24" s="405"/>
      <c r="AKI24" s="405"/>
      <c r="AKJ24" s="405"/>
      <c r="AKK24" s="405"/>
      <c r="AKL24" s="405"/>
      <c r="AKM24" s="405"/>
      <c r="AKN24" s="405"/>
      <c r="AKO24" s="405"/>
      <c r="AKP24" s="405"/>
      <c r="AKQ24" s="405"/>
      <c r="AKR24" s="405"/>
      <c r="AKS24" s="405"/>
      <c r="AKT24" s="405"/>
      <c r="AKU24" s="405"/>
      <c r="AKV24" s="405"/>
      <c r="AKW24" s="405"/>
      <c r="AKX24" s="405"/>
      <c r="AKY24" s="405"/>
      <c r="AKZ24" s="405"/>
      <c r="ALA24" s="405"/>
      <c r="ALB24" s="405"/>
      <c r="ALC24" s="405"/>
      <c r="ALD24" s="405"/>
      <c r="ALE24" s="405"/>
      <c r="ALF24" s="405"/>
      <c r="ALG24" s="405"/>
      <c r="ALH24" s="405"/>
      <c r="ALI24" s="405"/>
      <c r="ALJ24" s="405"/>
      <c r="ALK24" s="405"/>
      <c r="ALL24" s="405"/>
      <c r="ALM24" s="405"/>
      <c r="ALN24" s="405"/>
      <c r="ALO24" s="405"/>
      <c r="ALP24" s="405"/>
      <c r="ALQ24" s="405"/>
      <c r="ALR24" s="405"/>
      <c r="ALS24" s="405"/>
      <c r="ALT24" s="405"/>
      <c r="ALU24" s="405"/>
      <c r="ALV24" s="405"/>
      <c r="ALW24" s="405"/>
      <c r="ALX24" s="405"/>
      <c r="ALY24" s="405"/>
      <c r="ALZ24" s="405"/>
      <c r="AMA24" s="405"/>
      <c r="AMB24" s="405"/>
      <c r="AMC24" s="405"/>
      <c r="AMD24" s="405"/>
      <c r="AME24" s="405"/>
      <c r="AMF24" s="405"/>
      <c r="AMG24" s="405"/>
      <c r="AMH24" s="405"/>
      <c r="AMI24" s="405"/>
      <c r="AMJ24" s="405"/>
      <c r="AMK24" s="405"/>
      <c r="AML24" s="405"/>
      <c r="AMM24" s="405"/>
      <c r="AMN24" s="405"/>
      <c r="AMO24" s="405"/>
      <c r="AMP24" s="405"/>
      <c r="AMQ24" s="405"/>
      <c r="AMR24" s="405"/>
      <c r="AMS24" s="405"/>
      <c r="AMT24" s="405"/>
      <c r="AMU24" s="405"/>
      <c r="AMV24" s="405"/>
      <c r="AMW24" s="405"/>
      <c r="AMX24" s="405"/>
      <c r="AMY24" s="405"/>
      <c r="AMZ24" s="405"/>
      <c r="ANA24" s="405"/>
      <c r="ANB24" s="405"/>
      <c r="ANC24" s="405"/>
      <c r="AND24" s="405"/>
      <c r="ANE24" s="405"/>
      <c r="ANF24" s="405"/>
      <c r="ANG24" s="405"/>
      <c r="ANH24" s="405"/>
      <c r="ANI24" s="405"/>
      <c r="ANJ24" s="405"/>
      <c r="ANK24" s="405"/>
      <c r="ANL24" s="405"/>
      <c r="ANM24" s="405"/>
      <c r="ANN24" s="405"/>
      <c r="ANO24" s="405"/>
      <c r="ANP24" s="405"/>
      <c r="ANQ24" s="405"/>
      <c r="ANR24" s="405"/>
      <c r="ANS24" s="405"/>
      <c r="ANT24" s="405"/>
      <c r="ANU24" s="405"/>
      <c r="ANV24" s="405"/>
      <c r="ANW24" s="405"/>
      <c r="ANX24" s="405"/>
      <c r="ANY24" s="405"/>
      <c r="ANZ24" s="405"/>
      <c r="AOA24" s="405"/>
      <c r="AOB24" s="405"/>
      <c r="AOC24" s="405"/>
      <c r="AOD24" s="405"/>
      <c r="AOE24" s="405"/>
      <c r="AOF24" s="405"/>
      <c r="AOG24" s="405"/>
      <c r="AOH24" s="405"/>
      <c r="AOI24" s="405"/>
      <c r="AOJ24" s="405"/>
      <c r="AOK24" s="405"/>
      <c r="AOL24" s="405"/>
      <c r="AOM24" s="405"/>
      <c r="AON24" s="405"/>
      <c r="AOO24" s="405"/>
      <c r="AOP24" s="405"/>
      <c r="AOQ24" s="405"/>
      <c r="AOR24" s="405"/>
      <c r="AOS24" s="405"/>
      <c r="AOT24" s="405"/>
      <c r="AOU24" s="405"/>
      <c r="AOV24" s="405"/>
      <c r="AOW24" s="405"/>
      <c r="AOX24" s="405"/>
      <c r="AOY24" s="405"/>
      <c r="AOZ24" s="405"/>
      <c r="APA24" s="405"/>
      <c r="APB24" s="405"/>
      <c r="APC24" s="405"/>
      <c r="APD24" s="405"/>
      <c r="APE24" s="405"/>
      <c r="APF24" s="405"/>
      <c r="APG24" s="405"/>
      <c r="APH24" s="405"/>
      <c r="API24" s="405"/>
      <c r="APJ24" s="405"/>
      <c r="APK24" s="405"/>
      <c r="APL24" s="405"/>
      <c r="APM24" s="405"/>
      <c r="APN24" s="405"/>
      <c r="APO24" s="405"/>
      <c r="APP24" s="405"/>
      <c r="APQ24" s="405"/>
      <c r="APR24" s="405"/>
      <c r="APS24" s="405"/>
      <c r="APT24" s="405"/>
      <c r="APU24" s="405"/>
      <c r="APV24" s="405"/>
      <c r="APW24" s="405"/>
      <c r="APX24" s="405"/>
      <c r="APY24" s="405"/>
      <c r="APZ24" s="405"/>
      <c r="AQA24" s="405"/>
      <c r="AQB24" s="405"/>
      <c r="AQC24" s="405"/>
      <c r="AQD24" s="405"/>
      <c r="AQE24" s="405"/>
      <c r="AQF24" s="405"/>
      <c r="AQG24" s="405"/>
      <c r="AQH24" s="405"/>
      <c r="AQI24" s="405"/>
      <c r="AQJ24" s="405"/>
      <c r="AQK24" s="405"/>
      <c r="AQL24" s="405"/>
      <c r="AQM24" s="405"/>
      <c r="AQN24" s="405"/>
      <c r="AQO24" s="405"/>
      <c r="AQP24" s="405"/>
      <c r="AQQ24" s="405"/>
      <c r="AQR24" s="405"/>
      <c r="AQS24" s="405"/>
      <c r="AQT24" s="405"/>
      <c r="AQU24" s="405"/>
      <c r="AQV24" s="405"/>
      <c r="AQW24" s="405"/>
      <c r="AQX24" s="405"/>
      <c r="AQY24" s="405"/>
      <c r="AQZ24" s="405"/>
      <c r="ARA24" s="405"/>
      <c r="ARB24" s="405"/>
      <c r="ARC24" s="405"/>
      <c r="ARD24" s="405"/>
      <c r="ARE24" s="405"/>
      <c r="ARF24" s="405"/>
      <c r="ARG24" s="405"/>
      <c r="ARH24" s="405"/>
      <c r="ARI24" s="405"/>
      <c r="ARJ24" s="405"/>
      <c r="ARK24" s="405"/>
      <c r="ARL24" s="405"/>
      <c r="ARM24" s="405"/>
      <c r="ARN24" s="405"/>
      <c r="ARO24" s="405"/>
      <c r="ARP24" s="405"/>
      <c r="ARQ24" s="405"/>
      <c r="ARR24" s="405"/>
      <c r="ARS24" s="405"/>
      <c r="ART24" s="405"/>
      <c r="ARU24" s="405"/>
      <c r="ARV24" s="405"/>
      <c r="ARW24" s="405"/>
      <c r="ARX24" s="405"/>
      <c r="ARY24" s="405"/>
      <c r="ARZ24" s="405"/>
      <c r="ASA24" s="405"/>
      <c r="ASB24" s="405"/>
      <c r="ASC24" s="405"/>
      <c r="ASD24" s="405"/>
      <c r="ASE24" s="405"/>
      <c r="ASF24" s="405"/>
      <c r="ASG24" s="405"/>
      <c r="ASH24" s="405"/>
      <c r="ASI24" s="405"/>
      <c r="ASJ24" s="405"/>
      <c r="ASK24" s="405"/>
      <c r="ASL24" s="405"/>
      <c r="ASM24" s="405"/>
      <c r="ASN24" s="405"/>
      <c r="ASO24" s="405"/>
      <c r="ASP24" s="405"/>
      <c r="ASQ24" s="405"/>
      <c r="ASR24" s="405"/>
      <c r="ASS24" s="405"/>
      <c r="AST24" s="405"/>
      <c r="ASU24" s="405"/>
      <c r="ASV24" s="405"/>
      <c r="ASW24" s="405"/>
      <c r="ASX24" s="405"/>
      <c r="ASY24" s="405"/>
      <c r="ASZ24" s="405"/>
      <c r="ATA24" s="405"/>
      <c r="ATB24" s="405"/>
      <c r="ATC24" s="405"/>
      <c r="ATD24" s="405"/>
      <c r="ATE24" s="405"/>
      <c r="ATF24" s="405"/>
      <c r="ATG24" s="405"/>
      <c r="ATH24" s="405"/>
      <c r="ATI24" s="405"/>
      <c r="ATJ24" s="405"/>
      <c r="ATK24" s="405"/>
      <c r="ATL24" s="405"/>
      <c r="ATM24" s="405"/>
      <c r="ATN24" s="405"/>
      <c r="ATO24" s="405"/>
      <c r="ATP24" s="405"/>
      <c r="ATQ24" s="405"/>
      <c r="ATR24" s="405"/>
      <c r="ATS24" s="405"/>
      <c r="ATT24" s="405"/>
      <c r="ATU24" s="405"/>
      <c r="ATV24" s="405"/>
      <c r="ATW24" s="405"/>
      <c r="ATX24" s="405"/>
      <c r="ATY24" s="405"/>
      <c r="ATZ24" s="405"/>
      <c r="AUA24" s="405"/>
      <c r="AUB24" s="405"/>
      <c r="AUC24" s="405"/>
      <c r="AUD24" s="405"/>
      <c r="AUE24" s="405"/>
      <c r="AUF24" s="405"/>
      <c r="AUG24" s="405"/>
      <c r="AUH24" s="405"/>
      <c r="AUI24" s="405"/>
      <c r="AUJ24" s="405"/>
      <c r="AUK24" s="405"/>
      <c r="AUL24" s="405"/>
      <c r="AUM24" s="405"/>
      <c r="AUN24" s="405"/>
      <c r="AUO24" s="405"/>
      <c r="AUP24" s="405"/>
      <c r="AUQ24" s="405"/>
      <c r="AUR24" s="405"/>
      <c r="AUS24" s="405"/>
      <c r="AUT24" s="405"/>
      <c r="AUU24" s="405"/>
      <c r="AUV24" s="405"/>
      <c r="AUW24" s="405"/>
      <c r="AUX24" s="405"/>
      <c r="AUY24" s="405"/>
      <c r="AUZ24" s="405"/>
      <c r="AVA24" s="405"/>
      <c r="AVB24" s="405"/>
      <c r="AVC24" s="405"/>
      <c r="AVD24" s="405"/>
      <c r="AVE24" s="405"/>
      <c r="AVF24" s="405"/>
      <c r="AVG24" s="405"/>
      <c r="AVH24" s="405"/>
      <c r="AVI24" s="405"/>
      <c r="AVJ24" s="405"/>
      <c r="AVK24" s="405"/>
      <c r="AVL24" s="405"/>
      <c r="AVM24" s="405"/>
      <c r="AVN24" s="405"/>
      <c r="AVO24" s="405"/>
      <c r="AVP24" s="405"/>
      <c r="AVQ24" s="405"/>
      <c r="AVR24" s="405"/>
      <c r="AVS24" s="405"/>
      <c r="AVT24" s="405"/>
      <c r="AVU24" s="405"/>
      <c r="AVV24" s="405"/>
      <c r="AVW24" s="405"/>
      <c r="AVX24" s="405"/>
      <c r="AVY24" s="405"/>
      <c r="AVZ24" s="405"/>
      <c r="AWA24" s="405"/>
      <c r="AWB24" s="405"/>
      <c r="AWC24" s="405"/>
      <c r="AWD24" s="405"/>
      <c r="AWE24" s="405"/>
      <c r="AWF24" s="405"/>
      <c r="AWG24" s="405"/>
      <c r="AWH24" s="405"/>
      <c r="AWI24" s="405"/>
      <c r="AWJ24" s="405"/>
      <c r="AWK24" s="405"/>
      <c r="AWL24" s="405"/>
      <c r="AWM24" s="405"/>
      <c r="AWN24" s="405"/>
      <c r="AWO24" s="405"/>
      <c r="AWP24" s="405"/>
      <c r="AWQ24" s="405"/>
      <c r="AWR24" s="405"/>
      <c r="AWS24" s="405"/>
      <c r="AWT24" s="405"/>
      <c r="AWU24" s="405"/>
      <c r="AWV24" s="405"/>
      <c r="AWW24" s="405"/>
      <c r="AWX24" s="405"/>
      <c r="AWY24" s="405"/>
      <c r="AWZ24" s="405"/>
      <c r="AXA24" s="405"/>
      <c r="AXB24" s="405"/>
      <c r="AXC24" s="405"/>
      <c r="AXD24" s="405"/>
      <c r="AXE24" s="405"/>
      <c r="AXF24" s="405"/>
      <c r="AXG24" s="405"/>
      <c r="AXH24" s="405"/>
      <c r="AXI24" s="405"/>
      <c r="AXJ24" s="405"/>
      <c r="AXK24" s="405"/>
    </row>
    <row r="25" spans="1:1311" s="404" customFormat="1" ht="14.1" customHeight="1" thickBot="1">
      <c r="A25" s="433" t="s">
        <v>211</v>
      </c>
      <c r="B25" s="434">
        <v>15</v>
      </c>
      <c r="C25" s="435">
        <v>40794</v>
      </c>
      <c r="D25" s="433" t="s">
        <v>209</v>
      </c>
      <c r="E25" s="432">
        <v>11300</v>
      </c>
      <c r="F25" s="433" t="s">
        <v>220</v>
      </c>
      <c r="G25" s="433">
        <v>18</v>
      </c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5"/>
      <c r="DD25" s="405"/>
      <c r="DE25" s="405"/>
      <c r="DF25" s="405"/>
      <c r="DG25" s="405"/>
      <c r="DH25" s="405"/>
      <c r="DI25" s="405"/>
      <c r="DJ25" s="405"/>
      <c r="DK25" s="405"/>
      <c r="DL25" s="405"/>
      <c r="DM25" s="405"/>
      <c r="DN25" s="405"/>
      <c r="DO25" s="405"/>
      <c r="DP25" s="405"/>
      <c r="DQ25" s="405"/>
      <c r="DR25" s="405"/>
      <c r="DS25" s="405"/>
      <c r="DT25" s="405"/>
      <c r="DU25" s="405"/>
      <c r="DV25" s="405"/>
      <c r="DW25" s="405"/>
      <c r="DX25" s="405"/>
      <c r="DY25" s="405"/>
      <c r="DZ25" s="405"/>
      <c r="EA25" s="405"/>
      <c r="EB25" s="405"/>
      <c r="EC25" s="405"/>
      <c r="ED25" s="405"/>
      <c r="EE25" s="405"/>
      <c r="EF25" s="405"/>
      <c r="EG25" s="405"/>
      <c r="EH25" s="405"/>
      <c r="EI25" s="405"/>
      <c r="EJ25" s="405"/>
      <c r="EK25" s="405"/>
      <c r="EL25" s="405"/>
      <c r="EM25" s="405"/>
      <c r="EN25" s="405"/>
      <c r="EO25" s="405"/>
      <c r="EP25" s="405"/>
      <c r="EQ25" s="405"/>
      <c r="ER25" s="405"/>
      <c r="ES25" s="405"/>
      <c r="ET25" s="405"/>
      <c r="EU25" s="405"/>
      <c r="EV25" s="405"/>
      <c r="EW25" s="405"/>
      <c r="EX25" s="405"/>
      <c r="EY25" s="405"/>
      <c r="EZ25" s="405"/>
      <c r="FA25" s="405"/>
      <c r="FB25" s="405"/>
      <c r="FC25" s="405"/>
      <c r="FD25" s="405"/>
      <c r="FE25" s="405"/>
      <c r="FF25" s="405"/>
      <c r="FG25" s="405"/>
      <c r="FH25" s="405"/>
      <c r="FI25" s="405"/>
      <c r="FJ25" s="405"/>
      <c r="FK25" s="405"/>
      <c r="FL25" s="405"/>
      <c r="FM25" s="405"/>
      <c r="FN25" s="405"/>
      <c r="FO25" s="405"/>
      <c r="FP25" s="405"/>
      <c r="FQ25" s="405"/>
      <c r="FR25" s="405"/>
      <c r="FS25" s="405"/>
      <c r="FT25" s="405"/>
      <c r="FU25" s="405"/>
      <c r="FV25" s="405"/>
      <c r="FW25" s="405"/>
      <c r="FX25" s="405"/>
      <c r="FY25" s="405"/>
      <c r="FZ25" s="405"/>
      <c r="GA25" s="405"/>
      <c r="GB25" s="405"/>
      <c r="GC25" s="405"/>
      <c r="GD25" s="405"/>
      <c r="GE25" s="405"/>
      <c r="GF25" s="405"/>
      <c r="GG25" s="405"/>
      <c r="GH25" s="405"/>
      <c r="GI25" s="405"/>
      <c r="GJ25" s="405"/>
      <c r="GK25" s="405"/>
      <c r="GL25" s="405"/>
      <c r="GM25" s="405"/>
      <c r="GN25" s="405"/>
      <c r="GO25" s="405"/>
      <c r="GP25" s="405"/>
      <c r="GQ25" s="405"/>
      <c r="GR25" s="405"/>
      <c r="GS25" s="405"/>
      <c r="GT25" s="405"/>
      <c r="GU25" s="405"/>
      <c r="GV25" s="405"/>
      <c r="GW25" s="405"/>
      <c r="GX25" s="405"/>
      <c r="GY25" s="405"/>
      <c r="GZ25" s="405"/>
      <c r="HA25" s="405"/>
      <c r="HB25" s="405"/>
      <c r="HC25" s="405"/>
      <c r="HD25" s="405"/>
      <c r="HE25" s="405"/>
      <c r="HF25" s="405"/>
      <c r="HG25" s="405"/>
      <c r="HH25" s="405"/>
      <c r="HI25" s="405"/>
      <c r="HJ25" s="405"/>
      <c r="HK25" s="405"/>
      <c r="HL25" s="405"/>
      <c r="HM25" s="405"/>
      <c r="HN25" s="405"/>
      <c r="HO25" s="405"/>
      <c r="HP25" s="405"/>
      <c r="HQ25" s="405"/>
      <c r="HR25" s="405"/>
      <c r="HS25" s="405"/>
      <c r="HT25" s="405"/>
      <c r="HU25" s="405"/>
      <c r="HV25" s="405"/>
      <c r="HW25" s="405"/>
      <c r="HX25" s="405"/>
      <c r="HY25" s="405"/>
      <c r="HZ25" s="405"/>
      <c r="IA25" s="405"/>
      <c r="IB25" s="405"/>
      <c r="IC25" s="405"/>
      <c r="ID25" s="405"/>
      <c r="IE25" s="405"/>
      <c r="IF25" s="405"/>
      <c r="IG25" s="405"/>
      <c r="IH25" s="405"/>
      <c r="II25" s="405"/>
      <c r="IJ25" s="405"/>
      <c r="IK25" s="405"/>
      <c r="IL25" s="405"/>
      <c r="IM25" s="405"/>
      <c r="IN25" s="405"/>
      <c r="IO25" s="405"/>
      <c r="IP25" s="405"/>
      <c r="IQ25" s="405"/>
      <c r="IR25" s="405"/>
      <c r="IS25" s="405"/>
      <c r="IT25" s="405"/>
      <c r="IU25" s="405"/>
      <c r="IV25" s="405"/>
      <c r="IW25" s="405"/>
      <c r="IX25" s="405"/>
      <c r="IY25" s="405"/>
      <c r="IZ25" s="405"/>
      <c r="JA25" s="405"/>
      <c r="JB25" s="405"/>
      <c r="JC25" s="405"/>
      <c r="JD25" s="405"/>
      <c r="JE25" s="405"/>
      <c r="JF25" s="405"/>
      <c r="JG25" s="405"/>
      <c r="JH25" s="405"/>
      <c r="JI25" s="405"/>
      <c r="JJ25" s="405"/>
      <c r="JK25" s="405"/>
      <c r="JL25" s="405"/>
      <c r="JM25" s="405"/>
      <c r="JN25" s="405"/>
      <c r="JO25" s="405"/>
      <c r="JP25" s="405"/>
      <c r="JQ25" s="405"/>
      <c r="JR25" s="405"/>
      <c r="JS25" s="405"/>
      <c r="JT25" s="405"/>
      <c r="JU25" s="405"/>
      <c r="JV25" s="405"/>
      <c r="JW25" s="405"/>
      <c r="JX25" s="405"/>
      <c r="JY25" s="405"/>
      <c r="JZ25" s="405"/>
      <c r="KA25" s="405"/>
      <c r="KB25" s="405"/>
      <c r="KC25" s="405"/>
      <c r="KD25" s="405"/>
      <c r="KE25" s="405"/>
      <c r="KF25" s="405"/>
      <c r="KG25" s="405"/>
      <c r="KH25" s="405"/>
      <c r="KI25" s="405"/>
      <c r="KJ25" s="405"/>
      <c r="KK25" s="405"/>
      <c r="KL25" s="405"/>
      <c r="KM25" s="405"/>
      <c r="KN25" s="405"/>
      <c r="KO25" s="405"/>
      <c r="KP25" s="405"/>
      <c r="KQ25" s="405"/>
      <c r="KR25" s="405"/>
      <c r="KS25" s="405"/>
      <c r="KT25" s="405"/>
      <c r="KU25" s="405"/>
      <c r="KV25" s="405"/>
      <c r="KW25" s="405"/>
      <c r="KX25" s="405"/>
      <c r="KY25" s="405"/>
      <c r="KZ25" s="405"/>
      <c r="LA25" s="405"/>
      <c r="LB25" s="405"/>
      <c r="LC25" s="405"/>
      <c r="LD25" s="405"/>
      <c r="LE25" s="405"/>
      <c r="LF25" s="405"/>
      <c r="LG25" s="405"/>
      <c r="LH25" s="405"/>
      <c r="LI25" s="405"/>
      <c r="LJ25" s="405"/>
      <c r="LK25" s="405"/>
      <c r="LL25" s="405"/>
      <c r="LM25" s="405"/>
      <c r="LN25" s="405"/>
      <c r="LO25" s="405"/>
      <c r="LP25" s="405"/>
      <c r="LQ25" s="405"/>
      <c r="LR25" s="405"/>
      <c r="LS25" s="405"/>
      <c r="LT25" s="405"/>
      <c r="LU25" s="405"/>
      <c r="LV25" s="405"/>
      <c r="LW25" s="405"/>
      <c r="LX25" s="405"/>
      <c r="LY25" s="405"/>
      <c r="LZ25" s="405"/>
      <c r="MA25" s="405"/>
      <c r="MB25" s="405"/>
      <c r="MC25" s="405"/>
      <c r="MD25" s="405"/>
      <c r="ME25" s="405"/>
      <c r="MF25" s="405"/>
      <c r="MG25" s="405"/>
      <c r="MH25" s="405"/>
      <c r="MI25" s="405"/>
      <c r="MJ25" s="405"/>
      <c r="MK25" s="405"/>
      <c r="ML25" s="405"/>
      <c r="MM25" s="405"/>
      <c r="MN25" s="405"/>
      <c r="MO25" s="405"/>
      <c r="MP25" s="405"/>
      <c r="MQ25" s="405"/>
      <c r="MR25" s="405"/>
      <c r="MS25" s="405"/>
      <c r="MT25" s="405"/>
      <c r="MU25" s="405"/>
      <c r="MV25" s="405"/>
      <c r="MW25" s="405"/>
      <c r="MX25" s="405"/>
      <c r="MY25" s="405"/>
      <c r="MZ25" s="405"/>
      <c r="NA25" s="405"/>
      <c r="NB25" s="405"/>
      <c r="NC25" s="405"/>
      <c r="ND25" s="405"/>
      <c r="NE25" s="405"/>
      <c r="NF25" s="405"/>
      <c r="NG25" s="405"/>
      <c r="NH25" s="405"/>
      <c r="NI25" s="405"/>
      <c r="NJ25" s="405"/>
      <c r="NK25" s="405"/>
      <c r="NL25" s="405"/>
      <c r="NM25" s="405"/>
      <c r="NN25" s="405"/>
      <c r="NO25" s="405"/>
      <c r="NP25" s="405"/>
      <c r="NQ25" s="405"/>
      <c r="NR25" s="405"/>
      <c r="NS25" s="405"/>
      <c r="NT25" s="405"/>
      <c r="NU25" s="405"/>
      <c r="NV25" s="405"/>
      <c r="NW25" s="405"/>
      <c r="NX25" s="405"/>
      <c r="NY25" s="405"/>
      <c r="NZ25" s="405"/>
      <c r="OA25" s="405"/>
      <c r="OB25" s="405"/>
      <c r="OC25" s="405"/>
      <c r="OD25" s="405"/>
      <c r="OE25" s="405"/>
      <c r="OF25" s="405"/>
      <c r="OG25" s="405"/>
      <c r="OH25" s="405"/>
      <c r="OI25" s="405"/>
      <c r="OJ25" s="405"/>
      <c r="OK25" s="405"/>
      <c r="OL25" s="405"/>
      <c r="OM25" s="405"/>
      <c r="ON25" s="405"/>
      <c r="OO25" s="405"/>
      <c r="OP25" s="405"/>
      <c r="OQ25" s="405"/>
      <c r="OR25" s="405"/>
      <c r="OS25" s="405"/>
      <c r="OT25" s="405"/>
      <c r="OU25" s="405"/>
      <c r="OV25" s="405"/>
      <c r="OW25" s="405"/>
      <c r="OX25" s="405"/>
      <c r="OY25" s="405"/>
      <c r="OZ25" s="405"/>
      <c r="PA25" s="405"/>
      <c r="PB25" s="405"/>
      <c r="PC25" s="405"/>
      <c r="PD25" s="405"/>
      <c r="PE25" s="405"/>
      <c r="PF25" s="405"/>
      <c r="PG25" s="405"/>
      <c r="PH25" s="405"/>
      <c r="PI25" s="405"/>
      <c r="PJ25" s="405"/>
      <c r="PK25" s="405"/>
      <c r="PL25" s="405"/>
      <c r="PM25" s="405"/>
      <c r="PN25" s="405"/>
      <c r="PO25" s="405"/>
      <c r="PP25" s="405"/>
      <c r="PQ25" s="405"/>
      <c r="PR25" s="405"/>
      <c r="PS25" s="405"/>
      <c r="PT25" s="405"/>
      <c r="PU25" s="405"/>
      <c r="PV25" s="405"/>
      <c r="PW25" s="405"/>
      <c r="PX25" s="405"/>
      <c r="PY25" s="405"/>
      <c r="PZ25" s="405"/>
      <c r="QA25" s="405"/>
      <c r="QB25" s="405"/>
      <c r="QC25" s="405"/>
      <c r="QD25" s="405"/>
      <c r="QE25" s="405"/>
      <c r="QF25" s="405"/>
      <c r="QG25" s="405"/>
      <c r="QH25" s="405"/>
      <c r="QI25" s="405"/>
      <c r="QJ25" s="405"/>
      <c r="QK25" s="405"/>
      <c r="QL25" s="405"/>
      <c r="QM25" s="405"/>
      <c r="QN25" s="405"/>
      <c r="QO25" s="405"/>
      <c r="QP25" s="405"/>
      <c r="QQ25" s="405"/>
      <c r="QR25" s="405"/>
      <c r="QS25" s="405"/>
      <c r="QT25" s="405"/>
      <c r="QU25" s="405"/>
      <c r="QV25" s="405"/>
      <c r="QW25" s="405"/>
      <c r="QX25" s="405"/>
      <c r="QY25" s="405"/>
      <c r="QZ25" s="405"/>
      <c r="RA25" s="405"/>
      <c r="RB25" s="405"/>
      <c r="RC25" s="405"/>
      <c r="RD25" s="405"/>
      <c r="RE25" s="405"/>
      <c r="RF25" s="405"/>
      <c r="RG25" s="405"/>
      <c r="RH25" s="405"/>
      <c r="RI25" s="405"/>
      <c r="RJ25" s="405"/>
      <c r="RK25" s="405"/>
      <c r="RL25" s="405"/>
      <c r="RM25" s="405"/>
      <c r="RN25" s="405"/>
      <c r="RO25" s="405"/>
      <c r="RP25" s="405"/>
      <c r="RQ25" s="405"/>
      <c r="RR25" s="405"/>
      <c r="RS25" s="405"/>
      <c r="RT25" s="405"/>
      <c r="RU25" s="405"/>
      <c r="RV25" s="405"/>
      <c r="RW25" s="405"/>
      <c r="RX25" s="405"/>
      <c r="RY25" s="405"/>
      <c r="RZ25" s="405"/>
      <c r="SA25" s="405"/>
      <c r="SB25" s="405"/>
      <c r="SC25" s="405"/>
      <c r="SD25" s="405"/>
      <c r="SE25" s="405"/>
      <c r="SF25" s="405"/>
      <c r="SG25" s="405"/>
      <c r="SH25" s="405"/>
      <c r="SI25" s="405"/>
      <c r="SJ25" s="405"/>
      <c r="SK25" s="405"/>
      <c r="SL25" s="405"/>
      <c r="SM25" s="405"/>
      <c r="SN25" s="405"/>
      <c r="SO25" s="405"/>
      <c r="SP25" s="405"/>
      <c r="SQ25" s="405"/>
      <c r="SR25" s="405"/>
      <c r="SS25" s="405"/>
      <c r="ST25" s="405"/>
      <c r="SU25" s="405"/>
      <c r="SV25" s="405"/>
      <c r="SW25" s="405"/>
      <c r="SX25" s="405"/>
      <c r="SY25" s="405"/>
      <c r="SZ25" s="405"/>
      <c r="TA25" s="405"/>
      <c r="TB25" s="405"/>
      <c r="TC25" s="405"/>
      <c r="TD25" s="405"/>
      <c r="TE25" s="405"/>
      <c r="TF25" s="405"/>
      <c r="TG25" s="405"/>
      <c r="TH25" s="405"/>
      <c r="TI25" s="405"/>
      <c r="TJ25" s="405"/>
      <c r="TK25" s="405"/>
      <c r="TL25" s="405"/>
      <c r="TM25" s="405"/>
      <c r="TN25" s="405"/>
      <c r="TO25" s="405"/>
      <c r="TP25" s="405"/>
      <c r="TQ25" s="405"/>
      <c r="TR25" s="405"/>
      <c r="TS25" s="405"/>
      <c r="TT25" s="405"/>
      <c r="TU25" s="405"/>
      <c r="TV25" s="405"/>
      <c r="TW25" s="405"/>
      <c r="TX25" s="405"/>
      <c r="TY25" s="405"/>
      <c r="TZ25" s="405"/>
      <c r="UA25" s="405"/>
      <c r="UB25" s="405"/>
      <c r="UC25" s="405"/>
      <c r="UD25" s="405"/>
      <c r="UE25" s="405"/>
      <c r="UF25" s="405"/>
      <c r="UG25" s="405"/>
      <c r="UH25" s="405"/>
      <c r="UI25" s="405"/>
      <c r="UJ25" s="405"/>
      <c r="UK25" s="405"/>
      <c r="UL25" s="405"/>
      <c r="UM25" s="405"/>
      <c r="UN25" s="405"/>
      <c r="UO25" s="405"/>
      <c r="UP25" s="405"/>
      <c r="UQ25" s="405"/>
      <c r="UR25" s="405"/>
      <c r="US25" s="405"/>
      <c r="UT25" s="405"/>
      <c r="UU25" s="405"/>
      <c r="UV25" s="405"/>
      <c r="UW25" s="405"/>
      <c r="UX25" s="405"/>
      <c r="UY25" s="405"/>
      <c r="UZ25" s="405"/>
      <c r="VA25" s="405"/>
      <c r="VB25" s="405"/>
      <c r="VC25" s="405"/>
      <c r="VD25" s="405"/>
      <c r="VE25" s="405"/>
      <c r="VF25" s="405"/>
      <c r="VG25" s="405"/>
      <c r="VH25" s="405"/>
      <c r="VI25" s="405"/>
      <c r="VJ25" s="405"/>
      <c r="VK25" s="405"/>
      <c r="VL25" s="405"/>
      <c r="VM25" s="405"/>
      <c r="VN25" s="405"/>
      <c r="VO25" s="405"/>
      <c r="VP25" s="405"/>
      <c r="VQ25" s="405"/>
      <c r="VR25" s="405"/>
      <c r="VS25" s="405"/>
      <c r="VT25" s="405"/>
      <c r="VU25" s="405"/>
      <c r="VV25" s="405"/>
      <c r="VW25" s="405"/>
      <c r="VX25" s="405"/>
      <c r="VY25" s="405"/>
      <c r="VZ25" s="405"/>
      <c r="WA25" s="405"/>
      <c r="WB25" s="405"/>
      <c r="WC25" s="405"/>
      <c r="WD25" s="405"/>
      <c r="WE25" s="405"/>
      <c r="WF25" s="405"/>
      <c r="WG25" s="405"/>
      <c r="WH25" s="405"/>
      <c r="WI25" s="405"/>
      <c r="WJ25" s="405"/>
      <c r="WK25" s="405"/>
      <c r="WL25" s="405"/>
      <c r="WM25" s="405"/>
      <c r="WN25" s="405"/>
      <c r="WO25" s="405"/>
      <c r="WP25" s="405"/>
      <c r="WQ25" s="405"/>
      <c r="WR25" s="405"/>
      <c r="WS25" s="405"/>
      <c r="WT25" s="405"/>
      <c r="WU25" s="405"/>
      <c r="WV25" s="405"/>
      <c r="WW25" s="405"/>
      <c r="WX25" s="405"/>
      <c r="WY25" s="405"/>
      <c r="WZ25" s="405"/>
      <c r="XA25" s="405"/>
      <c r="XB25" s="405"/>
      <c r="XC25" s="405"/>
      <c r="XD25" s="405"/>
      <c r="XE25" s="405"/>
      <c r="XF25" s="405"/>
      <c r="XG25" s="405"/>
      <c r="XH25" s="405"/>
      <c r="XI25" s="405"/>
      <c r="XJ25" s="405"/>
      <c r="XK25" s="405"/>
      <c r="XL25" s="405"/>
      <c r="XM25" s="405"/>
      <c r="XN25" s="405"/>
      <c r="XO25" s="405"/>
      <c r="XP25" s="405"/>
      <c r="XQ25" s="405"/>
      <c r="XR25" s="405"/>
      <c r="XS25" s="405"/>
      <c r="XT25" s="405"/>
      <c r="XU25" s="405"/>
      <c r="XV25" s="405"/>
      <c r="XW25" s="405"/>
      <c r="XX25" s="405"/>
      <c r="XY25" s="405"/>
      <c r="XZ25" s="405"/>
      <c r="YA25" s="405"/>
      <c r="YB25" s="405"/>
      <c r="YC25" s="405"/>
      <c r="YD25" s="405"/>
      <c r="YE25" s="405"/>
      <c r="YF25" s="405"/>
      <c r="YG25" s="405"/>
      <c r="YH25" s="405"/>
      <c r="YI25" s="405"/>
      <c r="YJ25" s="405"/>
      <c r="YK25" s="405"/>
      <c r="YL25" s="405"/>
      <c r="YM25" s="405"/>
      <c r="YN25" s="405"/>
      <c r="YO25" s="405"/>
      <c r="YP25" s="405"/>
      <c r="YQ25" s="405"/>
      <c r="YR25" s="405"/>
      <c r="YS25" s="405"/>
      <c r="YT25" s="405"/>
      <c r="YU25" s="405"/>
      <c r="YV25" s="405"/>
      <c r="YW25" s="405"/>
      <c r="YX25" s="405"/>
      <c r="YY25" s="405"/>
      <c r="YZ25" s="405"/>
      <c r="ZA25" s="405"/>
      <c r="ZB25" s="405"/>
      <c r="ZC25" s="405"/>
      <c r="ZD25" s="405"/>
      <c r="ZE25" s="405"/>
      <c r="ZF25" s="405"/>
      <c r="ZG25" s="405"/>
      <c r="ZH25" s="405"/>
      <c r="ZI25" s="405"/>
      <c r="ZJ25" s="405"/>
      <c r="ZK25" s="405"/>
      <c r="ZL25" s="405"/>
      <c r="ZM25" s="405"/>
      <c r="ZN25" s="405"/>
      <c r="ZO25" s="405"/>
      <c r="ZP25" s="405"/>
      <c r="ZQ25" s="405"/>
      <c r="ZR25" s="405"/>
      <c r="ZS25" s="405"/>
      <c r="ZT25" s="405"/>
      <c r="ZU25" s="405"/>
      <c r="ZV25" s="405"/>
      <c r="ZW25" s="405"/>
      <c r="ZX25" s="405"/>
      <c r="ZY25" s="405"/>
      <c r="ZZ25" s="405"/>
      <c r="AAA25" s="405"/>
      <c r="AAB25" s="405"/>
      <c r="AAC25" s="405"/>
      <c r="AAD25" s="405"/>
      <c r="AAE25" s="405"/>
      <c r="AAF25" s="405"/>
      <c r="AAG25" s="405"/>
      <c r="AAH25" s="405"/>
      <c r="AAI25" s="405"/>
      <c r="AAJ25" s="405"/>
      <c r="AAK25" s="405"/>
      <c r="AAL25" s="405"/>
      <c r="AAM25" s="405"/>
      <c r="AAN25" s="405"/>
      <c r="AAO25" s="405"/>
      <c r="AAP25" s="405"/>
      <c r="AAQ25" s="405"/>
      <c r="AAR25" s="405"/>
      <c r="AAS25" s="405"/>
      <c r="AAT25" s="405"/>
      <c r="AAU25" s="405"/>
      <c r="AAV25" s="405"/>
      <c r="AAW25" s="405"/>
      <c r="AAX25" s="405"/>
      <c r="AAY25" s="405"/>
      <c r="AAZ25" s="405"/>
      <c r="ABA25" s="405"/>
      <c r="ABB25" s="405"/>
      <c r="ABC25" s="405"/>
      <c r="ABD25" s="405"/>
      <c r="ABE25" s="405"/>
      <c r="ABF25" s="405"/>
      <c r="ABG25" s="405"/>
      <c r="ABH25" s="405"/>
      <c r="ABI25" s="405"/>
      <c r="ABJ25" s="405"/>
      <c r="ABK25" s="405"/>
      <c r="ABL25" s="405"/>
      <c r="ABM25" s="405"/>
      <c r="ABN25" s="405"/>
      <c r="ABO25" s="405"/>
      <c r="ABP25" s="405"/>
      <c r="ABQ25" s="405"/>
      <c r="ABR25" s="405"/>
      <c r="ABS25" s="405"/>
      <c r="ABT25" s="405"/>
      <c r="ABU25" s="405"/>
      <c r="ABV25" s="405"/>
      <c r="ABW25" s="405"/>
      <c r="ABX25" s="405"/>
      <c r="ABY25" s="405"/>
      <c r="ABZ25" s="405"/>
      <c r="ACA25" s="405"/>
      <c r="ACB25" s="405"/>
      <c r="ACC25" s="405"/>
      <c r="ACD25" s="405"/>
      <c r="ACE25" s="405"/>
      <c r="ACF25" s="405"/>
      <c r="ACG25" s="405"/>
      <c r="ACH25" s="405"/>
      <c r="ACI25" s="405"/>
      <c r="ACJ25" s="405"/>
      <c r="ACK25" s="405"/>
      <c r="ACL25" s="405"/>
      <c r="ACM25" s="405"/>
      <c r="ACN25" s="405"/>
      <c r="ACO25" s="405"/>
      <c r="ACP25" s="405"/>
      <c r="ACQ25" s="405"/>
      <c r="ACR25" s="405"/>
      <c r="ACS25" s="405"/>
      <c r="ACT25" s="405"/>
      <c r="ACU25" s="405"/>
      <c r="ACV25" s="405"/>
      <c r="ACW25" s="405"/>
      <c r="ACX25" s="405"/>
      <c r="ACY25" s="405"/>
      <c r="ACZ25" s="405"/>
      <c r="ADA25" s="405"/>
      <c r="ADB25" s="405"/>
      <c r="ADC25" s="405"/>
      <c r="ADD25" s="405"/>
      <c r="ADE25" s="405"/>
      <c r="ADF25" s="405"/>
      <c r="ADG25" s="405"/>
      <c r="ADH25" s="405"/>
      <c r="ADI25" s="405"/>
      <c r="ADJ25" s="405"/>
      <c r="ADK25" s="405"/>
      <c r="ADL25" s="405"/>
      <c r="ADM25" s="405"/>
      <c r="ADN25" s="405"/>
      <c r="ADO25" s="405"/>
      <c r="ADP25" s="405"/>
      <c r="ADQ25" s="405"/>
      <c r="ADR25" s="405"/>
      <c r="ADS25" s="405"/>
      <c r="ADT25" s="405"/>
      <c r="ADU25" s="405"/>
      <c r="ADV25" s="405"/>
      <c r="ADW25" s="405"/>
      <c r="ADX25" s="405"/>
      <c r="ADY25" s="405"/>
      <c r="ADZ25" s="405"/>
      <c r="AEA25" s="405"/>
      <c r="AEB25" s="405"/>
      <c r="AEC25" s="405"/>
      <c r="AED25" s="405"/>
      <c r="AEE25" s="405"/>
      <c r="AEF25" s="405"/>
      <c r="AEG25" s="405"/>
      <c r="AEH25" s="405"/>
      <c r="AEI25" s="405"/>
      <c r="AEJ25" s="405"/>
      <c r="AEK25" s="405"/>
      <c r="AEL25" s="405"/>
      <c r="AEM25" s="405"/>
      <c r="AEN25" s="405"/>
      <c r="AEO25" s="405"/>
      <c r="AEP25" s="405"/>
      <c r="AEQ25" s="405"/>
      <c r="AER25" s="405"/>
      <c r="AES25" s="405"/>
      <c r="AET25" s="405"/>
      <c r="AEU25" s="405"/>
      <c r="AEV25" s="405"/>
      <c r="AEW25" s="405"/>
      <c r="AEX25" s="405"/>
      <c r="AEY25" s="405"/>
      <c r="AEZ25" s="405"/>
      <c r="AFA25" s="405"/>
      <c r="AFB25" s="405"/>
      <c r="AFC25" s="405"/>
      <c r="AFD25" s="405"/>
      <c r="AFE25" s="405"/>
      <c r="AFF25" s="405"/>
      <c r="AFG25" s="405"/>
      <c r="AFH25" s="405"/>
      <c r="AFI25" s="405"/>
      <c r="AFJ25" s="405"/>
      <c r="AFK25" s="405"/>
      <c r="AFL25" s="405"/>
      <c r="AFM25" s="405"/>
      <c r="AFN25" s="405"/>
      <c r="AFO25" s="405"/>
      <c r="AFP25" s="405"/>
      <c r="AFQ25" s="405"/>
      <c r="AFR25" s="405"/>
      <c r="AFS25" s="405"/>
      <c r="AFT25" s="405"/>
      <c r="AFU25" s="405"/>
      <c r="AFV25" s="405"/>
      <c r="AFW25" s="405"/>
      <c r="AFX25" s="405"/>
      <c r="AFY25" s="405"/>
      <c r="AFZ25" s="405"/>
      <c r="AGA25" s="405"/>
      <c r="AGB25" s="405"/>
      <c r="AGC25" s="405"/>
      <c r="AGD25" s="405"/>
      <c r="AGE25" s="405"/>
      <c r="AGF25" s="405"/>
      <c r="AGG25" s="405"/>
      <c r="AGH25" s="405"/>
      <c r="AGI25" s="405"/>
      <c r="AGJ25" s="405"/>
      <c r="AGK25" s="405"/>
      <c r="AGL25" s="405"/>
      <c r="AGM25" s="405"/>
      <c r="AGN25" s="405"/>
      <c r="AGO25" s="405"/>
      <c r="AGP25" s="405"/>
      <c r="AGQ25" s="405"/>
      <c r="AGR25" s="405"/>
      <c r="AGS25" s="405"/>
      <c r="AGT25" s="405"/>
      <c r="AGU25" s="405"/>
      <c r="AGV25" s="405"/>
      <c r="AGW25" s="405"/>
      <c r="AGX25" s="405"/>
      <c r="AGY25" s="405"/>
      <c r="AGZ25" s="405"/>
      <c r="AHA25" s="405"/>
      <c r="AHB25" s="405"/>
      <c r="AHC25" s="405"/>
      <c r="AHD25" s="405"/>
      <c r="AHE25" s="405"/>
      <c r="AHF25" s="405"/>
      <c r="AHG25" s="405"/>
      <c r="AHH25" s="405"/>
      <c r="AHI25" s="405"/>
      <c r="AHJ25" s="405"/>
      <c r="AHK25" s="405"/>
      <c r="AHL25" s="405"/>
      <c r="AHM25" s="405"/>
      <c r="AHN25" s="405"/>
      <c r="AHO25" s="405"/>
      <c r="AHP25" s="405"/>
      <c r="AHQ25" s="405"/>
      <c r="AHR25" s="405"/>
      <c r="AHS25" s="405"/>
      <c r="AHT25" s="405"/>
      <c r="AHU25" s="405"/>
      <c r="AHV25" s="405"/>
      <c r="AHW25" s="405"/>
      <c r="AHX25" s="405"/>
      <c r="AHY25" s="405"/>
      <c r="AHZ25" s="405"/>
      <c r="AIA25" s="405"/>
      <c r="AIB25" s="405"/>
      <c r="AIC25" s="405"/>
      <c r="AID25" s="405"/>
      <c r="AIE25" s="405"/>
      <c r="AIF25" s="405"/>
      <c r="AIG25" s="405"/>
      <c r="AIH25" s="405"/>
      <c r="AII25" s="405"/>
      <c r="AIJ25" s="405"/>
      <c r="AIK25" s="405"/>
      <c r="AIL25" s="405"/>
      <c r="AIM25" s="405"/>
      <c r="AIN25" s="405"/>
      <c r="AIO25" s="405"/>
      <c r="AIP25" s="405"/>
      <c r="AIQ25" s="405"/>
      <c r="AIR25" s="405"/>
      <c r="AIS25" s="405"/>
      <c r="AIT25" s="405"/>
      <c r="AIU25" s="405"/>
      <c r="AIV25" s="405"/>
      <c r="AIW25" s="405"/>
      <c r="AIX25" s="405"/>
      <c r="AIY25" s="405"/>
      <c r="AIZ25" s="405"/>
      <c r="AJA25" s="405"/>
      <c r="AJB25" s="405"/>
      <c r="AJC25" s="405"/>
      <c r="AJD25" s="405"/>
      <c r="AJE25" s="405"/>
      <c r="AJF25" s="405"/>
      <c r="AJG25" s="405"/>
      <c r="AJH25" s="405"/>
      <c r="AJI25" s="405"/>
      <c r="AJJ25" s="405"/>
      <c r="AJK25" s="405"/>
      <c r="AJL25" s="405"/>
      <c r="AJM25" s="405"/>
      <c r="AJN25" s="405"/>
      <c r="AJO25" s="405"/>
      <c r="AJP25" s="405"/>
      <c r="AJQ25" s="405"/>
      <c r="AJR25" s="405"/>
      <c r="AJS25" s="405"/>
      <c r="AJT25" s="405"/>
      <c r="AJU25" s="405"/>
      <c r="AJV25" s="405"/>
      <c r="AJW25" s="405"/>
      <c r="AJX25" s="405"/>
      <c r="AJY25" s="405"/>
      <c r="AJZ25" s="405"/>
      <c r="AKA25" s="405"/>
      <c r="AKB25" s="405"/>
      <c r="AKC25" s="405"/>
      <c r="AKD25" s="405"/>
      <c r="AKE25" s="405"/>
      <c r="AKF25" s="405"/>
      <c r="AKG25" s="405"/>
      <c r="AKH25" s="405"/>
      <c r="AKI25" s="405"/>
      <c r="AKJ25" s="405"/>
      <c r="AKK25" s="405"/>
      <c r="AKL25" s="405"/>
      <c r="AKM25" s="405"/>
      <c r="AKN25" s="405"/>
      <c r="AKO25" s="405"/>
      <c r="AKP25" s="405"/>
      <c r="AKQ25" s="405"/>
      <c r="AKR25" s="405"/>
      <c r="AKS25" s="405"/>
      <c r="AKT25" s="405"/>
      <c r="AKU25" s="405"/>
      <c r="AKV25" s="405"/>
      <c r="AKW25" s="405"/>
      <c r="AKX25" s="405"/>
      <c r="AKY25" s="405"/>
      <c r="AKZ25" s="405"/>
      <c r="ALA25" s="405"/>
      <c r="ALB25" s="405"/>
      <c r="ALC25" s="405"/>
      <c r="ALD25" s="405"/>
      <c r="ALE25" s="405"/>
      <c r="ALF25" s="405"/>
      <c r="ALG25" s="405"/>
      <c r="ALH25" s="405"/>
      <c r="ALI25" s="405"/>
      <c r="ALJ25" s="405"/>
      <c r="ALK25" s="405"/>
      <c r="ALL25" s="405"/>
      <c r="ALM25" s="405"/>
      <c r="ALN25" s="405"/>
      <c r="ALO25" s="405"/>
      <c r="ALP25" s="405"/>
      <c r="ALQ25" s="405"/>
      <c r="ALR25" s="405"/>
      <c r="ALS25" s="405"/>
      <c r="ALT25" s="405"/>
      <c r="ALU25" s="405"/>
      <c r="ALV25" s="405"/>
      <c r="ALW25" s="405"/>
      <c r="ALX25" s="405"/>
      <c r="ALY25" s="405"/>
      <c r="ALZ25" s="405"/>
      <c r="AMA25" s="405"/>
      <c r="AMB25" s="405"/>
      <c r="AMC25" s="405"/>
      <c r="AMD25" s="405"/>
      <c r="AME25" s="405"/>
      <c r="AMF25" s="405"/>
      <c r="AMG25" s="405"/>
      <c r="AMH25" s="405"/>
      <c r="AMI25" s="405"/>
      <c r="AMJ25" s="405"/>
      <c r="AMK25" s="405"/>
      <c r="AML25" s="405"/>
      <c r="AMM25" s="405"/>
      <c r="AMN25" s="405"/>
      <c r="AMO25" s="405"/>
      <c r="AMP25" s="405"/>
      <c r="AMQ25" s="405"/>
      <c r="AMR25" s="405"/>
      <c r="AMS25" s="405"/>
      <c r="AMT25" s="405"/>
      <c r="AMU25" s="405"/>
      <c r="AMV25" s="405"/>
      <c r="AMW25" s="405"/>
      <c r="AMX25" s="405"/>
      <c r="AMY25" s="405"/>
      <c r="AMZ25" s="405"/>
      <c r="ANA25" s="405"/>
      <c r="ANB25" s="405"/>
      <c r="ANC25" s="405"/>
      <c r="AND25" s="405"/>
      <c r="ANE25" s="405"/>
      <c r="ANF25" s="405"/>
      <c r="ANG25" s="405"/>
      <c r="ANH25" s="405"/>
      <c r="ANI25" s="405"/>
      <c r="ANJ25" s="405"/>
      <c r="ANK25" s="405"/>
      <c r="ANL25" s="405"/>
      <c r="ANM25" s="405"/>
      <c r="ANN25" s="405"/>
      <c r="ANO25" s="405"/>
      <c r="ANP25" s="405"/>
      <c r="ANQ25" s="405"/>
      <c r="ANR25" s="405"/>
      <c r="ANS25" s="405"/>
      <c r="ANT25" s="405"/>
      <c r="ANU25" s="405"/>
      <c r="ANV25" s="405"/>
      <c r="ANW25" s="405"/>
      <c r="ANX25" s="405"/>
      <c r="ANY25" s="405"/>
      <c r="ANZ25" s="405"/>
      <c r="AOA25" s="405"/>
      <c r="AOB25" s="405"/>
      <c r="AOC25" s="405"/>
      <c r="AOD25" s="405"/>
      <c r="AOE25" s="405"/>
      <c r="AOF25" s="405"/>
      <c r="AOG25" s="405"/>
      <c r="AOH25" s="405"/>
      <c r="AOI25" s="405"/>
      <c r="AOJ25" s="405"/>
      <c r="AOK25" s="405"/>
      <c r="AOL25" s="405"/>
      <c r="AOM25" s="405"/>
      <c r="AON25" s="405"/>
      <c r="AOO25" s="405"/>
      <c r="AOP25" s="405"/>
      <c r="AOQ25" s="405"/>
      <c r="AOR25" s="405"/>
      <c r="AOS25" s="405"/>
      <c r="AOT25" s="405"/>
      <c r="AOU25" s="405"/>
      <c r="AOV25" s="405"/>
      <c r="AOW25" s="405"/>
      <c r="AOX25" s="405"/>
      <c r="AOY25" s="405"/>
      <c r="AOZ25" s="405"/>
      <c r="APA25" s="405"/>
      <c r="APB25" s="405"/>
      <c r="APC25" s="405"/>
      <c r="APD25" s="405"/>
      <c r="APE25" s="405"/>
      <c r="APF25" s="405"/>
      <c r="APG25" s="405"/>
      <c r="APH25" s="405"/>
      <c r="API25" s="405"/>
      <c r="APJ25" s="405"/>
      <c r="APK25" s="405"/>
      <c r="APL25" s="405"/>
      <c r="APM25" s="405"/>
      <c r="APN25" s="405"/>
      <c r="APO25" s="405"/>
      <c r="APP25" s="405"/>
      <c r="APQ25" s="405"/>
      <c r="APR25" s="405"/>
      <c r="APS25" s="405"/>
      <c r="APT25" s="405"/>
      <c r="APU25" s="405"/>
      <c r="APV25" s="405"/>
      <c r="APW25" s="405"/>
      <c r="APX25" s="405"/>
      <c r="APY25" s="405"/>
      <c r="APZ25" s="405"/>
      <c r="AQA25" s="405"/>
      <c r="AQB25" s="405"/>
      <c r="AQC25" s="405"/>
      <c r="AQD25" s="405"/>
      <c r="AQE25" s="405"/>
      <c r="AQF25" s="405"/>
      <c r="AQG25" s="405"/>
      <c r="AQH25" s="405"/>
      <c r="AQI25" s="405"/>
      <c r="AQJ25" s="405"/>
      <c r="AQK25" s="405"/>
      <c r="AQL25" s="405"/>
      <c r="AQM25" s="405"/>
      <c r="AQN25" s="405"/>
      <c r="AQO25" s="405"/>
      <c r="AQP25" s="405"/>
      <c r="AQQ25" s="405"/>
      <c r="AQR25" s="405"/>
      <c r="AQS25" s="405"/>
      <c r="AQT25" s="405"/>
      <c r="AQU25" s="405"/>
      <c r="AQV25" s="405"/>
      <c r="AQW25" s="405"/>
      <c r="AQX25" s="405"/>
      <c r="AQY25" s="405"/>
      <c r="AQZ25" s="405"/>
      <c r="ARA25" s="405"/>
      <c r="ARB25" s="405"/>
      <c r="ARC25" s="405"/>
      <c r="ARD25" s="405"/>
      <c r="ARE25" s="405"/>
      <c r="ARF25" s="405"/>
      <c r="ARG25" s="405"/>
      <c r="ARH25" s="405"/>
      <c r="ARI25" s="405"/>
      <c r="ARJ25" s="405"/>
      <c r="ARK25" s="405"/>
      <c r="ARL25" s="405"/>
      <c r="ARM25" s="405"/>
      <c r="ARN25" s="405"/>
      <c r="ARO25" s="405"/>
      <c r="ARP25" s="405"/>
      <c r="ARQ25" s="405"/>
      <c r="ARR25" s="405"/>
      <c r="ARS25" s="405"/>
      <c r="ART25" s="405"/>
      <c r="ARU25" s="405"/>
      <c r="ARV25" s="405"/>
      <c r="ARW25" s="405"/>
      <c r="ARX25" s="405"/>
      <c r="ARY25" s="405"/>
      <c r="ARZ25" s="405"/>
      <c r="ASA25" s="405"/>
      <c r="ASB25" s="405"/>
      <c r="ASC25" s="405"/>
      <c r="ASD25" s="405"/>
      <c r="ASE25" s="405"/>
      <c r="ASF25" s="405"/>
      <c r="ASG25" s="405"/>
      <c r="ASH25" s="405"/>
      <c r="ASI25" s="405"/>
      <c r="ASJ25" s="405"/>
      <c r="ASK25" s="405"/>
      <c r="ASL25" s="405"/>
      <c r="ASM25" s="405"/>
      <c r="ASN25" s="405"/>
      <c r="ASO25" s="405"/>
      <c r="ASP25" s="405"/>
      <c r="ASQ25" s="405"/>
      <c r="ASR25" s="405"/>
      <c r="ASS25" s="405"/>
      <c r="AST25" s="405"/>
      <c r="ASU25" s="405"/>
      <c r="ASV25" s="405"/>
      <c r="ASW25" s="405"/>
      <c r="ASX25" s="405"/>
      <c r="ASY25" s="405"/>
      <c r="ASZ25" s="405"/>
      <c r="ATA25" s="405"/>
      <c r="ATB25" s="405"/>
      <c r="ATC25" s="405"/>
      <c r="ATD25" s="405"/>
      <c r="ATE25" s="405"/>
      <c r="ATF25" s="405"/>
      <c r="ATG25" s="405"/>
      <c r="ATH25" s="405"/>
      <c r="ATI25" s="405"/>
      <c r="ATJ25" s="405"/>
      <c r="ATK25" s="405"/>
      <c r="ATL25" s="405"/>
      <c r="ATM25" s="405"/>
      <c r="ATN25" s="405"/>
      <c r="ATO25" s="405"/>
      <c r="ATP25" s="405"/>
      <c r="ATQ25" s="405"/>
      <c r="ATR25" s="405"/>
      <c r="ATS25" s="405"/>
      <c r="ATT25" s="405"/>
      <c r="ATU25" s="405"/>
      <c r="ATV25" s="405"/>
      <c r="ATW25" s="405"/>
      <c r="ATX25" s="405"/>
      <c r="ATY25" s="405"/>
      <c r="ATZ25" s="405"/>
      <c r="AUA25" s="405"/>
      <c r="AUB25" s="405"/>
      <c r="AUC25" s="405"/>
      <c r="AUD25" s="405"/>
      <c r="AUE25" s="405"/>
      <c r="AUF25" s="405"/>
      <c r="AUG25" s="405"/>
      <c r="AUH25" s="405"/>
      <c r="AUI25" s="405"/>
      <c r="AUJ25" s="405"/>
      <c r="AUK25" s="405"/>
      <c r="AUL25" s="405"/>
      <c r="AUM25" s="405"/>
      <c r="AUN25" s="405"/>
      <c r="AUO25" s="405"/>
      <c r="AUP25" s="405"/>
      <c r="AUQ25" s="405"/>
      <c r="AUR25" s="405"/>
      <c r="AUS25" s="405"/>
      <c r="AUT25" s="405"/>
      <c r="AUU25" s="405"/>
      <c r="AUV25" s="405"/>
      <c r="AUW25" s="405"/>
      <c r="AUX25" s="405"/>
      <c r="AUY25" s="405"/>
      <c r="AUZ25" s="405"/>
      <c r="AVA25" s="405"/>
      <c r="AVB25" s="405"/>
      <c r="AVC25" s="405"/>
      <c r="AVD25" s="405"/>
      <c r="AVE25" s="405"/>
      <c r="AVF25" s="405"/>
      <c r="AVG25" s="405"/>
      <c r="AVH25" s="405"/>
      <c r="AVI25" s="405"/>
      <c r="AVJ25" s="405"/>
      <c r="AVK25" s="405"/>
      <c r="AVL25" s="405"/>
      <c r="AVM25" s="405"/>
      <c r="AVN25" s="405"/>
      <c r="AVO25" s="405"/>
      <c r="AVP25" s="405"/>
      <c r="AVQ25" s="405"/>
      <c r="AVR25" s="405"/>
      <c r="AVS25" s="405"/>
      <c r="AVT25" s="405"/>
      <c r="AVU25" s="405"/>
      <c r="AVV25" s="405"/>
      <c r="AVW25" s="405"/>
      <c r="AVX25" s="405"/>
      <c r="AVY25" s="405"/>
      <c r="AVZ25" s="405"/>
      <c r="AWA25" s="405"/>
      <c r="AWB25" s="405"/>
      <c r="AWC25" s="405"/>
      <c r="AWD25" s="405"/>
      <c r="AWE25" s="405"/>
      <c r="AWF25" s="405"/>
      <c r="AWG25" s="405"/>
      <c r="AWH25" s="405"/>
      <c r="AWI25" s="405"/>
      <c r="AWJ25" s="405"/>
      <c r="AWK25" s="405"/>
      <c r="AWL25" s="405"/>
      <c r="AWM25" s="405"/>
      <c r="AWN25" s="405"/>
      <c r="AWO25" s="405"/>
      <c r="AWP25" s="405"/>
      <c r="AWQ25" s="405"/>
      <c r="AWR25" s="405"/>
      <c r="AWS25" s="405"/>
      <c r="AWT25" s="405"/>
      <c r="AWU25" s="405"/>
      <c r="AWV25" s="405"/>
      <c r="AWW25" s="405"/>
      <c r="AWX25" s="405"/>
      <c r="AWY25" s="405"/>
      <c r="AWZ25" s="405"/>
      <c r="AXA25" s="405"/>
      <c r="AXB25" s="405"/>
      <c r="AXC25" s="405"/>
      <c r="AXD25" s="405"/>
      <c r="AXE25" s="405"/>
      <c r="AXF25" s="405"/>
      <c r="AXG25" s="405"/>
      <c r="AXH25" s="405"/>
      <c r="AXI25" s="405"/>
      <c r="AXJ25" s="405"/>
      <c r="AXK25" s="405"/>
    </row>
    <row r="26" spans="1:1311" s="404" customFormat="1" ht="14.1" customHeight="1" thickBot="1">
      <c r="A26" s="433" t="s">
        <v>217</v>
      </c>
      <c r="B26" s="434">
        <v>16</v>
      </c>
      <c r="C26" s="435">
        <v>40794</v>
      </c>
      <c r="D26" s="433" t="s">
        <v>209</v>
      </c>
      <c r="E26" s="432" t="s">
        <v>224</v>
      </c>
      <c r="F26" s="433" t="s">
        <v>222</v>
      </c>
      <c r="G26" s="433">
        <v>12</v>
      </c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  <c r="DB26" s="405"/>
      <c r="DC26" s="405"/>
      <c r="DD26" s="405"/>
      <c r="DE26" s="405"/>
      <c r="DF26" s="405"/>
      <c r="DG26" s="405"/>
      <c r="DH26" s="405"/>
      <c r="DI26" s="405"/>
      <c r="DJ26" s="405"/>
      <c r="DK26" s="405"/>
      <c r="DL26" s="405"/>
      <c r="DM26" s="405"/>
      <c r="DN26" s="405"/>
      <c r="DO26" s="405"/>
      <c r="DP26" s="405"/>
      <c r="DQ26" s="405"/>
      <c r="DR26" s="405"/>
      <c r="DS26" s="405"/>
      <c r="DT26" s="405"/>
      <c r="DU26" s="405"/>
      <c r="DV26" s="405"/>
      <c r="DW26" s="405"/>
      <c r="DX26" s="405"/>
      <c r="DY26" s="405"/>
      <c r="DZ26" s="405"/>
      <c r="EA26" s="405"/>
      <c r="EB26" s="405"/>
      <c r="EC26" s="405"/>
      <c r="ED26" s="405"/>
      <c r="EE26" s="405"/>
      <c r="EF26" s="405"/>
      <c r="EG26" s="405"/>
      <c r="EH26" s="405"/>
      <c r="EI26" s="405"/>
      <c r="EJ26" s="405"/>
      <c r="EK26" s="405"/>
      <c r="EL26" s="405"/>
      <c r="EM26" s="405"/>
      <c r="EN26" s="405"/>
      <c r="EO26" s="405"/>
      <c r="EP26" s="405"/>
      <c r="EQ26" s="405"/>
      <c r="ER26" s="405"/>
      <c r="ES26" s="405"/>
      <c r="ET26" s="405"/>
      <c r="EU26" s="405"/>
      <c r="EV26" s="405"/>
      <c r="EW26" s="405"/>
      <c r="EX26" s="405"/>
      <c r="EY26" s="405"/>
      <c r="EZ26" s="405"/>
      <c r="FA26" s="405"/>
      <c r="FB26" s="405"/>
      <c r="FC26" s="405"/>
      <c r="FD26" s="405"/>
      <c r="FE26" s="405"/>
      <c r="FF26" s="405"/>
      <c r="FG26" s="405"/>
      <c r="FH26" s="405"/>
      <c r="FI26" s="405"/>
      <c r="FJ26" s="405"/>
      <c r="FK26" s="405"/>
      <c r="FL26" s="405"/>
      <c r="FM26" s="405"/>
      <c r="FN26" s="405"/>
      <c r="FO26" s="405"/>
      <c r="FP26" s="405"/>
      <c r="FQ26" s="405"/>
      <c r="FR26" s="405"/>
      <c r="FS26" s="405"/>
      <c r="FT26" s="405"/>
      <c r="FU26" s="405"/>
      <c r="FV26" s="405"/>
      <c r="FW26" s="405"/>
      <c r="FX26" s="405"/>
      <c r="FY26" s="405"/>
      <c r="FZ26" s="405"/>
      <c r="GA26" s="405"/>
      <c r="GB26" s="405"/>
      <c r="GC26" s="405"/>
      <c r="GD26" s="405"/>
      <c r="GE26" s="405"/>
      <c r="GF26" s="405"/>
      <c r="GG26" s="405"/>
      <c r="GH26" s="405"/>
      <c r="GI26" s="405"/>
      <c r="GJ26" s="405"/>
      <c r="GK26" s="405"/>
      <c r="GL26" s="405"/>
      <c r="GM26" s="405"/>
      <c r="GN26" s="405"/>
      <c r="GO26" s="405"/>
      <c r="GP26" s="405"/>
      <c r="GQ26" s="405"/>
      <c r="GR26" s="405"/>
      <c r="GS26" s="405"/>
      <c r="GT26" s="405"/>
      <c r="GU26" s="405"/>
      <c r="GV26" s="405"/>
      <c r="GW26" s="405"/>
      <c r="GX26" s="405"/>
      <c r="GY26" s="405"/>
      <c r="GZ26" s="405"/>
      <c r="HA26" s="405"/>
      <c r="HB26" s="405"/>
      <c r="HC26" s="405"/>
      <c r="HD26" s="405"/>
      <c r="HE26" s="405"/>
      <c r="HF26" s="405"/>
      <c r="HG26" s="405"/>
      <c r="HH26" s="405"/>
      <c r="HI26" s="405"/>
      <c r="HJ26" s="405"/>
      <c r="HK26" s="405"/>
      <c r="HL26" s="405"/>
      <c r="HM26" s="405"/>
      <c r="HN26" s="405"/>
      <c r="HO26" s="405"/>
      <c r="HP26" s="405"/>
      <c r="HQ26" s="405"/>
      <c r="HR26" s="405"/>
      <c r="HS26" s="405"/>
      <c r="HT26" s="405"/>
      <c r="HU26" s="405"/>
      <c r="HV26" s="405"/>
      <c r="HW26" s="405"/>
      <c r="HX26" s="405"/>
      <c r="HY26" s="405"/>
      <c r="HZ26" s="405"/>
      <c r="IA26" s="405"/>
      <c r="IB26" s="405"/>
      <c r="IC26" s="405"/>
      <c r="ID26" s="405"/>
      <c r="IE26" s="405"/>
      <c r="IF26" s="405"/>
      <c r="IG26" s="405"/>
      <c r="IH26" s="405"/>
      <c r="II26" s="405"/>
      <c r="IJ26" s="405"/>
      <c r="IK26" s="405"/>
      <c r="IL26" s="405"/>
      <c r="IM26" s="405"/>
      <c r="IN26" s="405"/>
      <c r="IO26" s="405"/>
      <c r="IP26" s="405"/>
      <c r="IQ26" s="405"/>
      <c r="IR26" s="405"/>
      <c r="IS26" s="405"/>
      <c r="IT26" s="405"/>
      <c r="IU26" s="405"/>
      <c r="IV26" s="405"/>
      <c r="IW26" s="405"/>
      <c r="IX26" s="405"/>
      <c r="IY26" s="405"/>
      <c r="IZ26" s="405"/>
      <c r="JA26" s="405"/>
      <c r="JB26" s="405"/>
      <c r="JC26" s="405"/>
      <c r="JD26" s="405"/>
      <c r="JE26" s="405"/>
      <c r="JF26" s="405"/>
      <c r="JG26" s="405"/>
      <c r="JH26" s="405"/>
      <c r="JI26" s="405"/>
      <c r="JJ26" s="405"/>
      <c r="JK26" s="405"/>
      <c r="JL26" s="405"/>
      <c r="JM26" s="405"/>
      <c r="JN26" s="405"/>
      <c r="JO26" s="405"/>
      <c r="JP26" s="405"/>
      <c r="JQ26" s="405"/>
      <c r="JR26" s="405"/>
      <c r="JS26" s="405"/>
      <c r="JT26" s="405"/>
      <c r="JU26" s="405"/>
      <c r="JV26" s="405"/>
      <c r="JW26" s="405"/>
      <c r="JX26" s="405"/>
      <c r="JY26" s="405"/>
      <c r="JZ26" s="405"/>
      <c r="KA26" s="405"/>
      <c r="KB26" s="405"/>
      <c r="KC26" s="405"/>
      <c r="KD26" s="405"/>
      <c r="KE26" s="405"/>
      <c r="KF26" s="405"/>
      <c r="KG26" s="405"/>
      <c r="KH26" s="405"/>
      <c r="KI26" s="405"/>
      <c r="KJ26" s="405"/>
      <c r="KK26" s="405"/>
      <c r="KL26" s="405"/>
      <c r="KM26" s="405"/>
      <c r="KN26" s="405"/>
      <c r="KO26" s="405"/>
      <c r="KP26" s="405"/>
      <c r="KQ26" s="405"/>
      <c r="KR26" s="405"/>
      <c r="KS26" s="405"/>
      <c r="KT26" s="405"/>
      <c r="KU26" s="405"/>
      <c r="KV26" s="405"/>
      <c r="KW26" s="405"/>
      <c r="KX26" s="405"/>
      <c r="KY26" s="405"/>
      <c r="KZ26" s="405"/>
      <c r="LA26" s="405"/>
      <c r="LB26" s="405"/>
      <c r="LC26" s="405"/>
      <c r="LD26" s="405"/>
      <c r="LE26" s="405"/>
      <c r="LF26" s="405"/>
      <c r="LG26" s="405"/>
      <c r="LH26" s="405"/>
      <c r="LI26" s="405"/>
      <c r="LJ26" s="405"/>
      <c r="LK26" s="405"/>
      <c r="LL26" s="405"/>
      <c r="LM26" s="405"/>
      <c r="LN26" s="405"/>
      <c r="LO26" s="405"/>
      <c r="LP26" s="405"/>
      <c r="LQ26" s="405"/>
      <c r="LR26" s="405"/>
      <c r="LS26" s="405"/>
      <c r="LT26" s="405"/>
      <c r="LU26" s="405"/>
      <c r="LV26" s="405"/>
      <c r="LW26" s="405"/>
      <c r="LX26" s="405"/>
      <c r="LY26" s="405"/>
      <c r="LZ26" s="405"/>
      <c r="MA26" s="405"/>
      <c r="MB26" s="405"/>
      <c r="MC26" s="405"/>
      <c r="MD26" s="405"/>
      <c r="ME26" s="405"/>
      <c r="MF26" s="405"/>
      <c r="MG26" s="405"/>
      <c r="MH26" s="405"/>
      <c r="MI26" s="405"/>
      <c r="MJ26" s="405"/>
      <c r="MK26" s="405"/>
      <c r="ML26" s="405"/>
      <c r="MM26" s="405"/>
      <c r="MN26" s="405"/>
      <c r="MO26" s="405"/>
      <c r="MP26" s="405"/>
      <c r="MQ26" s="405"/>
      <c r="MR26" s="405"/>
      <c r="MS26" s="405"/>
      <c r="MT26" s="405"/>
      <c r="MU26" s="405"/>
      <c r="MV26" s="405"/>
      <c r="MW26" s="405"/>
      <c r="MX26" s="405"/>
      <c r="MY26" s="405"/>
      <c r="MZ26" s="405"/>
      <c r="NA26" s="405"/>
      <c r="NB26" s="405"/>
      <c r="NC26" s="405"/>
      <c r="ND26" s="405"/>
      <c r="NE26" s="405"/>
      <c r="NF26" s="405"/>
      <c r="NG26" s="405"/>
      <c r="NH26" s="405"/>
      <c r="NI26" s="405"/>
      <c r="NJ26" s="405"/>
      <c r="NK26" s="405"/>
      <c r="NL26" s="405"/>
      <c r="NM26" s="405"/>
      <c r="NN26" s="405"/>
      <c r="NO26" s="405"/>
      <c r="NP26" s="405"/>
      <c r="NQ26" s="405"/>
      <c r="NR26" s="405"/>
      <c r="NS26" s="405"/>
      <c r="NT26" s="405"/>
      <c r="NU26" s="405"/>
      <c r="NV26" s="405"/>
      <c r="NW26" s="405"/>
      <c r="NX26" s="405"/>
      <c r="NY26" s="405"/>
      <c r="NZ26" s="405"/>
      <c r="OA26" s="405"/>
      <c r="OB26" s="405"/>
      <c r="OC26" s="405"/>
      <c r="OD26" s="405"/>
      <c r="OE26" s="405"/>
      <c r="OF26" s="405"/>
      <c r="OG26" s="405"/>
      <c r="OH26" s="405"/>
      <c r="OI26" s="405"/>
      <c r="OJ26" s="405"/>
      <c r="OK26" s="405"/>
      <c r="OL26" s="405"/>
      <c r="OM26" s="405"/>
      <c r="ON26" s="405"/>
      <c r="OO26" s="405"/>
      <c r="OP26" s="405"/>
      <c r="OQ26" s="405"/>
      <c r="OR26" s="405"/>
      <c r="OS26" s="405"/>
      <c r="OT26" s="405"/>
      <c r="OU26" s="405"/>
      <c r="OV26" s="405"/>
      <c r="OW26" s="405"/>
      <c r="OX26" s="405"/>
      <c r="OY26" s="405"/>
      <c r="OZ26" s="405"/>
      <c r="PA26" s="405"/>
      <c r="PB26" s="405"/>
      <c r="PC26" s="405"/>
      <c r="PD26" s="405"/>
      <c r="PE26" s="405"/>
      <c r="PF26" s="405"/>
      <c r="PG26" s="405"/>
      <c r="PH26" s="405"/>
      <c r="PI26" s="405"/>
      <c r="PJ26" s="405"/>
      <c r="PK26" s="405"/>
      <c r="PL26" s="405"/>
      <c r="PM26" s="405"/>
      <c r="PN26" s="405"/>
      <c r="PO26" s="405"/>
      <c r="PP26" s="405"/>
      <c r="PQ26" s="405"/>
      <c r="PR26" s="405"/>
      <c r="PS26" s="405"/>
      <c r="PT26" s="405"/>
      <c r="PU26" s="405"/>
      <c r="PV26" s="405"/>
      <c r="PW26" s="405"/>
      <c r="PX26" s="405"/>
      <c r="PY26" s="405"/>
      <c r="PZ26" s="405"/>
      <c r="QA26" s="405"/>
      <c r="QB26" s="405"/>
      <c r="QC26" s="405"/>
      <c r="QD26" s="405"/>
      <c r="QE26" s="405"/>
      <c r="QF26" s="405"/>
      <c r="QG26" s="405"/>
      <c r="QH26" s="405"/>
      <c r="QI26" s="405"/>
      <c r="QJ26" s="405"/>
      <c r="QK26" s="405"/>
      <c r="QL26" s="405"/>
      <c r="QM26" s="405"/>
      <c r="QN26" s="405"/>
      <c r="QO26" s="405"/>
      <c r="QP26" s="405"/>
      <c r="QQ26" s="405"/>
      <c r="QR26" s="405"/>
      <c r="QS26" s="405"/>
      <c r="QT26" s="405"/>
      <c r="QU26" s="405"/>
      <c r="QV26" s="405"/>
      <c r="QW26" s="405"/>
      <c r="QX26" s="405"/>
      <c r="QY26" s="405"/>
      <c r="QZ26" s="405"/>
      <c r="RA26" s="405"/>
      <c r="RB26" s="405"/>
      <c r="RC26" s="405"/>
      <c r="RD26" s="405"/>
      <c r="RE26" s="405"/>
      <c r="RF26" s="405"/>
      <c r="RG26" s="405"/>
      <c r="RH26" s="405"/>
      <c r="RI26" s="405"/>
      <c r="RJ26" s="405"/>
      <c r="RK26" s="405"/>
      <c r="RL26" s="405"/>
      <c r="RM26" s="405"/>
      <c r="RN26" s="405"/>
      <c r="RO26" s="405"/>
      <c r="RP26" s="405"/>
      <c r="RQ26" s="405"/>
      <c r="RR26" s="405"/>
      <c r="RS26" s="405"/>
      <c r="RT26" s="405"/>
      <c r="RU26" s="405"/>
      <c r="RV26" s="405"/>
      <c r="RW26" s="405"/>
      <c r="RX26" s="405"/>
      <c r="RY26" s="405"/>
      <c r="RZ26" s="405"/>
      <c r="SA26" s="405"/>
      <c r="SB26" s="405"/>
      <c r="SC26" s="405"/>
      <c r="SD26" s="405"/>
      <c r="SE26" s="405"/>
      <c r="SF26" s="405"/>
      <c r="SG26" s="405"/>
      <c r="SH26" s="405"/>
      <c r="SI26" s="405"/>
      <c r="SJ26" s="405"/>
      <c r="SK26" s="405"/>
      <c r="SL26" s="405"/>
      <c r="SM26" s="405"/>
      <c r="SN26" s="405"/>
      <c r="SO26" s="405"/>
      <c r="SP26" s="405"/>
      <c r="SQ26" s="405"/>
      <c r="SR26" s="405"/>
      <c r="SS26" s="405"/>
      <c r="ST26" s="405"/>
      <c r="SU26" s="405"/>
      <c r="SV26" s="405"/>
      <c r="SW26" s="405"/>
      <c r="SX26" s="405"/>
      <c r="SY26" s="405"/>
      <c r="SZ26" s="405"/>
      <c r="TA26" s="405"/>
      <c r="TB26" s="405"/>
      <c r="TC26" s="405"/>
      <c r="TD26" s="405"/>
      <c r="TE26" s="405"/>
      <c r="TF26" s="405"/>
      <c r="TG26" s="405"/>
      <c r="TH26" s="405"/>
      <c r="TI26" s="405"/>
      <c r="TJ26" s="405"/>
      <c r="TK26" s="405"/>
      <c r="TL26" s="405"/>
      <c r="TM26" s="405"/>
      <c r="TN26" s="405"/>
      <c r="TO26" s="405"/>
      <c r="TP26" s="405"/>
      <c r="TQ26" s="405"/>
      <c r="TR26" s="405"/>
      <c r="TS26" s="405"/>
      <c r="TT26" s="405"/>
      <c r="TU26" s="405"/>
      <c r="TV26" s="405"/>
      <c r="TW26" s="405"/>
      <c r="TX26" s="405"/>
      <c r="TY26" s="405"/>
      <c r="TZ26" s="405"/>
      <c r="UA26" s="405"/>
      <c r="UB26" s="405"/>
      <c r="UC26" s="405"/>
      <c r="UD26" s="405"/>
      <c r="UE26" s="405"/>
      <c r="UF26" s="405"/>
      <c r="UG26" s="405"/>
      <c r="UH26" s="405"/>
      <c r="UI26" s="405"/>
      <c r="UJ26" s="405"/>
      <c r="UK26" s="405"/>
      <c r="UL26" s="405"/>
      <c r="UM26" s="405"/>
      <c r="UN26" s="405"/>
      <c r="UO26" s="405"/>
      <c r="UP26" s="405"/>
      <c r="UQ26" s="405"/>
      <c r="UR26" s="405"/>
      <c r="US26" s="405"/>
      <c r="UT26" s="405"/>
      <c r="UU26" s="405"/>
      <c r="UV26" s="405"/>
      <c r="UW26" s="405"/>
      <c r="UX26" s="405"/>
      <c r="UY26" s="405"/>
      <c r="UZ26" s="405"/>
      <c r="VA26" s="405"/>
      <c r="VB26" s="405"/>
      <c r="VC26" s="405"/>
      <c r="VD26" s="405"/>
      <c r="VE26" s="405"/>
      <c r="VF26" s="405"/>
      <c r="VG26" s="405"/>
      <c r="VH26" s="405"/>
      <c r="VI26" s="405"/>
      <c r="VJ26" s="405"/>
      <c r="VK26" s="405"/>
      <c r="VL26" s="405"/>
      <c r="VM26" s="405"/>
      <c r="VN26" s="405"/>
      <c r="VO26" s="405"/>
      <c r="VP26" s="405"/>
      <c r="VQ26" s="405"/>
      <c r="VR26" s="405"/>
      <c r="VS26" s="405"/>
      <c r="VT26" s="405"/>
      <c r="VU26" s="405"/>
      <c r="VV26" s="405"/>
      <c r="VW26" s="405"/>
      <c r="VX26" s="405"/>
      <c r="VY26" s="405"/>
      <c r="VZ26" s="405"/>
      <c r="WA26" s="405"/>
      <c r="WB26" s="405"/>
      <c r="WC26" s="405"/>
      <c r="WD26" s="405"/>
      <c r="WE26" s="405"/>
      <c r="WF26" s="405"/>
      <c r="WG26" s="405"/>
      <c r="WH26" s="405"/>
      <c r="WI26" s="405"/>
      <c r="WJ26" s="405"/>
      <c r="WK26" s="405"/>
      <c r="WL26" s="405"/>
      <c r="WM26" s="405"/>
      <c r="WN26" s="405"/>
      <c r="WO26" s="405"/>
      <c r="WP26" s="405"/>
      <c r="WQ26" s="405"/>
      <c r="WR26" s="405"/>
      <c r="WS26" s="405"/>
      <c r="WT26" s="405"/>
      <c r="WU26" s="405"/>
      <c r="WV26" s="405"/>
      <c r="WW26" s="405"/>
      <c r="WX26" s="405"/>
      <c r="WY26" s="405"/>
      <c r="WZ26" s="405"/>
      <c r="XA26" s="405"/>
      <c r="XB26" s="405"/>
      <c r="XC26" s="405"/>
      <c r="XD26" s="405"/>
      <c r="XE26" s="405"/>
      <c r="XF26" s="405"/>
      <c r="XG26" s="405"/>
      <c r="XH26" s="405"/>
      <c r="XI26" s="405"/>
      <c r="XJ26" s="405"/>
      <c r="XK26" s="405"/>
      <c r="XL26" s="405"/>
      <c r="XM26" s="405"/>
      <c r="XN26" s="405"/>
      <c r="XO26" s="405"/>
      <c r="XP26" s="405"/>
      <c r="XQ26" s="405"/>
      <c r="XR26" s="405"/>
      <c r="XS26" s="405"/>
      <c r="XT26" s="405"/>
      <c r="XU26" s="405"/>
      <c r="XV26" s="405"/>
      <c r="XW26" s="405"/>
      <c r="XX26" s="405"/>
      <c r="XY26" s="405"/>
      <c r="XZ26" s="405"/>
      <c r="YA26" s="405"/>
      <c r="YB26" s="405"/>
      <c r="YC26" s="405"/>
      <c r="YD26" s="405"/>
      <c r="YE26" s="405"/>
      <c r="YF26" s="405"/>
      <c r="YG26" s="405"/>
      <c r="YH26" s="405"/>
      <c r="YI26" s="405"/>
      <c r="YJ26" s="405"/>
      <c r="YK26" s="405"/>
      <c r="YL26" s="405"/>
      <c r="YM26" s="405"/>
      <c r="YN26" s="405"/>
      <c r="YO26" s="405"/>
      <c r="YP26" s="405"/>
      <c r="YQ26" s="405"/>
      <c r="YR26" s="405"/>
      <c r="YS26" s="405"/>
      <c r="YT26" s="405"/>
      <c r="YU26" s="405"/>
      <c r="YV26" s="405"/>
      <c r="YW26" s="405"/>
      <c r="YX26" s="405"/>
      <c r="YY26" s="405"/>
      <c r="YZ26" s="405"/>
      <c r="ZA26" s="405"/>
      <c r="ZB26" s="405"/>
      <c r="ZC26" s="405"/>
      <c r="ZD26" s="405"/>
      <c r="ZE26" s="405"/>
      <c r="ZF26" s="405"/>
      <c r="ZG26" s="405"/>
      <c r="ZH26" s="405"/>
      <c r="ZI26" s="405"/>
      <c r="ZJ26" s="405"/>
      <c r="ZK26" s="405"/>
      <c r="ZL26" s="405"/>
      <c r="ZM26" s="405"/>
      <c r="ZN26" s="405"/>
      <c r="ZO26" s="405"/>
      <c r="ZP26" s="405"/>
      <c r="ZQ26" s="405"/>
      <c r="ZR26" s="405"/>
      <c r="ZS26" s="405"/>
      <c r="ZT26" s="405"/>
      <c r="ZU26" s="405"/>
      <c r="ZV26" s="405"/>
      <c r="ZW26" s="405"/>
      <c r="ZX26" s="405"/>
      <c r="ZY26" s="405"/>
      <c r="ZZ26" s="405"/>
      <c r="AAA26" s="405"/>
      <c r="AAB26" s="405"/>
      <c r="AAC26" s="405"/>
      <c r="AAD26" s="405"/>
      <c r="AAE26" s="405"/>
      <c r="AAF26" s="405"/>
      <c r="AAG26" s="405"/>
      <c r="AAH26" s="405"/>
      <c r="AAI26" s="405"/>
      <c r="AAJ26" s="405"/>
      <c r="AAK26" s="405"/>
      <c r="AAL26" s="405"/>
      <c r="AAM26" s="405"/>
      <c r="AAN26" s="405"/>
      <c r="AAO26" s="405"/>
      <c r="AAP26" s="405"/>
      <c r="AAQ26" s="405"/>
      <c r="AAR26" s="405"/>
      <c r="AAS26" s="405"/>
      <c r="AAT26" s="405"/>
      <c r="AAU26" s="405"/>
      <c r="AAV26" s="405"/>
      <c r="AAW26" s="405"/>
      <c r="AAX26" s="405"/>
      <c r="AAY26" s="405"/>
      <c r="AAZ26" s="405"/>
      <c r="ABA26" s="405"/>
      <c r="ABB26" s="405"/>
      <c r="ABC26" s="405"/>
      <c r="ABD26" s="405"/>
      <c r="ABE26" s="405"/>
      <c r="ABF26" s="405"/>
      <c r="ABG26" s="405"/>
      <c r="ABH26" s="405"/>
      <c r="ABI26" s="405"/>
      <c r="ABJ26" s="405"/>
      <c r="ABK26" s="405"/>
      <c r="ABL26" s="405"/>
      <c r="ABM26" s="405"/>
      <c r="ABN26" s="405"/>
      <c r="ABO26" s="405"/>
      <c r="ABP26" s="405"/>
      <c r="ABQ26" s="405"/>
      <c r="ABR26" s="405"/>
      <c r="ABS26" s="405"/>
      <c r="ABT26" s="405"/>
      <c r="ABU26" s="405"/>
      <c r="ABV26" s="405"/>
      <c r="ABW26" s="405"/>
      <c r="ABX26" s="405"/>
      <c r="ABY26" s="405"/>
      <c r="ABZ26" s="405"/>
      <c r="ACA26" s="405"/>
      <c r="ACB26" s="405"/>
      <c r="ACC26" s="405"/>
      <c r="ACD26" s="405"/>
      <c r="ACE26" s="405"/>
      <c r="ACF26" s="405"/>
      <c r="ACG26" s="405"/>
      <c r="ACH26" s="405"/>
      <c r="ACI26" s="405"/>
      <c r="ACJ26" s="405"/>
      <c r="ACK26" s="405"/>
      <c r="ACL26" s="405"/>
      <c r="ACM26" s="405"/>
      <c r="ACN26" s="405"/>
      <c r="ACO26" s="405"/>
      <c r="ACP26" s="405"/>
      <c r="ACQ26" s="405"/>
      <c r="ACR26" s="405"/>
      <c r="ACS26" s="405"/>
      <c r="ACT26" s="405"/>
      <c r="ACU26" s="405"/>
      <c r="ACV26" s="405"/>
      <c r="ACW26" s="405"/>
      <c r="ACX26" s="405"/>
      <c r="ACY26" s="405"/>
      <c r="ACZ26" s="405"/>
      <c r="ADA26" s="405"/>
      <c r="ADB26" s="405"/>
      <c r="ADC26" s="405"/>
      <c r="ADD26" s="405"/>
      <c r="ADE26" s="405"/>
      <c r="ADF26" s="405"/>
      <c r="ADG26" s="405"/>
      <c r="ADH26" s="405"/>
      <c r="ADI26" s="405"/>
      <c r="ADJ26" s="405"/>
      <c r="ADK26" s="405"/>
      <c r="ADL26" s="405"/>
      <c r="ADM26" s="405"/>
      <c r="ADN26" s="405"/>
      <c r="ADO26" s="405"/>
      <c r="ADP26" s="405"/>
      <c r="ADQ26" s="405"/>
      <c r="ADR26" s="405"/>
      <c r="ADS26" s="405"/>
      <c r="ADT26" s="405"/>
      <c r="ADU26" s="405"/>
      <c r="ADV26" s="405"/>
      <c r="ADW26" s="405"/>
      <c r="ADX26" s="405"/>
      <c r="ADY26" s="405"/>
      <c r="ADZ26" s="405"/>
      <c r="AEA26" s="405"/>
      <c r="AEB26" s="405"/>
      <c r="AEC26" s="405"/>
      <c r="AED26" s="405"/>
      <c r="AEE26" s="405"/>
      <c r="AEF26" s="405"/>
      <c r="AEG26" s="405"/>
      <c r="AEH26" s="405"/>
      <c r="AEI26" s="405"/>
      <c r="AEJ26" s="405"/>
      <c r="AEK26" s="405"/>
      <c r="AEL26" s="405"/>
      <c r="AEM26" s="405"/>
      <c r="AEN26" s="405"/>
      <c r="AEO26" s="405"/>
      <c r="AEP26" s="405"/>
      <c r="AEQ26" s="405"/>
      <c r="AER26" s="405"/>
      <c r="AES26" s="405"/>
      <c r="AET26" s="405"/>
      <c r="AEU26" s="405"/>
      <c r="AEV26" s="405"/>
      <c r="AEW26" s="405"/>
      <c r="AEX26" s="405"/>
      <c r="AEY26" s="405"/>
      <c r="AEZ26" s="405"/>
      <c r="AFA26" s="405"/>
      <c r="AFB26" s="405"/>
      <c r="AFC26" s="405"/>
      <c r="AFD26" s="405"/>
      <c r="AFE26" s="405"/>
      <c r="AFF26" s="405"/>
      <c r="AFG26" s="405"/>
      <c r="AFH26" s="405"/>
      <c r="AFI26" s="405"/>
      <c r="AFJ26" s="405"/>
      <c r="AFK26" s="405"/>
      <c r="AFL26" s="405"/>
      <c r="AFM26" s="405"/>
      <c r="AFN26" s="405"/>
      <c r="AFO26" s="405"/>
      <c r="AFP26" s="405"/>
      <c r="AFQ26" s="405"/>
      <c r="AFR26" s="405"/>
      <c r="AFS26" s="405"/>
      <c r="AFT26" s="405"/>
      <c r="AFU26" s="405"/>
      <c r="AFV26" s="405"/>
      <c r="AFW26" s="405"/>
      <c r="AFX26" s="405"/>
      <c r="AFY26" s="405"/>
      <c r="AFZ26" s="405"/>
      <c r="AGA26" s="405"/>
      <c r="AGB26" s="405"/>
      <c r="AGC26" s="405"/>
      <c r="AGD26" s="405"/>
      <c r="AGE26" s="405"/>
      <c r="AGF26" s="405"/>
      <c r="AGG26" s="405"/>
      <c r="AGH26" s="405"/>
      <c r="AGI26" s="405"/>
      <c r="AGJ26" s="405"/>
      <c r="AGK26" s="405"/>
      <c r="AGL26" s="405"/>
      <c r="AGM26" s="405"/>
      <c r="AGN26" s="405"/>
      <c r="AGO26" s="405"/>
      <c r="AGP26" s="405"/>
      <c r="AGQ26" s="405"/>
      <c r="AGR26" s="405"/>
      <c r="AGS26" s="405"/>
      <c r="AGT26" s="405"/>
      <c r="AGU26" s="405"/>
      <c r="AGV26" s="405"/>
      <c r="AGW26" s="405"/>
      <c r="AGX26" s="405"/>
      <c r="AGY26" s="405"/>
      <c r="AGZ26" s="405"/>
      <c r="AHA26" s="405"/>
      <c r="AHB26" s="405"/>
      <c r="AHC26" s="405"/>
      <c r="AHD26" s="405"/>
      <c r="AHE26" s="405"/>
      <c r="AHF26" s="405"/>
      <c r="AHG26" s="405"/>
      <c r="AHH26" s="405"/>
      <c r="AHI26" s="405"/>
      <c r="AHJ26" s="405"/>
      <c r="AHK26" s="405"/>
      <c r="AHL26" s="405"/>
      <c r="AHM26" s="405"/>
      <c r="AHN26" s="405"/>
      <c r="AHO26" s="405"/>
      <c r="AHP26" s="405"/>
      <c r="AHQ26" s="405"/>
      <c r="AHR26" s="405"/>
      <c r="AHS26" s="405"/>
      <c r="AHT26" s="405"/>
      <c r="AHU26" s="405"/>
      <c r="AHV26" s="405"/>
      <c r="AHW26" s="405"/>
      <c r="AHX26" s="405"/>
      <c r="AHY26" s="405"/>
      <c r="AHZ26" s="405"/>
      <c r="AIA26" s="405"/>
      <c r="AIB26" s="405"/>
      <c r="AIC26" s="405"/>
      <c r="AID26" s="405"/>
      <c r="AIE26" s="405"/>
      <c r="AIF26" s="405"/>
      <c r="AIG26" s="405"/>
      <c r="AIH26" s="405"/>
      <c r="AII26" s="405"/>
      <c r="AIJ26" s="405"/>
      <c r="AIK26" s="405"/>
      <c r="AIL26" s="405"/>
      <c r="AIM26" s="405"/>
      <c r="AIN26" s="405"/>
      <c r="AIO26" s="405"/>
      <c r="AIP26" s="405"/>
      <c r="AIQ26" s="405"/>
      <c r="AIR26" s="405"/>
      <c r="AIS26" s="405"/>
      <c r="AIT26" s="405"/>
      <c r="AIU26" s="405"/>
      <c r="AIV26" s="405"/>
      <c r="AIW26" s="405"/>
      <c r="AIX26" s="405"/>
      <c r="AIY26" s="405"/>
      <c r="AIZ26" s="405"/>
      <c r="AJA26" s="405"/>
      <c r="AJB26" s="405"/>
      <c r="AJC26" s="405"/>
      <c r="AJD26" s="405"/>
      <c r="AJE26" s="405"/>
      <c r="AJF26" s="405"/>
      <c r="AJG26" s="405"/>
      <c r="AJH26" s="405"/>
      <c r="AJI26" s="405"/>
      <c r="AJJ26" s="405"/>
      <c r="AJK26" s="405"/>
      <c r="AJL26" s="405"/>
      <c r="AJM26" s="405"/>
      <c r="AJN26" s="405"/>
      <c r="AJO26" s="405"/>
      <c r="AJP26" s="405"/>
      <c r="AJQ26" s="405"/>
      <c r="AJR26" s="405"/>
      <c r="AJS26" s="405"/>
      <c r="AJT26" s="405"/>
      <c r="AJU26" s="405"/>
      <c r="AJV26" s="405"/>
      <c r="AJW26" s="405"/>
      <c r="AJX26" s="405"/>
      <c r="AJY26" s="405"/>
      <c r="AJZ26" s="405"/>
      <c r="AKA26" s="405"/>
      <c r="AKB26" s="405"/>
      <c r="AKC26" s="405"/>
      <c r="AKD26" s="405"/>
      <c r="AKE26" s="405"/>
      <c r="AKF26" s="405"/>
      <c r="AKG26" s="405"/>
      <c r="AKH26" s="405"/>
      <c r="AKI26" s="405"/>
      <c r="AKJ26" s="405"/>
      <c r="AKK26" s="405"/>
      <c r="AKL26" s="405"/>
      <c r="AKM26" s="405"/>
      <c r="AKN26" s="405"/>
      <c r="AKO26" s="405"/>
      <c r="AKP26" s="405"/>
      <c r="AKQ26" s="405"/>
      <c r="AKR26" s="405"/>
      <c r="AKS26" s="405"/>
      <c r="AKT26" s="405"/>
      <c r="AKU26" s="405"/>
      <c r="AKV26" s="405"/>
      <c r="AKW26" s="405"/>
      <c r="AKX26" s="405"/>
      <c r="AKY26" s="405"/>
      <c r="AKZ26" s="405"/>
      <c r="ALA26" s="405"/>
      <c r="ALB26" s="405"/>
      <c r="ALC26" s="405"/>
      <c r="ALD26" s="405"/>
      <c r="ALE26" s="405"/>
      <c r="ALF26" s="405"/>
      <c r="ALG26" s="405"/>
      <c r="ALH26" s="405"/>
      <c r="ALI26" s="405"/>
      <c r="ALJ26" s="405"/>
      <c r="ALK26" s="405"/>
      <c r="ALL26" s="405"/>
      <c r="ALM26" s="405"/>
      <c r="ALN26" s="405"/>
      <c r="ALO26" s="405"/>
      <c r="ALP26" s="405"/>
      <c r="ALQ26" s="405"/>
      <c r="ALR26" s="405"/>
      <c r="ALS26" s="405"/>
      <c r="ALT26" s="405"/>
      <c r="ALU26" s="405"/>
      <c r="ALV26" s="405"/>
      <c r="ALW26" s="405"/>
      <c r="ALX26" s="405"/>
      <c r="ALY26" s="405"/>
      <c r="ALZ26" s="405"/>
      <c r="AMA26" s="405"/>
      <c r="AMB26" s="405"/>
      <c r="AMC26" s="405"/>
      <c r="AMD26" s="405"/>
      <c r="AME26" s="405"/>
      <c r="AMF26" s="405"/>
      <c r="AMG26" s="405"/>
      <c r="AMH26" s="405"/>
      <c r="AMI26" s="405"/>
      <c r="AMJ26" s="405"/>
      <c r="AMK26" s="405"/>
      <c r="AML26" s="405"/>
      <c r="AMM26" s="405"/>
      <c r="AMN26" s="405"/>
      <c r="AMO26" s="405"/>
      <c r="AMP26" s="405"/>
      <c r="AMQ26" s="405"/>
      <c r="AMR26" s="405"/>
      <c r="AMS26" s="405"/>
      <c r="AMT26" s="405"/>
      <c r="AMU26" s="405"/>
      <c r="AMV26" s="405"/>
      <c r="AMW26" s="405"/>
      <c r="AMX26" s="405"/>
      <c r="AMY26" s="405"/>
      <c r="AMZ26" s="405"/>
      <c r="ANA26" s="405"/>
      <c r="ANB26" s="405"/>
      <c r="ANC26" s="405"/>
      <c r="AND26" s="405"/>
      <c r="ANE26" s="405"/>
      <c r="ANF26" s="405"/>
      <c r="ANG26" s="405"/>
      <c r="ANH26" s="405"/>
      <c r="ANI26" s="405"/>
      <c r="ANJ26" s="405"/>
      <c r="ANK26" s="405"/>
      <c r="ANL26" s="405"/>
      <c r="ANM26" s="405"/>
      <c r="ANN26" s="405"/>
      <c r="ANO26" s="405"/>
      <c r="ANP26" s="405"/>
      <c r="ANQ26" s="405"/>
      <c r="ANR26" s="405"/>
      <c r="ANS26" s="405"/>
      <c r="ANT26" s="405"/>
      <c r="ANU26" s="405"/>
      <c r="ANV26" s="405"/>
      <c r="ANW26" s="405"/>
      <c r="ANX26" s="405"/>
      <c r="ANY26" s="405"/>
      <c r="ANZ26" s="405"/>
      <c r="AOA26" s="405"/>
      <c r="AOB26" s="405"/>
      <c r="AOC26" s="405"/>
      <c r="AOD26" s="405"/>
      <c r="AOE26" s="405"/>
      <c r="AOF26" s="405"/>
      <c r="AOG26" s="405"/>
      <c r="AOH26" s="405"/>
      <c r="AOI26" s="405"/>
      <c r="AOJ26" s="405"/>
      <c r="AOK26" s="405"/>
      <c r="AOL26" s="405"/>
      <c r="AOM26" s="405"/>
      <c r="AON26" s="405"/>
      <c r="AOO26" s="405"/>
      <c r="AOP26" s="405"/>
      <c r="AOQ26" s="405"/>
      <c r="AOR26" s="405"/>
      <c r="AOS26" s="405"/>
      <c r="AOT26" s="405"/>
      <c r="AOU26" s="405"/>
      <c r="AOV26" s="405"/>
      <c r="AOW26" s="405"/>
      <c r="AOX26" s="405"/>
      <c r="AOY26" s="405"/>
      <c r="AOZ26" s="405"/>
      <c r="APA26" s="405"/>
      <c r="APB26" s="405"/>
      <c r="APC26" s="405"/>
      <c r="APD26" s="405"/>
      <c r="APE26" s="405"/>
      <c r="APF26" s="405"/>
      <c r="APG26" s="405"/>
      <c r="APH26" s="405"/>
      <c r="API26" s="405"/>
      <c r="APJ26" s="405"/>
      <c r="APK26" s="405"/>
      <c r="APL26" s="405"/>
      <c r="APM26" s="405"/>
      <c r="APN26" s="405"/>
      <c r="APO26" s="405"/>
      <c r="APP26" s="405"/>
      <c r="APQ26" s="405"/>
      <c r="APR26" s="405"/>
      <c r="APS26" s="405"/>
      <c r="APT26" s="405"/>
      <c r="APU26" s="405"/>
      <c r="APV26" s="405"/>
      <c r="APW26" s="405"/>
      <c r="APX26" s="405"/>
      <c r="APY26" s="405"/>
      <c r="APZ26" s="405"/>
      <c r="AQA26" s="405"/>
      <c r="AQB26" s="405"/>
      <c r="AQC26" s="405"/>
      <c r="AQD26" s="405"/>
      <c r="AQE26" s="405"/>
      <c r="AQF26" s="405"/>
      <c r="AQG26" s="405"/>
      <c r="AQH26" s="405"/>
      <c r="AQI26" s="405"/>
      <c r="AQJ26" s="405"/>
      <c r="AQK26" s="405"/>
      <c r="AQL26" s="405"/>
      <c r="AQM26" s="405"/>
      <c r="AQN26" s="405"/>
      <c r="AQO26" s="405"/>
      <c r="AQP26" s="405"/>
      <c r="AQQ26" s="405"/>
      <c r="AQR26" s="405"/>
      <c r="AQS26" s="405"/>
      <c r="AQT26" s="405"/>
      <c r="AQU26" s="405"/>
      <c r="AQV26" s="405"/>
      <c r="AQW26" s="405"/>
      <c r="AQX26" s="405"/>
      <c r="AQY26" s="405"/>
      <c r="AQZ26" s="405"/>
      <c r="ARA26" s="405"/>
      <c r="ARB26" s="405"/>
      <c r="ARC26" s="405"/>
      <c r="ARD26" s="405"/>
      <c r="ARE26" s="405"/>
      <c r="ARF26" s="405"/>
      <c r="ARG26" s="405"/>
      <c r="ARH26" s="405"/>
      <c r="ARI26" s="405"/>
      <c r="ARJ26" s="405"/>
      <c r="ARK26" s="405"/>
      <c r="ARL26" s="405"/>
      <c r="ARM26" s="405"/>
      <c r="ARN26" s="405"/>
      <c r="ARO26" s="405"/>
      <c r="ARP26" s="405"/>
      <c r="ARQ26" s="405"/>
      <c r="ARR26" s="405"/>
      <c r="ARS26" s="405"/>
      <c r="ART26" s="405"/>
      <c r="ARU26" s="405"/>
      <c r="ARV26" s="405"/>
      <c r="ARW26" s="405"/>
      <c r="ARX26" s="405"/>
      <c r="ARY26" s="405"/>
      <c r="ARZ26" s="405"/>
      <c r="ASA26" s="405"/>
      <c r="ASB26" s="405"/>
      <c r="ASC26" s="405"/>
      <c r="ASD26" s="405"/>
      <c r="ASE26" s="405"/>
      <c r="ASF26" s="405"/>
      <c r="ASG26" s="405"/>
      <c r="ASH26" s="405"/>
      <c r="ASI26" s="405"/>
      <c r="ASJ26" s="405"/>
      <c r="ASK26" s="405"/>
      <c r="ASL26" s="405"/>
      <c r="ASM26" s="405"/>
      <c r="ASN26" s="405"/>
      <c r="ASO26" s="405"/>
      <c r="ASP26" s="405"/>
      <c r="ASQ26" s="405"/>
      <c r="ASR26" s="405"/>
      <c r="ASS26" s="405"/>
      <c r="AST26" s="405"/>
      <c r="ASU26" s="405"/>
      <c r="ASV26" s="405"/>
      <c r="ASW26" s="405"/>
      <c r="ASX26" s="405"/>
      <c r="ASY26" s="405"/>
      <c r="ASZ26" s="405"/>
      <c r="ATA26" s="405"/>
      <c r="ATB26" s="405"/>
      <c r="ATC26" s="405"/>
      <c r="ATD26" s="405"/>
      <c r="ATE26" s="405"/>
      <c r="ATF26" s="405"/>
      <c r="ATG26" s="405"/>
      <c r="ATH26" s="405"/>
      <c r="ATI26" s="405"/>
      <c r="ATJ26" s="405"/>
      <c r="ATK26" s="405"/>
      <c r="ATL26" s="405"/>
      <c r="ATM26" s="405"/>
      <c r="ATN26" s="405"/>
      <c r="ATO26" s="405"/>
      <c r="ATP26" s="405"/>
      <c r="ATQ26" s="405"/>
      <c r="ATR26" s="405"/>
      <c r="ATS26" s="405"/>
      <c r="ATT26" s="405"/>
      <c r="ATU26" s="405"/>
      <c r="ATV26" s="405"/>
      <c r="ATW26" s="405"/>
      <c r="ATX26" s="405"/>
      <c r="ATY26" s="405"/>
      <c r="ATZ26" s="405"/>
      <c r="AUA26" s="405"/>
      <c r="AUB26" s="405"/>
      <c r="AUC26" s="405"/>
      <c r="AUD26" s="405"/>
      <c r="AUE26" s="405"/>
      <c r="AUF26" s="405"/>
      <c r="AUG26" s="405"/>
      <c r="AUH26" s="405"/>
      <c r="AUI26" s="405"/>
      <c r="AUJ26" s="405"/>
      <c r="AUK26" s="405"/>
      <c r="AUL26" s="405"/>
      <c r="AUM26" s="405"/>
      <c r="AUN26" s="405"/>
      <c r="AUO26" s="405"/>
      <c r="AUP26" s="405"/>
      <c r="AUQ26" s="405"/>
      <c r="AUR26" s="405"/>
      <c r="AUS26" s="405"/>
      <c r="AUT26" s="405"/>
      <c r="AUU26" s="405"/>
      <c r="AUV26" s="405"/>
      <c r="AUW26" s="405"/>
      <c r="AUX26" s="405"/>
      <c r="AUY26" s="405"/>
      <c r="AUZ26" s="405"/>
      <c r="AVA26" s="405"/>
      <c r="AVB26" s="405"/>
      <c r="AVC26" s="405"/>
      <c r="AVD26" s="405"/>
      <c r="AVE26" s="405"/>
      <c r="AVF26" s="405"/>
      <c r="AVG26" s="405"/>
      <c r="AVH26" s="405"/>
      <c r="AVI26" s="405"/>
      <c r="AVJ26" s="405"/>
      <c r="AVK26" s="405"/>
      <c r="AVL26" s="405"/>
      <c r="AVM26" s="405"/>
      <c r="AVN26" s="405"/>
      <c r="AVO26" s="405"/>
      <c r="AVP26" s="405"/>
      <c r="AVQ26" s="405"/>
      <c r="AVR26" s="405"/>
      <c r="AVS26" s="405"/>
      <c r="AVT26" s="405"/>
      <c r="AVU26" s="405"/>
      <c r="AVV26" s="405"/>
      <c r="AVW26" s="405"/>
      <c r="AVX26" s="405"/>
      <c r="AVY26" s="405"/>
      <c r="AVZ26" s="405"/>
      <c r="AWA26" s="405"/>
      <c r="AWB26" s="405"/>
      <c r="AWC26" s="405"/>
      <c r="AWD26" s="405"/>
      <c r="AWE26" s="405"/>
      <c r="AWF26" s="405"/>
      <c r="AWG26" s="405"/>
      <c r="AWH26" s="405"/>
      <c r="AWI26" s="405"/>
      <c r="AWJ26" s="405"/>
      <c r="AWK26" s="405"/>
      <c r="AWL26" s="405"/>
      <c r="AWM26" s="405"/>
      <c r="AWN26" s="405"/>
      <c r="AWO26" s="405"/>
      <c r="AWP26" s="405"/>
      <c r="AWQ26" s="405"/>
      <c r="AWR26" s="405"/>
      <c r="AWS26" s="405"/>
      <c r="AWT26" s="405"/>
      <c r="AWU26" s="405"/>
      <c r="AWV26" s="405"/>
      <c r="AWW26" s="405"/>
      <c r="AWX26" s="405"/>
      <c r="AWY26" s="405"/>
      <c r="AWZ26" s="405"/>
      <c r="AXA26" s="405"/>
      <c r="AXB26" s="405"/>
      <c r="AXC26" s="405"/>
      <c r="AXD26" s="405"/>
      <c r="AXE26" s="405"/>
      <c r="AXF26" s="405"/>
      <c r="AXG26" s="405"/>
      <c r="AXH26" s="405"/>
      <c r="AXI26" s="405"/>
      <c r="AXJ26" s="405"/>
      <c r="AXK26" s="405"/>
    </row>
    <row r="27" spans="1:1311" s="404" customFormat="1" ht="14.1" customHeight="1" thickBot="1">
      <c r="A27" s="433" t="s">
        <v>210</v>
      </c>
      <c r="B27" s="434">
        <v>17</v>
      </c>
      <c r="C27" s="435">
        <v>40795</v>
      </c>
      <c r="D27" s="433" t="s">
        <v>209</v>
      </c>
      <c r="E27" s="432">
        <v>10000</v>
      </c>
      <c r="F27" s="433" t="s">
        <v>220</v>
      </c>
      <c r="G27" s="433">
        <v>19</v>
      </c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  <c r="DN27" s="405"/>
      <c r="DO27" s="405"/>
      <c r="DP27" s="405"/>
      <c r="DQ27" s="405"/>
      <c r="DR27" s="405"/>
      <c r="DS27" s="405"/>
      <c r="DT27" s="405"/>
      <c r="DU27" s="405"/>
      <c r="DV27" s="405"/>
      <c r="DW27" s="405"/>
      <c r="DX27" s="405"/>
      <c r="DY27" s="405"/>
      <c r="DZ27" s="405"/>
      <c r="EA27" s="405"/>
      <c r="EB27" s="405"/>
      <c r="EC27" s="405"/>
      <c r="ED27" s="405"/>
      <c r="EE27" s="405"/>
      <c r="EF27" s="405"/>
      <c r="EG27" s="405"/>
      <c r="EH27" s="405"/>
      <c r="EI27" s="405"/>
      <c r="EJ27" s="405"/>
      <c r="EK27" s="405"/>
      <c r="EL27" s="405"/>
      <c r="EM27" s="405"/>
      <c r="EN27" s="405"/>
      <c r="EO27" s="405"/>
      <c r="EP27" s="405"/>
      <c r="EQ27" s="405"/>
      <c r="ER27" s="405"/>
      <c r="ES27" s="405"/>
      <c r="ET27" s="405"/>
      <c r="EU27" s="405"/>
      <c r="EV27" s="405"/>
      <c r="EW27" s="405"/>
      <c r="EX27" s="405"/>
      <c r="EY27" s="405"/>
      <c r="EZ27" s="405"/>
      <c r="FA27" s="405"/>
      <c r="FB27" s="405"/>
      <c r="FC27" s="405"/>
      <c r="FD27" s="405"/>
      <c r="FE27" s="405"/>
      <c r="FF27" s="405"/>
      <c r="FG27" s="405"/>
      <c r="FH27" s="405"/>
      <c r="FI27" s="405"/>
      <c r="FJ27" s="405"/>
      <c r="FK27" s="405"/>
      <c r="FL27" s="405"/>
      <c r="FM27" s="405"/>
      <c r="FN27" s="405"/>
      <c r="FO27" s="405"/>
      <c r="FP27" s="405"/>
      <c r="FQ27" s="405"/>
      <c r="FR27" s="405"/>
      <c r="FS27" s="405"/>
      <c r="FT27" s="405"/>
      <c r="FU27" s="405"/>
      <c r="FV27" s="405"/>
      <c r="FW27" s="405"/>
      <c r="FX27" s="405"/>
      <c r="FY27" s="405"/>
      <c r="FZ27" s="405"/>
      <c r="GA27" s="405"/>
      <c r="GB27" s="405"/>
      <c r="GC27" s="405"/>
      <c r="GD27" s="405"/>
      <c r="GE27" s="405"/>
      <c r="GF27" s="405"/>
      <c r="GG27" s="405"/>
      <c r="GH27" s="405"/>
      <c r="GI27" s="405"/>
      <c r="GJ27" s="405"/>
      <c r="GK27" s="405"/>
      <c r="GL27" s="405"/>
      <c r="GM27" s="405"/>
      <c r="GN27" s="405"/>
      <c r="GO27" s="405"/>
      <c r="GP27" s="405"/>
      <c r="GQ27" s="405"/>
      <c r="GR27" s="405"/>
      <c r="GS27" s="405"/>
      <c r="GT27" s="405"/>
      <c r="GU27" s="405"/>
      <c r="GV27" s="405"/>
      <c r="GW27" s="405"/>
      <c r="GX27" s="405"/>
      <c r="GY27" s="405"/>
      <c r="GZ27" s="405"/>
      <c r="HA27" s="405"/>
      <c r="HB27" s="405"/>
      <c r="HC27" s="405"/>
      <c r="HD27" s="405"/>
      <c r="HE27" s="405"/>
      <c r="HF27" s="405"/>
      <c r="HG27" s="405"/>
      <c r="HH27" s="405"/>
      <c r="HI27" s="405"/>
      <c r="HJ27" s="405"/>
      <c r="HK27" s="405"/>
      <c r="HL27" s="405"/>
      <c r="HM27" s="405"/>
      <c r="HN27" s="405"/>
      <c r="HO27" s="405"/>
      <c r="HP27" s="405"/>
      <c r="HQ27" s="405"/>
      <c r="HR27" s="405"/>
      <c r="HS27" s="405"/>
      <c r="HT27" s="405"/>
      <c r="HU27" s="405"/>
      <c r="HV27" s="405"/>
      <c r="HW27" s="405"/>
      <c r="HX27" s="405"/>
      <c r="HY27" s="405"/>
      <c r="HZ27" s="405"/>
      <c r="IA27" s="405"/>
      <c r="IB27" s="405"/>
      <c r="IC27" s="405"/>
      <c r="ID27" s="405"/>
      <c r="IE27" s="405"/>
      <c r="IF27" s="405"/>
      <c r="IG27" s="405"/>
      <c r="IH27" s="405"/>
      <c r="II27" s="405"/>
      <c r="IJ27" s="405"/>
      <c r="IK27" s="405"/>
      <c r="IL27" s="405"/>
      <c r="IM27" s="405"/>
      <c r="IN27" s="405"/>
      <c r="IO27" s="405"/>
      <c r="IP27" s="405"/>
      <c r="IQ27" s="405"/>
      <c r="IR27" s="405"/>
      <c r="IS27" s="405"/>
      <c r="IT27" s="405"/>
      <c r="IU27" s="405"/>
      <c r="IV27" s="405"/>
      <c r="IW27" s="405"/>
      <c r="IX27" s="405"/>
      <c r="IY27" s="405"/>
      <c r="IZ27" s="405"/>
      <c r="JA27" s="405"/>
      <c r="JB27" s="405"/>
      <c r="JC27" s="405"/>
      <c r="JD27" s="405"/>
      <c r="JE27" s="405"/>
      <c r="JF27" s="405"/>
      <c r="JG27" s="405"/>
      <c r="JH27" s="405"/>
      <c r="JI27" s="405"/>
      <c r="JJ27" s="405"/>
      <c r="JK27" s="405"/>
      <c r="JL27" s="405"/>
      <c r="JM27" s="405"/>
      <c r="JN27" s="405"/>
      <c r="JO27" s="405"/>
      <c r="JP27" s="405"/>
      <c r="JQ27" s="405"/>
      <c r="JR27" s="405"/>
      <c r="JS27" s="405"/>
      <c r="JT27" s="405"/>
      <c r="JU27" s="405"/>
      <c r="JV27" s="405"/>
      <c r="JW27" s="405"/>
      <c r="JX27" s="405"/>
      <c r="JY27" s="405"/>
      <c r="JZ27" s="405"/>
      <c r="KA27" s="405"/>
      <c r="KB27" s="405"/>
      <c r="KC27" s="405"/>
      <c r="KD27" s="405"/>
      <c r="KE27" s="405"/>
      <c r="KF27" s="405"/>
      <c r="KG27" s="405"/>
      <c r="KH27" s="405"/>
      <c r="KI27" s="405"/>
      <c r="KJ27" s="405"/>
      <c r="KK27" s="405"/>
      <c r="KL27" s="405"/>
      <c r="KM27" s="405"/>
      <c r="KN27" s="405"/>
      <c r="KO27" s="405"/>
      <c r="KP27" s="405"/>
      <c r="KQ27" s="405"/>
      <c r="KR27" s="405"/>
      <c r="KS27" s="405"/>
      <c r="KT27" s="405"/>
      <c r="KU27" s="405"/>
      <c r="KV27" s="405"/>
      <c r="KW27" s="405"/>
      <c r="KX27" s="405"/>
      <c r="KY27" s="405"/>
      <c r="KZ27" s="405"/>
      <c r="LA27" s="405"/>
      <c r="LB27" s="405"/>
      <c r="LC27" s="405"/>
      <c r="LD27" s="405"/>
      <c r="LE27" s="405"/>
      <c r="LF27" s="405"/>
      <c r="LG27" s="405"/>
      <c r="LH27" s="405"/>
      <c r="LI27" s="405"/>
      <c r="LJ27" s="405"/>
      <c r="LK27" s="405"/>
      <c r="LL27" s="405"/>
      <c r="LM27" s="405"/>
      <c r="LN27" s="405"/>
      <c r="LO27" s="405"/>
      <c r="LP27" s="405"/>
      <c r="LQ27" s="405"/>
      <c r="LR27" s="405"/>
      <c r="LS27" s="405"/>
      <c r="LT27" s="405"/>
      <c r="LU27" s="405"/>
      <c r="LV27" s="405"/>
      <c r="LW27" s="405"/>
      <c r="LX27" s="405"/>
      <c r="LY27" s="405"/>
      <c r="LZ27" s="405"/>
      <c r="MA27" s="405"/>
      <c r="MB27" s="405"/>
      <c r="MC27" s="405"/>
      <c r="MD27" s="405"/>
      <c r="ME27" s="405"/>
      <c r="MF27" s="405"/>
      <c r="MG27" s="405"/>
      <c r="MH27" s="405"/>
      <c r="MI27" s="405"/>
      <c r="MJ27" s="405"/>
      <c r="MK27" s="405"/>
      <c r="ML27" s="405"/>
      <c r="MM27" s="405"/>
      <c r="MN27" s="405"/>
      <c r="MO27" s="405"/>
      <c r="MP27" s="405"/>
      <c r="MQ27" s="405"/>
      <c r="MR27" s="405"/>
      <c r="MS27" s="405"/>
      <c r="MT27" s="405"/>
      <c r="MU27" s="405"/>
      <c r="MV27" s="405"/>
      <c r="MW27" s="405"/>
      <c r="MX27" s="405"/>
      <c r="MY27" s="405"/>
      <c r="MZ27" s="405"/>
      <c r="NA27" s="405"/>
      <c r="NB27" s="405"/>
      <c r="NC27" s="405"/>
      <c r="ND27" s="405"/>
      <c r="NE27" s="405"/>
      <c r="NF27" s="405"/>
      <c r="NG27" s="405"/>
      <c r="NH27" s="405"/>
      <c r="NI27" s="405"/>
      <c r="NJ27" s="405"/>
      <c r="NK27" s="405"/>
      <c r="NL27" s="405"/>
      <c r="NM27" s="405"/>
      <c r="NN27" s="405"/>
      <c r="NO27" s="405"/>
      <c r="NP27" s="405"/>
      <c r="NQ27" s="405"/>
      <c r="NR27" s="405"/>
      <c r="NS27" s="405"/>
      <c r="NT27" s="405"/>
      <c r="NU27" s="405"/>
      <c r="NV27" s="405"/>
      <c r="NW27" s="405"/>
      <c r="NX27" s="405"/>
      <c r="NY27" s="405"/>
      <c r="NZ27" s="405"/>
      <c r="OA27" s="405"/>
      <c r="OB27" s="405"/>
      <c r="OC27" s="405"/>
      <c r="OD27" s="405"/>
      <c r="OE27" s="405"/>
      <c r="OF27" s="405"/>
      <c r="OG27" s="405"/>
      <c r="OH27" s="405"/>
      <c r="OI27" s="405"/>
      <c r="OJ27" s="405"/>
      <c r="OK27" s="405"/>
      <c r="OL27" s="405"/>
      <c r="OM27" s="405"/>
      <c r="ON27" s="405"/>
      <c r="OO27" s="405"/>
      <c r="OP27" s="405"/>
      <c r="OQ27" s="405"/>
      <c r="OR27" s="405"/>
      <c r="OS27" s="405"/>
      <c r="OT27" s="405"/>
      <c r="OU27" s="405"/>
      <c r="OV27" s="405"/>
      <c r="OW27" s="405"/>
      <c r="OX27" s="405"/>
      <c r="OY27" s="405"/>
      <c r="OZ27" s="405"/>
      <c r="PA27" s="405"/>
      <c r="PB27" s="405"/>
      <c r="PC27" s="405"/>
      <c r="PD27" s="405"/>
      <c r="PE27" s="405"/>
      <c r="PF27" s="405"/>
      <c r="PG27" s="405"/>
      <c r="PH27" s="405"/>
      <c r="PI27" s="405"/>
      <c r="PJ27" s="405"/>
      <c r="PK27" s="405"/>
      <c r="PL27" s="405"/>
      <c r="PM27" s="405"/>
      <c r="PN27" s="405"/>
      <c r="PO27" s="405"/>
      <c r="PP27" s="405"/>
      <c r="PQ27" s="405"/>
      <c r="PR27" s="405"/>
      <c r="PS27" s="405"/>
      <c r="PT27" s="405"/>
      <c r="PU27" s="405"/>
      <c r="PV27" s="405"/>
      <c r="PW27" s="405"/>
      <c r="PX27" s="405"/>
      <c r="PY27" s="405"/>
      <c r="PZ27" s="405"/>
      <c r="QA27" s="405"/>
      <c r="QB27" s="405"/>
      <c r="QC27" s="405"/>
      <c r="QD27" s="405"/>
      <c r="QE27" s="405"/>
      <c r="QF27" s="405"/>
      <c r="QG27" s="405"/>
      <c r="QH27" s="405"/>
      <c r="QI27" s="405"/>
      <c r="QJ27" s="405"/>
      <c r="QK27" s="405"/>
      <c r="QL27" s="405"/>
      <c r="QM27" s="405"/>
      <c r="QN27" s="405"/>
      <c r="QO27" s="405"/>
      <c r="QP27" s="405"/>
      <c r="QQ27" s="405"/>
      <c r="QR27" s="405"/>
      <c r="QS27" s="405"/>
      <c r="QT27" s="405"/>
      <c r="QU27" s="405"/>
      <c r="QV27" s="405"/>
      <c r="QW27" s="405"/>
      <c r="QX27" s="405"/>
      <c r="QY27" s="405"/>
      <c r="QZ27" s="405"/>
      <c r="RA27" s="405"/>
      <c r="RB27" s="405"/>
      <c r="RC27" s="405"/>
      <c r="RD27" s="405"/>
      <c r="RE27" s="405"/>
      <c r="RF27" s="405"/>
      <c r="RG27" s="405"/>
      <c r="RH27" s="405"/>
      <c r="RI27" s="405"/>
      <c r="RJ27" s="405"/>
      <c r="RK27" s="405"/>
      <c r="RL27" s="405"/>
      <c r="RM27" s="405"/>
      <c r="RN27" s="405"/>
      <c r="RO27" s="405"/>
      <c r="RP27" s="405"/>
      <c r="RQ27" s="405"/>
      <c r="RR27" s="405"/>
      <c r="RS27" s="405"/>
      <c r="RT27" s="405"/>
      <c r="RU27" s="405"/>
      <c r="RV27" s="405"/>
      <c r="RW27" s="405"/>
      <c r="RX27" s="405"/>
      <c r="RY27" s="405"/>
      <c r="RZ27" s="405"/>
      <c r="SA27" s="405"/>
      <c r="SB27" s="405"/>
      <c r="SC27" s="405"/>
      <c r="SD27" s="405"/>
      <c r="SE27" s="405"/>
      <c r="SF27" s="405"/>
      <c r="SG27" s="405"/>
      <c r="SH27" s="405"/>
      <c r="SI27" s="405"/>
      <c r="SJ27" s="405"/>
      <c r="SK27" s="405"/>
      <c r="SL27" s="405"/>
      <c r="SM27" s="405"/>
      <c r="SN27" s="405"/>
      <c r="SO27" s="405"/>
      <c r="SP27" s="405"/>
      <c r="SQ27" s="405"/>
      <c r="SR27" s="405"/>
      <c r="SS27" s="405"/>
      <c r="ST27" s="405"/>
      <c r="SU27" s="405"/>
      <c r="SV27" s="405"/>
      <c r="SW27" s="405"/>
      <c r="SX27" s="405"/>
      <c r="SY27" s="405"/>
      <c r="SZ27" s="405"/>
      <c r="TA27" s="405"/>
      <c r="TB27" s="405"/>
      <c r="TC27" s="405"/>
      <c r="TD27" s="405"/>
      <c r="TE27" s="405"/>
      <c r="TF27" s="405"/>
      <c r="TG27" s="405"/>
      <c r="TH27" s="405"/>
      <c r="TI27" s="405"/>
      <c r="TJ27" s="405"/>
      <c r="TK27" s="405"/>
      <c r="TL27" s="405"/>
      <c r="TM27" s="405"/>
      <c r="TN27" s="405"/>
      <c r="TO27" s="405"/>
      <c r="TP27" s="405"/>
      <c r="TQ27" s="405"/>
      <c r="TR27" s="405"/>
      <c r="TS27" s="405"/>
      <c r="TT27" s="405"/>
      <c r="TU27" s="405"/>
      <c r="TV27" s="405"/>
      <c r="TW27" s="405"/>
      <c r="TX27" s="405"/>
      <c r="TY27" s="405"/>
      <c r="TZ27" s="405"/>
      <c r="UA27" s="405"/>
      <c r="UB27" s="405"/>
      <c r="UC27" s="405"/>
      <c r="UD27" s="405"/>
      <c r="UE27" s="405"/>
      <c r="UF27" s="405"/>
      <c r="UG27" s="405"/>
      <c r="UH27" s="405"/>
      <c r="UI27" s="405"/>
      <c r="UJ27" s="405"/>
      <c r="UK27" s="405"/>
      <c r="UL27" s="405"/>
      <c r="UM27" s="405"/>
      <c r="UN27" s="405"/>
      <c r="UO27" s="405"/>
      <c r="UP27" s="405"/>
      <c r="UQ27" s="405"/>
      <c r="UR27" s="405"/>
      <c r="US27" s="405"/>
      <c r="UT27" s="405"/>
      <c r="UU27" s="405"/>
      <c r="UV27" s="405"/>
      <c r="UW27" s="405"/>
      <c r="UX27" s="405"/>
      <c r="UY27" s="405"/>
      <c r="UZ27" s="405"/>
      <c r="VA27" s="405"/>
      <c r="VB27" s="405"/>
      <c r="VC27" s="405"/>
      <c r="VD27" s="405"/>
      <c r="VE27" s="405"/>
      <c r="VF27" s="405"/>
      <c r="VG27" s="405"/>
      <c r="VH27" s="405"/>
      <c r="VI27" s="405"/>
      <c r="VJ27" s="405"/>
      <c r="VK27" s="405"/>
      <c r="VL27" s="405"/>
      <c r="VM27" s="405"/>
      <c r="VN27" s="405"/>
      <c r="VO27" s="405"/>
      <c r="VP27" s="405"/>
      <c r="VQ27" s="405"/>
      <c r="VR27" s="405"/>
      <c r="VS27" s="405"/>
      <c r="VT27" s="405"/>
      <c r="VU27" s="405"/>
      <c r="VV27" s="405"/>
      <c r="VW27" s="405"/>
      <c r="VX27" s="405"/>
      <c r="VY27" s="405"/>
      <c r="VZ27" s="405"/>
      <c r="WA27" s="405"/>
      <c r="WB27" s="405"/>
      <c r="WC27" s="405"/>
      <c r="WD27" s="405"/>
      <c r="WE27" s="405"/>
      <c r="WF27" s="405"/>
      <c r="WG27" s="405"/>
      <c r="WH27" s="405"/>
      <c r="WI27" s="405"/>
      <c r="WJ27" s="405"/>
      <c r="WK27" s="405"/>
      <c r="WL27" s="405"/>
      <c r="WM27" s="405"/>
      <c r="WN27" s="405"/>
      <c r="WO27" s="405"/>
      <c r="WP27" s="405"/>
      <c r="WQ27" s="405"/>
      <c r="WR27" s="405"/>
      <c r="WS27" s="405"/>
      <c r="WT27" s="405"/>
      <c r="WU27" s="405"/>
      <c r="WV27" s="405"/>
      <c r="WW27" s="405"/>
      <c r="WX27" s="405"/>
      <c r="WY27" s="405"/>
      <c r="WZ27" s="405"/>
      <c r="XA27" s="405"/>
      <c r="XB27" s="405"/>
      <c r="XC27" s="405"/>
      <c r="XD27" s="405"/>
      <c r="XE27" s="405"/>
      <c r="XF27" s="405"/>
      <c r="XG27" s="405"/>
      <c r="XH27" s="405"/>
      <c r="XI27" s="405"/>
      <c r="XJ27" s="405"/>
      <c r="XK27" s="405"/>
      <c r="XL27" s="405"/>
      <c r="XM27" s="405"/>
      <c r="XN27" s="405"/>
      <c r="XO27" s="405"/>
      <c r="XP27" s="405"/>
      <c r="XQ27" s="405"/>
      <c r="XR27" s="405"/>
      <c r="XS27" s="405"/>
      <c r="XT27" s="405"/>
      <c r="XU27" s="405"/>
      <c r="XV27" s="405"/>
      <c r="XW27" s="405"/>
      <c r="XX27" s="405"/>
      <c r="XY27" s="405"/>
      <c r="XZ27" s="405"/>
      <c r="YA27" s="405"/>
      <c r="YB27" s="405"/>
      <c r="YC27" s="405"/>
      <c r="YD27" s="405"/>
      <c r="YE27" s="405"/>
      <c r="YF27" s="405"/>
      <c r="YG27" s="405"/>
      <c r="YH27" s="405"/>
      <c r="YI27" s="405"/>
      <c r="YJ27" s="405"/>
      <c r="YK27" s="405"/>
      <c r="YL27" s="405"/>
      <c r="YM27" s="405"/>
      <c r="YN27" s="405"/>
      <c r="YO27" s="405"/>
      <c r="YP27" s="405"/>
      <c r="YQ27" s="405"/>
      <c r="YR27" s="405"/>
      <c r="YS27" s="405"/>
      <c r="YT27" s="405"/>
      <c r="YU27" s="405"/>
      <c r="YV27" s="405"/>
      <c r="YW27" s="405"/>
      <c r="YX27" s="405"/>
      <c r="YY27" s="405"/>
      <c r="YZ27" s="405"/>
      <c r="ZA27" s="405"/>
      <c r="ZB27" s="405"/>
      <c r="ZC27" s="405"/>
      <c r="ZD27" s="405"/>
      <c r="ZE27" s="405"/>
      <c r="ZF27" s="405"/>
      <c r="ZG27" s="405"/>
      <c r="ZH27" s="405"/>
      <c r="ZI27" s="405"/>
      <c r="ZJ27" s="405"/>
      <c r="ZK27" s="405"/>
      <c r="ZL27" s="405"/>
      <c r="ZM27" s="405"/>
      <c r="ZN27" s="405"/>
      <c r="ZO27" s="405"/>
      <c r="ZP27" s="405"/>
      <c r="ZQ27" s="405"/>
      <c r="ZR27" s="405"/>
      <c r="ZS27" s="405"/>
      <c r="ZT27" s="405"/>
      <c r="ZU27" s="405"/>
      <c r="ZV27" s="405"/>
      <c r="ZW27" s="405"/>
      <c r="ZX27" s="405"/>
      <c r="ZY27" s="405"/>
      <c r="ZZ27" s="405"/>
      <c r="AAA27" s="405"/>
      <c r="AAB27" s="405"/>
      <c r="AAC27" s="405"/>
      <c r="AAD27" s="405"/>
      <c r="AAE27" s="405"/>
      <c r="AAF27" s="405"/>
      <c r="AAG27" s="405"/>
      <c r="AAH27" s="405"/>
      <c r="AAI27" s="405"/>
      <c r="AAJ27" s="405"/>
      <c r="AAK27" s="405"/>
      <c r="AAL27" s="405"/>
      <c r="AAM27" s="405"/>
      <c r="AAN27" s="405"/>
      <c r="AAO27" s="405"/>
      <c r="AAP27" s="405"/>
      <c r="AAQ27" s="405"/>
      <c r="AAR27" s="405"/>
      <c r="AAS27" s="405"/>
      <c r="AAT27" s="405"/>
      <c r="AAU27" s="405"/>
      <c r="AAV27" s="405"/>
      <c r="AAW27" s="405"/>
      <c r="AAX27" s="405"/>
      <c r="AAY27" s="405"/>
      <c r="AAZ27" s="405"/>
      <c r="ABA27" s="405"/>
      <c r="ABB27" s="405"/>
      <c r="ABC27" s="405"/>
      <c r="ABD27" s="405"/>
      <c r="ABE27" s="405"/>
      <c r="ABF27" s="405"/>
      <c r="ABG27" s="405"/>
      <c r="ABH27" s="405"/>
      <c r="ABI27" s="405"/>
      <c r="ABJ27" s="405"/>
      <c r="ABK27" s="405"/>
      <c r="ABL27" s="405"/>
      <c r="ABM27" s="405"/>
      <c r="ABN27" s="405"/>
      <c r="ABO27" s="405"/>
      <c r="ABP27" s="405"/>
      <c r="ABQ27" s="405"/>
      <c r="ABR27" s="405"/>
      <c r="ABS27" s="405"/>
      <c r="ABT27" s="405"/>
      <c r="ABU27" s="405"/>
      <c r="ABV27" s="405"/>
      <c r="ABW27" s="405"/>
      <c r="ABX27" s="405"/>
      <c r="ABY27" s="405"/>
      <c r="ABZ27" s="405"/>
      <c r="ACA27" s="405"/>
      <c r="ACB27" s="405"/>
      <c r="ACC27" s="405"/>
      <c r="ACD27" s="405"/>
      <c r="ACE27" s="405"/>
      <c r="ACF27" s="405"/>
      <c r="ACG27" s="405"/>
      <c r="ACH27" s="405"/>
      <c r="ACI27" s="405"/>
      <c r="ACJ27" s="405"/>
      <c r="ACK27" s="405"/>
      <c r="ACL27" s="405"/>
      <c r="ACM27" s="405"/>
      <c r="ACN27" s="405"/>
      <c r="ACO27" s="405"/>
      <c r="ACP27" s="405"/>
      <c r="ACQ27" s="405"/>
      <c r="ACR27" s="405"/>
      <c r="ACS27" s="405"/>
      <c r="ACT27" s="405"/>
      <c r="ACU27" s="405"/>
      <c r="ACV27" s="405"/>
      <c r="ACW27" s="405"/>
      <c r="ACX27" s="405"/>
      <c r="ACY27" s="405"/>
      <c r="ACZ27" s="405"/>
      <c r="ADA27" s="405"/>
      <c r="ADB27" s="405"/>
      <c r="ADC27" s="405"/>
      <c r="ADD27" s="405"/>
      <c r="ADE27" s="405"/>
      <c r="ADF27" s="405"/>
      <c r="ADG27" s="405"/>
      <c r="ADH27" s="405"/>
      <c r="ADI27" s="405"/>
      <c r="ADJ27" s="405"/>
      <c r="ADK27" s="405"/>
      <c r="ADL27" s="405"/>
      <c r="ADM27" s="405"/>
      <c r="ADN27" s="405"/>
      <c r="ADO27" s="405"/>
      <c r="ADP27" s="405"/>
      <c r="ADQ27" s="405"/>
      <c r="ADR27" s="405"/>
      <c r="ADS27" s="405"/>
      <c r="ADT27" s="405"/>
      <c r="ADU27" s="405"/>
      <c r="ADV27" s="405"/>
      <c r="ADW27" s="405"/>
      <c r="ADX27" s="405"/>
      <c r="ADY27" s="405"/>
      <c r="ADZ27" s="405"/>
      <c r="AEA27" s="405"/>
      <c r="AEB27" s="405"/>
      <c r="AEC27" s="405"/>
      <c r="AED27" s="405"/>
      <c r="AEE27" s="405"/>
      <c r="AEF27" s="405"/>
      <c r="AEG27" s="405"/>
      <c r="AEH27" s="405"/>
      <c r="AEI27" s="405"/>
      <c r="AEJ27" s="405"/>
      <c r="AEK27" s="405"/>
      <c r="AEL27" s="405"/>
      <c r="AEM27" s="405"/>
      <c r="AEN27" s="405"/>
      <c r="AEO27" s="405"/>
      <c r="AEP27" s="405"/>
      <c r="AEQ27" s="405"/>
      <c r="AER27" s="405"/>
      <c r="AES27" s="405"/>
      <c r="AET27" s="405"/>
      <c r="AEU27" s="405"/>
      <c r="AEV27" s="405"/>
      <c r="AEW27" s="405"/>
      <c r="AEX27" s="405"/>
      <c r="AEY27" s="405"/>
      <c r="AEZ27" s="405"/>
      <c r="AFA27" s="405"/>
      <c r="AFB27" s="405"/>
      <c r="AFC27" s="405"/>
      <c r="AFD27" s="405"/>
      <c r="AFE27" s="405"/>
      <c r="AFF27" s="405"/>
      <c r="AFG27" s="405"/>
      <c r="AFH27" s="405"/>
      <c r="AFI27" s="405"/>
      <c r="AFJ27" s="405"/>
      <c r="AFK27" s="405"/>
      <c r="AFL27" s="405"/>
      <c r="AFM27" s="405"/>
      <c r="AFN27" s="405"/>
      <c r="AFO27" s="405"/>
      <c r="AFP27" s="405"/>
      <c r="AFQ27" s="405"/>
      <c r="AFR27" s="405"/>
      <c r="AFS27" s="405"/>
      <c r="AFT27" s="405"/>
      <c r="AFU27" s="405"/>
      <c r="AFV27" s="405"/>
      <c r="AFW27" s="405"/>
      <c r="AFX27" s="405"/>
      <c r="AFY27" s="405"/>
      <c r="AFZ27" s="405"/>
      <c r="AGA27" s="405"/>
      <c r="AGB27" s="405"/>
      <c r="AGC27" s="405"/>
      <c r="AGD27" s="405"/>
      <c r="AGE27" s="405"/>
      <c r="AGF27" s="405"/>
      <c r="AGG27" s="405"/>
      <c r="AGH27" s="405"/>
      <c r="AGI27" s="405"/>
      <c r="AGJ27" s="405"/>
      <c r="AGK27" s="405"/>
      <c r="AGL27" s="405"/>
      <c r="AGM27" s="405"/>
      <c r="AGN27" s="405"/>
      <c r="AGO27" s="405"/>
      <c r="AGP27" s="405"/>
      <c r="AGQ27" s="405"/>
      <c r="AGR27" s="405"/>
      <c r="AGS27" s="405"/>
      <c r="AGT27" s="405"/>
      <c r="AGU27" s="405"/>
      <c r="AGV27" s="405"/>
      <c r="AGW27" s="405"/>
      <c r="AGX27" s="405"/>
      <c r="AGY27" s="405"/>
      <c r="AGZ27" s="405"/>
      <c r="AHA27" s="405"/>
      <c r="AHB27" s="405"/>
      <c r="AHC27" s="405"/>
      <c r="AHD27" s="405"/>
      <c r="AHE27" s="405"/>
      <c r="AHF27" s="405"/>
      <c r="AHG27" s="405"/>
      <c r="AHH27" s="405"/>
      <c r="AHI27" s="405"/>
      <c r="AHJ27" s="405"/>
      <c r="AHK27" s="405"/>
      <c r="AHL27" s="405"/>
      <c r="AHM27" s="405"/>
      <c r="AHN27" s="405"/>
      <c r="AHO27" s="405"/>
      <c r="AHP27" s="405"/>
      <c r="AHQ27" s="405"/>
      <c r="AHR27" s="405"/>
      <c r="AHS27" s="405"/>
      <c r="AHT27" s="405"/>
      <c r="AHU27" s="405"/>
      <c r="AHV27" s="405"/>
      <c r="AHW27" s="405"/>
      <c r="AHX27" s="405"/>
      <c r="AHY27" s="405"/>
      <c r="AHZ27" s="405"/>
      <c r="AIA27" s="405"/>
      <c r="AIB27" s="405"/>
      <c r="AIC27" s="405"/>
      <c r="AID27" s="405"/>
      <c r="AIE27" s="405"/>
      <c r="AIF27" s="405"/>
      <c r="AIG27" s="405"/>
      <c r="AIH27" s="405"/>
      <c r="AII27" s="405"/>
      <c r="AIJ27" s="405"/>
      <c r="AIK27" s="405"/>
      <c r="AIL27" s="405"/>
      <c r="AIM27" s="405"/>
      <c r="AIN27" s="405"/>
      <c r="AIO27" s="405"/>
      <c r="AIP27" s="405"/>
      <c r="AIQ27" s="405"/>
      <c r="AIR27" s="405"/>
      <c r="AIS27" s="405"/>
      <c r="AIT27" s="405"/>
      <c r="AIU27" s="405"/>
      <c r="AIV27" s="405"/>
      <c r="AIW27" s="405"/>
      <c r="AIX27" s="405"/>
      <c r="AIY27" s="405"/>
      <c r="AIZ27" s="405"/>
      <c r="AJA27" s="405"/>
      <c r="AJB27" s="405"/>
      <c r="AJC27" s="405"/>
      <c r="AJD27" s="405"/>
      <c r="AJE27" s="405"/>
      <c r="AJF27" s="405"/>
      <c r="AJG27" s="405"/>
      <c r="AJH27" s="405"/>
      <c r="AJI27" s="405"/>
      <c r="AJJ27" s="405"/>
      <c r="AJK27" s="405"/>
      <c r="AJL27" s="405"/>
      <c r="AJM27" s="405"/>
      <c r="AJN27" s="405"/>
      <c r="AJO27" s="405"/>
      <c r="AJP27" s="405"/>
      <c r="AJQ27" s="405"/>
      <c r="AJR27" s="405"/>
      <c r="AJS27" s="405"/>
      <c r="AJT27" s="405"/>
      <c r="AJU27" s="405"/>
      <c r="AJV27" s="405"/>
      <c r="AJW27" s="405"/>
      <c r="AJX27" s="405"/>
      <c r="AJY27" s="405"/>
      <c r="AJZ27" s="405"/>
      <c r="AKA27" s="405"/>
      <c r="AKB27" s="405"/>
      <c r="AKC27" s="405"/>
      <c r="AKD27" s="405"/>
      <c r="AKE27" s="405"/>
      <c r="AKF27" s="405"/>
      <c r="AKG27" s="405"/>
      <c r="AKH27" s="405"/>
      <c r="AKI27" s="405"/>
      <c r="AKJ27" s="405"/>
      <c r="AKK27" s="405"/>
      <c r="AKL27" s="405"/>
      <c r="AKM27" s="405"/>
      <c r="AKN27" s="405"/>
      <c r="AKO27" s="405"/>
      <c r="AKP27" s="405"/>
      <c r="AKQ27" s="405"/>
      <c r="AKR27" s="405"/>
      <c r="AKS27" s="405"/>
      <c r="AKT27" s="405"/>
      <c r="AKU27" s="405"/>
      <c r="AKV27" s="405"/>
      <c r="AKW27" s="405"/>
      <c r="AKX27" s="405"/>
      <c r="AKY27" s="405"/>
      <c r="AKZ27" s="405"/>
      <c r="ALA27" s="405"/>
      <c r="ALB27" s="405"/>
      <c r="ALC27" s="405"/>
      <c r="ALD27" s="405"/>
      <c r="ALE27" s="405"/>
      <c r="ALF27" s="405"/>
      <c r="ALG27" s="405"/>
      <c r="ALH27" s="405"/>
      <c r="ALI27" s="405"/>
      <c r="ALJ27" s="405"/>
      <c r="ALK27" s="405"/>
      <c r="ALL27" s="405"/>
      <c r="ALM27" s="405"/>
      <c r="ALN27" s="405"/>
      <c r="ALO27" s="405"/>
      <c r="ALP27" s="405"/>
      <c r="ALQ27" s="405"/>
      <c r="ALR27" s="405"/>
      <c r="ALS27" s="405"/>
      <c r="ALT27" s="405"/>
      <c r="ALU27" s="405"/>
      <c r="ALV27" s="405"/>
      <c r="ALW27" s="405"/>
      <c r="ALX27" s="405"/>
      <c r="ALY27" s="405"/>
      <c r="ALZ27" s="405"/>
      <c r="AMA27" s="405"/>
      <c r="AMB27" s="405"/>
      <c r="AMC27" s="405"/>
      <c r="AMD27" s="405"/>
      <c r="AME27" s="405"/>
      <c r="AMF27" s="405"/>
      <c r="AMG27" s="405"/>
      <c r="AMH27" s="405"/>
      <c r="AMI27" s="405"/>
      <c r="AMJ27" s="405"/>
      <c r="AMK27" s="405"/>
      <c r="AML27" s="405"/>
      <c r="AMM27" s="405"/>
      <c r="AMN27" s="405"/>
      <c r="AMO27" s="405"/>
      <c r="AMP27" s="405"/>
      <c r="AMQ27" s="405"/>
      <c r="AMR27" s="405"/>
      <c r="AMS27" s="405"/>
      <c r="AMT27" s="405"/>
      <c r="AMU27" s="405"/>
      <c r="AMV27" s="405"/>
      <c r="AMW27" s="405"/>
      <c r="AMX27" s="405"/>
      <c r="AMY27" s="405"/>
      <c r="AMZ27" s="405"/>
      <c r="ANA27" s="405"/>
      <c r="ANB27" s="405"/>
      <c r="ANC27" s="405"/>
      <c r="AND27" s="405"/>
      <c r="ANE27" s="405"/>
      <c r="ANF27" s="405"/>
      <c r="ANG27" s="405"/>
      <c r="ANH27" s="405"/>
      <c r="ANI27" s="405"/>
      <c r="ANJ27" s="405"/>
      <c r="ANK27" s="405"/>
      <c r="ANL27" s="405"/>
      <c r="ANM27" s="405"/>
      <c r="ANN27" s="405"/>
      <c r="ANO27" s="405"/>
      <c r="ANP27" s="405"/>
      <c r="ANQ27" s="405"/>
      <c r="ANR27" s="405"/>
      <c r="ANS27" s="405"/>
      <c r="ANT27" s="405"/>
      <c r="ANU27" s="405"/>
      <c r="ANV27" s="405"/>
      <c r="ANW27" s="405"/>
      <c r="ANX27" s="405"/>
      <c r="ANY27" s="405"/>
      <c r="ANZ27" s="405"/>
      <c r="AOA27" s="405"/>
      <c r="AOB27" s="405"/>
      <c r="AOC27" s="405"/>
      <c r="AOD27" s="405"/>
      <c r="AOE27" s="405"/>
      <c r="AOF27" s="405"/>
      <c r="AOG27" s="405"/>
      <c r="AOH27" s="405"/>
      <c r="AOI27" s="405"/>
      <c r="AOJ27" s="405"/>
      <c r="AOK27" s="405"/>
      <c r="AOL27" s="405"/>
      <c r="AOM27" s="405"/>
      <c r="AON27" s="405"/>
      <c r="AOO27" s="405"/>
      <c r="AOP27" s="405"/>
      <c r="AOQ27" s="405"/>
      <c r="AOR27" s="405"/>
      <c r="AOS27" s="405"/>
      <c r="AOT27" s="405"/>
      <c r="AOU27" s="405"/>
      <c r="AOV27" s="405"/>
      <c r="AOW27" s="405"/>
      <c r="AOX27" s="405"/>
      <c r="AOY27" s="405"/>
      <c r="AOZ27" s="405"/>
      <c r="APA27" s="405"/>
      <c r="APB27" s="405"/>
      <c r="APC27" s="405"/>
      <c r="APD27" s="405"/>
      <c r="APE27" s="405"/>
      <c r="APF27" s="405"/>
      <c r="APG27" s="405"/>
      <c r="APH27" s="405"/>
      <c r="API27" s="405"/>
      <c r="APJ27" s="405"/>
      <c r="APK27" s="405"/>
      <c r="APL27" s="405"/>
      <c r="APM27" s="405"/>
      <c r="APN27" s="405"/>
      <c r="APO27" s="405"/>
      <c r="APP27" s="405"/>
      <c r="APQ27" s="405"/>
      <c r="APR27" s="405"/>
      <c r="APS27" s="405"/>
      <c r="APT27" s="405"/>
      <c r="APU27" s="405"/>
      <c r="APV27" s="405"/>
      <c r="APW27" s="405"/>
      <c r="APX27" s="405"/>
      <c r="APY27" s="405"/>
      <c r="APZ27" s="405"/>
      <c r="AQA27" s="405"/>
      <c r="AQB27" s="405"/>
      <c r="AQC27" s="405"/>
      <c r="AQD27" s="405"/>
      <c r="AQE27" s="405"/>
      <c r="AQF27" s="405"/>
      <c r="AQG27" s="405"/>
      <c r="AQH27" s="405"/>
      <c r="AQI27" s="405"/>
      <c r="AQJ27" s="405"/>
      <c r="AQK27" s="405"/>
      <c r="AQL27" s="405"/>
      <c r="AQM27" s="405"/>
      <c r="AQN27" s="405"/>
      <c r="AQO27" s="405"/>
      <c r="AQP27" s="405"/>
      <c r="AQQ27" s="405"/>
      <c r="AQR27" s="405"/>
      <c r="AQS27" s="405"/>
      <c r="AQT27" s="405"/>
      <c r="AQU27" s="405"/>
      <c r="AQV27" s="405"/>
      <c r="AQW27" s="405"/>
      <c r="AQX27" s="405"/>
      <c r="AQY27" s="405"/>
      <c r="AQZ27" s="405"/>
      <c r="ARA27" s="405"/>
      <c r="ARB27" s="405"/>
      <c r="ARC27" s="405"/>
      <c r="ARD27" s="405"/>
      <c r="ARE27" s="405"/>
      <c r="ARF27" s="405"/>
      <c r="ARG27" s="405"/>
      <c r="ARH27" s="405"/>
      <c r="ARI27" s="405"/>
      <c r="ARJ27" s="405"/>
      <c r="ARK27" s="405"/>
      <c r="ARL27" s="405"/>
      <c r="ARM27" s="405"/>
      <c r="ARN27" s="405"/>
      <c r="ARO27" s="405"/>
      <c r="ARP27" s="405"/>
      <c r="ARQ27" s="405"/>
      <c r="ARR27" s="405"/>
      <c r="ARS27" s="405"/>
      <c r="ART27" s="405"/>
      <c r="ARU27" s="405"/>
      <c r="ARV27" s="405"/>
      <c r="ARW27" s="405"/>
      <c r="ARX27" s="405"/>
      <c r="ARY27" s="405"/>
      <c r="ARZ27" s="405"/>
      <c r="ASA27" s="405"/>
      <c r="ASB27" s="405"/>
      <c r="ASC27" s="405"/>
      <c r="ASD27" s="405"/>
      <c r="ASE27" s="405"/>
      <c r="ASF27" s="405"/>
      <c r="ASG27" s="405"/>
      <c r="ASH27" s="405"/>
      <c r="ASI27" s="405"/>
      <c r="ASJ27" s="405"/>
      <c r="ASK27" s="405"/>
      <c r="ASL27" s="405"/>
      <c r="ASM27" s="405"/>
      <c r="ASN27" s="405"/>
      <c r="ASO27" s="405"/>
      <c r="ASP27" s="405"/>
      <c r="ASQ27" s="405"/>
      <c r="ASR27" s="405"/>
      <c r="ASS27" s="405"/>
      <c r="AST27" s="405"/>
      <c r="ASU27" s="405"/>
      <c r="ASV27" s="405"/>
      <c r="ASW27" s="405"/>
      <c r="ASX27" s="405"/>
      <c r="ASY27" s="405"/>
      <c r="ASZ27" s="405"/>
      <c r="ATA27" s="405"/>
      <c r="ATB27" s="405"/>
      <c r="ATC27" s="405"/>
      <c r="ATD27" s="405"/>
      <c r="ATE27" s="405"/>
      <c r="ATF27" s="405"/>
      <c r="ATG27" s="405"/>
      <c r="ATH27" s="405"/>
      <c r="ATI27" s="405"/>
      <c r="ATJ27" s="405"/>
      <c r="ATK27" s="405"/>
      <c r="ATL27" s="405"/>
      <c r="ATM27" s="405"/>
      <c r="ATN27" s="405"/>
      <c r="ATO27" s="405"/>
      <c r="ATP27" s="405"/>
      <c r="ATQ27" s="405"/>
      <c r="ATR27" s="405"/>
      <c r="ATS27" s="405"/>
      <c r="ATT27" s="405"/>
      <c r="ATU27" s="405"/>
      <c r="ATV27" s="405"/>
      <c r="ATW27" s="405"/>
      <c r="ATX27" s="405"/>
      <c r="ATY27" s="405"/>
      <c r="ATZ27" s="405"/>
      <c r="AUA27" s="405"/>
      <c r="AUB27" s="405"/>
      <c r="AUC27" s="405"/>
      <c r="AUD27" s="405"/>
      <c r="AUE27" s="405"/>
      <c r="AUF27" s="405"/>
      <c r="AUG27" s="405"/>
      <c r="AUH27" s="405"/>
      <c r="AUI27" s="405"/>
      <c r="AUJ27" s="405"/>
      <c r="AUK27" s="405"/>
      <c r="AUL27" s="405"/>
      <c r="AUM27" s="405"/>
      <c r="AUN27" s="405"/>
      <c r="AUO27" s="405"/>
      <c r="AUP27" s="405"/>
      <c r="AUQ27" s="405"/>
      <c r="AUR27" s="405"/>
      <c r="AUS27" s="405"/>
      <c r="AUT27" s="405"/>
      <c r="AUU27" s="405"/>
      <c r="AUV27" s="405"/>
      <c r="AUW27" s="405"/>
      <c r="AUX27" s="405"/>
      <c r="AUY27" s="405"/>
      <c r="AUZ27" s="405"/>
      <c r="AVA27" s="405"/>
      <c r="AVB27" s="405"/>
      <c r="AVC27" s="405"/>
      <c r="AVD27" s="405"/>
      <c r="AVE27" s="405"/>
      <c r="AVF27" s="405"/>
      <c r="AVG27" s="405"/>
      <c r="AVH27" s="405"/>
      <c r="AVI27" s="405"/>
      <c r="AVJ27" s="405"/>
      <c r="AVK27" s="405"/>
      <c r="AVL27" s="405"/>
      <c r="AVM27" s="405"/>
      <c r="AVN27" s="405"/>
      <c r="AVO27" s="405"/>
      <c r="AVP27" s="405"/>
      <c r="AVQ27" s="405"/>
      <c r="AVR27" s="405"/>
      <c r="AVS27" s="405"/>
      <c r="AVT27" s="405"/>
      <c r="AVU27" s="405"/>
      <c r="AVV27" s="405"/>
      <c r="AVW27" s="405"/>
      <c r="AVX27" s="405"/>
      <c r="AVY27" s="405"/>
      <c r="AVZ27" s="405"/>
      <c r="AWA27" s="405"/>
      <c r="AWB27" s="405"/>
      <c r="AWC27" s="405"/>
      <c r="AWD27" s="405"/>
      <c r="AWE27" s="405"/>
      <c r="AWF27" s="405"/>
      <c r="AWG27" s="405"/>
      <c r="AWH27" s="405"/>
      <c r="AWI27" s="405"/>
      <c r="AWJ27" s="405"/>
      <c r="AWK27" s="405"/>
      <c r="AWL27" s="405"/>
      <c r="AWM27" s="405"/>
      <c r="AWN27" s="405"/>
      <c r="AWO27" s="405"/>
      <c r="AWP27" s="405"/>
      <c r="AWQ27" s="405"/>
      <c r="AWR27" s="405"/>
      <c r="AWS27" s="405"/>
      <c r="AWT27" s="405"/>
      <c r="AWU27" s="405"/>
      <c r="AWV27" s="405"/>
      <c r="AWW27" s="405"/>
      <c r="AWX27" s="405"/>
      <c r="AWY27" s="405"/>
      <c r="AWZ27" s="405"/>
      <c r="AXA27" s="405"/>
      <c r="AXB27" s="405"/>
      <c r="AXC27" s="405"/>
      <c r="AXD27" s="405"/>
      <c r="AXE27" s="405"/>
      <c r="AXF27" s="405"/>
      <c r="AXG27" s="405"/>
      <c r="AXH27" s="405"/>
      <c r="AXI27" s="405"/>
      <c r="AXJ27" s="405"/>
      <c r="AXK27" s="405"/>
    </row>
    <row r="28" spans="1:1311" s="404" customFormat="1" ht="14.1" customHeight="1" thickBot="1">
      <c r="A28" s="433" t="s">
        <v>223</v>
      </c>
      <c r="B28" s="434">
        <v>18</v>
      </c>
      <c r="C28" s="435">
        <v>40795</v>
      </c>
      <c r="D28" s="433" t="s">
        <v>209</v>
      </c>
      <c r="E28" s="432">
        <v>10000</v>
      </c>
      <c r="F28" s="433" t="s">
        <v>220</v>
      </c>
      <c r="G28" s="433">
        <v>22</v>
      </c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5"/>
      <c r="BW28" s="405"/>
      <c r="BX28" s="405"/>
      <c r="BY28" s="405"/>
      <c r="BZ28" s="405"/>
      <c r="CA28" s="405"/>
      <c r="CB28" s="405"/>
      <c r="CC28" s="405"/>
      <c r="CD28" s="405"/>
      <c r="CE28" s="405"/>
      <c r="CF28" s="405"/>
      <c r="CG28" s="405"/>
      <c r="CH28" s="405"/>
      <c r="CI28" s="405"/>
      <c r="CJ28" s="405"/>
      <c r="CK28" s="405"/>
      <c r="CL28" s="405"/>
      <c r="CM28" s="405"/>
      <c r="CN28" s="405"/>
      <c r="CO28" s="405"/>
      <c r="CP28" s="405"/>
      <c r="CQ28" s="405"/>
      <c r="CR28" s="405"/>
      <c r="CS28" s="405"/>
      <c r="CT28" s="405"/>
      <c r="CU28" s="405"/>
      <c r="CV28" s="405"/>
      <c r="CW28" s="405"/>
      <c r="CX28" s="405"/>
      <c r="CY28" s="405"/>
      <c r="CZ28" s="405"/>
      <c r="DA28" s="405"/>
      <c r="DB28" s="405"/>
      <c r="DC28" s="405"/>
      <c r="DD28" s="405"/>
      <c r="DE28" s="405"/>
      <c r="DF28" s="405"/>
      <c r="DG28" s="405"/>
      <c r="DH28" s="405"/>
      <c r="DI28" s="405"/>
      <c r="DJ28" s="405"/>
      <c r="DK28" s="405"/>
      <c r="DL28" s="405"/>
      <c r="DM28" s="405"/>
      <c r="DN28" s="405"/>
      <c r="DO28" s="405"/>
      <c r="DP28" s="405"/>
      <c r="DQ28" s="405"/>
      <c r="DR28" s="405"/>
      <c r="DS28" s="405"/>
      <c r="DT28" s="405"/>
      <c r="DU28" s="405"/>
      <c r="DV28" s="405"/>
      <c r="DW28" s="405"/>
      <c r="DX28" s="405"/>
      <c r="DY28" s="405"/>
      <c r="DZ28" s="405"/>
      <c r="EA28" s="405"/>
      <c r="EB28" s="405"/>
      <c r="EC28" s="405"/>
      <c r="ED28" s="405"/>
      <c r="EE28" s="405"/>
      <c r="EF28" s="405"/>
      <c r="EG28" s="405"/>
      <c r="EH28" s="405"/>
      <c r="EI28" s="405"/>
      <c r="EJ28" s="405"/>
      <c r="EK28" s="405"/>
      <c r="EL28" s="405"/>
      <c r="EM28" s="405"/>
      <c r="EN28" s="405"/>
      <c r="EO28" s="405"/>
      <c r="EP28" s="405"/>
      <c r="EQ28" s="405"/>
      <c r="ER28" s="405"/>
      <c r="ES28" s="405"/>
      <c r="ET28" s="405"/>
      <c r="EU28" s="405"/>
      <c r="EV28" s="405"/>
      <c r="EW28" s="405"/>
      <c r="EX28" s="405"/>
      <c r="EY28" s="405"/>
      <c r="EZ28" s="405"/>
      <c r="FA28" s="405"/>
      <c r="FB28" s="405"/>
      <c r="FC28" s="405"/>
      <c r="FD28" s="405"/>
      <c r="FE28" s="405"/>
      <c r="FF28" s="405"/>
      <c r="FG28" s="405"/>
      <c r="FH28" s="405"/>
      <c r="FI28" s="405"/>
      <c r="FJ28" s="405"/>
      <c r="FK28" s="405"/>
      <c r="FL28" s="405"/>
      <c r="FM28" s="405"/>
      <c r="FN28" s="405"/>
      <c r="FO28" s="405"/>
      <c r="FP28" s="405"/>
      <c r="FQ28" s="405"/>
      <c r="FR28" s="405"/>
      <c r="FS28" s="405"/>
      <c r="FT28" s="405"/>
      <c r="FU28" s="405"/>
      <c r="FV28" s="405"/>
      <c r="FW28" s="405"/>
      <c r="FX28" s="405"/>
      <c r="FY28" s="405"/>
      <c r="FZ28" s="405"/>
      <c r="GA28" s="405"/>
      <c r="GB28" s="405"/>
      <c r="GC28" s="405"/>
      <c r="GD28" s="405"/>
      <c r="GE28" s="405"/>
      <c r="GF28" s="405"/>
      <c r="GG28" s="405"/>
      <c r="GH28" s="405"/>
      <c r="GI28" s="405"/>
      <c r="GJ28" s="405"/>
      <c r="GK28" s="405"/>
      <c r="GL28" s="405"/>
      <c r="GM28" s="405"/>
      <c r="GN28" s="405"/>
      <c r="GO28" s="405"/>
      <c r="GP28" s="405"/>
      <c r="GQ28" s="405"/>
      <c r="GR28" s="405"/>
      <c r="GS28" s="405"/>
      <c r="GT28" s="405"/>
      <c r="GU28" s="405"/>
      <c r="GV28" s="405"/>
      <c r="GW28" s="405"/>
      <c r="GX28" s="405"/>
      <c r="GY28" s="405"/>
      <c r="GZ28" s="405"/>
      <c r="HA28" s="405"/>
      <c r="HB28" s="405"/>
      <c r="HC28" s="405"/>
      <c r="HD28" s="405"/>
      <c r="HE28" s="405"/>
      <c r="HF28" s="405"/>
      <c r="HG28" s="405"/>
      <c r="HH28" s="405"/>
      <c r="HI28" s="405"/>
      <c r="HJ28" s="405"/>
      <c r="HK28" s="405"/>
      <c r="HL28" s="405"/>
      <c r="HM28" s="405"/>
      <c r="HN28" s="405"/>
      <c r="HO28" s="405"/>
      <c r="HP28" s="405"/>
      <c r="HQ28" s="405"/>
      <c r="HR28" s="405"/>
      <c r="HS28" s="405"/>
      <c r="HT28" s="405"/>
      <c r="HU28" s="405"/>
      <c r="HV28" s="405"/>
      <c r="HW28" s="405"/>
      <c r="HX28" s="405"/>
      <c r="HY28" s="405"/>
      <c r="HZ28" s="405"/>
      <c r="IA28" s="405"/>
      <c r="IB28" s="405"/>
      <c r="IC28" s="405"/>
      <c r="ID28" s="405"/>
      <c r="IE28" s="405"/>
      <c r="IF28" s="405"/>
      <c r="IG28" s="405"/>
      <c r="IH28" s="405"/>
      <c r="II28" s="405"/>
      <c r="IJ28" s="405"/>
      <c r="IK28" s="405"/>
      <c r="IL28" s="405"/>
      <c r="IM28" s="405"/>
      <c r="IN28" s="405"/>
      <c r="IO28" s="405"/>
      <c r="IP28" s="405"/>
      <c r="IQ28" s="405"/>
      <c r="IR28" s="405"/>
      <c r="IS28" s="405"/>
      <c r="IT28" s="405"/>
      <c r="IU28" s="405"/>
      <c r="IV28" s="405"/>
      <c r="IW28" s="405"/>
      <c r="IX28" s="405"/>
      <c r="IY28" s="405"/>
      <c r="IZ28" s="405"/>
      <c r="JA28" s="405"/>
      <c r="JB28" s="405"/>
      <c r="JC28" s="405"/>
      <c r="JD28" s="405"/>
      <c r="JE28" s="405"/>
      <c r="JF28" s="405"/>
      <c r="JG28" s="405"/>
      <c r="JH28" s="405"/>
      <c r="JI28" s="405"/>
      <c r="JJ28" s="405"/>
      <c r="JK28" s="405"/>
      <c r="JL28" s="405"/>
      <c r="JM28" s="405"/>
      <c r="JN28" s="405"/>
      <c r="JO28" s="405"/>
      <c r="JP28" s="405"/>
      <c r="JQ28" s="405"/>
      <c r="JR28" s="405"/>
      <c r="JS28" s="405"/>
      <c r="JT28" s="405"/>
      <c r="JU28" s="405"/>
      <c r="JV28" s="405"/>
      <c r="JW28" s="405"/>
      <c r="JX28" s="405"/>
      <c r="JY28" s="405"/>
      <c r="JZ28" s="405"/>
      <c r="KA28" s="405"/>
      <c r="KB28" s="405"/>
      <c r="KC28" s="405"/>
      <c r="KD28" s="405"/>
      <c r="KE28" s="405"/>
      <c r="KF28" s="405"/>
      <c r="KG28" s="405"/>
      <c r="KH28" s="405"/>
      <c r="KI28" s="405"/>
      <c r="KJ28" s="405"/>
      <c r="KK28" s="405"/>
      <c r="KL28" s="405"/>
      <c r="KM28" s="405"/>
      <c r="KN28" s="405"/>
      <c r="KO28" s="405"/>
      <c r="KP28" s="405"/>
      <c r="KQ28" s="405"/>
      <c r="KR28" s="405"/>
      <c r="KS28" s="405"/>
      <c r="KT28" s="405"/>
      <c r="KU28" s="405"/>
      <c r="KV28" s="405"/>
      <c r="KW28" s="405"/>
      <c r="KX28" s="405"/>
      <c r="KY28" s="405"/>
      <c r="KZ28" s="405"/>
      <c r="LA28" s="405"/>
      <c r="LB28" s="405"/>
      <c r="LC28" s="405"/>
      <c r="LD28" s="405"/>
      <c r="LE28" s="405"/>
      <c r="LF28" s="405"/>
      <c r="LG28" s="405"/>
      <c r="LH28" s="405"/>
      <c r="LI28" s="405"/>
      <c r="LJ28" s="405"/>
      <c r="LK28" s="405"/>
      <c r="LL28" s="405"/>
      <c r="LM28" s="405"/>
      <c r="LN28" s="405"/>
      <c r="LO28" s="405"/>
      <c r="LP28" s="405"/>
      <c r="LQ28" s="405"/>
      <c r="LR28" s="405"/>
      <c r="LS28" s="405"/>
      <c r="LT28" s="405"/>
      <c r="LU28" s="405"/>
      <c r="LV28" s="405"/>
      <c r="LW28" s="405"/>
      <c r="LX28" s="405"/>
      <c r="LY28" s="405"/>
      <c r="LZ28" s="405"/>
      <c r="MA28" s="405"/>
      <c r="MB28" s="405"/>
      <c r="MC28" s="405"/>
      <c r="MD28" s="405"/>
      <c r="ME28" s="405"/>
      <c r="MF28" s="405"/>
      <c r="MG28" s="405"/>
      <c r="MH28" s="405"/>
      <c r="MI28" s="405"/>
      <c r="MJ28" s="405"/>
      <c r="MK28" s="405"/>
      <c r="ML28" s="405"/>
      <c r="MM28" s="405"/>
      <c r="MN28" s="405"/>
      <c r="MO28" s="405"/>
      <c r="MP28" s="405"/>
      <c r="MQ28" s="405"/>
      <c r="MR28" s="405"/>
      <c r="MS28" s="405"/>
      <c r="MT28" s="405"/>
      <c r="MU28" s="405"/>
      <c r="MV28" s="405"/>
      <c r="MW28" s="405"/>
      <c r="MX28" s="405"/>
      <c r="MY28" s="405"/>
      <c r="MZ28" s="405"/>
      <c r="NA28" s="405"/>
      <c r="NB28" s="405"/>
      <c r="NC28" s="405"/>
      <c r="ND28" s="405"/>
      <c r="NE28" s="405"/>
      <c r="NF28" s="405"/>
      <c r="NG28" s="405"/>
      <c r="NH28" s="405"/>
      <c r="NI28" s="405"/>
      <c r="NJ28" s="405"/>
      <c r="NK28" s="405"/>
      <c r="NL28" s="405"/>
      <c r="NM28" s="405"/>
      <c r="NN28" s="405"/>
      <c r="NO28" s="405"/>
      <c r="NP28" s="405"/>
      <c r="NQ28" s="405"/>
      <c r="NR28" s="405"/>
      <c r="NS28" s="405"/>
      <c r="NT28" s="405"/>
      <c r="NU28" s="405"/>
      <c r="NV28" s="405"/>
      <c r="NW28" s="405"/>
      <c r="NX28" s="405"/>
      <c r="NY28" s="405"/>
      <c r="NZ28" s="405"/>
      <c r="OA28" s="405"/>
      <c r="OB28" s="405"/>
      <c r="OC28" s="405"/>
      <c r="OD28" s="405"/>
      <c r="OE28" s="405"/>
      <c r="OF28" s="405"/>
      <c r="OG28" s="405"/>
      <c r="OH28" s="405"/>
      <c r="OI28" s="405"/>
      <c r="OJ28" s="405"/>
      <c r="OK28" s="405"/>
      <c r="OL28" s="405"/>
      <c r="OM28" s="405"/>
      <c r="ON28" s="405"/>
      <c r="OO28" s="405"/>
      <c r="OP28" s="405"/>
      <c r="OQ28" s="405"/>
      <c r="OR28" s="405"/>
      <c r="OS28" s="405"/>
      <c r="OT28" s="405"/>
      <c r="OU28" s="405"/>
      <c r="OV28" s="405"/>
      <c r="OW28" s="405"/>
      <c r="OX28" s="405"/>
      <c r="OY28" s="405"/>
      <c r="OZ28" s="405"/>
      <c r="PA28" s="405"/>
      <c r="PB28" s="405"/>
      <c r="PC28" s="405"/>
      <c r="PD28" s="405"/>
      <c r="PE28" s="405"/>
      <c r="PF28" s="405"/>
      <c r="PG28" s="405"/>
      <c r="PH28" s="405"/>
      <c r="PI28" s="405"/>
      <c r="PJ28" s="405"/>
      <c r="PK28" s="405"/>
      <c r="PL28" s="405"/>
      <c r="PM28" s="405"/>
      <c r="PN28" s="405"/>
      <c r="PO28" s="405"/>
      <c r="PP28" s="405"/>
      <c r="PQ28" s="405"/>
      <c r="PR28" s="405"/>
      <c r="PS28" s="405"/>
      <c r="PT28" s="405"/>
      <c r="PU28" s="405"/>
      <c r="PV28" s="405"/>
      <c r="PW28" s="405"/>
      <c r="PX28" s="405"/>
      <c r="PY28" s="405"/>
      <c r="PZ28" s="405"/>
      <c r="QA28" s="405"/>
      <c r="QB28" s="405"/>
      <c r="QC28" s="405"/>
      <c r="QD28" s="405"/>
      <c r="QE28" s="405"/>
      <c r="QF28" s="405"/>
      <c r="QG28" s="405"/>
      <c r="QH28" s="405"/>
      <c r="QI28" s="405"/>
      <c r="QJ28" s="405"/>
      <c r="QK28" s="405"/>
      <c r="QL28" s="405"/>
      <c r="QM28" s="405"/>
      <c r="QN28" s="405"/>
      <c r="QO28" s="405"/>
      <c r="QP28" s="405"/>
      <c r="QQ28" s="405"/>
      <c r="QR28" s="405"/>
      <c r="QS28" s="405"/>
      <c r="QT28" s="405"/>
      <c r="QU28" s="405"/>
      <c r="QV28" s="405"/>
      <c r="QW28" s="405"/>
      <c r="QX28" s="405"/>
      <c r="QY28" s="405"/>
      <c r="QZ28" s="405"/>
      <c r="RA28" s="405"/>
      <c r="RB28" s="405"/>
      <c r="RC28" s="405"/>
      <c r="RD28" s="405"/>
      <c r="RE28" s="405"/>
      <c r="RF28" s="405"/>
      <c r="RG28" s="405"/>
      <c r="RH28" s="405"/>
      <c r="RI28" s="405"/>
      <c r="RJ28" s="405"/>
      <c r="RK28" s="405"/>
      <c r="RL28" s="405"/>
      <c r="RM28" s="405"/>
      <c r="RN28" s="405"/>
      <c r="RO28" s="405"/>
      <c r="RP28" s="405"/>
      <c r="RQ28" s="405"/>
      <c r="RR28" s="405"/>
      <c r="RS28" s="405"/>
      <c r="RT28" s="405"/>
      <c r="RU28" s="405"/>
      <c r="RV28" s="405"/>
      <c r="RW28" s="405"/>
      <c r="RX28" s="405"/>
      <c r="RY28" s="405"/>
      <c r="RZ28" s="405"/>
      <c r="SA28" s="405"/>
      <c r="SB28" s="405"/>
      <c r="SC28" s="405"/>
      <c r="SD28" s="405"/>
      <c r="SE28" s="405"/>
      <c r="SF28" s="405"/>
      <c r="SG28" s="405"/>
      <c r="SH28" s="405"/>
      <c r="SI28" s="405"/>
      <c r="SJ28" s="405"/>
      <c r="SK28" s="405"/>
      <c r="SL28" s="405"/>
      <c r="SM28" s="405"/>
      <c r="SN28" s="405"/>
      <c r="SO28" s="405"/>
      <c r="SP28" s="405"/>
      <c r="SQ28" s="405"/>
      <c r="SR28" s="405"/>
      <c r="SS28" s="405"/>
      <c r="ST28" s="405"/>
      <c r="SU28" s="405"/>
      <c r="SV28" s="405"/>
      <c r="SW28" s="405"/>
      <c r="SX28" s="405"/>
      <c r="SY28" s="405"/>
      <c r="SZ28" s="405"/>
      <c r="TA28" s="405"/>
      <c r="TB28" s="405"/>
      <c r="TC28" s="405"/>
      <c r="TD28" s="405"/>
      <c r="TE28" s="405"/>
      <c r="TF28" s="405"/>
      <c r="TG28" s="405"/>
      <c r="TH28" s="405"/>
      <c r="TI28" s="405"/>
      <c r="TJ28" s="405"/>
      <c r="TK28" s="405"/>
      <c r="TL28" s="405"/>
      <c r="TM28" s="405"/>
      <c r="TN28" s="405"/>
      <c r="TO28" s="405"/>
      <c r="TP28" s="405"/>
      <c r="TQ28" s="405"/>
      <c r="TR28" s="405"/>
      <c r="TS28" s="405"/>
      <c r="TT28" s="405"/>
      <c r="TU28" s="405"/>
      <c r="TV28" s="405"/>
      <c r="TW28" s="405"/>
      <c r="TX28" s="405"/>
      <c r="TY28" s="405"/>
      <c r="TZ28" s="405"/>
      <c r="UA28" s="405"/>
      <c r="UB28" s="405"/>
      <c r="UC28" s="405"/>
      <c r="UD28" s="405"/>
      <c r="UE28" s="405"/>
      <c r="UF28" s="405"/>
      <c r="UG28" s="405"/>
      <c r="UH28" s="405"/>
      <c r="UI28" s="405"/>
      <c r="UJ28" s="405"/>
      <c r="UK28" s="405"/>
      <c r="UL28" s="405"/>
      <c r="UM28" s="405"/>
      <c r="UN28" s="405"/>
      <c r="UO28" s="405"/>
      <c r="UP28" s="405"/>
      <c r="UQ28" s="405"/>
      <c r="UR28" s="405"/>
      <c r="US28" s="405"/>
      <c r="UT28" s="405"/>
      <c r="UU28" s="405"/>
      <c r="UV28" s="405"/>
      <c r="UW28" s="405"/>
      <c r="UX28" s="405"/>
      <c r="UY28" s="405"/>
      <c r="UZ28" s="405"/>
      <c r="VA28" s="405"/>
      <c r="VB28" s="405"/>
      <c r="VC28" s="405"/>
      <c r="VD28" s="405"/>
      <c r="VE28" s="405"/>
      <c r="VF28" s="405"/>
      <c r="VG28" s="405"/>
      <c r="VH28" s="405"/>
      <c r="VI28" s="405"/>
      <c r="VJ28" s="405"/>
      <c r="VK28" s="405"/>
      <c r="VL28" s="405"/>
      <c r="VM28" s="405"/>
      <c r="VN28" s="405"/>
      <c r="VO28" s="405"/>
      <c r="VP28" s="405"/>
      <c r="VQ28" s="405"/>
      <c r="VR28" s="405"/>
      <c r="VS28" s="405"/>
      <c r="VT28" s="405"/>
      <c r="VU28" s="405"/>
      <c r="VV28" s="405"/>
      <c r="VW28" s="405"/>
      <c r="VX28" s="405"/>
      <c r="VY28" s="405"/>
      <c r="VZ28" s="405"/>
      <c r="WA28" s="405"/>
      <c r="WB28" s="405"/>
      <c r="WC28" s="405"/>
      <c r="WD28" s="405"/>
      <c r="WE28" s="405"/>
      <c r="WF28" s="405"/>
      <c r="WG28" s="405"/>
      <c r="WH28" s="405"/>
      <c r="WI28" s="405"/>
      <c r="WJ28" s="405"/>
      <c r="WK28" s="405"/>
      <c r="WL28" s="405"/>
      <c r="WM28" s="405"/>
      <c r="WN28" s="405"/>
      <c r="WO28" s="405"/>
      <c r="WP28" s="405"/>
      <c r="WQ28" s="405"/>
      <c r="WR28" s="405"/>
      <c r="WS28" s="405"/>
      <c r="WT28" s="405"/>
      <c r="WU28" s="405"/>
      <c r="WV28" s="405"/>
      <c r="WW28" s="405"/>
      <c r="WX28" s="405"/>
      <c r="WY28" s="405"/>
      <c r="WZ28" s="405"/>
      <c r="XA28" s="405"/>
      <c r="XB28" s="405"/>
      <c r="XC28" s="405"/>
      <c r="XD28" s="405"/>
      <c r="XE28" s="405"/>
      <c r="XF28" s="405"/>
      <c r="XG28" s="405"/>
      <c r="XH28" s="405"/>
      <c r="XI28" s="405"/>
      <c r="XJ28" s="405"/>
      <c r="XK28" s="405"/>
      <c r="XL28" s="405"/>
      <c r="XM28" s="405"/>
      <c r="XN28" s="405"/>
      <c r="XO28" s="405"/>
      <c r="XP28" s="405"/>
      <c r="XQ28" s="405"/>
      <c r="XR28" s="405"/>
      <c r="XS28" s="405"/>
      <c r="XT28" s="405"/>
      <c r="XU28" s="405"/>
      <c r="XV28" s="405"/>
      <c r="XW28" s="405"/>
      <c r="XX28" s="405"/>
      <c r="XY28" s="405"/>
      <c r="XZ28" s="405"/>
      <c r="YA28" s="405"/>
      <c r="YB28" s="405"/>
      <c r="YC28" s="405"/>
      <c r="YD28" s="405"/>
      <c r="YE28" s="405"/>
      <c r="YF28" s="405"/>
      <c r="YG28" s="405"/>
      <c r="YH28" s="405"/>
      <c r="YI28" s="405"/>
      <c r="YJ28" s="405"/>
      <c r="YK28" s="405"/>
      <c r="YL28" s="405"/>
      <c r="YM28" s="405"/>
      <c r="YN28" s="405"/>
      <c r="YO28" s="405"/>
      <c r="YP28" s="405"/>
      <c r="YQ28" s="405"/>
      <c r="YR28" s="405"/>
      <c r="YS28" s="405"/>
      <c r="YT28" s="405"/>
      <c r="YU28" s="405"/>
      <c r="YV28" s="405"/>
      <c r="YW28" s="405"/>
      <c r="YX28" s="405"/>
      <c r="YY28" s="405"/>
      <c r="YZ28" s="405"/>
      <c r="ZA28" s="405"/>
      <c r="ZB28" s="405"/>
      <c r="ZC28" s="405"/>
      <c r="ZD28" s="405"/>
      <c r="ZE28" s="405"/>
      <c r="ZF28" s="405"/>
      <c r="ZG28" s="405"/>
      <c r="ZH28" s="405"/>
      <c r="ZI28" s="405"/>
      <c r="ZJ28" s="405"/>
      <c r="ZK28" s="405"/>
      <c r="ZL28" s="405"/>
      <c r="ZM28" s="405"/>
      <c r="ZN28" s="405"/>
      <c r="ZO28" s="405"/>
      <c r="ZP28" s="405"/>
      <c r="ZQ28" s="405"/>
      <c r="ZR28" s="405"/>
      <c r="ZS28" s="405"/>
      <c r="ZT28" s="405"/>
      <c r="ZU28" s="405"/>
      <c r="ZV28" s="405"/>
      <c r="ZW28" s="405"/>
      <c r="ZX28" s="405"/>
      <c r="ZY28" s="405"/>
      <c r="ZZ28" s="405"/>
      <c r="AAA28" s="405"/>
      <c r="AAB28" s="405"/>
      <c r="AAC28" s="405"/>
      <c r="AAD28" s="405"/>
      <c r="AAE28" s="405"/>
      <c r="AAF28" s="405"/>
      <c r="AAG28" s="405"/>
      <c r="AAH28" s="405"/>
      <c r="AAI28" s="405"/>
      <c r="AAJ28" s="405"/>
      <c r="AAK28" s="405"/>
      <c r="AAL28" s="405"/>
      <c r="AAM28" s="405"/>
      <c r="AAN28" s="405"/>
      <c r="AAO28" s="405"/>
      <c r="AAP28" s="405"/>
      <c r="AAQ28" s="405"/>
      <c r="AAR28" s="405"/>
      <c r="AAS28" s="405"/>
      <c r="AAT28" s="405"/>
      <c r="AAU28" s="405"/>
      <c r="AAV28" s="405"/>
      <c r="AAW28" s="405"/>
      <c r="AAX28" s="405"/>
      <c r="AAY28" s="405"/>
      <c r="AAZ28" s="405"/>
      <c r="ABA28" s="405"/>
      <c r="ABB28" s="405"/>
      <c r="ABC28" s="405"/>
      <c r="ABD28" s="405"/>
      <c r="ABE28" s="405"/>
      <c r="ABF28" s="405"/>
      <c r="ABG28" s="405"/>
      <c r="ABH28" s="405"/>
      <c r="ABI28" s="405"/>
      <c r="ABJ28" s="405"/>
      <c r="ABK28" s="405"/>
      <c r="ABL28" s="405"/>
      <c r="ABM28" s="405"/>
      <c r="ABN28" s="405"/>
      <c r="ABO28" s="405"/>
      <c r="ABP28" s="405"/>
      <c r="ABQ28" s="405"/>
      <c r="ABR28" s="405"/>
      <c r="ABS28" s="405"/>
      <c r="ABT28" s="405"/>
      <c r="ABU28" s="405"/>
      <c r="ABV28" s="405"/>
      <c r="ABW28" s="405"/>
      <c r="ABX28" s="405"/>
      <c r="ABY28" s="405"/>
      <c r="ABZ28" s="405"/>
      <c r="ACA28" s="405"/>
      <c r="ACB28" s="405"/>
      <c r="ACC28" s="405"/>
      <c r="ACD28" s="405"/>
      <c r="ACE28" s="405"/>
      <c r="ACF28" s="405"/>
      <c r="ACG28" s="405"/>
      <c r="ACH28" s="405"/>
      <c r="ACI28" s="405"/>
      <c r="ACJ28" s="405"/>
      <c r="ACK28" s="405"/>
      <c r="ACL28" s="405"/>
      <c r="ACM28" s="405"/>
      <c r="ACN28" s="405"/>
      <c r="ACO28" s="405"/>
      <c r="ACP28" s="405"/>
      <c r="ACQ28" s="405"/>
      <c r="ACR28" s="405"/>
      <c r="ACS28" s="405"/>
      <c r="ACT28" s="405"/>
      <c r="ACU28" s="405"/>
      <c r="ACV28" s="405"/>
      <c r="ACW28" s="405"/>
      <c r="ACX28" s="405"/>
      <c r="ACY28" s="405"/>
      <c r="ACZ28" s="405"/>
      <c r="ADA28" s="405"/>
      <c r="ADB28" s="405"/>
      <c r="ADC28" s="405"/>
      <c r="ADD28" s="405"/>
      <c r="ADE28" s="405"/>
      <c r="ADF28" s="405"/>
      <c r="ADG28" s="405"/>
      <c r="ADH28" s="405"/>
      <c r="ADI28" s="405"/>
      <c r="ADJ28" s="405"/>
      <c r="ADK28" s="405"/>
      <c r="ADL28" s="405"/>
      <c r="ADM28" s="405"/>
      <c r="ADN28" s="405"/>
      <c r="ADO28" s="405"/>
      <c r="ADP28" s="405"/>
      <c r="ADQ28" s="405"/>
      <c r="ADR28" s="405"/>
      <c r="ADS28" s="405"/>
      <c r="ADT28" s="405"/>
      <c r="ADU28" s="405"/>
      <c r="ADV28" s="405"/>
      <c r="ADW28" s="405"/>
      <c r="ADX28" s="405"/>
      <c r="ADY28" s="405"/>
      <c r="ADZ28" s="405"/>
      <c r="AEA28" s="405"/>
      <c r="AEB28" s="405"/>
      <c r="AEC28" s="405"/>
      <c r="AED28" s="405"/>
      <c r="AEE28" s="405"/>
      <c r="AEF28" s="405"/>
      <c r="AEG28" s="405"/>
      <c r="AEH28" s="405"/>
      <c r="AEI28" s="405"/>
      <c r="AEJ28" s="405"/>
      <c r="AEK28" s="405"/>
      <c r="AEL28" s="405"/>
      <c r="AEM28" s="405"/>
      <c r="AEN28" s="405"/>
      <c r="AEO28" s="405"/>
      <c r="AEP28" s="405"/>
      <c r="AEQ28" s="405"/>
      <c r="AER28" s="405"/>
      <c r="AES28" s="405"/>
      <c r="AET28" s="405"/>
      <c r="AEU28" s="405"/>
      <c r="AEV28" s="405"/>
      <c r="AEW28" s="405"/>
      <c r="AEX28" s="405"/>
      <c r="AEY28" s="405"/>
      <c r="AEZ28" s="405"/>
      <c r="AFA28" s="405"/>
      <c r="AFB28" s="405"/>
      <c r="AFC28" s="405"/>
      <c r="AFD28" s="405"/>
      <c r="AFE28" s="405"/>
      <c r="AFF28" s="405"/>
      <c r="AFG28" s="405"/>
      <c r="AFH28" s="405"/>
      <c r="AFI28" s="405"/>
      <c r="AFJ28" s="405"/>
      <c r="AFK28" s="405"/>
      <c r="AFL28" s="405"/>
      <c r="AFM28" s="405"/>
      <c r="AFN28" s="405"/>
      <c r="AFO28" s="405"/>
      <c r="AFP28" s="405"/>
      <c r="AFQ28" s="405"/>
      <c r="AFR28" s="405"/>
      <c r="AFS28" s="405"/>
      <c r="AFT28" s="405"/>
      <c r="AFU28" s="405"/>
      <c r="AFV28" s="405"/>
      <c r="AFW28" s="405"/>
      <c r="AFX28" s="405"/>
      <c r="AFY28" s="405"/>
      <c r="AFZ28" s="405"/>
      <c r="AGA28" s="405"/>
      <c r="AGB28" s="405"/>
      <c r="AGC28" s="405"/>
      <c r="AGD28" s="405"/>
      <c r="AGE28" s="405"/>
      <c r="AGF28" s="405"/>
      <c r="AGG28" s="405"/>
      <c r="AGH28" s="405"/>
      <c r="AGI28" s="405"/>
      <c r="AGJ28" s="405"/>
      <c r="AGK28" s="405"/>
      <c r="AGL28" s="405"/>
      <c r="AGM28" s="405"/>
      <c r="AGN28" s="405"/>
      <c r="AGO28" s="405"/>
      <c r="AGP28" s="405"/>
      <c r="AGQ28" s="405"/>
      <c r="AGR28" s="405"/>
      <c r="AGS28" s="405"/>
      <c r="AGT28" s="405"/>
      <c r="AGU28" s="405"/>
      <c r="AGV28" s="405"/>
      <c r="AGW28" s="405"/>
      <c r="AGX28" s="405"/>
      <c r="AGY28" s="405"/>
      <c r="AGZ28" s="405"/>
      <c r="AHA28" s="405"/>
      <c r="AHB28" s="405"/>
      <c r="AHC28" s="405"/>
      <c r="AHD28" s="405"/>
      <c r="AHE28" s="405"/>
      <c r="AHF28" s="405"/>
      <c r="AHG28" s="405"/>
      <c r="AHH28" s="405"/>
      <c r="AHI28" s="405"/>
      <c r="AHJ28" s="405"/>
      <c r="AHK28" s="405"/>
      <c r="AHL28" s="405"/>
      <c r="AHM28" s="405"/>
      <c r="AHN28" s="405"/>
      <c r="AHO28" s="405"/>
      <c r="AHP28" s="405"/>
      <c r="AHQ28" s="405"/>
      <c r="AHR28" s="405"/>
      <c r="AHS28" s="405"/>
      <c r="AHT28" s="405"/>
      <c r="AHU28" s="405"/>
      <c r="AHV28" s="405"/>
      <c r="AHW28" s="405"/>
      <c r="AHX28" s="405"/>
      <c r="AHY28" s="405"/>
      <c r="AHZ28" s="405"/>
      <c r="AIA28" s="405"/>
      <c r="AIB28" s="405"/>
      <c r="AIC28" s="405"/>
      <c r="AID28" s="405"/>
      <c r="AIE28" s="405"/>
      <c r="AIF28" s="405"/>
      <c r="AIG28" s="405"/>
      <c r="AIH28" s="405"/>
      <c r="AII28" s="405"/>
      <c r="AIJ28" s="405"/>
      <c r="AIK28" s="405"/>
      <c r="AIL28" s="405"/>
      <c r="AIM28" s="405"/>
      <c r="AIN28" s="405"/>
      <c r="AIO28" s="405"/>
      <c r="AIP28" s="405"/>
      <c r="AIQ28" s="405"/>
      <c r="AIR28" s="405"/>
      <c r="AIS28" s="405"/>
      <c r="AIT28" s="405"/>
      <c r="AIU28" s="405"/>
      <c r="AIV28" s="405"/>
      <c r="AIW28" s="405"/>
      <c r="AIX28" s="405"/>
      <c r="AIY28" s="405"/>
      <c r="AIZ28" s="405"/>
      <c r="AJA28" s="405"/>
      <c r="AJB28" s="405"/>
      <c r="AJC28" s="405"/>
      <c r="AJD28" s="405"/>
      <c r="AJE28" s="405"/>
      <c r="AJF28" s="405"/>
      <c r="AJG28" s="405"/>
      <c r="AJH28" s="405"/>
      <c r="AJI28" s="405"/>
      <c r="AJJ28" s="405"/>
      <c r="AJK28" s="405"/>
      <c r="AJL28" s="405"/>
      <c r="AJM28" s="405"/>
      <c r="AJN28" s="405"/>
      <c r="AJO28" s="405"/>
      <c r="AJP28" s="405"/>
      <c r="AJQ28" s="405"/>
      <c r="AJR28" s="405"/>
      <c r="AJS28" s="405"/>
      <c r="AJT28" s="405"/>
      <c r="AJU28" s="405"/>
      <c r="AJV28" s="405"/>
      <c r="AJW28" s="405"/>
      <c r="AJX28" s="405"/>
      <c r="AJY28" s="405"/>
      <c r="AJZ28" s="405"/>
      <c r="AKA28" s="405"/>
      <c r="AKB28" s="405"/>
      <c r="AKC28" s="405"/>
      <c r="AKD28" s="405"/>
      <c r="AKE28" s="405"/>
      <c r="AKF28" s="405"/>
      <c r="AKG28" s="405"/>
      <c r="AKH28" s="405"/>
      <c r="AKI28" s="405"/>
      <c r="AKJ28" s="405"/>
      <c r="AKK28" s="405"/>
      <c r="AKL28" s="405"/>
      <c r="AKM28" s="405"/>
      <c r="AKN28" s="405"/>
      <c r="AKO28" s="405"/>
      <c r="AKP28" s="405"/>
      <c r="AKQ28" s="405"/>
      <c r="AKR28" s="405"/>
      <c r="AKS28" s="405"/>
      <c r="AKT28" s="405"/>
      <c r="AKU28" s="405"/>
      <c r="AKV28" s="405"/>
      <c r="AKW28" s="405"/>
      <c r="AKX28" s="405"/>
      <c r="AKY28" s="405"/>
      <c r="AKZ28" s="405"/>
      <c r="ALA28" s="405"/>
      <c r="ALB28" s="405"/>
      <c r="ALC28" s="405"/>
      <c r="ALD28" s="405"/>
      <c r="ALE28" s="405"/>
      <c r="ALF28" s="405"/>
      <c r="ALG28" s="405"/>
      <c r="ALH28" s="405"/>
      <c r="ALI28" s="405"/>
      <c r="ALJ28" s="405"/>
      <c r="ALK28" s="405"/>
      <c r="ALL28" s="405"/>
      <c r="ALM28" s="405"/>
      <c r="ALN28" s="405"/>
      <c r="ALO28" s="405"/>
      <c r="ALP28" s="405"/>
      <c r="ALQ28" s="405"/>
      <c r="ALR28" s="405"/>
      <c r="ALS28" s="405"/>
      <c r="ALT28" s="405"/>
      <c r="ALU28" s="405"/>
      <c r="ALV28" s="405"/>
      <c r="ALW28" s="405"/>
      <c r="ALX28" s="405"/>
      <c r="ALY28" s="405"/>
      <c r="ALZ28" s="405"/>
      <c r="AMA28" s="405"/>
      <c r="AMB28" s="405"/>
      <c r="AMC28" s="405"/>
      <c r="AMD28" s="405"/>
      <c r="AME28" s="405"/>
      <c r="AMF28" s="405"/>
      <c r="AMG28" s="405"/>
      <c r="AMH28" s="405"/>
      <c r="AMI28" s="405"/>
      <c r="AMJ28" s="405"/>
      <c r="AMK28" s="405"/>
      <c r="AML28" s="405"/>
      <c r="AMM28" s="405"/>
      <c r="AMN28" s="405"/>
      <c r="AMO28" s="405"/>
      <c r="AMP28" s="405"/>
      <c r="AMQ28" s="405"/>
      <c r="AMR28" s="405"/>
      <c r="AMS28" s="405"/>
      <c r="AMT28" s="405"/>
      <c r="AMU28" s="405"/>
      <c r="AMV28" s="405"/>
      <c r="AMW28" s="405"/>
      <c r="AMX28" s="405"/>
      <c r="AMY28" s="405"/>
      <c r="AMZ28" s="405"/>
      <c r="ANA28" s="405"/>
      <c r="ANB28" s="405"/>
      <c r="ANC28" s="405"/>
      <c r="AND28" s="405"/>
      <c r="ANE28" s="405"/>
      <c r="ANF28" s="405"/>
      <c r="ANG28" s="405"/>
      <c r="ANH28" s="405"/>
      <c r="ANI28" s="405"/>
      <c r="ANJ28" s="405"/>
      <c r="ANK28" s="405"/>
      <c r="ANL28" s="405"/>
      <c r="ANM28" s="405"/>
      <c r="ANN28" s="405"/>
      <c r="ANO28" s="405"/>
      <c r="ANP28" s="405"/>
      <c r="ANQ28" s="405"/>
      <c r="ANR28" s="405"/>
      <c r="ANS28" s="405"/>
      <c r="ANT28" s="405"/>
      <c r="ANU28" s="405"/>
      <c r="ANV28" s="405"/>
      <c r="ANW28" s="405"/>
      <c r="ANX28" s="405"/>
      <c r="ANY28" s="405"/>
      <c r="ANZ28" s="405"/>
      <c r="AOA28" s="405"/>
      <c r="AOB28" s="405"/>
      <c r="AOC28" s="405"/>
      <c r="AOD28" s="405"/>
      <c r="AOE28" s="405"/>
      <c r="AOF28" s="405"/>
      <c r="AOG28" s="405"/>
      <c r="AOH28" s="405"/>
      <c r="AOI28" s="405"/>
      <c r="AOJ28" s="405"/>
      <c r="AOK28" s="405"/>
      <c r="AOL28" s="405"/>
      <c r="AOM28" s="405"/>
      <c r="AON28" s="405"/>
      <c r="AOO28" s="405"/>
      <c r="AOP28" s="405"/>
      <c r="AOQ28" s="405"/>
      <c r="AOR28" s="405"/>
      <c r="AOS28" s="405"/>
      <c r="AOT28" s="405"/>
      <c r="AOU28" s="405"/>
      <c r="AOV28" s="405"/>
      <c r="AOW28" s="405"/>
      <c r="AOX28" s="405"/>
      <c r="AOY28" s="405"/>
      <c r="AOZ28" s="405"/>
      <c r="APA28" s="405"/>
      <c r="APB28" s="405"/>
      <c r="APC28" s="405"/>
      <c r="APD28" s="405"/>
      <c r="APE28" s="405"/>
      <c r="APF28" s="405"/>
      <c r="APG28" s="405"/>
      <c r="APH28" s="405"/>
      <c r="API28" s="405"/>
      <c r="APJ28" s="405"/>
      <c r="APK28" s="405"/>
      <c r="APL28" s="405"/>
      <c r="APM28" s="405"/>
      <c r="APN28" s="405"/>
      <c r="APO28" s="405"/>
      <c r="APP28" s="405"/>
      <c r="APQ28" s="405"/>
      <c r="APR28" s="405"/>
      <c r="APS28" s="405"/>
      <c r="APT28" s="405"/>
      <c r="APU28" s="405"/>
      <c r="APV28" s="405"/>
      <c r="APW28" s="405"/>
      <c r="APX28" s="405"/>
      <c r="APY28" s="405"/>
      <c r="APZ28" s="405"/>
      <c r="AQA28" s="405"/>
      <c r="AQB28" s="405"/>
      <c r="AQC28" s="405"/>
      <c r="AQD28" s="405"/>
      <c r="AQE28" s="405"/>
      <c r="AQF28" s="405"/>
      <c r="AQG28" s="405"/>
      <c r="AQH28" s="405"/>
      <c r="AQI28" s="405"/>
      <c r="AQJ28" s="405"/>
      <c r="AQK28" s="405"/>
      <c r="AQL28" s="405"/>
      <c r="AQM28" s="405"/>
      <c r="AQN28" s="405"/>
      <c r="AQO28" s="405"/>
      <c r="AQP28" s="405"/>
      <c r="AQQ28" s="405"/>
      <c r="AQR28" s="405"/>
      <c r="AQS28" s="405"/>
      <c r="AQT28" s="405"/>
      <c r="AQU28" s="405"/>
      <c r="AQV28" s="405"/>
      <c r="AQW28" s="405"/>
      <c r="AQX28" s="405"/>
      <c r="AQY28" s="405"/>
      <c r="AQZ28" s="405"/>
      <c r="ARA28" s="405"/>
      <c r="ARB28" s="405"/>
      <c r="ARC28" s="405"/>
      <c r="ARD28" s="405"/>
      <c r="ARE28" s="405"/>
      <c r="ARF28" s="405"/>
      <c r="ARG28" s="405"/>
      <c r="ARH28" s="405"/>
      <c r="ARI28" s="405"/>
      <c r="ARJ28" s="405"/>
      <c r="ARK28" s="405"/>
      <c r="ARL28" s="405"/>
      <c r="ARM28" s="405"/>
      <c r="ARN28" s="405"/>
      <c r="ARO28" s="405"/>
      <c r="ARP28" s="405"/>
      <c r="ARQ28" s="405"/>
      <c r="ARR28" s="405"/>
      <c r="ARS28" s="405"/>
      <c r="ART28" s="405"/>
      <c r="ARU28" s="405"/>
      <c r="ARV28" s="405"/>
      <c r="ARW28" s="405"/>
      <c r="ARX28" s="405"/>
      <c r="ARY28" s="405"/>
      <c r="ARZ28" s="405"/>
      <c r="ASA28" s="405"/>
      <c r="ASB28" s="405"/>
      <c r="ASC28" s="405"/>
      <c r="ASD28" s="405"/>
      <c r="ASE28" s="405"/>
      <c r="ASF28" s="405"/>
      <c r="ASG28" s="405"/>
      <c r="ASH28" s="405"/>
      <c r="ASI28" s="405"/>
      <c r="ASJ28" s="405"/>
      <c r="ASK28" s="405"/>
      <c r="ASL28" s="405"/>
      <c r="ASM28" s="405"/>
      <c r="ASN28" s="405"/>
      <c r="ASO28" s="405"/>
      <c r="ASP28" s="405"/>
      <c r="ASQ28" s="405"/>
      <c r="ASR28" s="405"/>
      <c r="ASS28" s="405"/>
      <c r="AST28" s="405"/>
      <c r="ASU28" s="405"/>
      <c r="ASV28" s="405"/>
      <c r="ASW28" s="405"/>
      <c r="ASX28" s="405"/>
      <c r="ASY28" s="405"/>
      <c r="ASZ28" s="405"/>
      <c r="ATA28" s="405"/>
      <c r="ATB28" s="405"/>
      <c r="ATC28" s="405"/>
      <c r="ATD28" s="405"/>
      <c r="ATE28" s="405"/>
      <c r="ATF28" s="405"/>
      <c r="ATG28" s="405"/>
      <c r="ATH28" s="405"/>
      <c r="ATI28" s="405"/>
      <c r="ATJ28" s="405"/>
      <c r="ATK28" s="405"/>
      <c r="ATL28" s="405"/>
      <c r="ATM28" s="405"/>
      <c r="ATN28" s="405"/>
      <c r="ATO28" s="405"/>
      <c r="ATP28" s="405"/>
      <c r="ATQ28" s="405"/>
      <c r="ATR28" s="405"/>
      <c r="ATS28" s="405"/>
      <c r="ATT28" s="405"/>
      <c r="ATU28" s="405"/>
      <c r="ATV28" s="405"/>
      <c r="ATW28" s="405"/>
      <c r="ATX28" s="405"/>
      <c r="ATY28" s="405"/>
      <c r="ATZ28" s="405"/>
      <c r="AUA28" s="405"/>
      <c r="AUB28" s="405"/>
      <c r="AUC28" s="405"/>
      <c r="AUD28" s="405"/>
      <c r="AUE28" s="405"/>
      <c r="AUF28" s="405"/>
      <c r="AUG28" s="405"/>
      <c r="AUH28" s="405"/>
      <c r="AUI28" s="405"/>
      <c r="AUJ28" s="405"/>
      <c r="AUK28" s="405"/>
      <c r="AUL28" s="405"/>
      <c r="AUM28" s="405"/>
      <c r="AUN28" s="405"/>
      <c r="AUO28" s="405"/>
      <c r="AUP28" s="405"/>
      <c r="AUQ28" s="405"/>
      <c r="AUR28" s="405"/>
      <c r="AUS28" s="405"/>
      <c r="AUT28" s="405"/>
      <c r="AUU28" s="405"/>
      <c r="AUV28" s="405"/>
      <c r="AUW28" s="405"/>
      <c r="AUX28" s="405"/>
      <c r="AUY28" s="405"/>
      <c r="AUZ28" s="405"/>
      <c r="AVA28" s="405"/>
      <c r="AVB28" s="405"/>
      <c r="AVC28" s="405"/>
      <c r="AVD28" s="405"/>
      <c r="AVE28" s="405"/>
      <c r="AVF28" s="405"/>
      <c r="AVG28" s="405"/>
      <c r="AVH28" s="405"/>
      <c r="AVI28" s="405"/>
      <c r="AVJ28" s="405"/>
      <c r="AVK28" s="405"/>
      <c r="AVL28" s="405"/>
      <c r="AVM28" s="405"/>
      <c r="AVN28" s="405"/>
      <c r="AVO28" s="405"/>
      <c r="AVP28" s="405"/>
      <c r="AVQ28" s="405"/>
      <c r="AVR28" s="405"/>
      <c r="AVS28" s="405"/>
      <c r="AVT28" s="405"/>
      <c r="AVU28" s="405"/>
      <c r="AVV28" s="405"/>
      <c r="AVW28" s="405"/>
      <c r="AVX28" s="405"/>
      <c r="AVY28" s="405"/>
      <c r="AVZ28" s="405"/>
      <c r="AWA28" s="405"/>
      <c r="AWB28" s="405"/>
      <c r="AWC28" s="405"/>
      <c r="AWD28" s="405"/>
      <c r="AWE28" s="405"/>
      <c r="AWF28" s="405"/>
      <c r="AWG28" s="405"/>
      <c r="AWH28" s="405"/>
      <c r="AWI28" s="405"/>
      <c r="AWJ28" s="405"/>
      <c r="AWK28" s="405"/>
      <c r="AWL28" s="405"/>
      <c r="AWM28" s="405"/>
      <c r="AWN28" s="405"/>
      <c r="AWO28" s="405"/>
      <c r="AWP28" s="405"/>
      <c r="AWQ28" s="405"/>
      <c r="AWR28" s="405"/>
      <c r="AWS28" s="405"/>
      <c r="AWT28" s="405"/>
      <c r="AWU28" s="405"/>
      <c r="AWV28" s="405"/>
      <c r="AWW28" s="405"/>
      <c r="AWX28" s="405"/>
      <c r="AWY28" s="405"/>
      <c r="AWZ28" s="405"/>
      <c r="AXA28" s="405"/>
      <c r="AXB28" s="405"/>
      <c r="AXC28" s="405"/>
      <c r="AXD28" s="405"/>
      <c r="AXE28" s="405"/>
      <c r="AXF28" s="405"/>
      <c r="AXG28" s="405"/>
      <c r="AXH28" s="405"/>
      <c r="AXI28" s="405"/>
      <c r="AXJ28" s="405"/>
      <c r="AXK28" s="405"/>
    </row>
    <row r="29" spans="1:1311" s="404" customFormat="1" ht="14.1" customHeight="1" thickBot="1">
      <c r="A29" s="436" t="s">
        <v>217</v>
      </c>
      <c r="B29" s="437">
        <v>19</v>
      </c>
      <c r="C29" s="438">
        <v>40795</v>
      </c>
      <c r="D29" s="436" t="s">
        <v>209</v>
      </c>
      <c r="E29" s="432" t="s">
        <v>224</v>
      </c>
      <c r="F29" s="436" t="s">
        <v>220</v>
      </c>
      <c r="G29" s="436">
        <v>16</v>
      </c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405"/>
      <c r="DU29" s="405"/>
      <c r="DV29" s="405"/>
      <c r="DW29" s="405"/>
      <c r="DX29" s="405"/>
      <c r="DY29" s="405"/>
      <c r="DZ29" s="405"/>
      <c r="EA29" s="405"/>
      <c r="EB29" s="405"/>
      <c r="EC29" s="405"/>
      <c r="ED29" s="405"/>
      <c r="EE29" s="405"/>
      <c r="EF29" s="405"/>
      <c r="EG29" s="405"/>
      <c r="EH29" s="405"/>
      <c r="EI29" s="405"/>
      <c r="EJ29" s="405"/>
      <c r="EK29" s="405"/>
      <c r="EL29" s="405"/>
      <c r="EM29" s="405"/>
      <c r="EN29" s="405"/>
      <c r="EO29" s="405"/>
      <c r="EP29" s="405"/>
      <c r="EQ29" s="405"/>
      <c r="ER29" s="405"/>
      <c r="ES29" s="405"/>
      <c r="ET29" s="405"/>
      <c r="EU29" s="405"/>
      <c r="EV29" s="405"/>
      <c r="EW29" s="405"/>
      <c r="EX29" s="405"/>
      <c r="EY29" s="405"/>
      <c r="EZ29" s="405"/>
      <c r="FA29" s="405"/>
      <c r="FB29" s="405"/>
      <c r="FC29" s="405"/>
      <c r="FD29" s="405"/>
      <c r="FE29" s="405"/>
      <c r="FF29" s="405"/>
      <c r="FG29" s="405"/>
      <c r="FH29" s="405"/>
      <c r="FI29" s="405"/>
      <c r="FJ29" s="405"/>
      <c r="FK29" s="405"/>
      <c r="FL29" s="405"/>
      <c r="FM29" s="405"/>
      <c r="FN29" s="405"/>
      <c r="FO29" s="405"/>
      <c r="FP29" s="405"/>
      <c r="FQ29" s="405"/>
      <c r="FR29" s="405"/>
      <c r="FS29" s="405"/>
      <c r="FT29" s="405"/>
      <c r="FU29" s="405"/>
      <c r="FV29" s="405"/>
      <c r="FW29" s="405"/>
      <c r="FX29" s="405"/>
      <c r="FY29" s="405"/>
      <c r="FZ29" s="405"/>
      <c r="GA29" s="405"/>
      <c r="GB29" s="405"/>
      <c r="GC29" s="405"/>
      <c r="GD29" s="405"/>
      <c r="GE29" s="405"/>
      <c r="GF29" s="405"/>
      <c r="GG29" s="405"/>
      <c r="GH29" s="405"/>
      <c r="GI29" s="405"/>
      <c r="GJ29" s="405"/>
      <c r="GK29" s="405"/>
      <c r="GL29" s="405"/>
      <c r="GM29" s="405"/>
      <c r="GN29" s="405"/>
      <c r="GO29" s="405"/>
      <c r="GP29" s="405"/>
      <c r="GQ29" s="405"/>
      <c r="GR29" s="405"/>
      <c r="GS29" s="405"/>
      <c r="GT29" s="405"/>
      <c r="GU29" s="405"/>
      <c r="GV29" s="405"/>
      <c r="GW29" s="405"/>
      <c r="GX29" s="405"/>
      <c r="GY29" s="405"/>
      <c r="GZ29" s="405"/>
      <c r="HA29" s="405"/>
      <c r="HB29" s="405"/>
      <c r="HC29" s="405"/>
      <c r="HD29" s="405"/>
      <c r="HE29" s="405"/>
      <c r="HF29" s="405"/>
      <c r="HG29" s="405"/>
      <c r="HH29" s="405"/>
      <c r="HI29" s="405"/>
      <c r="HJ29" s="405"/>
      <c r="HK29" s="405"/>
      <c r="HL29" s="405"/>
      <c r="HM29" s="405"/>
      <c r="HN29" s="405"/>
      <c r="HO29" s="405"/>
      <c r="HP29" s="405"/>
      <c r="HQ29" s="405"/>
      <c r="HR29" s="405"/>
      <c r="HS29" s="405"/>
      <c r="HT29" s="405"/>
      <c r="HU29" s="405"/>
      <c r="HV29" s="405"/>
      <c r="HW29" s="405"/>
      <c r="HX29" s="405"/>
      <c r="HY29" s="405"/>
      <c r="HZ29" s="405"/>
      <c r="IA29" s="405"/>
      <c r="IB29" s="405"/>
      <c r="IC29" s="405"/>
      <c r="ID29" s="405"/>
      <c r="IE29" s="405"/>
      <c r="IF29" s="405"/>
      <c r="IG29" s="405"/>
      <c r="IH29" s="405"/>
      <c r="II29" s="405"/>
      <c r="IJ29" s="405"/>
      <c r="IK29" s="405"/>
      <c r="IL29" s="405"/>
      <c r="IM29" s="405"/>
      <c r="IN29" s="405"/>
      <c r="IO29" s="405"/>
      <c r="IP29" s="405"/>
      <c r="IQ29" s="405"/>
      <c r="IR29" s="405"/>
      <c r="IS29" s="405"/>
      <c r="IT29" s="405"/>
      <c r="IU29" s="405"/>
      <c r="IV29" s="405"/>
      <c r="IW29" s="405"/>
      <c r="IX29" s="405"/>
      <c r="IY29" s="405"/>
      <c r="IZ29" s="405"/>
      <c r="JA29" s="405"/>
      <c r="JB29" s="405"/>
      <c r="JC29" s="405"/>
      <c r="JD29" s="405"/>
      <c r="JE29" s="405"/>
      <c r="JF29" s="405"/>
      <c r="JG29" s="405"/>
      <c r="JH29" s="405"/>
      <c r="JI29" s="405"/>
      <c r="JJ29" s="405"/>
      <c r="JK29" s="405"/>
      <c r="JL29" s="405"/>
      <c r="JM29" s="405"/>
      <c r="JN29" s="405"/>
      <c r="JO29" s="405"/>
      <c r="JP29" s="405"/>
      <c r="JQ29" s="405"/>
      <c r="JR29" s="405"/>
      <c r="JS29" s="405"/>
      <c r="JT29" s="405"/>
      <c r="JU29" s="405"/>
      <c r="JV29" s="405"/>
      <c r="JW29" s="405"/>
      <c r="JX29" s="405"/>
      <c r="JY29" s="405"/>
      <c r="JZ29" s="405"/>
      <c r="KA29" s="405"/>
      <c r="KB29" s="405"/>
      <c r="KC29" s="405"/>
      <c r="KD29" s="405"/>
      <c r="KE29" s="405"/>
      <c r="KF29" s="405"/>
      <c r="KG29" s="405"/>
      <c r="KH29" s="405"/>
      <c r="KI29" s="405"/>
      <c r="KJ29" s="405"/>
      <c r="KK29" s="405"/>
      <c r="KL29" s="405"/>
      <c r="KM29" s="405"/>
      <c r="KN29" s="405"/>
      <c r="KO29" s="405"/>
      <c r="KP29" s="405"/>
      <c r="KQ29" s="405"/>
      <c r="KR29" s="405"/>
      <c r="KS29" s="405"/>
      <c r="KT29" s="405"/>
      <c r="KU29" s="405"/>
      <c r="KV29" s="405"/>
      <c r="KW29" s="405"/>
      <c r="KX29" s="405"/>
      <c r="KY29" s="405"/>
      <c r="KZ29" s="405"/>
      <c r="LA29" s="405"/>
      <c r="LB29" s="405"/>
      <c r="LC29" s="405"/>
      <c r="LD29" s="405"/>
      <c r="LE29" s="405"/>
      <c r="LF29" s="405"/>
      <c r="LG29" s="405"/>
      <c r="LH29" s="405"/>
      <c r="LI29" s="405"/>
      <c r="LJ29" s="405"/>
      <c r="LK29" s="405"/>
      <c r="LL29" s="405"/>
      <c r="LM29" s="405"/>
      <c r="LN29" s="405"/>
      <c r="LO29" s="405"/>
      <c r="LP29" s="405"/>
      <c r="LQ29" s="405"/>
      <c r="LR29" s="405"/>
      <c r="LS29" s="405"/>
      <c r="LT29" s="405"/>
      <c r="LU29" s="405"/>
      <c r="LV29" s="405"/>
      <c r="LW29" s="405"/>
      <c r="LX29" s="405"/>
      <c r="LY29" s="405"/>
      <c r="LZ29" s="405"/>
      <c r="MA29" s="405"/>
      <c r="MB29" s="405"/>
      <c r="MC29" s="405"/>
      <c r="MD29" s="405"/>
      <c r="ME29" s="405"/>
      <c r="MF29" s="405"/>
      <c r="MG29" s="405"/>
      <c r="MH29" s="405"/>
      <c r="MI29" s="405"/>
      <c r="MJ29" s="405"/>
      <c r="MK29" s="405"/>
      <c r="ML29" s="405"/>
      <c r="MM29" s="405"/>
      <c r="MN29" s="405"/>
      <c r="MO29" s="405"/>
      <c r="MP29" s="405"/>
      <c r="MQ29" s="405"/>
      <c r="MR29" s="405"/>
      <c r="MS29" s="405"/>
      <c r="MT29" s="405"/>
      <c r="MU29" s="405"/>
      <c r="MV29" s="405"/>
      <c r="MW29" s="405"/>
      <c r="MX29" s="405"/>
      <c r="MY29" s="405"/>
      <c r="MZ29" s="405"/>
      <c r="NA29" s="405"/>
      <c r="NB29" s="405"/>
      <c r="NC29" s="405"/>
      <c r="ND29" s="405"/>
      <c r="NE29" s="405"/>
      <c r="NF29" s="405"/>
      <c r="NG29" s="405"/>
      <c r="NH29" s="405"/>
      <c r="NI29" s="405"/>
      <c r="NJ29" s="405"/>
      <c r="NK29" s="405"/>
      <c r="NL29" s="405"/>
      <c r="NM29" s="405"/>
      <c r="NN29" s="405"/>
      <c r="NO29" s="405"/>
      <c r="NP29" s="405"/>
      <c r="NQ29" s="405"/>
      <c r="NR29" s="405"/>
      <c r="NS29" s="405"/>
      <c r="NT29" s="405"/>
      <c r="NU29" s="405"/>
      <c r="NV29" s="405"/>
      <c r="NW29" s="405"/>
      <c r="NX29" s="405"/>
      <c r="NY29" s="405"/>
      <c r="NZ29" s="405"/>
      <c r="OA29" s="405"/>
      <c r="OB29" s="405"/>
      <c r="OC29" s="405"/>
      <c r="OD29" s="405"/>
      <c r="OE29" s="405"/>
      <c r="OF29" s="405"/>
      <c r="OG29" s="405"/>
      <c r="OH29" s="405"/>
      <c r="OI29" s="405"/>
      <c r="OJ29" s="405"/>
      <c r="OK29" s="405"/>
      <c r="OL29" s="405"/>
      <c r="OM29" s="405"/>
      <c r="ON29" s="405"/>
      <c r="OO29" s="405"/>
      <c r="OP29" s="405"/>
      <c r="OQ29" s="405"/>
      <c r="OR29" s="405"/>
      <c r="OS29" s="405"/>
      <c r="OT29" s="405"/>
      <c r="OU29" s="405"/>
      <c r="OV29" s="405"/>
      <c r="OW29" s="405"/>
      <c r="OX29" s="405"/>
      <c r="OY29" s="405"/>
      <c r="OZ29" s="405"/>
      <c r="PA29" s="405"/>
      <c r="PB29" s="405"/>
      <c r="PC29" s="405"/>
      <c r="PD29" s="405"/>
      <c r="PE29" s="405"/>
      <c r="PF29" s="405"/>
      <c r="PG29" s="405"/>
      <c r="PH29" s="405"/>
      <c r="PI29" s="405"/>
      <c r="PJ29" s="405"/>
      <c r="PK29" s="405"/>
      <c r="PL29" s="405"/>
      <c r="PM29" s="405"/>
      <c r="PN29" s="405"/>
      <c r="PO29" s="405"/>
      <c r="PP29" s="405"/>
      <c r="PQ29" s="405"/>
      <c r="PR29" s="405"/>
      <c r="PS29" s="405"/>
      <c r="PT29" s="405"/>
      <c r="PU29" s="405"/>
      <c r="PV29" s="405"/>
      <c r="PW29" s="405"/>
      <c r="PX29" s="405"/>
      <c r="PY29" s="405"/>
      <c r="PZ29" s="405"/>
      <c r="QA29" s="405"/>
      <c r="QB29" s="405"/>
      <c r="QC29" s="405"/>
      <c r="QD29" s="405"/>
      <c r="QE29" s="405"/>
      <c r="QF29" s="405"/>
      <c r="QG29" s="405"/>
      <c r="QH29" s="405"/>
      <c r="QI29" s="405"/>
      <c r="QJ29" s="405"/>
      <c r="QK29" s="405"/>
      <c r="QL29" s="405"/>
      <c r="QM29" s="405"/>
      <c r="QN29" s="405"/>
      <c r="QO29" s="405"/>
      <c r="QP29" s="405"/>
      <c r="QQ29" s="405"/>
      <c r="QR29" s="405"/>
      <c r="QS29" s="405"/>
      <c r="QT29" s="405"/>
      <c r="QU29" s="405"/>
      <c r="QV29" s="405"/>
      <c r="QW29" s="405"/>
      <c r="QX29" s="405"/>
      <c r="QY29" s="405"/>
      <c r="QZ29" s="405"/>
      <c r="RA29" s="405"/>
      <c r="RB29" s="405"/>
      <c r="RC29" s="405"/>
      <c r="RD29" s="405"/>
      <c r="RE29" s="405"/>
      <c r="RF29" s="405"/>
      <c r="RG29" s="405"/>
      <c r="RH29" s="405"/>
      <c r="RI29" s="405"/>
      <c r="RJ29" s="405"/>
      <c r="RK29" s="405"/>
      <c r="RL29" s="405"/>
      <c r="RM29" s="405"/>
      <c r="RN29" s="405"/>
      <c r="RO29" s="405"/>
      <c r="RP29" s="405"/>
      <c r="RQ29" s="405"/>
      <c r="RR29" s="405"/>
      <c r="RS29" s="405"/>
      <c r="RT29" s="405"/>
      <c r="RU29" s="405"/>
      <c r="RV29" s="405"/>
      <c r="RW29" s="405"/>
      <c r="RX29" s="405"/>
      <c r="RY29" s="405"/>
      <c r="RZ29" s="405"/>
      <c r="SA29" s="405"/>
      <c r="SB29" s="405"/>
      <c r="SC29" s="405"/>
      <c r="SD29" s="405"/>
      <c r="SE29" s="405"/>
      <c r="SF29" s="405"/>
      <c r="SG29" s="405"/>
      <c r="SH29" s="405"/>
      <c r="SI29" s="405"/>
      <c r="SJ29" s="405"/>
      <c r="SK29" s="405"/>
      <c r="SL29" s="405"/>
      <c r="SM29" s="405"/>
      <c r="SN29" s="405"/>
      <c r="SO29" s="405"/>
      <c r="SP29" s="405"/>
      <c r="SQ29" s="405"/>
      <c r="SR29" s="405"/>
      <c r="SS29" s="405"/>
      <c r="ST29" s="405"/>
      <c r="SU29" s="405"/>
      <c r="SV29" s="405"/>
      <c r="SW29" s="405"/>
      <c r="SX29" s="405"/>
      <c r="SY29" s="405"/>
      <c r="SZ29" s="405"/>
      <c r="TA29" s="405"/>
      <c r="TB29" s="405"/>
      <c r="TC29" s="405"/>
      <c r="TD29" s="405"/>
      <c r="TE29" s="405"/>
      <c r="TF29" s="405"/>
      <c r="TG29" s="405"/>
      <c r="TH29" s="405"/>
      <c r="TI29" s="405"/>
      <c r="TJ29" s="405"/>
      <c r="TK29" s="405"/>
      <c r="TL29" s="405"/>
      <c r="TM29" s="405"/>
      <c r="TN29" s="405"/>
      <c r="TO29" s="405"/>
      <c r="TP29" s="405"/>
      <c r="TQ29" s="405"/>
      <c r="TR29" s="405"/>
      <c r="TS29" s="405"/>
      <c r="TT29" s="405"/>
      <c r="TU29" s="405"/>
      <c r="TV29" s="405"/>
      <c r="TW29" s="405"/>
      <c r="TX29" s="405"/>
      <c r="TY29" s="405"/>
      <c r="TZ29" s="405"/>
      <c r="UA29" s="405"/>
      <c r="UB29" s="405"/>
      <c r="UC29" s="405"/>
      <c r="UD29" s="405"/>
      <c r="UE29" s="405"/>
      <c r="UF29" s="405"/>
      <c r="UG29" s="405"/>
      <c r="UH29" s="405"/>
      <c r="UI29" s="405"/>
      <c r="UJ29" s="405"/>
      <c r="UK29" s="405"/>
      <c r="UL29" s="405"/>
      <c r="UM29" s="405"/>
      <c r="UN29" s="405"/>
      <c r="UO29" s="405"/>
      <c r="UP29" s="405"/>
      <c r="UQ29" s="405"/>
      <c r="UR29" s="405"/>
      <c r="US29" s="405"/>
      <c r="UT29" s="405"/>
      <c r="UU29" s="405"/>
      <c r="UV29" s="405"/>
      <c r="UW29" s="405"/>
      <c r="UX29" s="405"/>
      <c r="UY29" s="405"/>
      <c r="UZ29" s="405"/>
      <c r="VA29" s="405"/>
      <c r="VB29" s="405"/>
      <c r="VC29" s="405"/>
      <c r="VD29" s="405"/>
      <c r="VE29" s="405"/>
      <c r="VF29" s="405"/>
      <c r="VG29" s="405"/>
      <c r="VH29" s="405"/>
      <c r="VI29" s="405"/>
      <c r="VJ29" s="405"/>
      <c r="VK29" s="405"/>
      <c r="VL29" s="405"/>
      <c r="VM29" s="405"/>
      <c r="VN29" s="405"/>
      <c r="VO29" s="405"/>
      <c r="VP29" s="405"/>
      <c r="VQ29" s="405"/>
      <c r="VR29" s="405"/>
      <c r="VS29" s="405"/>
      <c r="VT29" s="405"/>
      <c r="VU29" s="405"/>
      <c r="VV29" s="405"/>
      <c r="VW29" s="405"/>
      <c r="VX29" s="405"/>
      <c r="VY29" s="405"/>
      <c r="VZ29" s="405"/>
      <c r="WA29" s="405"/>
      <c r="WB29" s="405"/>
      <c r="WC29" s="405"/>
      <c r="WD29" s="405"/>
      <c r="WE29" s="405"/>
      <c r="WF29" s="405"/>
      <c r="WG29" s="405"/>
      <c r="WH29" s="405"/>
      <c r="WI29" s="405"/>
      <c r="WJ29" s="405"/>
      <c r="WK29" s="405"/>
      <c r="WL29" s="405"/>
      <c r="WM29" s="405"/>
      <c r="WN29" s="405"/>
      <c r="WO29" s="405"/>
      <c r="WP29" s="405"/>
      <c r="WQ29" s="405"/>
      <c r="WR29" s="405"/>
      <c r="WS29" s="405"/>
      <c r="WT29" s="405"/>
      <c r="WU29" s="405"/>
      <c r="WV29" s="405"/>
      <c r="WW29" s="405"/>
      <c r="WX29" s="405"/>
      <c r="WY29" s="405"/>
      <c r="WZ29" s="405"/>
      <c r="XA29" s="405"/>
      <c r="XB29" s="405"/>
      <c r="XC29" s="405"/>
      <c r="XD29" s="405"/>
      <c r="XE29" s="405"/>
      <c r="XF29" s="405"/>
      <c r="XG29" s="405"/>
      <c r="XH29" s="405"/>
      <c r="XI29" s="405"/>
      <c r="XJ29" s="405"/>
      <c r="XK29" s="405"/>
      <c r="XL29" s="405"/>
      <c r="XM29" s="405"/>
      <c r="XN29" s="405"/>
      <c r="XO29" s="405"/>
      <c r="XP29" s="405"/>
      <c r="XQ29" s="405"/>
      <c r="XR29" s="405"/>
      <c r="XS29" s="405"/>
      <c r="XT29" s="405"/>
      <c r="XU29" s="405"/>
      <c r="XV29" s="405"/>
      <c r="XW29" s="405"/>
      <c r="XX29" s="405"/>
      <c r="XY29" s="405"/>
      <c r="XZ29" s="405"/>
      <c r="YA29" s="405"/>
      <c r="YB29" s="405"/>
      <c r="YC29" s="405"/>
      <c r="YD29" s="405"/>
      <c r="YE29" s="405"/>
      <c r="YF29" s="405"/>
      <c r="YG29" s="405"/>
      <c r="YH29" s="405"/>
      <c r="YI29" s="405"/>
      <c r="YJ29" s="405"/>
      <c r="YK29" s="405"/>
      <c r="YL29" s="405"/>
      <c r="YM29" s="405"/>
      <c r="YN29" s="405"/>
      <c r="YO29" s="405"/>
      <c r="YP29" s="405"/>
      <c r="YQ29" s="405"/>
      <c r="YR29" s="405"/>
      <c r="YS29" s="405"/>
      <c r="YT29" s="405"/>
      <c r="YU29" s="405"/>
      <c r="YV29" s="405"/>
      <c r="YW29" s="405"/>
      <c r="YX29" s="405"/>
      <c r="YY29" s="405"/>
      <c r="YZ29" s="405"/>
      <c r="ZA29" s="405"/>
      <c r="ZB29" s="405"/>
      <c r="ZC29" s="405"/>
      <c r="ZD29" s="405"/>
      <c r="ZE29" s="405"/>
      <c r="ZF29" s="405"/>
      <c r="ZG29" s="405"/>
      <c r="ZH29" s="405"/>
      <c r="ZI29" s="405"/>
      <c r="ZJ29" s="405"/>
      <c r="ZK29" s="405"/>
      <c r="ZL29" s="405"/>
      <c r="ZM29" s="405"/>
      <c r="ZN29" s="405"/>
      <c r="ZO29" s="405"/>
      <c r="ZP29" s="405"/>
      <c r="ZQ29" s="405"/>
      <c r="ZR29" s="405"/>
      <c r="ZS29" s="405"/>
      <c r="ZT29" s="405"/>
      <c r="ZU29" s="405"/>
      <c r="ZV29" s="405"/>
      <c r="ZW29" s="405"/>
      <c r="ZX29" s="405"/>
      <c r="ZY29" s="405"/>
      <c r="ZZ29" s="405"/>
      <c r="AAA29" s="405"/>
      <c r="AAB29" s="405"/>
      <c r="AAC29" s="405"/>
      <c r="AAD29" s="405"/>
      <c r="AAE29" s="405"/>
      <c r="AAF29" s="405"/>
      <c r="AAG29" s="405"/>
      <c r="AAH29" s="405"/>
      <c r="AAI29" s="405"/>
      <c r="AAJ29" s="405"/>
      <c r="AAK29" s="405"/>
      <c r="AAL29" s="405"/>
      <c r="AAM29" s="405"/>
      <c r="AAN29" s="405"/>
      <c r="AAO29" s="405"/>
      <c r="AAP29" s="405"/>
      <c r="AAQ29" s="405"/>
      <c r="AAR29" s="405"/>
      <c r="AAS29" s="405"/>
      <c r="AAT29" s="405"/>
      <c r="AAU29" s="405"/>
      <c r="AAV29" s="405"/>
      <c r="AAW29" s="405"/>
      <c r="AAX29" s="405"/>
      <c r="AAY29" s="405"/>
      <c r="AAZ29" s="405"/>
      <c r="ABA29" s="405"/>
      <c r="ABB29" s="405"/>
      <c r="ABC29" s="405"/>
      <c r="ABD29" s="405"/>
      <c r="ABE29" s="405"/>
      <c r="ABF29" s="405"/>
      <c r="ABG29" s="405"/>
      <c r="ABH29" s="405"/>
      <c r="ABI29" s="405"/>
      <c r="ABJ29" s="405"/>
      <c r="ABK29" s="405"/>
      <c r="ABL29" s="405"/>
      <c r="ABM29" s="405"/>
      <c r="ABN29" s="405"/>
      <c r="ABO29" s="405"/>
      <c r="ABP29" s="405"/>
      <c r="ABQ29" s="405"/>
      <c r="ABR29" s="405"/>
      <c r="ABS29" s="405"/>
      <c r="ABT29" s="405"/>
      <c r="ABU29" s="405"/>
      <c r="ABV29" s="405"/>
      <c r="ABW29" s="405"/>
      <c r="ABX29" s="405"/>
      <c r="ABY29" s="405"/>
      <c r="ABZ29" s="405"/>
      <c r="ACA29" s="405"/>
      <c r="ACB29" s="405"/>
      <c r="ACC29" s="405"/>
      <c r="ACD29" s="405"/>
      <c r="ACE29" s="405"/>
      <c r="ACF29" s="405"/>
      <c r="ACG29" s="405"/>
      <c r="ACH29" s="405"/>
      <c r="ACI29" s="405"/>
      <c r="ACJ29" s="405"/>
      <c r="ACK29" s="405"/>
      <c r="ACL29" s="405"/>
      <c r="ACM29" s="405"/>
      <c r="ACN29" s="405"/>
      <c r="ACO29" s="405"/>
      <c r="ACP29" s="405"/>
      <c r="ACQ29" s="405"/>
      <c r="ACR29" s="405"/>
      <c r="ACS29" s="405"/>
      <c r="ACT29" s="405"/>
      <c r="ACU29" s="405"/>
      <c r="ACV29" s="405"/>
      <c r="ACW29" s="405"/>
      <c r="ACX29" s="405"/>
      <c r="ACY29" s="405"/>
      <c r="ACZ29" s="405"/>
      <c r="ADA29" s="405"/>
      <c r="ADB29" s="405"/>
      <c r="ADC29" s="405"/>
      <c r="ADD29" s="405"/>
      <c r="ADE29" s="405"/>
      <c r="ADF29" s="405"/>
      <c r="ADG29" s="405"/>
      <c r="ADH29" s="405"/>
      <c r="ADI29" s="405"/>
      <c r="ADJ29" s="405"/>
      <c r="ADK29" s="405"/>
      <c r="ADL29" s="405"/>
      <c r="ADM29" s="405"/>
      <c r="ADN29" s="405"/>
      <c r="ADO29" s="405"/>
      <c r="ADP29" s="405"/>
      <c r="ADQ29" s="405"/>
      <c r="ADR29" s="405"/>
      <c r="ADS29" s="405"/>
      <c r="ADT29" s="405"/>
      <c r="ADU29" s="405"/>
      <c r="ADV29" s="405"/>
      <c r="ADW29" s="405"/>
      <c r="ADX29" s="405"/>
      <c r="ADY29" s="405"/>
      <c r="ADZ29" s="405"/>
      <c r="AEA29" s="405"/>
      <c r="AEB29" s="405"/>
      <c r="AEC29" s="405"/>
      <c r="AED29" s="405"/>
      <c r="AEE29" s="405"/>
      <c r="AEF29" s="405"/>
      <c r="AEG29" s="405"/>
      <c r="AEH29" s="405"/>
      <c r="AEI29" s="405"/>
      <c r="AEJ29" s="405"/>
      <c r="AEK29" s="405"/>
      <c r="AEL29" s="405"/>
      <c r="AEM29" s="405"/>
      <c r="AEN29" s="405"/>
      <c r="AEO29" s="405"/>
      <c r="AEP29" s="405"/>
      <c r="AEQ29" s="405"/>
      <c r="AER29" s="405"/>
      <c r="AES29" s="405"/>
      <c r="AET29" s="405"/>
      <c r="AEU29" s="405"/>
      <c r="AEV29" s="405"/>
      <c r="AEW29" s="405"/>
      <c r="AEX29" s="405"/>
      <c r="AEY29" s="405"/>
      <c r="AEZ29" s="405"/>
      <c r="AFA29" s="405"/>
      <c r="AFB29" s="405"/>
      <c r="AFC29" s="405"/>
      <c r="AFD29" s="405"/>
      <c r="AFE29" s="405"/>
      <c r="AFF29" s="405"/>
      <c r="AFG29" s="405"/>
      <c r="AFH29" s="405"/>
      <c r="AFI29" s="405"/>
      <c r="AFJ29" s="405"/>
      <c r="AFK29" s="405"/>
      <c r="AFL29" s="405"/>
      <c r="AFM29" s="405"/>
      <c r="AFN29" s="405"/>
      <c r="AFO29" s="405"/>
      <c r="AFP29" s="405"/>
      <c r="AFQ29" s="405"/>
      <c r="AFR29" s="405"/>
      <c r="AFS29" s="405"/>
      <c r="AFT29" s="405"/>
      <c r="AFU29" s="405"/>
      <c r="AFV29" s="405"/>
      <c r="AFW29" s="405"/>
      <c r="AFX29" s="405"/>
      <c r="AFY29" s="405"/>
      <c r="AFZ29" s="405"/>
      <c r="AGA29" s="405"/>
      <c r="AGB29" s="405"/>
      <c r="AGC29" s="405"/>
      <c r="AGD29" s="405"/>
      <c r="AGE29" s="405"/>
      <c r="AGF29" s="405"/>
      <c r="AGG29" s="405"/>
      <c r="AGH29" s="405"/>
      <c r="AGI29" s="405"/>
      <c r="AGJ29" s="405"/>
      <c r="AGK29" s="405"/>
      <c r="AGL29" s="405"/>
      <c r="AGM29" s="405"/>
      <c r="AGN29" s="405"/>
      <c r="AGO29" s="405"/>
      <c r="AGP29" s="405"/>
      <c r="AGQ29" s="405"/>
      <c r="AGR29" s="405"/>
      <c r="AGS29" s="405"/>
      <c r="AGT29" s="405"/>
      <c r="AGU29" s="405"/>
      <c r="AGV29" s="405"/>
      <c r="AGW29" s="405"/>
      <c r="AGX29" s="405"/>
      <c r="AGY29" s="405"/>
      <c r="AGZ29" s="405"/>
      <c r="AHA29" s="405"/>
      <c r="AHB29" s="405"/>
      <c r="AHC29" s="405"/>
      <c r="AHD29" s="405"/>
      <c r="AHE29" s="405"/>
      <c r="AHF29" s="405"/>
      <c r="AHG29" s="405"/>
      <c r="AHH29" s="405"/>
      <c r="AHI29" s="405"/>
      <c r="AHJ29" s="405"/>
      <c r="AHK29" s="405"/>
      <c r="AHL29" s="405"/>
      <c r="AHM29" s="405"/>
      <c r="AHN29" s="405"/>
      <c r="AHO29" s="405"/>
      <c r="AHP29" s="405"/>
      <c r="AHQ29" s="405"/>
      <c r="AHR29" s="405"/>
      <c r="AHS29" s="405"/>
      <c r="AHT29" s="405"/>
      <c r="AHU29" s="405"/>
      <c r="AHV29" s="405"/>
      <c r="AHW29" s="405"/>
      <c r="AHX29" s="405"/>
      <c r="AHY29" s="405"/>
      <c r="AHZ29" s="405"/>
      <c r="AIA29" s="405"/>
      <c r="AIB29" s="405"/>
      <c r="AIC29" s="405"/>
      <c r="AID29" s="405"/>
      <c r="AIE29" s="405"/>
      <c r="AIF29" s="405"/>
      <c r="AIG29" s="405"/>
      <c r="AIH29" s="405"/>
      <c r="AII29" s="405"/>
      <c r="AIJ29" s="405"/>
      <c r="AIK29" s="405"/>
      <c r="AIL29" s="405"/>
      <c r="AIM29" s="405"/>
      <c r="AIN29" s="405"/>
      <c r="AIO29" s="405"/>
      <c r="AIP29" s="405"/>
      <c r="AIQ29" s="405"/>
      <c r="AIR29" s="405"/>
      <c r="AIS29" s="405"/>
      <c r="AIT29" s="405"/>
      <c r="AIU29" s="405"/>
      <c r="AIV29" s="405"/>
      <c r="AIW29" s="405"/>
      <c r="AIX29" s="405"/>
      <c r="AIY29" s="405"/>
      <c r="AIZ29" s="405"/>
      <c r="AJA29" s="405"/>
      <c r="AJB29" s="405"/>
      <c r="AJC29" s="405"/>
      <c r="AJD29" s="405"/>
      <c r="AJE29" s="405"/>
      <c r="AJF29" s="405"/>
      <c r="AJG29" s="405"/>
      <c r="AJH29" s="405"/>
      <c r="AJI29" s="405"/>
      <c r="AJJ29" s="405"/>
      <c r="AJK29" s="405"/>
      <c r="AJL29" s="405"/>
      <c r="AJM29" s="405"/>
      <c r="AJN29" s="405"/>
      <c r="AJO29" s="405"/>
      <c r="AJP29" s="405"/>
      <c r="AJQ29" s="405"/>
      <c r="AJR29" s="405"/>
      <c r="AJS29" s="405"/>
      <c r="AJT29" s="405"/>
      <c r="AJU29" s="405"/>
      <c r="AJV29" s="405"/>
      <c r="AJW29" s="405"/>
      <c r="AJX29" s="405"/>
      <c r="AJY29" s="405"/>
      <c r="AJZ29" s="405"/>
      <c r="AKA29" s="405"/>
      <c r="AKB29" s="405"/>
      <c r="AKC29" s="405"/>
      <c r="AKD29" s="405"/>
      <c r="AKE29" s="405"/>
      <c r="AKF29" s="405"/>
      <c r="AKG29" s="405"/>
      <c r="AKH29" s="405"/>
      <c r="AKI29" s="405"/>
      <c r="AKJ29" s="405"/>
      <c r="AKK29" s="405"/>
      <c r="AKL29" s="405"/>
      <c r="AKM29" s="405"/>
      <c r="AKN29" s="405"/>
      <c r="AKO29" s="405"/>
      <c r="AKP29" s="405"/>
      <c r="AKQ29" s="405"/>
      <c r="AKR29" s="405"/>
      <c r="AKS29" s="405"/>
      <c r="AKT29" s="405"/>
      <c r="AKU29" s="405"/>
      <c r="AKV29" s="405"/>
      <c r="AKW29" s="405"/>
      <c r="AKX29" s="405"/>
      <c r="AKY29" s="405"/>
      <c r="AKZ29" s="405"/>
      <c r="ALA29" s="405"/>
      <c r="ALB29" s="405"/>
      <c r="ALC29" s="405"/>
      <c r="ALD29" s="405"/>
      <c r="ALE29" s="405"/>
      <c r="ALF29" s="405"/>
      <c r="ALG29" s="405"/>
      <c r="ALH29" s="405"/>
      <c r="ALI29" s="405"/>
      <c r="ALJ29" s="405"/>
      <c r="ALK29" s="405"/>
      <c r="ALL29" s="405"/>
      <c r="ALM29" s="405"/>
      <c r="ALN29" s="405"/>
      <c r="ALO29" s="405"/>
      <c r="ALP29" s="405"/>
      <c r="ALQ29" s="405"/>
      <c r="ALR29" s="405"/>
      <c r="ALS29" s="405"/>
      <c r="ALT29" s="405"/>
      <c r="ALU29" s="405"/>
      <c r="ALV29" s="405"/>
      <c r="ALW29" s="405"/>
      <c r="ALX29" s="405"/>
      <c r="ALY29" s="405"/>
      <c r="ALZ29" s="405"/>
      <c r="AMA29" s="405"/>
      <c r="AMB29" s="405"/>
      <c r="AMC29" s="405"/>
      <c r="AMD29" s="405"/>
      <c r="AME29" s="405"/>
      <c r="AMF29" s="405"/>
      <c r="AMG29" s="405"/>
      <c r="AMH29" s="405"/>
      <c r="AMI29" s="405"/>
      <c r="AMJ29" s="405"/>
      <c r="AMK29" s="405"/>
      <c r="AML29" s="405"/>
      <c r="AMM29" s="405"/>
      <c r="AMN29" s="405"/>
      <c r="AMO29" s="405"/>
      <c r="AMP29" s="405"/>
      <c r="AMQ29" s="405"/>
      <c r="AMR29" s="405"/>
      <c r="AMS29" s="405"/>
      <c r="AMT29" s="405"/>
      <c r="AMU29" s="405"/>
      <c r="AMV29" s="405"/>
      <c r="AMW29" s="405"/>
      <c r="AMX29" s="405"/>
      <c r="AMY29" s="405"/>
      <c r="AMZ29" s="405"/>
      <c r="ANA29" s="405"/>
      <c r="ANB29" s="405"/>
      <c r="ANC29" s="405"/>
      <c r="AND29" s="405"/>
      <c r="ANE29" s="405"/>
      <c r="ANF29" s="405"/>
      <c r="ANG29" s="405"/>
      <c r="ANH29" s="405"/>
      <c r="ANI29" s="405"/>
      <c r="ANJ29" s="405"/>
      <c r="ANK29" s="405"/>
      <c r="ANL29" s="405"/>
      <c r="ANM29" s="405"/>
      <c r="ANN29" s="405"/>
      <c r="ANO29" s="405"/>
      <c r="ANP29" s="405"/>
      <c r="ANQ29" s="405"/>
      <c r="ANR29" s="405"/>
      <c r="ANS29" s="405"/>
      <c r="ANT29" s="405"/>
      <c r="ANU29" s="405"/>
      <c r="ANV29" s="405"/>
      <c r="ANW29" s="405"/>
      <c r="ANX29" s="405"/>
      <c r="ANY29" s="405"/>
      <c r="ANZ29" s="405"/>
      <c r="AOA29" s="405"/>
      <c r="AOB29" s="405"/>
      <c r="AOC29" s="405"/>
      <c r="AOD29" s="405"/>
      <c r="AOE29" s="405"/>
      <c r="AOF29" s="405"/>
      <c r="AOG29" s="405"/>
      <c r="AOH29" s="405"/>
      <c r="AOI29" s="405"/>
      <c r="AOJ29" s="405"/>
      <c r="AOK29" s="405"/>
      <c r="AOL29" s="405"/>
      <c r="AOM29" s="405"/>
      <c r="AON29" s="405"/>
      <c r="AOO29" s="405"/>
      <c r="AOP29" s="405"/>
      <c r="AOQ29" s="405"/>
      <c r="AOR29" s="405"/>
      <c r="AOS29" s="405"/>
      <c r="AOT29" s="405"/>
      <c r="AOU29" s="405"/>
      <c r="AOV29" s="405"/>
      <c r="AOW29" s="405"/>
      <c r="AOX29" s="405"/>
      <c r="AOY29" s="405"/>
      <c r="AOZ29" s="405"/>
      <c r="APA29" s="405"/>
      <c r="APB29" s="405"/>
      <c r="APC29" s="405"/>
      <c r="APD29" s="405"/>
      <c r="APE29" s="405"/>
      <c r="APF29" s="405"/>
      <c r="APG29" s="405"/>
      <c r="APH29" s="405"/>
      <c r="API29" s="405"/>
      <c r="APJ29" s="405"/>
      <c r="APK29" s="405"/>
      <c r="APL29" s="405"/>
      <c r="APM29" s="405"/>
      <c r="APN29" s="405"/>
      <c r="APO29" s="405"/>
      <c r="APP29" s="405"/>
      <c r="APQ29" s="405"/>
      <c r="APR29" s="405"/>
      <c r="APS29" s="405"/>
      <c r="APT29" s="405"/>
      <c r="APU29" s="405"/>
      <c r="APV29" s="405"/>
      <c r="APW29" s="405"/>
      <c r="APX29" s="405"/>
      <c r="APY29" s="405"/>
      <c r="APZ29" s="405"/>
      <c r="AQA29" s="405"/>
      <c r="AQB29" s="405"/>
      <c r="AQC29" s="405"/>
      <c r="AQD29" s="405"/>
      <c r="AQE29" s="405"/>
      <c r="AQF29" s="405"/>
      <c r="AQG29" s="405"/>
      <c r="AQH29" s="405"/>
      <c r="AQI29" s="405"/>
      <c r="AQJ29" s="405"/>
      <c r="AQK29" s="405"/>
      <c r="AQL29" s="405"/>
      <c r="AQM29" s="405"/>
      <c r="AQN29" s="405"/>
      <c r="AQO29" s="405"/>
      <c r="AQP29" s="405"/>
      <c r="AQQ29" s="405"/>
      <c r="AQR29" s="405"/>
      <c r="AQS29" s="405"/>
      <c r="AQT29" s="405"/>
      <c r="AQU29" s="405"/>
      <c r="AQV29" s="405"/>
      <c r="AQW29" s="405"/>
      <c r="AQX29" s="405"/>
      <c r="AQY29" s="405"/>
      <c r="AQZ29" s="405"/>
      <c r="ARA29" s="405"/>
      <c r="ARB29" s="405"/>
      <c r="ARC29" s="405"/>
      <c r="ARD29" s="405"/>
      <c r="ARE29" s="405"/>
      <c r="ARF29" s="405"/>
      <c r="ARG29" s="405"/>
      <c r="ARH29" s="405"/>
      <c r="ARI29" s="405"/>
      <c r="ARJ29" s="405"/>
      <c r="ARK29" s="405"/>
      <c r="ARL29" s="405"/>
      <c r="ARM29" s="405"/>
      <c r="ARN29" s="405"/>
      <c r="ARO29" s="405"/>
      <c r="ARP29" s="405"/>
      <c r="ARQ29" s="405"/>
      <c r="ARR29" s="405"/>
      <c r="ARS29" s="405"/>
      <c r="ART29" s="405"/>
      <c r="ARU29" s="405"/>
      <c r="ARV29" s="405"/>
      <c r="ARW29" s="405"/>
      <c r="ARX29" s="405"/>
      <c r="ARY29" s="405"/>
      <c r="ARZ29" s="405"/>
      <c r="ASA29" s="405"/>
      <c r="ASB29" s="405"/>
      <c r="ASC29" s="405"/>
      <c r="ASD29" s="405"/>
      <c r="ASE29" s="405"/>
      <c r="ASF29" s="405"/>
      <c r="ASG29" s="405"/>
      <c r="ASH29" s="405"/>
      <c r="ASI29" s="405"/>
      <c r="ASJ29" s="405"/>
      <c r="ASK29" s="405"/>
      <c r="ASL29" s="405"/>
      <c r="ASM29" s="405"/>
      <c r="ASN29" s="405"/>
      <c r="ASO29" s="405"/>
      <c r="ASP29" s="405"/>
      <c r="ASQ29" s="405"/>
      <c r="ASR29" s="405"/>
      <c r="ASS29" s="405"/>
      <c r="AST29" s="405"/>
      <c r="ASU29" s="405"/>
      <c r="ASV29" s="405"/>
      <c r="ASW29" s="405"/>
      <c r="ASX29" s="405"/>
      <c r="ASY29" s="405"/>
      <c r="ASZ29" s="405"/>
      <c r="ATA29" s="405"/>
      <c r="ATB29" s="405"/>
      <c r="ATC29" s="405"/>
      <c r="ATD29" s="405"/>
      <c r="ATE29" s="405"/>
      <c r="ATF29" s="405"/>
      <c r="ATG29" s="405"/>
      <c r="ATH29" s="405"/>
      <c r="ATI29" s="405"/>
      <c r="ATJ29" s="405"/>
      <c r="ATK29" s="405"/>
      <c r="ATL29" s="405"/>
      <c r="ATM29" s="405"/>
      <c r="ATN29" s="405"/>
      <c r="ATO29" s="405"/>
      <c r="ATP29" s="405"/>
      <c r="ATQ29" s="405"/>
      <c r="ATR29" s="405"/>
      <c r="ATS29" s="405"/>
      <c r="ATT29" s="405"/>
      <c r="ATU29" s="405"/>
      <c r="ATV29" s="405"/>
      <c r="ATW29" s="405"/>
      <c r="ATX29" s="405"/>
      <c r="ATY29" s="405"/>
      <c r="ATZ29" s="405"/>
      <c r="AUA29" s="405"/>
      <c r="AUB29" s="405"/>
      <c r="AUC29" s="405"/>
      <c r="AUD29" s="405"/>
      <c r="AUE29" s="405"/>
      <c r="AUF29" s="405"/>
      <c r="AUG29" s="405"/>
      <c r="AUH29" s="405"/>
      <c r="AUI29" s="405"/>
      <c r="AUJ29" s="405"/>
      <c r="AUK29" s="405"/>
      <c r="AUL29" s="405"/>
      <c r="AUM29" s="405"/>
      <c r="AUN29" s="405"/>
      <c r="AUO29" s="405"/>
      <c r="AUP29" s="405"/>
      <c r="AUQ29" s="405"/>
      <c r="AUR29" s="405"/>
      <c r="AUS29" s="405"/>
      <c r="AUT29" s="405"/>
      <c r="AUU29" s="405"/>
      <c r="AUV29" s="405"/>
      <c r="AUW29" s="405"/>
      <c r="AUX29" s="405"/>
      <c r="AUY29" s="405"/>
      <c r="AUZ29" s="405"/>
      <c r="AVA29" s="405"/>
      <c r="AVB29" s="405"/>
      <c r="AVC29" s="405"/>
      <c r="AVD29" s="405"/>
      <c r="AVE29" s="405"/>
      <c r="AVF29" s="405"/>
      <c r="AVG29" s="405"/>
      <c r="AVH29" s="405"/>
      <c r="AVI29" s="405"/>
      <c r="AVJ29" s="405"/>
      <c r="AVK29" s="405"/>
      <c r="AVL29" s="405"/>
      <c r="AVM29" s="405"/>
      <c r="AVN29" s="405"/>
      <c r="AVO29" s="405"/>
      <c r="AVP29" s="405"/>
      <c r="AVQ29" s="405"/>
      <c r="AVR29" s="405"/>
      <c r="AVS29" s="405"/>
      <c r="AVT29" s="405"/>
      <c r="AVU29" s="405"/>
      <c r="AVV29" s="405"/>
      <c r="AVW29" s="405"/>
      <c r="AVX29" s="405"/>
      <c r="AVY29" s="405"/>
      <c r="AVZ29" s="405"/>
      <c r="AWA29" s="405"/>
      <c r="AWB29" s="405"/>
      <c r="AWC29" s="405"/>
      <c r="AWD29" s="405"/>
      <c r="AWE29" s="405"/>
      <c r="AWF29" s="405"/>
      <c r="AWG29" s="405"/>
      <c r="AWH29" s="405"/>
      <c r="AWI29" s="405"/>
      <c r="AWJ29" s="405"/>
      <c r="AWK29" s="405"/>
      <c r="AWL29" s="405"/>
      <c r="AWM29" s="405"/>
      <c r="AWN29" s="405"/>
      <c r="AWO29" s="405"/>
      <c r="AWP29" s="405"/>
      <c r="AWQ29" s="405"/>
      <c r="AWR29" s="405"/>
      <c r="AWS29" s="405"/>
      <c r="AWT29" s="405"/>
      <c r="AWU29" s="405"/>
      <c r="AWV29" s="405"/>
      <c r="AWW29" s="405"/>
      <c r="AWX29" s="405"/>
      <c r="AWY29" s="405"/>
      <c r="AWZ29" s="405"/>
      <c r="AXA29" s="405"/>
      <c r="AXB29" s="405"/>
      <c r="AXC29" s="405"/>
      <c r="AXD29" s="405"/>
      <c r="AXE29" s="405"/>
      <c r="AXF29" s="405"/>
      <c r="AXG29" s="405"/>
      <c r="AXH29" s="405"/>
      <c r="AXI29" s="405"/>
      <c r="AXJ29" s="405"/>
      <c r="AXK29" s="405"/>
    </row>
    <row r="30" spans="1:1311" ht="14.1" customHeight="1">
      <c r="A30" s="444" t="s">
        <v>210</v>
      </c>
      <c r="B30" s="445">
        <v>20</v>
      </c>
      <c r="C30" s="446">
        <v>40828</v>
      </c>
      <c r="D30" s="447" t="s">
        <v>209</v>
      </c>
      <c r="E30" s="444" t="s">
        <v>224</v>
      </c>
      <c r="F30" s="444" t="s">
        <v>222</v>
      </c>
      <c r="G30" s="444">
        <v>23</v>
      </c>
    </row>
    <row r="31" spans="1:1311" ht="14.1" customHeight="1">
      <c r="A31" s="440" t="s">
        <v>225</v>
      </c>
      <c r="B31" s="441">
        <v>21</v>
      </c>
      <c r="C31" s="442">
        <v>40828</v>
      </c>
      <c r="D31" s="443" t="s">
        <v>209</v>
      </c>
      <c r="E31" s="440" t="s">
        <v>224</v>
      </c>
      <c r="F31" s="440" t="s">
        <v>216</v>
      </c>
      <c r="G31" s="440">
        <v>26</v>
      </c>
    </row>
    <row r="32" spans="1:1311" ht="14.1" customHeight="1">
      <c r="A32" s="440" t="s">
        <v>217</v>
      </c>
      <c r="B32" s="441">
        <v>22</v>
      </c>
      <c r="C32" s="442">
        <v>40828</v>
      </c>
      <c r="D32" s="443" t="s">
        <v>209</v>
      </c>
      <c r="E32" s="440" t="s">
        <v>224</v>
      </c>
      <c r="F32" s="440" t="s">
        <v>222</v>
      </c>
      <c r="G32" s="440">
        <v>20</v>
      </c>
    </row>
    <row r="33" spans="1:7" ht="14.1" customHeight="1">
      <c r="A33" s="440" t="s">
        <v>210</v>
      </c>
      <c r="B33" s="441">
        <v>23</v>
      </c>
      <c r="C33" s="442">
        <v>40829</v>
      </c>
      <c r="D33" s="443" t="s">
        <v>209</v>
      </c>
      <c r="E33" s="440" t="s">
        <v>224</v>
      </c>
      <c r="F33" s="440" t="s">
        <v>222</v>
      </c>
      <c r="G33" s="440">
        <v>27</v>
      </c>
    </row>
    <row r="34" spans="1:7" ht="14.1" customHeight="1">
      <c r="A34" s="440" t="s">
        <v>225</v>
      </c>
      <c r="B34" s="440">
        <v>24</v>
      </c>
      <c r="C34" s="442">
        <v>40829</v>
      </c>
      <c r="D34" s="443" t="s">
        <v>209</v>
      </c>
      <c r="E34" s="440" t="s">
        <v>224</v>
      </c>
      <c r="F34" s="440" t="s">
        <v>222</v>
      </c>
      <c r="G34" s="440">
        <v>30</v>
      </c>
    </row>
    <row r="35" spans="1:7" ht="14.1" customHeight="1" thickBot="1">
      <c r="A35" s="448" t="s">
        <v>217</v>
      </c>
      <c r="B35" s="448">
        <v>25</v>
      </c>
      <c r="C35" s="449">
        <v>40829</v>
      </c>
      <c r="D35" s="448" t="s">
        <v>209</v>
      </c>
      <c r="E35" s="448" t="s">
        <v>224</v>
      </c>
      <c r="F35" s="448" t="s">
        <v>222</v>
      </c>
      <c r="G35" s="448">
        <v>24</v>
      </c>
    </row>
  </sheetData>
  <printOptions gridLines="1"/>
  <pageMargins left="0.75" right="0.75" top="1" bottom="0.75" header="0.5" footer="0.5"/>
  <pageSetup scale="64" fitToWidth="0" fitToHeight="0" orientation="landscape" blackAndWhite="1" r:id="rId1"/>
  <headerFooter alignWithMargins="0">
    <oddHeader>&amp;C&amp;"Arial,Bold"SDGE Interruptible and Price Responsive Programs
 2011 Event Summary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="75" zoomScaleNormal="100" zoomScaleSheetLayoutView="75" workbookViewId="0">
      <pane xSplit="1" ySplit="3" topLeftCell="I4" activePane="bottomRight" state="frozen"/>
      <selection activeCell="D38" sqref="D38"/>
      <selection pane="topRight" activeCell="D38" sqref="D38"/>
      <selection pane="bottomLeft" activeCell="D38" sqref="D38"/>
      <selection pane="bottomRight" activeCell="A32" sqref="A32"/>
    </sheetView>
  </sheetViews>
  <sheetFormatPr defaultColWidth="17" defaultRowHeight="12.75"/>
  <cols>
    <col min="1" max="1" width="42.5703125" style="287" customWidth="1"/>
    <col min="2" max="9" width="11.7109375" style="287" customWidth="1"/>
    <col min="10" max="10" width="11.7109375" style="288" customWidth="1"/>
    <col min="11" max="11" width="11.7109375" style="287" customWidth="1"/>
    <col min="12" max="12" width="12.28515625" style="287" customWidth="1"/>
    <col min="13" max="13" width="11.7109375" style="287" customWidth="1"/>
    <col min="14" max="14" width="12.7109375" style="287" customWidth="1"/>
    <col min="15" max="15" width="12.85546875" style="287" customWidth="1"/>
    <col min="16" max="16" width="12.42578125" style="287" customWidth="1"/>
    <col min="17" max="16384" width="17" style="287"/>
  </cols>
  <sheetData>
    <row r="1" spans="1:16" ht="13.5" thickBot="1"/>
    <row r="2" spans="1:16">
      <c r="A2" s="289"/>
      <c r="B2" s="290"/>
      <c r="C2" s="290"/>
      <c r="D2" s="290"/>
      <c r="E2" s="290"/>
      <c r="F2" s="290"/>
      <c r="G2" s="290"/>
      <c r="H2" s="290"/>
      <c r="I2" s="290"/>
      <c r="J2" s="291"/>
      <c r="K2" s="290"/>
      <c r="L2" s="290"/>
      <c r="M2" s="290"/>
      <c r="N2" s="290"/>
      <c r="O2" s="290"/>
      <c r="P2" s="292"/>
    </row>
    <row r="3" spans="1:16" ht="25.5">
      <c r="A3" s="293" t="s">
        <v>17</v>
      </c>
      <c r="B3" s="294" t="s">
        <v>0</v>
      </c>
      <c r="C3" s="294" t="s">
        <v>1</v>
      </c>
      <c r="D3" s="294" t="s">
        <v>2</v>
      </c>
      <c r="E3" s="294" t="s">
        <v>3</v>
      </c>
      <c r="F3" s="294" t="s">
        <v>4</v>
      </c>
      <c r="G3" s="294" t="s">
        <v>5</v>
      </c>
      <c r="H3" s="294" t="s">
        <v>6</v>
      </c>
      <c r="I3" s="294" t="s">
        <v>7</v>
      </c>
      <c r="J3" s="295" t="s">
        <v>8</v>
      </c>
      <c r="K3" s="294" t="s">
        <v>9</v>
      </c>
      <c r="L3" s="294" t="s">
        <v>10</v>
      </c>
      <c r="M3" s="294" t="s">
        <v>11</v>
      </c>
      <c r="N3" s="296" t="s">
        <v>109</v>
      </c>
      <c r="O3" s="297"/>
      <c r="P3" s="298" t="s">
        <v>110</v>
      </c>
    </row>
    <row r="4" spans="1:16">
      <c r="A4" s="299"/>
      <c r="B4" s="300"/>
      <c r="C4" s="300"/>
      <c r="D4" s="300"/>
      <c r="E4" s="300"/>
      <c r="F4" s="300"/>
      <c r="G4" s="300"/>
      <c r="H4" s="300"/>
      <c r="I4" s="300"/>
      <c r="J4" s="301"/>
      <c r="K4" s="300"/>
      <c r="L4" s="300"/>
      <c r="M4" s="300"/>
      <c r="N4" s="302"/>
      <c r="O4" s="303"/>
      <c r="P4" s="304"/>
    </row>
    <row r="5" spans="1:16">
      <c r="A5" s="305" t="s">
        <v>93</v>
      </c>
      <c r="B5" s="300"/>
      <c r="C5" s="300"/>
      <c r="D5" s="300"/>
      <c r="E5" s="300"/>
      <c r="F5" s="300"/>
      <c r="G5" s="300"/>
      <c r="H5" s="300"/>
      <c r="I5" s="300"/>
      <c r="J5" s="301"/>
      <c r="K5" s="300"/>
      <c r="L5" s="300"/>
      <c r="M5" s="300"/>
      <c r="N5" s="306"/>
      <c r="O5" s="303"/>
      <c r="P5" s="304"/>
    </row>
    <row r="6" spans="1:16">
      <c r="A6" s="307" t="s">
        <v>111</v>
      </c>
      <c r="B6" s="308">
        <v>0</v>
      </c>
      <c r="C6" s="308">
        <v>0</v>
      </c>
      <c r="D6" s="308">
        <v>0</v>
      </c>
      <c r="E6" s="308">
        <v>0</v>
      </c>
      <c r="F6" s="308">
        <v>0</v>
      </c>
      <c r="G6" s="308">
        <v>0</v>
      </c>
      <c r="H6" s="308">
        <v>0</v>
      </c>
      <c r="I6" s="308">
        <v>0</v>
      </c>
      <c r="J6" s="308">
        <v>0</v>
      </c>
      <c r="K6" s="308"/>
      <c r="L6" s="309"/>
      <c r="M6" s="308"/>
      <c r="N6" s="310">
        <f t="shared" ref="N6:N25" si="0">SUM(B6:M6)</f>
        <v>0</v>
      </c>
      <c r="O6" s="311">
        <v>0</v>
      </c>
      <c r="P6" s="312" t="s">
        <v>87</v>
      </c>
    </row>
    <row r="7" spans="1:16">
      <c r="A7" s="307" t="s">
        <v>31</v>
      </c>
      <c r="B7" s="308">
        <v>96.7</v>
      </c>
      <c r="C7" s="308">
        <v>-35.244999999999997</v>
      </c>
      <c r="D7" s="308">
        <v>174.048</v>
      </c>
      <c r="E7" s="308">
        <v>5.4409999999999998</v>
      </c>
      <c r="F7" s="308">
        <v>31.388000000000002</v>
      </c>
      <c r="G7" s="308">
        <v>117.33</v>
      </c>
      <c r="H7" s="308">
        <v>7.0350000000000001</v>
      </c>
      <c r="I7" s="308">
        <v>308.62900000000002</v>
      </c>
      <c r="J7" s="308">
        <v>124.551</v>
      </c>
      <c r="K7" s="308">
        <v>201.00899999999999</v>
      </c>
      <c r="L7" s="309"/>
      <c r="M7" s="308"/>
      <c r="N7" s="310">
        <f t="shared" si="0"/>
        <v>1030.886</v>
      </c>
      <c r="O7" s="313">
        <v>0</v>
      </c>
      <c r="P7" s="312" t="s">
        <v>87</v>
      </c>
    </row>
    <row r="8" spans="1:16">
      <c r="A8" s="307" t="s">
        <v>112</v>
      </c>
      <c r="B8" s="308">
        <v>0</v>
      </c>
      <c r="C8" s="308">
        <v>0</v>
      </c>
      <c r="D8" s="308">
        <v>0</v>
      </c>
      <c r="E8" s="308">
        <v>0</v>
      </c>
      <c r="F8" s="308">
        <v>0</v>
      </c>
      <c r="G8" s="308">
        <v>0</v>
      </c>
      <c r="H8" s="308">
        <v>0</v>
      </c>
      <c r="I8" s="308">
        <v>0</v>
      </c>
      <c r="J8" s="308">
        <v>0</v>
      </c>
      <c r="K8" s="308">
        <v>0</v>
      </c>
      <c r="L8" s="309"/>
      <c r="M8" s="308"/>
      <c r="N8" s="310">
        <f t="shared" si="0"/>
        <v>0</v>
      </c>
      <c r="O8" s="311">
        <v>0</v>
      </c>
      <c r="P8" s="312" t="s">
        <v>87</v>
      </c>
    </row>
    <row r="9" spans="1:16">
      <c r="A9" s="307" t="s">
        <v>113</v>
      </c>
      <c r="B9" s="308">
        <v>1.9</v>
      </c>
      <c r="C9" s="308">
        <v>11.343</v>
      </c>
      <c r="D9" s="308">
        <v>12.191000000000001</v>
      </c>
      <c r="E9" s="308">
        <v>13.792</v>
      </c>
      <c r="F9" s="308">
        <v>13.362</v>
      </c>
      <c r="G9" s="308">
        <v>25.831</v>
      </c>
      <c r="H9" s="308">
        <v>20.440999999999999</v>
      </c>
      <c r="I9" s="308">
        <v>26.071000000000002</v>
      </c>
      <c r="J9" s="308">
        <v>-14.456</v>
      </c>
      <c r="K9" s="308">
        <v>19.625</v>
      </c>
      <c r="L9" s="309"/>
      <c r="M9" s="308"/>
      <c r="N9" s="310">
        <f t="shared" si="0"/>
        <v>130.1</v>
      </c>
      <c r="O9" s="311">
        <v>0</v>
      </c>
      <c r="P9" s="312" t="s">
        <v>87</v>
      </c>
    </row>
    <row r="10" spans="1:16">
      <c r="A10" s="307" t="s">
        <v>114</v>
      </c>
      <c r="B10" s="308">
        <v>3.7</v>
      </c>
      <c r="C10" s="308">
        <v>4.3209999999999997</v>
      </c>
      <c r="D10" s="308">
        <v>4.3029999999999999</v>
      </c>
      <c r="E10" s="308">
        <v>4.8570000000000002</v>
      </c>
      <c r="F10" s="308">
        <v>5.8620000000000001</v>
      </c>
      <c r="G10" s="308">
        <v>5.1070000000000002</v>
      </c>
      <c r="H10" s="308">
        <v>4.3120000000000003</v>
      </c>
      <c r="I10" s="308">
        <v>2.665</v>
      </c>
      <c r="J10" s="308">
        <v>0.5</v>
      </c>
      <c r="K10" s="308">
        <v>3.173</v>
      </c>
      <c r="L10" s="309"/>
      <c r="M10" s="308"/>
      <c r="N10" s="310">
        <f t="shared" si="0"/>
        <v>38.799999999999997</v>
      </c>
      <c r="O10" s="311">
        <v>0</v>
      </c>
      <c r="P10" s="312" t="s">
        <v>87</v>
      </c>
    </row>
    <row r="11" spans="1:16">
      <c r="A11" s="307" t="s">
        <v>115</v>
      </c>
      <c r="B11" s="308">
        <v>63.1</v>
      </c>
      <c r="C11" s="308">
        <v>69.84</v>
      </c>
      <c r="D11" s="308">
        <v>35.51</v>
      </c>
      <c r="E11" s="308">
        <v>37.374000000000002</v>
      </c>
      <c r="F11" s="308">
        <v>39.201999999999998</v>
      </c>
      <c r="G11" s="308">
        <v>66.754999999999995</v>
      </c>
      <c r="H11" s="308">
        <v>44.195</v>
      </c>
      <c r="I11" s="308">
        <v>49.737000000000002</v>
      </c>
      <c r="J11" s="308">
        <v>698.36400000000003</v>
      </c>
      <c r="K11" s="308">
        <v>-219.11199999999999</v>
      </c>
      <c r="L11" s="309"/>
      <c r="M11" s="308"/>
      <c r="N11" s="310">
        <f t="shared" si="0"/>
        <v>884.96500000000003</v>
      </c>
      <c r="O11" s="311">
        <v>0</v>
      </c>
      <c r="P11" s="312" t="s">
        <v>87</v>
      </c>
    </row>
    <row r="12" spans="1:16">
      <c r="A12" s="307" t="s">
        <v>116</v>
      </c>
      <c r="B12" s="308">
        <v>38.4</v>
      </c>
      <c r="C12" s="308">
        <v>63.01</v>
      </c>
      <c r="D12" s="308">
        <v>42.686999999999998</v>
      </c>
      <c r="E12" s="308">
        <v>61.521999999999998</v>
      </c>
      <c r="F12" s="308">
        <v>48.115000000000002</v>
      </c>
      <c r="G12" s="308">
        <v>92.664000000000001</v>
      </c>
      <c r="H12" s="308">
        <v>46.148000000000003</v>
      </c>
      <c r="I12" s="308">
        <v>52.756999999999998</v>
      </c>
      <c r="J12" s="308">
        <v>108.581</v>
      </c>
      <c r="K12" s="308">
        <v>491.65300000000002</v>
      </c>
      <c r="L12" s="309"/>
      <c r="M12" s="308"/>
      <c r="N12" s="310">
        <f t="shared" si="0"/>
        <v>1045.537</v>
      </c>
      <c r="O12" s="311">
        <v>0</v>
      </c>
      <c r="P12" s="312" t="s">
        <v>87</v>
      </c>
    </row>
    <row r="13" spans="1:16">
      <c r="A13" s="307" t="s">
        <v>117</v>
      </c>
      <c r="B13" s="308">
        <v>0</v>
      </c>
      <c r="C13" s="308">
        <v>0</v>
      </c>
      <c r="D13" s="308">
        <v>0</v>
      </c>
      <c r="E13" s="308">
        <v>0</v>
      </c>
      <c r="F13" s="308">
        <v>18.381</v>
      </c>
      <c r="G13" s="308">
        <v>0.69599999999999995</v>
      </c>
      <c r="H13" s="308">
        <v>6.2E-2</v>
      </c>
      <c r="I13" s="308">
        <v>-0.14699999999999999</v>
      </c>
      <c r="J13" s="308">
        <v>-0.435</v>
      </c>
      <c r="K13" s="308">
        <v>0.11</v>
      </c>
      <c r="L13" s="309"/>
      <c r="M13" s="308"/>
      <c r="N13" s="310">
        <f t="shared" si="0"/>
        <v>18.667000000000005</v>
      </c>
      <c r="O13" s="311">
        <v>0</v>
      </c>
      <c r="P13" s="312" t="s">
        <v>87</v>
      </c>
    </row>
    <row r="14" spans="1:16">
      <c r="A14" s="307" t="s">
        <v>118</v>
      </c>
      <c r="B14" s="308">
        <v>29.2</v>
      </c>
      <c r="C14" s="308">
        <v>45.326999999999998</v>
      </c>
      <c r="D14" s="308">
        <v>52.56</v>
      </c>
      <c r="E14" s="308">
        <v>33.331000000000003</v>
      </c>
      <c r="F14" s="308">
        <v>59.691000000000003</v>
      </c>
      <c r="G14" s="308">
        <v>42.179000000000002</v>
      </c>
      <c r="H14" s="308">
        <v>66.757000000000005</v>
      </c>
      <c r="I14" s="308">
        <v>83.126999999999995</v>
      </c>
      <c r="J14" s="308">
        <v>57.505000000000003</v>
      </c>
      <c r="K14" s="308">
        <v>201.28</v>
      </c>
      <c r="L14" s="309"/>
      <c r="M14" s="308"/>
      <c r="N14" s="310">
        <f t="shared" si="0"/>
        <v>670.95699999999999</v>
      </c>
      <c r="O14" s="311">
        <v>0</v>
      </c>
      <c r="P14" s="312" t="s">
        <v>87</v>
      </c>
    </row>
    <row r="15" spans="1:16">
      <c r="A15" s="307" t="s">
        <v>119</v>
      </c>
      <c r="B15" s="308">
        <v>0</v>
      </c>
      <c r="C15" s="308">
        <v>0</v>
      </c>
      <c r="D15" s="308">
        <v>0</v>
      </c>
      <c r="E15" s="308">
        <v>0</v>
      </c>
      <c r="F15" s="308">
        <v>0</v>
      </c>
      <c r="G15" s="308">
        <v>0</v>
      </c>
      <c r="H15" s="308">
        <v>0</v>
      </c>
      <c r="I15" s="308">
        <v>0</v>
      </c>
      <c r="J15" s="308">
        <v>0</v>
      </c>
      <c r="K15" s="308">
        <v>0</v>
      </c>
      <c r="L15" s="308"/>
      <c r="M15" s="308"/>
      <c r="N15" s="310">
        <f t="shared" si="0"/>
        <v>0</v>
      </c>
      <c r="O15" s="311"/>
      <c r="P15" s="312"/>
    </row>
    <row r="16" spans="1:16">
      <c r="A16" s="307" t="s">
        <v>120</v>
      </c>
      <c r="B16" s="308">
        <v>25</v>
      </c>
      <c r="C16" s="308">
        <v>37.972999999999999</v>
      </c>
      <c r="D16" s="308">
        <v>18.277999999999999</v>
      </c>
      <c r="E16" s="308">
        <v>39.106000000000002</v>
      </c>
      <c r="F16" s="308">
        <v>38.450000000000003</v>
      </c>
      <c r="G16" s="308">
        <v>85.019000000000005</v>
      </c>
      <c r="H16" s="308">
        <v>42.161999999999999</v>
      </c>
      <c r="I16" s="308">
        <v>79.102999999999994</v>
      </c>
      <c r="J16" s="308">
        <v>41.451000000000001</v>
      </c>
      <c r="K16" s="308">
        <v>73.47</v>
      </c>
      <c r="L16" s="309"/>
      <c r="M16" s="308"/>
      <c r="N16" s="310">
        <f t="shared" si="0"/>
        <v>480.01200000000006</v>
      </c>
      <c r="O16" s="311">
        <v>0</v>
      </c>
      <c r="P16" s="312" t="s">
        <v>87</v>
      </c>
    </row>
    <row r="17" spans="1:18">
      <c r="A17" s="307" t="s">
        <v>121</v>
      </c>
      <c r="B17" s="308">
        <v>0</v>
      </c>
      <c r="C17" s="308">
        <v>0</v>
      </c>
      <c r="D17" s="308">
        <v>0</v>
      </c>
      <c r="E17" s="308">
        <v>0</v>
      </c>
      <c r="F17" s="308">
        <v>0</v>
      </c>
      <c r="G17" s="308">
        <v>0</v>
      </c>
      <c r="H17" s="308">
        <v>0</v>
      </c>
      <c r="I17" s="308">
        <v>0</v>
      </c>
      <c r="J17" s="308">
        <v>0</v>
      </c>
      <c r="K17" s="308">
        <v>0</v>
      </c>
      <c r="L17" s="308"/>
      <c r="M17" s="308"/>
      <c r="N17" s="310">
        <f t="shared" si="0"/>
        <v>0</v>
      </c>
      <c r="O17" s="311">
        <v>0</v>
      </c>
      <c r="P17" s="312" t="s">
        <v>87</v>
      </c>
    </row>
    <row r="18" spans="1:18">
      <c r="A18" s="307" t="s">
        <v>189</v>
      </c>
      <c r="B18" s="308">
        <v>19</v>
      </c>
      <c r="C18" s="308">
        <v>4.0599999999999996</v>
      </c>
      <c r="D18" s="308">
        <v>3.1749999999999998</v>
      </c>
      <c r="E18" s="308">
        <v>16.196999999999999</v>
      </c>
      <c r="F18" s="308">
        <v>-244.91300000000001</v>
      </c>
      <c r="G18" s="308">
        <v>0.26800000000000002</v>
      </c>
      <c r="H18" s="308">
        <v>0.41</v>
      </c>
      <c r="I18" s="308">
        <v>4.5999999999999999E-2</v>
      </c>
      <c r="J18" s="308">
        <v>-4.5999999999999999E-2</v>
      </c>
      <c r="K18" s="308">
        <v>0</v>
      </c>
      <c r="L18" s="309"/>
      <c r="M18" s="308"/>
      <c r="N18" s="310">
        <f t="shared" si="0"/>
        <v>-201.803</v>
      </c>
      <c r="O18" s="311"/>
      <c r="P18" s="312"/>
    </row>
    <row r="19" spans="1:18" s="314" customFormat="1">
      <c r="A19" s="307" t="s">
        <v>122</v>
      </c>
      <c r="B19" s="308">
        <v>0.1</v>
      </c>
      <c r="C19" s="308">
        <v>0.17799999999999999</v>
      </c>
      <c r="D19" s="308">
        <v>0.107</v>
      </c>
      <c r="E19" s="308">
        <v>0.107</v>
      </c>
      <c r="F19" s="308">
        <v>0.107</v>
      </c>
      <c r="G19" s="308">
        <v>3.2000000000000001E-2</v>
      </c>
      <c r="H19" s="308">
        <v>0.183</v>
      </c>
      <c r="I19" s="308">
        <v>0.11</v>
      </c>
      <c r="J19" s="308">
        <v>0.152</v>
      </c>
      <c r="K19" s="308">
        <v>0.13400000000000001</v>
      </c>
      <c r="L19" s="309"/>
      <c r="M19" s="308"/>
      <c r="N19" s="310">
        <f t="shared" si="0"/>
        <v>1.21</v>
      </c>
      <c r="O19" s="311">
        <v>0</v>
      </c>
      <c r="P19" s="312" t="s">
        <v>87</v>
      </c>
      <c r="Q19" s="287"/>
      <c r="R19" s="287"/>
    </row>
    <row r="20" spans="1:18" s="314" customFormat="1">
      <c r="A20" s="307" t="s">
        <v>123</v>
      </c>
      <c r="B20" s="308">
        <f>2200.7+0.1</f>
        <v>2200.7999999999997</v>
      </c>
      <c r="C20" s="308">
        <v>11.853999999999999</v>
      </c>
      <c r="D20" s="308">
        <v>655.09900000000005</v>
      </c>
      <c r="E20" s="308">
        <v>27.052</v>
      </c>
      <c r="F20" s="308">
        <v>25.140999999999998</v>
      </c>
      <c r="G20" s="308">
        <v>1209.229</v>
      </c>
      <c r="H20" s="308">
        <v>27.969000000000001</v>
      </c>
      <c r="I20" s="308">
        <v>55.445999999999998</v>
      </c>
      <c r="J20" s="308">
        <v>661.38199999999995</v>
      </c>
      <c r="K20" s="308">
        <v>29.170999999999999</v>
      </c>
      <c r="L20" s="309"/>
      <c r="M20" s="308"/>
      <c r="N20" s="310">
        <f t="shared" si="0"/>
        <v>4903.143</v>
      </c>
      <c r="O20" s="311">
        <v>0</v>
      </c>
      <c r="P20" s="312" t="s">
        <v>87</v>
      </c>
      <c r="Q20" s="287"/>
      <c r="R20" s="287"/>
    </row>
    <row r="21" spans="1:18" s="314" customFormat="1">
      <c r="A21" s="307" t="s">
        <v>124</v>
      </c>
      <c r="B21" s="308">
        <f>3.363+37.165</f>
        <v>40.527999999999999</v>
      </c>
      <c r="C21" s="308">
        <f>4.328+2</f>
        <v>6.3280000000000003</v>
      </c>
      <c r="D21" s="308">
        <f>5.204+2</f>
        <v>7.2039999999999997</v>
      </c>
      <c r="E21" s="308">
        <f>4.972+2</f>
        <v>6.9720000000000004</v>
      </c>
      <c r="F21" s="308">
        <f>5.767+0</f>
        <v>5.7670000000000003</v>
      </c>
      <c r="G21" s="308">
        <f>506+5.077</f>
        <v>511.077</v>
      </c>
      <c r="H21" s="308">
        <f>4.226+2</f>
        <v>6.226</v>
      </c>
      <c r="I21" s="308">
        <f>5.283+4</f>
        <v>9.2830000000000013</v>
      </c>
      <c r="J21" s="308">
        <f>1.882</f>
        <v>1.8819999999999999</v>
      </c>
      <c r="K21" s="308">
        <f>4.593</f>
        <v>4.593</v>
      </c>
      <c r="L21" s="309"/>
      <c r="M21" s="308"/>
      <c r="N21" s="310">
        <f t="shared" si="0"/>
        <v>599.8599999999999</v>
      </c>
      <c r="O21" s="311">
        <v>0</v>
      </c>
      <c r="P21" s="312" t="s">
        <v>87</v>
      </c>
      <c r="Q21" s="287"/>
      <c r="R21" s="287"/>
    </row>
    <row r="22" spans="1:18" s="314" customFormat="1">
      <c r="A22" s="307" t="s">
        <v>77</v>
      </c>
      <c r="B22" s="308">
        <v>1.9</v>
      </c>
      <c r="C22" s="308">
        <v>3.0510000000000002</v>
      </c>
      <c r="D22" s="308">
        <v>2.4039999999999999</v>
      </c>
      <c r="E22" s="308">
        <v>2.722</v>
      </c>
      <c r="F22" s="308">
        <v>-23.870999999999999</v>
      </c>
      <c r="G22" s="308">
        <v>12.98</v>
      </c>
      <c r="H22" s="308">
        <v>1.4E-2</v>
      </c>
      <c r="I22" s="308">
        <v>6.0000000000000001E-3</v>
      </c>
      <c r="J22" s="308">
        <v>1.9E-2</v>
      </c>
      <c r="K22" s="308">
        <v>-5.0000000000000001E-3</v>
      </c>
      <c r="L22" s="309"/>
      <c r="M22" s="308"/>
      <c r="N22" s="310">
        <f t="shared" si="0"/>
        <v>-0.77999999999999825</v>
      </c>
      <c r="O22" s="311">
        <v>0</v>
      </c>
      <c r="P22" s="312" t="s">
        <v>87</v>
      </c>
      <c r="Q22" s="287"/>
      <c r="R22" s="287"/>
    </row>
    <row r="23" spans="1:18" s="314" customFormat="1">
      <c r="A23" s="307" t="s">
        <v>125</v>
      </c>
      <c r="B23" s="308">
        <v>7.8</v>
      </c>
      <c r="C23" s="308">
        <v>39.357999999999997</v>
      </c>
      <c r="D23" s="308">
        <v>55.625999999999998</v>
      </c>
      <c r="E23" s="308">
        <v>22.838000000000001</v>
      </c>
      <c r="F23" s="308">
        <v>42.786999999999999</v>
      </c>
      <c r="G23" s="308">
        <v>62.262</v>
      </c>
      <c r="H23" s="308">
        <v>20.117999999999999</v>
      </c>
      <c r="I23" s="308">
        <v>35.715000000000003</v>
      </c>
      <c r="J23" s="308">
        <v>126.02800000000001</v>
      </c>
      <c r="K23" s="308">
        <v>34.700000000000003</v>
      </c>
      <c r="L23" s="309"/>
      <c r="M23" s="308"/>
      <c r="N23" s="310">
        <f t="shared" si="0"/>
        <v>447.23200000000003</v>
      </c>
      <c r="O23" s="311">
        <v>0</v>
      </c>
      <c r="P23" s="312" t="s">
        <v>87</v>
      </c>
      <c r="Q23" s="287"/>
      <c r="R23" s="287"/>
    </row>
    <row r="24" spans="1:18" s="314" customFormat="1">
      <c r="A24" s="307" t="s">
        <v>126</v>
      </c>
      <c r="B24" s="308">
        <v>0</v>
      </c>
      <c r="C24" s="308">
        <v>0</v>
      </c>
      <c r="D24" s="308">
        <v>0</v>
      </c>
      <c r="E24" s="308">
        <v>0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309"/>
      <c r="M24" s="308"/>
      <c r="N24" s="315">
        <f t="shared" si="0"/>
        <v>0</v>
      </c>
      <c r="O24" s="311">
        <v>0</v>
      </c>
      <c r="P24" s="312" t="s">
        <v>87</v>
      </c>
      <c r="Q24" s="287"/>
      <c r="R24" s="287"/>
    </row>
    <row r="25" spans="1:18" s="314" customFormat="1">
      <c r="A25" s="307" t="s">
        <v>193</v>
      </c>
      <c r="B25" s="308">
        <v>0</v>
      </c>
      <c r="C25" s="308">
        <v>0.20699999999999999</v>
      </c>
      <c r="D25" s="308">
        <v>0</v>
      </c>
      <c r="E25" s="308">
        <v>0</v>
      </c>
      <c r="F25" s="308">
        <v>36.338000000000001</v>
      </c>
      <c r="G25" s="308">
        <v>-10.11</v>
      </c>
      <c r="H25" s="308">
        <v>10.031000000000001</v>
      </c>
      <c r="I25" s="308">
        <v>4.63</v>
      </c>
      <c r="J25" s="308">
        <v>3.012</v>
      </c>
      <c r="K25" s="308">
        <v>5.2359999999999998</v>
      </c>
      <c r="L25" s="309"/>
      <c r="M25" s="308"/>
      <c r="N25" s="315">
        <f t="shared" si="0"/>
        <v>49.344000000000001</v>
      </c>
      <c r="O25" s="308"/>
      <c r="P25" s="312"/>
      <c r="Q25" s="287"/>
      <c r="R25" s="287"/>
    </row>
    <row r="26" spans="1:18">
      <c r="A26" s="316" t="s">
        <v>127</v>
      </c>
      <c r="B26" s="317">
        <f t="shared" ref="B26:N26" si="1">SUM(B6:B25)</f>
        <v>2528.1279999999997</v>
      </c>
      <c r="C26" s="317">
        <f t="shared" si="1"/>
        <v>261.60499999999996</v>
      </c>
      <c r="D26" s="317">
        <f t="shared" si="1"/>
        <v>1063.192</v>
      </c>
      <c r="E26" s="317">
        <f t="shared" si="1"/>
        <v>271.31100000000004</v>
      </c>
      <c r="F26" s="317">
        <f t="shared" si="1"/>
        <v>95.807000000000016</v>
      </c>
      <c r="G26" s="317">
        <f t="shared" si="1"/>
        <v>2221.319</v>
      </c>
      <c r="H26" s="317">
        <f t="shared" si="1"/>
        <v>296.06299999999999</v>
      </c>
      <c r="I26" s="317">
        <f t="shared" si="1"/>
        <v>707.17800000000011</v>
      </c>
      <c r="J26" s="317">
        <f t="shared" si="1"/>
        <v>1808.49</v>
      </c>
      <c r="K26" s="317">
        <f t="shared" si="1"/>
        <v>845.03700000000015</v>
      </c>
      <c r="L26" s="317">
        <f t="shared" si="1"/>
        <v>0</v>
      </c>
      <c r="M26" s="317">
        <f t="shared" si="1"/>
        <v>0</v>
      </c>
      <c r="N26" s="318">
        <f t="shared" si="1"/>
        <v>10098.129999999997</v>
      </c>
      <c r="O26" s="317">
        <f>SUM(O6:O19)</f>
        <v>0</v>
      </c>
      <c r="P26" s="319" t="s">
        <v>87</v>
      </c>
    </row>
    <row r="27" spans="1:18">
      <c r="A27" s="320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10"/>
      <c r="O27" s="311"/>
      <c r="P27" s="321"/>
      <c r="Q27" s="322"/>
      <c r="R27" s="308"/>
    </row>
    <row r="28" spans="1:18">
      <c r="A28" s="305" t="s">
        <v>128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10"/>
      <c r="O28" s="311"/>
      <c r="P28" s="321"/>
    </row>
    <row r="29" spans="1:18">
      <c r="A29" s="307" t="s">
        <v>111</v>
      </c>
      <c r="B29" s="308">
        <v>0</v>
      </c>
      <c r="C29" s="308">
        <v>0</v>
      </c>
      <c r="D29" s="308">
        <v>0</v>
      </c>
      <c r="E29" s="308">
        <v>0</v>
      </c>
      <c r="F29" s="308">
        <v>0</v>
      </c>
      <c r="G29" s="308">
        <v>0</v>
      </c>
      <c r="H29" s="308">
        <v>0</v>
      </c>
      <c r="I29" s="308">
        <v>0</v>
      </c>
      <c r="J29" s="308">
        <v>0</v>
      </c>
      <c r="K29" s="308">
        <v>0</v>
      </c>
      <c r="L29" s="308">
        <v>0</v>
      </c>
      <c r="M29" s="308">
        <v>0</v>
      </c>
      <c r="N29" s="310">
        <f t="shared" ref="N29:N35" si="2">B29+C29+D29+E29+F29+G29+H29+I29+J29+K29+L29+M29</f>
        <v>0</v>
      </c>
      <c r="O29" s="311">
        <v>0</v>
      </c>
      <c r="P29" s="312" t="s">
        <v>87</v>
      </c>
    </row>
    <row r="30" spans="1:18">
      <c r="A30" s="320" t="s">
        <v>125</v>
      </c>
      <c r="B30" s="308">
        <v>0</v>
      </c>
      <c r="C30" s="308">
        <v>0</v>
      </c>
      <c r="D30" s="308">
        <v>0</v>
      </c>
      <c r="E30" s="308">
        <v>0</v>
      </c>
      <c r="F30" s="308">
        <v>0</v>
      </c>
      <c r="G30" s="308">
        <v>0</v>
      </c>
      <c r="H30" s="308">
        <v>0</v>
      </c>
      <c r="I30" s="308">
        <v>0</v>
      </c>
      <c r="J30" s="308">
        <v>0</v>
      </c>
      <c r="K30" s="308">
        <v>0</v>
      </c>
      <c r="L30" s="308">
        <v>0</v>
      </c>
      <c r="M30" s="308">
        <v>0</v>
      </c>
      <c r="N30" s="310">
        <f t="shared" si="2"/>
        <v>0</v>
      </c>
      <c r="O30" s="311">
        <v>0</v>
      </c>
      <c r="P30" s="312" t="s">
        <v>87</v>
      </c>
    </row>
    <row r="31" spans="1:18">
      <c r="A31" s="307" t="s">
        <v>129</v>
      </c>
      <c r="B31" s="308">
        <v>0</v>
      </c>
      <c r="C31" s="308">
        <v>0</v>
      </c>
      <c r="D31" s="308">
        <v>0</v>
      </c>
      <c r="E31" s="308">
        <v>0</v>
      </c>
      <c r="F31" s="308">
        <v>0</v>
      </c>
      <c r="G31" s="308">
        <v>0</v>
      </c>
      <c r="H31" s="308">
        <v>0</v>
      </c>
      <c r="I31" s="308">
        <v>0</v>
      </c>
      <c r="J31" s="308">
        <v>0</v>
      </c>
      <c r="K31" s="308">
        <v>0</v>
      </c>
      <c r="L31" s="308">
        <v>0</v>
      </c>
      <c r="M31" s="308">
        <v>0</v>
      </c>
      <c r="N31" s="310">
        <f t="shared" si="2"/>
        <v>0</v>
      </c>
      <c r="O31" s="311">
        <v>0</v>
      </c>
      <c r="P31" s="312" t="s">
        <v>87</v>
      </c>
    </row>
    <row r="32" spans="1:18">
      <c r="A32" s="307" t="s">
        <v>113</v>
      </c>
      <c r="B32" s="308">
        <v>0</v>
      </c>
      <c r="C32" s="308">
        <v>0</v>
      </c>
      <c r="D32" s="308">
        <v>0</v>
      </c>
      <c r="E32" s="308">
        <v>0</v>
      </c>
      <c r="F32" s="308">
        <v>0</v>
      </c>
      <c r="G32" s="308">
        <v>0</v>
      </c>
      <c r="H32" s="308">
        <v>0</v>
      </c>
      <c r="I32" s="308">
        <v>0</v>
      </c>
      <c r="J32" s="308">
        <v>0</v>
      </c>
      <c r="K32" s="308">
        <v>0</v>
      </c>
      <c r="L32" s="308">
        <v>0</v>
      </c>
      <c r="M32" s="308">
        <v>0</v>
      </c>
      <c r="N32" s="310">
        <f t="shared" si="2"/>
        <v>0</v>
      </c>
      <c r="O32" s="311">
        <v>0</v>
      </c>
      <c r="P32" s="312" t="s">
        <v>87</v>
      </c>
    </row>
    <row r="33" spans="1:18">
      <c r="A33" s="307" t="s">
        <v>114</v>
      </c>
      <c r="B33" s="308">
        <v>0</v>
      </c>
      <c r="C33" s="308">
        <v>0</v>
      </c>
      <c r="D33" s="308">
        <v>0</v>
      </c>
      <c r="E33" s="308">
        <v>0</v>
      </c>
      <c r="F33" s="308">
        <v>0</v>
      </c>
      <c r="G33" s="308">
        <v>0</v>
      </c>
      <c r="H33" s="308">
        <v>0</v>
      </c>
      <c r="I33" s="308">
        <v>0</v>
      </c>
      <c r="J33" s="308">
        <v>0</v>
      </c>
      <c r="K33" s="308">
        <v>0</v>
      </c>
      <c r="L33" s="308">
        <v>0</v>
      </c>
      <c r="M33" s="308">
        <v>0</v>
      </c>
      <c r="N33" s="310">
        <f t="shared" si="2"/>
        <v>0</v>
      </c>
      <c r="O33" s="311">
        <v>0</v>
      </c>
      <c r="P33" s="312" t="s">
        <v>87</v>
      </c>
    </row>
    <row r="34" spans="1:18">
      <c r="A34" s="307" t="s">
        <v>130</v>
      </c>
      <c r="B34" s="308">
        <v>0</v>
      </c>
      <c r="C34" s="308">
        <v>0</v>
      </c>
      <c r="D34" s="308">
        <v>0</v>
      </c>
      <c r="E34" s="308">
        <v>0</v>
      </c>
      <c r="F34" s="308">
        <v>0</v>
      </c>
      <c r="G34" s="308">
        <v>0</v>
      </c>
      <c r="H34" s="308">
        <v>0</v>
      </c>
      <c r="I34" s="308">
        <v>0</v>
      </c>
      <c r="J34" s="308">
        <v>0</v>
      </c>
      <c r="K34" s="308">
        <v>0</v>
      </c>
      <c r="L34" s="308">
        <v>0</v>
      </c>
      <c r="M34" s="308">
        <v>0</v>
      </c>
      <c r="N34" s="310">
        <f t="shared" si="2"/>
        <v>0</v>
      </c>
      <c r="O34" s="311">
        <v>0</v>
      </c>
      <c r="P34" s="312" t="s">
        <v>87</v>
      </c>
    </row>
    <row r="35" spans="1:18">
      <c r="A35" s="316" t="s">
        <v>131</v>
      </c>
      <c r="B35" s="323">
        <f t="shared" ref="B35:M35" si="3">SUM(B29:B34)</f>
        <v>0</v>
      </c>
      <c r="C35" s="323">
        <f t="shared" si="3"/>
        <v>0</v>
      </c>
      <c r="D35" s="323">
        <f t="shared" si="3"/>
        <v>0</v>
      </c>
      <c r="E35" s="323">
        <f t="shared" si="3"/>
        <v>0</v>
      </c>
      <c r="F35" s="323">
        <f t="shared" si="3"/>
        <v>0</v>
      </c>
      <c r="G35" s="323">
        <f t="shared" si="3"/>
        <v>0</v>
      </c>
      <c r="H35" s="323">
        <f t="shared" si="3"/>
        <v>0</v>
      </c>
      <c r="I35" s="323">
        <f t="shared" si="3"/>
        <v>0</v>
      </c>
      <c r="J35" s="323">
        <v>0</v>
      </c>
      <c r="K35" s="323">
        <f t="shared" si="3"/>
        <v>0</v>
      </c>
      <c r="L35" s="323">
        <f t="shared" si="3"/>
        <v>0</v>
      </c>
      <c r="M35" s="323">
        <f t="shared" si="3"/>
        <v>0</v>
      </c>
      <c r="N35" s="324">
        <f t="shared" si="2"/>
        <v>0</v>
      </c>
      <c r="O35" s="325">
        <f>SUM(O29:O34)</f>
        <v>0</v>
      </c>
      <c r="P35" s="319" t="s">
        <v>87</v>
      </c>
    </row>
    <row r="36" spans="1:18">
      <c r="A36" s="320" t="s">
        <v>13</v>
      </c>
      <c r="B36" s="308"/>
      <c r="C36" s="308"/>
      <c r="D36" s="308"/>
      <c r="E36" s="308"/>
      <c r="F36" s="308"/>
      <c r="G36" s="308"/>
      <c r="H36" s="308"/>
      <c r="I36" s="308"/>
      <c r="K36" s="308"/>
      <c r="L36" s="308"/>
      <c r="M36" s="308"/>
      <c r="N36" s="310"/>
      <c r="O36" s="311"/>
      <c r="P36" s="321"/>
    </row>
    <row r="37" spans="1:18">
      <c r="A37" s="305" t="s">
        <v>132</v>
      </c>
      <c r="B37" s="308"/>
      <c r="C37" s="308"/>
      <c r="D37" s="308"/>
      <c r="E37" s="308"/>
      <c r="F37" s="308"/>
      <c r="H37" s="308"/>
      <c r="I37" s="308"/>
      <c r="K37" s="326"/>
      <c r="L37" s="308"/>
      <c r="M37" s="308"/>
      <c r="N37" s="310" t="s">
        <v>13</v>
      </c>
      <c r="O37" s="311"/>
      <c r="P37" s="321"/>
    </row>
    <row r="38" spans="1:18">
      <c r="A38" s="307" t="s">
        <v>133</v>
      </c>
      <c r="B38" s="308">
        <v>0</v>
      </c>
      <c r="C38" s="308">
        <v>0</v>
      </c>
      <c r="D38" s="308">
        <v>0</v>
      </c>
      <c r="E38" s="308">
        <v>0</v>
      </c>
      <c r="F38" s="308">
        <v>0</v>
      </c>
      <c r="G38" s="308">
        <v>0</v>
      </c>
      <c r="H38" s="308">
        <v>0</v>
      </c>
      <c r="I38" s="308">
        <v>0</v>
      </c>
      <c r="J38" s="308">
        <v>0</v>
      </c>
      <c r="K38" s="308">
        <v>0</v>
      </c>
      <c r="L38" s="308">
        <v>0</v>
      </c>
      <c r="M38" s="308">
        <v>0</v>
      </c>
      <c r="N38" s="310">
        <f>B38+C38+D38+E38+F38+G38+H38+I38+J38+K38+L38+M38</f>
        <v>0</v>
      </c>
      <c r="O38" s="327">
        <v>0</v>
      </c>
      <c r="P38" s="312" t="s">
        <v>87</v>
      </c>
    </row>
    <row r="39" spans="1:18">
      <c r="A39" s="307" t="s">
        <v>134</v>
      </c>
      <c r="B39" s="308">
        <v>49.8</v>
      </c>
      <c r="C39" s="308">
        <v>103.967</v>
      </c>
      <c r="D39" s="308">
        <v>332.82799999999997</v>
      </c>
      <c r="E39" s="308">
        <v>62.398000000000003</v>
      </c>
      <c r="F39" s="308">
        <v>87.722999999999999</v>
      </c>
      <c r="G39" s="308">
        <v>3.681</v>
      </c>
      <c r="H39" s="308">
        <v>38.329000000000001</v>
      </c>
      <c r="I39" s="308">
        <v>68.733999999999995</v>
      </c>
      <c r="J39" s="308">
        <v>12.544</v>
      </c>
      <c r="K39" s="308">
        <v>29.742999999999999</v>
      </c>
      <c r="L39" s="309"/>
      <c r="M39" s="308"/>
      <c r="N39" s="310">
        <f>B39+C39+D39+E39+F39+G39+H39+I39+J39+K39+L39+M39</f>
        <v>789.74699999999996</v>
      </c>
      <c r="O39" s="327">
        <v>0</v>
      </c>
      <c r="P39" s="312" t="s">
        <v>87</v>
      </c>
    </row>
    <row r="40" spans="1:18">
      <c r="A40" s="328" t="s">
        <v>135</v>
      </c>
      <c r="B40" s="323">
        <f t="shared" ref="B40:O40" si="4">SUM(B38:B39)</f>
        <v>49.8</v>
      </c>
      <c r="C40" s="323">
        <f t="shared" si="4"/>
        <v>103.967</v>
      </c>
      <c r="D40" s="323">
        <f t="shared" si="4"/>
        <v>332.82799999999997</v>
      </c>
      <c r="E40" s="323">
        <f t="shared" si="4"/>
        <v>62.398000000000003</v>
      </c>
      <c r="F40" s="323">
        <f t="shared" si="4"/>
        <v>87.722999999999999</v>
      </c>
      <c r="G40" s="323">
        <f t="shared" si="4"/>
        <v>3.681</v>
      </c>
      <c r="H40" s="323">
        <f t="shared" si="4"/>
        <v>38.329000000000001</v>
      </c>
      <c r="I40" s="323">
        <f t="shared" si="4"/>
        <v>68.733999999999995</v>
      </c>
      <c r="J40" s="323">
        <f t="shared" si="4"/>
        <v>12.544</v>
      </c>
      <c r="K40" s="323">
        <f t="shared" si="4"/>
        <v>29.742999999999999</v>
      </c>
      <c r="L40" s="323">
        <f t="shared" si="4"/>
        <v>0</v>
      </c>
      <c r="M40" s="323">
        <f t="shared" si="4"/>
        <v>0</v>
      </c>
      <c r="N40" s="329">
        <f t="shared" si="4"/>
        <v>789.74699999999996</v>
      </c>
      <c r="O40" s="330">
        <f t="shared" si="4"/>
        <v>0</v>
      </c>
      <c r="P40" s="319" t="s">
        <v>87</v>
      </c>
    </row>
    <row r="41" spans="1:18">
      <c r="A41" s="331"/>
      <c r="B41" s="308"/>
      <c r="C41" s="308"/>
      <c r="D41" s="308"/>
      <c r="E41" s="308"/>
      <c r="F41" s="308"/>
      <c r="G41" s="308"/>
      <c r="H41" s="308"/>
      <c r="I41" s="308"/>
      <c r="K41" s="308"/>
      <c r="L41" s="308"/>
      <c r="M41" s="308"/>
      <c r="N41" s="310"/>
      <c r="O41" s="311"/>
      <c r="P41" s="321"/>
    </row>
    <row r="42" spans="1:18" s="314" customFormat="1">
      <c r="A42" s="305" t="s">
        <v>103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10"/>
      <c r="O42" s="311"/>
      <c r="P42" s="321"/>
      <c r="Q42" s="287"/>
      <c r="R42" s="287"/>
    </row>
    <row r="43" spans="1:18">
      <c r="A43" s="307" t="s">
        <v>31</v>
      </c>
      <c r="B43" s="308">
        <v>0</v>
      </c>
      <c r="C43" s="308">
        <v>0</v>
      </c>
      <c r="D43" s="308">
        <v>0</v>
      </c>
      <c r="E43" s="308">
        <v>0</v>
      </c>
      <c r="F43" s="308">
        <v>0</v>
      </c>
      <c r="G43" s="308">
        <v>0</v>
      </c>
      <c r="H43" s="308">
        <v>0</v>
      </c>
      <c r="I43" s="308">
        <v>0</v>
      </c>
      <c r="J43" s="308">
        <v>0</v>
      </c>
      <c r="K43" s="308"/>
      <c r="L43" s="308"/>
      <c r="M43" s="308"/>
      <c r="N43" s="310">
        <f t="shared" ref="N43:N48" si="5">B43+C43+D43+E43+F43+G43+H43+I43+J43+K43+L43+M43</f>
        <v>0</v>
      </c>
      <c r="O43" s="311">
        <v>0</v>
      </c>
      <c r="P43" s="312" t="s">
        <v>87</v>
      </c>
    </row>
    <row r="44" spans="1:18">
      <c r="A44" s="307" t="s">
        <v>136</v>
      </c>
      <c r="B44" s="308">
        <v>-3.2</v>
      </c>
      <c r="C44" s="308">
        <v>54.545999999999999</v>
      </c>
      <c r="D44" s="308">
        <v>55.081000000000003</v>
      </c>
      <c r="E44" s="308">
        <v>57.874000000000002</v>
      </c>
      <c r="F44" s="308">
        <v>41.856000000000002</v>
      </c>
      <c r="G44" s="308">
        <v>63.707000000000001</v>
      </c>
      <c r="H44" s="308">
        <v>33.612000000000002</v>
      </c>
      <c r="I44" s="308">
        <v>108.024</v>
      </c>
      <c r="J44" s="308">
        <v>-33.345999999999997</v>
      </c>
      <c r="K44" s="308">
        <v>45.927</v>
      </c>
      <c r="L44" s="309"/>
      <c r="M44" s="308"/>
      <c r="N44" s="310">
        <f t="shared" si="5"/>
        <v>424.08100000000002</v>
      </c>
      <c r="O44" s="311">
        <v>0</v>
      </c>
      <c r="P44" s="312" t="s">
        <v>87</v>
      </c>
    </row>
    <row r="45" spans="1:18">
      <c r="A45" s="307" t="s">
        <v>115</v>
      </c>
      <c r="B45" s="308">
        <v>635.4</v>
      </c>
      <c r="C45" s="308">
        <v>1.2</v>
      </c>
      <c r="D45" s="308">
        <v>22.678000000000001</v>
      </c>
      <c r="E45" s="308">
        <v>38.976999999999997</v>
      </c>
      <c r="F45" s="308">
        <v>11.768000000000001</v>
      </c>
      <c r="G45" s="308">
        <v>17.888999999999999</v>
      </c>
      <c r="H45" s="308">
        <v>56.875</v>
      </c>
      <c r="I45" s="308">
        <v>0</v>
      </c>
      <c r="J45" s="308">
        <v>0</v>
      </c>
      <c r="K45" s="308">
        <v>-25.782</v>
      </c>
      <c r="L45" s="309"/>
      <c r="M45" s="308"/>
      <c r="N45" s="310">
        <f t="shared" si="5"/>
        <v>759.005</v>
      </c>
      <c r="O45" s="311">
        <v>0</v>
      </c>
      <c r="P45" s="312" t="s">
        <v>87</v>
      </c>
    </row>
    <row r="46" spans="1:18">
      <c r="A46" s="307" t="s">
        <v>116</v>
      </c>
      <c r="B46" s="308">
        <v>84.3</v>
      </c>
      <c r="C46" s="308">
        <v>31</v>
      </c>
      <c r="D46" s="308">
        <v>84.763999999999996</v>
      </c>
      <c r="E46" s="308">
        <v>123.81699999999999</v>
      </c>
      <c r="F46" s="308">
        <v>42.228000000000002</v>
      </c>
      <c r="G46" s="308">
        <v>125.215</v>
      </c>
      <c r="H46" s="308">
        <v>-3.7069999999999999</v>
      </c>
      <c r="I46" s="308">
        <v>-25.2</v>
      </c>
      <c r="J46" s="308">
        <v>12.5</v>
      </c>
      <c r="K46" s="308">
        <v>-445.33199999999999</v>
      </c>
      <c r="L46" s="309"/>
      <c r="M46" s="308"/>
      <c r="N46" s="310">
        <f t="shared" si="5"/>
        <v>29.58499999999998</v>
      </c>
      <c r="O46" s="311">
        <v>0</v>
      </c>
      <c r="P46" s="312" t="s">
        <v>87</v>
      </c>
    </row>
    <row r="47" spans="1:18">
      <c r="A47" s="307" t="s">
        <v>137</v>
      </c>
      <c r="B47" s="308">
        <v>0</v>
      </c>
      <c r="C47" s="308">
        <v>0</v>
      </c>
      <c r="D47" s="308">
        <v>0</v>
      </c>
      <c r="E47" s="308">
        <v>0</v>
      </c>
      <c r="F47" s="308">
        <v>0</v>
      </c>
      <c r="G47" s="308">
        <v>0</v>
      </c>
      <c r="H47" s="308">
        <v>0</v>
      </c>
      <c r="I47" s="308">
        <v>0</v>
      </c>
      <c r="J47" s="308">
        <v>0</v>
      </c>
      <c r="K47" s="308">
        <v>0</v>
      </c>
      <c r="L47" s="308"/>
      <c r="M47" s="308"/>
      <c r="N47" s="310">
        <f t="shared" si="5"/>
        <v>0</v>
      </c>
      <c r="O47" s="311">
        <v>0</v>
      </c>
      <c r="P47" s="312" t="s">
        <v>87</v>
      </c>
    </row>
    <row r="48" spans="1:18">
      <c r="A48" s="307" t="s">
        <v>133</v>
      </c>
      <c r="B48" s="308">
        <v>141.80000000000001</v>
      </c>
      <c r="C48" s="308">
        <v>5.5259999999999998</v>
      </c>
      <c r="D48" s="308">
        <v>0.52600000000000002</v>
      </c>
      <c r="E48" s="308">
        <v>0.81499999999999995</v>
      </c>
      <c r="F48" s="308">
        <v>-6.7629999999999999</v>
      </c>
      <c r="G48" s="308">
        <v>0.24</v>
      </c>
      <c r="H48" s="308">
        <v>0</v>
      </c>
      <c r="I48" s="308">
        <v>0</v>
      </c>
      <c r="J48" s="308">
        <v>5.5E-2</v>
      </c>
      <c r="K48" s="308">
        <v>3.5000000000000003E-2</v>
      </c>
      <c r="L48" s="309"/>
      <c r="M48" s="308"/>
      <c r="N48" s="310">
        <f t="shared" si="5"/>
        <v>142.23400000000004</v>
      </c>
      <c r="O48" s="311">
        <v>0</v>
      </c>
      <c r="P48" s="312" t="s">
        <v>87</v>
      </c>
    </row>
    <row r="49" spans="1:26">
      <c r="A49" s="328" t="s">
        <v>105</v>
      </c>
      <c r="B49" s="323">
        <f t="shared" ref="B49:O49" si="6">SUM(B43:B48)</f>
        <v>858.3</v>
      </c>
      <c r="C49" s="323">
        <f t="shared" si="6"/>
        <v>92.272000000000006</v>
      </c>
      <c r="D49" s="323">
        <f t="shared" si="6"/>
        <v>163.04900000000001</v>
      </c>
      <c r="E49" s="323">
        <f t="shared" si="6"/>
        <v>221.483</v>
      </c>
      <c r="F49" s="323">
        <f t="shared" si="6"/>
        <v>89.088999999999999</v>
      </c>
      <c r="G49" s="323">
        <f t="shared" si="6"/>
        <v>207.05100000000002</v>
      </c>
      <c r="H49" s="323">
        <f t="shared" si="6"/>
        <v>86.78</v>
      </c>
      <c r="I49" s="323">
        <f t="shared" si="6"/>
        <v>82.823999999999998</v>
      </c>
      <c r="J49" s="323">
        <f t="shared" si="6"/>
        <v>-20.790999999999997</v>
      </c>
      <c r="K49" s="323">
        <f t="shared" si="6"/>
        <v>-425.15199999999999</v>
      </c>
      <c r="L49" s="323">
        <f t="shared" si="6"/>
        <v>0</v>
      </c>
      <c r="M49" s="332">
        <f t="shared" si="6"/>
        <v>0</v>
      </c>
      <c r="N49" s="333">
        <f t="shared" si="6"/>
        <v>1354.9050000000002</v>
      </c>
      <c r="O49" s="330">
        <f t="shared" si="6"/>
        <v>0</v>
      </c>
      <c r="P49" s="319" t="s">
        <v>87</v>
      </c>
    </row>
    <row r="50" spans="1:26" ht="30.2" customHeight="1">
      <c r="A50" s="334" t="s">
        <v>138</v>
      </c>
      <c r="B50" s="323">
        <f t="shared" ref="B50:O50" si="7">+B49+B40+B35+B26</f>
        <v>3436.2279999999996</v>
      </c>
      <c r="C50" s="323">
        <f t="shared" si="7"/>
        <v>457.84399999999994</v>
      </c>
      <c r="D50" s="323">
        <f t="shared" si="7"/>
        <v>1559.069</v>
      </c>
      <c r="E50" s="323">
        <f t="shared" si="7"/>
        <v>555.19200000000001</v>
      </c>
      <c r="F50" s="323">
        <f t="shared" si="7"/>
        <v>272.61900000000003</v>
      </c>
      <c r="G50" s="323">
        <f t="shared" si="7"/>
        <v>2432.0509999999999</v>
      </c>
      <c r="H50" s="323">
        <f t="shared" si="7"/>
        <v>421.17200000000003</v>
      </c>
      <c r="I50" s="323">
        <f t="shared" si="7"/>
        <v>858.7360000000001</v>
      </c>
      <c r="J50" s="323">
        <f t="shared" si="7"/>
        <v>1800.2429999999999</v>
      </c>
      <c r="K50" s="323">
        <f t="shared" si="7"/>
        <v>449.62800000000016</v>
      </c>
      <c r="L50" s="323">
        <f t="shared" si="7"/>
        <v>0</v>
      </c>
      <c r="M50" s="332">
        <f t="shared" si="7"/>
        <v>0</v>
      </c>
      <c r="N50" s="329">
        <f t="shared" si="7"/>
        <v>12242.781999999997</v>
      </c>
      <c r="O50" s="325">
        <f t="shared" si="7"/>
        <v>0</v>
      </c>
      <c r="P50" s="319" t="s">
        <v>87</v>
      </c>
    </row>
    <row r="51" spans="1:26" ht="15.95" customHeight="1">
      <c r="A51" s="335"/>
      <c r="B51" s="336"/>
      <c r="C51" s="323"/>
      <c r="D51" s="337"/>
      <c r="E51" s="337"/>
      <c r="F51" s="337"/>
      <c r="G51" s="337"/>
      <c r="H51" s="337"/>
      <c r="I51" s="337"/>
      <c r="J51" s="338"/>
      <c r="K51" s="337"/>
      <c r="L51" s="337"/>
      <c r="M51" s="337"/>
      <c r="N51" s="337"/>
      <c r="O51" s="336"/>
      <c r="P51" s="336"/>
    </row>
    <row r="52" spans="1:26" ht="30.2" customHeight="1" thickBot="1">
      <c r="A52" s="339" t="s">
        <v>139</v>
      </c>
      <c r="B52" s="340">
        <v>3448</v>
      </c>
      <c r="C52" s="341">
        <v>470</v>
      </c>
      <c r="D52" s="391">
        <v>1584.7</v>
      </c>
      <c r="E52" s="391">
        <v>570.20000000000005</v>
      </c>
      <c r="F52" s="391">
        <v>295.8</v>
      </c>
      <c r="G52" s="394">
        <v>2457.9</v>
      </c>
      <c r="H52" s="394">
        <v>449.7</v>
      </c>
      <c r="I52" s="394">
        <v>889.9</v>
      </c>
      <c r="J52" s="439">
        <v>1834.4</v>
      </c>
      <c r="K52" s="439">
        <v>485.77300000000002</v>
      </c>
      <c r="L52" s="342"/>
      <c r="M52" s="342"/>
      <c r="N52" s="343">
        <f>SUM(B52:M52)</f>
        <v>12486.373</v>
      </c>
      <c r="O52" s="344"/>
      <c r="P52" s="345"/>
    </row>
    <row r="53" spans="1:26">
      <c r="A53" s="287" t="s">
        <v>140</v>
      </c>
      <c r="H53" s="308"/>
    </row>
    <row r="54" spans="1:26">
      <c r="B54" s="308"/>
      <c r="C54" s="346"/>
      <c r="E54" s="308"/>
      <c r="F54" s="308"/>
      <c r="G54" s="308"/>
      <c r="I54" s="308"/>
      <c r="J54" s="403"/>
      <c r="K54" s="308"/>
      <c r="L54" s="308"/>
      <c r="M54" s="308"/>
    </row>
    <row r="55" spans="1:26" ht="15">
      <c r="A55" s="393" t="s">
        <v>25</v>
      </c>
      <c r="B55" s="91"/>
      <c r="C55" s="91"/>
      <c r="D55" s="91"/>
      <c r="E55" s="91"/>
      <c r="F55" s="177"/>
      <c r="G55" s="91"/>
      <c r="H55" s="177"/>
      <c r="I55" s="91"/>
      <c r="J55" s="91"/>
      <c r="K55" s="91"/>
      <c r="L55" s="91"/>
      <c r="M55" s="91"/>
      <c r="N55" s="91"/>
      <c r="O55" s="91"/>
      <c r="P55" s="179"/>
      <c r="Q55" s="91"/>
      <c r="R55" s="91"/>
      <c r="S55" s="91"/>
      <c r="T55" s="91"/>
      <c r="U55" s="91"/>
      <c r="V55" s="91"/>
      <c r="W55" s="91"/>
      <c r="X55" s="91"/>
      <c r="Y55" s="91"/>
      <c r="Z55" s="91"/>
    </row>
    <row r="56" spans="1:26">
      <c r="A56" s="454" t="s">
        <v>207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</row>
    <row r="57" spans="1:26">
      <c r="B57" s="308"/>
      <c r="D57" s="308"/>
    </row>
    <row r="58" spans="1:26"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</row>
    <row r="61" spans="1:26">
      <c r="L61" s="308"/>
    </row>
    <row r="63" spans="1:26">
      <c r="C63" s="308"/>
      <c r="I63" s="308"/>
      <c r="N63" s="308"/>
    </row>
  </sheetData>
  <mergeCells count="1">
    <mergeCell ref="A56:Z56"/>
  </mergeCells>
  <printOptions horizontalCentered="1"/>
  <pageMargins left="0.55000000000000004" right="0.2" top="0.81" bottom="0.38" header="0.21" footer="0.19"/>
  <pageSetup scale="46" orientation="landscape" r:id="rId1"/>
  <headerFooter alignWithMargins="0">
    <oddHeader>&amp;C&amp;"Arial,Bold"SDGE
Demand Response Programs 
Total Cost and AMDRMA 2011 Accounts Balance
$000</oddHeader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6"/>
  <sheetViews>
    <sheetView showGridLines="0" view="pageBreakPreview" topLeftCell="A2" zoomScale="75" zoomScaleNormal="100" zoomScaleSheetLayoutView="75" workbookViewId="0">
      <pane xSplit="1" ySplit="2" topLeftCell="B4" activePane="bottomRight" state="frozen"/>
      <selection activeCell="G54" sqref="G54"/>
      <selection pane="topRight" activeCell="G54" sqref="G54"/>
      <selection pane="bottomLeft" activeCell="G54" sqref="G54"/>
      <selection pane="bottomRight" activeCell="B53" sqref="B53"/>
    </sheetView>
  </sheetViews>
  <sheetFormatPr defaultRowHeight="12.75"/>
  <cols>
    <col min="1" max="1" width="39.42578125" style="225" customWidth="1"/>
    <col min="2" max="2" width="11" style="225" customWidth="1"/>
    <col min="3" max="3" width="9.7109375" style="225" customWidth="1"/>
    <col min="4" max="4" width="11" style="225" customWidth="1"/>
    <col min="5" max="5" width="11.7109375" style="225" customWidth="1"/>
    <col min="6" max="8" width="11" style="225" customWidth="1"/>
    <col min="9" max="9" width="3.85546875" style="225" customWidth="1"/>
    <col min="10" max="10" width="10.28515625" style="225" bestFit="1" customWidth="1"/>
    <col min="11" max="11" width="2.85546875" style="225" bestFit="1" customWidth="1"/>
    <col min="12" max="12" width="11" style="225" customWidth="1"/>
    <col min="13" max="13" width="3.42578125" style="225" bestFit="1" customWidth="1"/>
    <col min="14" max="16" width="11" style="225" customWidth="1"/>
    <col min="17" max="17" width="15.7109375" style="225" bestFit="1" customWidth="1"/>
    <col min="18" max="18" width="9.7109375" style="225" bestFit="1" customWidth="1"/>
    <col min="19" max="19" width="9.140625" style="225"/>
    <col min="20" max="20" width="22.28515625" style="225" customWidth="1"/>
    <col min="21" max="16384" width="9.140625" style="225"/>
  </cols>
  <sheetData>
    <row r="2" spans="1:18" ht="13.5" thickBot="1">
      <c r="A2" s="347"/>
    </row>
    <row r="3" spans="1:18" ht="31.7" customHeight="1">
      <c r="A3" s="348" t="s">
        <v>17</v>
      </c>
      <c r="B3" s="349" t="s">
        <v>0</v>
      </c>
      <c r="C3" s="349" t="s">
        <v>1</v>
      </c>
      <c r="D3" s="349" t="s">
        <v>2</v>
      </c>
      <c r="E3" s="349" t="s">
        <v>3</v>
      </c>
      <c r="F3" s="349" t="s">
        <v>4</v>
      </c>
      <c r="G3" s="349" t="s">
        <v>5</v>
      </c>
      <c r="H3" s="349" t="s">
        <v>6</v>
      </c>
      <c r="I3" s="349"/>
      <c r="J3" s="349" t="s">
        <v>7</v>
      </c>
      <c r="K3" s="349"/>
      <c r="L3" s="349" t="s">
        <v>8</v>
      </c>
      <c r="M3" s="349"/>
      <c r="N3" s="349" t="s">
        <v>9</v>
      </c>
      <c r="O3" s="349" t="s">
        <v>10</v>
      </c>
      <c r="P3" s="349" t="s">
        <v>11</v>
      </c>
      <c r="Q3" s="350" t="s">
        <v>16</v>
      </c>
    </row>
    <row r="4" spans="1:18" ht="16.5">
      <c r="A4" s="351" t="s">
        <v>92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3"/>
    </row>
    <row r="5" spans="1:18" ht="6" customHeight="1">
      <c r="A5" s="354"/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3"/>
    </row>
    <row r="6" spans="1:18">
      <c r="A6" s="354" t="s">
        <v>93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3"/>
    </row>
    <row r="7" spans="1:18">
      <c r="A7" s="355" t="s">
        <v>94</v>
      </c>
      <c r="B7" s="356">
        <v>0</v>
      </c>
      <c r="C7" s="356">
        <v>0</v>
      </c>
      <c r="D7" s="357">
        <v>0</v>
      </c>
      <c r="E7" s="356">
        <v>0</v>
      </c>
      <c r="F7" s="357">
        <v>0</v>
      </c>
      <c r="G7" s="356">
        <v>0</v>
      </c>
      <c r="H7" s="358">
        <v>0</v>
      </c>
      <c r="I7" s="358"/>
      <c r="J7" s="357">
        <v>0</v>
      </c>
      <c r="K7" s="357"/>
      <c r="L7" s="356">
        <v>0</v>
      </c>
      <c r="M7" s="356"/>
      <c r="N7" s="356">
        <v>0</v>
      </c>
      <c r="O7" s="357">
        <v>0</v>
      </c>
      <c r="P7" s="357">
        <v>0</v>
      </c>
      <c r="Q7" s="359">
        <f t="shared" ref="Q7:Q12" si="0">SUM(B7:P7)</f>
        <v>0</v>
      </c>
    </row>
    <row r="8" spans="1:18" ht="14.25" customHeight="1">
      <c r="A8" s="355" t="s">
        <v>80</v>
      </c>
      <c r="B8" s="356">
        <v>8.4</v>
      </c>
      <c r="C8" s="356">
        <v>8.9149999999999991</v>
      </c>
      <c r="D8" s="356">
        <v>6.3170000000000002</v>
      </c>
      <c r="E8" s="356">
        <v>7.3840000000000003</v>
      </c>
      <c r="F8" s="356">
        <v>7.9630000000000001</v>
      </c>
      <c r="G8" s="356">
        <v>8.58</v>
      </c>
      <c r="H8" s="356">
        <v>7.6879999999999997</v>
      </c>
      <c r="I8" s="356"/>
      <c r="J8" s="356">
        <v>4.7969999999999997</v>
      </c>
      <c r="K8" s="356"/>
      <c r="L8" s="356">
        <v>5.7409999999999997</v>
      </c>
      <c r="M8" s="356"/>
      <c r="N8" s="356">
        <v>10.946999999999999</v>
      </c>
      <c r="O8" s="356">
        <v>0</v>
      </c>
      <c r="P8" s="356">
        <v>0</v>
      </c>
      <c r="Q8" s="359">
        <f t="shared" si="0"/>
        <v>76.731999999999999</v>
      </c>
    </row>
    <row r="9" spans="1:18">
      <c r="A9" s="355" t="s">
        <v>28</v>
      </c>
      <c r="B9" s="356">
        <v>0</v>
      </c>
      <c r="C9" s="356">
        <v>0</v>
      </c>
      <c r="D9" s="356">
        <v>0</v>
      </c>
      <c r="E9" s="356">
        <v>0</v>
      </c>
      <c r="F9" s="356">
        <v>0</v>
      </c>
      <c r="G9" s="356">
        <v>0</v>
      </c>
      <c r="H9" s="356">
        <v>0</v>
      </c>
      <c r="I9" s="356"/>
      <c r="J9" s="356">
        <v>0</v>
      </c>
      <c r="K9" s="356"/>
      <c r="L9" s="356">
        <v>0</v>
      </c>
      <c r="M9" s="356"/>
      <c r="N9" s="356">
        <v>0</v>
      </c>
      <c r="O9" s="356">
        <v>0</v>
      </c>
      <c r="P9" s="356">
        <v>0</v>
      </c>
      <c r="Q9" s="359">
        <f t="shared" si="0"/>
        <v>0</v>
      </c>
    </row>
    <row r="10" spans="1:18">
      <c r="A10" s="355" t="s">
        <v>95</v>
      </c>
      <c r="B10" s="356">
        <v>1.6</v>
      </c>
      <c r="C10" s="356">
        <v>1.7110000000000001</v>
      </c>
      <c r="D10" s="356">
        <v>1.532</v>
      </c>
      <c r="E10" s="356">
        <v>1.57</v>
      </c>
      <c r="F10" s="356">
        <v>1.452</v>
      </c>
      <c r="G10" s="356">
        <v>0.75900000000000001</v>
      </c>
      <c r="H10" s="356">
        <v>8.9420000000000002</v>
      </c>
      <c r="I10" s="356"/>
      <c r="J10" s="356">
        <v>7.1349999999999998</v>
      </c>
      <c r="K10" s="356"/>
      <c r="L10" s="356">
        <v>1.9359999999999999</v>
      </c>
      <c r="M10" s="356"/>
      <c r="N10" s="356">
        <v>8.9670000000000005</v>
      </c>
      <c r="O10" s="356">
        <v>0</v>
      </c>
      <c r="P10" s="356">
        <v>0</v>
      </c>
      <c r="Q10" s="359">
        <f t="shared" si="0"/>
        <v>35.603999999999999</v>
      </c>
    </row>
    <row r="11" spans="1:18">
      <c r="A11" s="355" t="s">
        <v>14</v>
      </c>
      <c r="B11" s="356">
        <v>0</v>
      </c>
      <c r="C11" s="356">
        <v>0</v>
      </c>
      <c r="D11" s="356">
        <v>0</v>
      </c>
      <c r="E11" s="356">
        <v>0</v>
      </c>
      <c r="F11" s="356">
        <v>0</v>
      </c>
      <c r="G11" s="356">
        <v>0</v>
      </c>
      <c r="H11" s="356">
        <v>0</v>
      </c>
      <c r="I11" s="356"/>
      <c r="J11" s="356">
        <v>0</v>
      </c>
      <c r="K11" s="356"/>
      <c r="L11" s="356">
        <v>0</v>
      </c>
      <c r="M11" s="356"/>
      <c r="N11" s="356">
        <v>0</v>
      </c>
      <c r="O11" s="356">
        <v>0</v>
      </c>
      <c r="P11" s="356">
        <v>0</v>
      </c>
      <c r="Q11" s="359">
        <f t="shared" si="0"/>
        <v>0</v>
      </c>
      <c r="R11" s="360"/>
    </row>
    <row r="12" spans="1:18">
      <c r="A12" s="316" t="s">
        <v>96</v>
      </c>
      <c r="B12" s="361">
        <f t="shared" ref="B12:H12" si="1">SUM(B7:B11)</f>
        <v>10</v>
      </c>
      <c r="C12" s="361">
        <f t="shared" si="1"/>
        <v>10.625999999999999</v>
      </c>
      <c r="D12" s="361">
        <f t="shared" si="1"/>
        <v>7.8490000000000002</v>
      </c>
      <c r="E12" s="361">
        <f t="shared" si="1"/>
        <v>8.9540000000000006</v>
      </c>
      <c r="F12" s="361">
        <f t="shared" si="1"/>
        <v>9.4149999999999991</v>
      </c>
      <c r="G12" s="361">
        <f t="shared" si="1"/>
        <v>9.3390000000000004</v>
      </c>
      <c r="H12" s="361">
        <f t="shared" si="1"/>
        <v>16.63</v>
      </c>
      <c r="I12" s="361"/>
      <c r="J12" s="361">
        <f>SUM(J7:J11)</f>
        <v>11.931999999999999</v>
      </c>
      <c r="K12" s="361"/>
      <c r="L12" s="361">
        <f>SUM(L7:L11)</f>
        <v>7.6769999999999996</v>
      </c>
      <c r="M12" s="361"/>
      <c r="N12" s="361">
        <f>SUM(N7:N11)</f>
        <v>19.914000000000001</v>
      </c>
      <c r="O12" s="361">
        <f>SUM(O7:O11)</f>
        <v>0</v>
      </c>
      <c r="P12" s="361">
        <f>SUM(P7:P11)</f>
        <v>0</v>
      </c>
      <c r="Q12" s="362">
        <f t="shared" si="0"/>
        <v>112.336</v>
      </c>
    </row>
    <row r="13" spans="1:18">
      <c r="A13" s="355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9"/>
    </row>
    <row r="14" spans="1:18">
      <c r="A14" s="354" t="s">
        <v>97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9"/>
    </row>
    <row r="15" spans="1:18">
      <c r="A15" s="355" t="s">
        <v>98</v>
      </c>
      <c r="B15" s="356">
        <v>0</v>
      </c>
      <c r="C15" s="356">
        <v>0</v>
      </c>
      <c r="D15" s="356">
        <v>0</v>
      </c>
      <c r="E15" s="356">
        <v>0</v>
      </c>
      <c r="F15" s="356">
        <v>0</v>
      </c>
      <c r="G15" s="356">
        <v>0</v>
      </c>
      <c r="H15" s="356">
        <v>0</v>
      </c>
      <c r="I15" s="356"/>
      <c r="J15" s="356">
        <v>0</v>
      </c>
      <c r="K15" s="356"/>
      <c r="L15" s="356">
        <v>0</v>
      </c>
      <c r="M15" s="356"/>
      <c r="N15" s="356">
        <v>0</v>
      </c>
      <c r="O15" s="356">
        <v>0</v>
      </c>
      <c r="P15" s="356">
        <v>0</v>
      </c>
      <c r="Q15" s="359">
        <f>SUM(B15:P15)</f>
        <v>0</v>
      </c>
    </row>
    <row r="16" spans="1:18">
      <c r="A16" s="316" t="s">
        <v>99</v>
      </c>
      <c r="B16" s="361">
        <f t="shared" ref="B16:H16" si="2">SUM(B15:B15)</f>
        <v>0</v>
      </c>
      <c r="C16" s="361">
        <f t="shared" si="2"/>
        <v>0</v>
      </c>
      <c r="D16" s="361">
        <f t="shared" si="2"/>
        <v>0</v>
      </c>
      <c r="E16" s="361">
        <f t="shared" si="2"/>
        <v>0</v>
      </c>
      <c r="F16" s="361">
        <f t="shared" si="2"/>
        <v>0</v>
      </c>
      <c r="G16" s="361">
        <f t="shared" si="2"/>
        <v>0</v>
      </c>
      <c r="H16" s="361">
        <f t="shared" si="2"/>
        <v>0</v>
      </c>
      <c r="I16" s="361"/>
      <c r="J16" s="361">
        <f>SUM(J15:J15)</f>
        <v>0</v>
      </c>
      <c r="K16" s="361"/>
      <c r="L16" s="361">
        <f>SUM(L15:L15)</f>
        <v>0</v>
      </c>
      <c r="M16" s="361"/>
      <c r="N16" s="361">
        <f>SUM(N15:N15)</f>
        <v>0</v>
      </c>
      <c r="O16" s="361">
        <f>SUM(O15:O15)</f>
        <v>0</v>
      </c>
      <c r="P16" s="361">
        <f>SUM(P15:P15)</f>
        <v>0</v>
      </c>
      <c r="Q16" s="362">
        <f>SUM(B16:P16)</f>
        <v>0</v>
      </c>
    </row>
    <row r="17" spans="1:22">
      <c r="A17" s="331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63"/>
    </row>
    <row r="18" spans="1:22">
      <c r="A18" s="354" t="s">
        <v>100</v>
      </c>
      <c r="B18" s="356" t="s">
        <v>13</v>
      </c>
      <c r="C18" s="356" t="s">
        <v>13</v>
      </c>
      <c r="D18" s="356" t="s">
        <v>13</v>
      </c>
      <c r="E18" s="356"/>
      <c r="F18" s="356" t="s">
        <v>13</v>
      </c>
      <c r="G18" s="352"/>
      <c r="H18" s="356" t="s">
        <v>13</v>
      </c>
      <c r="I18" s="356"/>
      <c r="J18" s="356" t="s">
        <v>13</v>
      </c>
      <c r="K18" s="356"/>
      <c r="L18" s="356" t="s">
        <v>13</v>
      </c>
      <c r="M18" s="356"/>
      <c r="N18" s="356" t="s">
        <v>13</v>
      </c>
      <c r="O18" s="356" t="s">
        <v>13</v>
      </c>
      <c r="P18" s="356" t="s">
        <v>13</v>
      </c>
      <c r="Q18" s="359" t="s">
        <v>13</v>
      </c>
    </row>
    <row r="19" spans="1:22">
      <c r="A19" s="355" t="s">
        <v>101</v>
      </c>
      <c r="B19" s="357">
        <v>0</v>
      </c>
      <c r="C19" s="356">
        <v>0</v>
      </c>
      <c r="D19" s="356">
        <v>0</v>
      </c>
      <c r="E19" s="356">
        <v>0</v>
      </c>
      <c r="F19" s="356">
        <v>0</v>
      </c>
      <c r="G19" s="356">
        <v>0</v>
      </c>
      <c r="H19" s="357">
        <v>0</v>
      </c>
      <c r="I19" s="357"/>
      <c r="J19" s="358">
        <v>0</v>
      </c>
      <c r="K19" s="358"/>
      <c r="L19" s="364">
        <v>0</v>
      </c>
      <c r="M19" s="364"/>
      <c r="N19" s="358">
        <v>0</v>
      </c>
      <c r="O19" s="364">
        <v>0</v>
      </c>
      <c r="P19" s="358">
        <v>0</v>
      </c>
      <c r="Q19" s="359">
        <f>SUM(B19:P19)</f>
        <v>0</v>
      </c>
    </row>
    <row r="20" spans="1:22">
      <c r="A20" s="328" t="s">
        <v>102</v>
      </c>
      <c r="B20" s="361">
        <f t="shared" ref="B20:H20" si="3">SUM(B19:B19)</f>
        <v>0</v>
      </c>
      <c r="C20" s="361">
        <f t="shared" si="3"/>
        <v>0</v>
      </c>
      <c r="D20" s="361">
        <f t="shared" si="3"/>
        <v>0</v>
      </c>
      <c r="E20" s="361">
        <f t="shared" si="3"/>
        <v>0</v>
      </c>
      <c r="F20" s="361">
        <f t="shared" si="3"/>
        <v>0</v>
      </c>
      <c r="G20" s="361">
        <f t="shared" si="3"/>
        <v>0</v>
      </c>
      <c r="H20" s="361">
        <f t="shared" si="3"/>
        <v>0</v>
      </c>
      <c r="I20" s="361"/>
      <c r="J20" s="361">
        <f>SUM(J19:J19)</f>
        <v>0</v>
      </c>
      <c r="K20" s="361"/>
      <c r="L20" s="361">
        <f>SUM(L19:L19)</f>
        <v>0</v>
      </c>
      <c r="M20" s="361"/>
      <c r="N20" s="361">
        <f>SUM(N19:N19)</f>
        <v>0</v>
      </c>
      <c r="O20" s="361">
        <f>SUM(O19:O19)</f>
        <v>0</v>
      </c>
      <c r="P20" s="361">
        <f>SUM(P19:P19)</f>
        <v>0</v>
      </c>
      <c r="Q20" s="362">
        <f>SUM(B20:P20)</f>
        <v>0</v>
      </c>
    </row>
    <row r="21" spans="1:22">
      <c r="A21" s="365"/>
      <c r="B21" s="357"/>
      <c r="C21" s="357"/>
      <c r="D21" s="357"/>
      <c r="E21" s="357"/>
      <c r="F21" s="357"/>
      <c r="G21" s="366"/>
      <c r="H21" s="357"/>
      <c r="I21" s="357"/>
      <c r="J21" s="366"/>
      <c r="K21" s="357"/>
      <c r="L21" s="357"/>
      <c r="M21" s="357"/>
      <c r="N21" s="357"/>
      <c r="O21" s="366"/>
      <c r="P21" s="357"/>
      <c r="Q21" s="363"/>
    </row>
    <row r="22" spans="1:22">
      <c r="A22" s="367" t="s">
        <v>103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63"/>
    </row>
    <row r="23" spans="1:22">
      <c r="A23" s="355" t="s">
        <v>104</v>
      </c>
      <c r="B23" s="364">
        <v>0</v>
      </c>
      <c r="C23" s="364">
        <v>0</v>
      </c>
      <c r="D23" s="364">
        <v>0</v>
      </c>
      <c r="E23" s="364">
        <v>0</v>
      </c>
      <c r="F23" s="364">
        <v>0</v>
      </c>
      <c r="G23" s="364">
        <v>0</v>
      </c>
      <c r="H23" s="364">
        <v>0</v>
      </c>
      <c r="I23" s="364"/>
      <c r="J23" s="364">
        <v>0</v>
      </c>
      <c r="K23" s="364"/>
      <c r="L23" s="364">
        <v>0</v>
      </c>
      <c r="M23" s="364"/>
      <c r="N23" s="364">
        <v>0</v>
      </c>
      <c r="O23" s="364">
        <v>0</v>
      </c>
      <c r="P23" s="364">
        <v>0</v>
      </c>
      <c r="Q23" s="363">
        <f>SUM(B23:P23)</f>
        <v>0</v>
      </c>
    </row>
    <row r="24" spans="1:22">
      <c r="A24" s="355" t="s">
        <v>12</v>
      </c>
      <c r="B24" s="364">
        <v>0</v>
      </c>
      <c r="C24" s="364">
        <v>0</v>
      </c>
      <c r="D24" s="364">
        <v>0</v>
      </c>
      <c r="E24" s="364">
        <v>0</v>
      </c>
      <c r="F24" s="364">
        <v>0</v>
      </c>
      <c r="G24" s="364">
        <v>0</v>
      </c>
      <c r="H24" s="364">
        <v>0</v>
      </c>
      <c r="I24" s="364"/>
      <c r="J24" s="364">
        <v>0</v>
      </c>
      <c r="K24" s="364"/>
      <c r="L24" s="364">
        <v>0</v>
      </c>
      <c r="M24" s="364"/>
      <c r="N24" s="364">
        <v>0</v>
      </c>
      <c r="O24" s="364">
        <v>0</v>
      </c>
      <c r="P24" s="364">
        <v>0</v>
      </c>
      <c r="Q24" s="363">
        <f>SUM(B24:P24)</f>
        <v>0</v>
      </c>
    </row>
    <row r="25" spans="1:22">
      <c r="A25" s="355" t="s">
        <v>28</v>
      </c>
      <c r="B25" s="364">
        <v>0</v>
      </c>
      <c r="C25" s="364">
        <v>0</v>
      </c>
      <c r="D25" s="364">
        <v>0</v>
      </c>
      <c r="E25" s="364">
        <v>0</v>
      </c>
      <c r="F25" s="364">
        <v>0</v>
      </c>
      <c r="G25" s="364">
        <v>0</v>
      </c>
      <c r="H25" s="364">
        <v>0</v>
      </c>
      <c r="I25" s="364"/>
      <c r="J25" s="364">
        <v>0</v>
      </c>
      <c r="K25" s="364"/>
      <c r="L25" s="364">
        <v>0</v>
      </c>
      <c r="M25" s="364"/>
      <c r="N25" s="364">
        <v>0</v>
      </c>
      <c r="O25" s="364">
        <v>0</v>
      </c>
      <c r="P25" s="364">
        <v>0</v>
      </c>
      <c r="Q25" s="363">
        <f>SUM(B25:P25)</f>
        <v>0</v>
      </c>
    </row>
    <row r="26" spans="1:22">
      <c r="A26" s="355" t="s">
        <v>95</v>
      </c>
      <c r="B26" s="364">
        <v>0</v>
      </c>
      <c r="C26" s="364">
        <v>0</v>
      </c>
      <c r="D26" s="364">
        <v>0</v>
      </c>
      <c r="E26" s="364">
        <v>0</v>
      </c>
      <c r="F26" s="364">
        <v>0</v>
      </c>
      <c r="G26" s="364">
        <v>0</v>
      </c>
      <c r="H26" s="364">
        <v>0</v>
      </c>
      <c r="I26" s="364"/>
      <c r="J26" s="364">
        <v>0</v>
      </c>
      <c r="K26" s="364"/>
      <c r="L26" s="364">
        <v>0</v>
      </c>
      <c r="M26" s="364"/>
      <c r="N26" s="364">
        <v>0</v>
      </c>
      <c r="O26" s="364">
        <v>0</v>
      </c>
      <c r="P26" s="368">
        <v>0</v>
      </c>
      <c r="Q26" s="363">
        <f>SUM(B26:P26)</f>
        <v>0</v>
      </c>
    </row>
    <row r="27" spans="1:22">
      <c r="A27" s="369" t="s">
        <v>105</v>
      </c>
      <c r="B27" s="361">
        <f t="shared" ref="B27:H27" si="4">SUM(B23:B26)</f>
        <v>0</v>
      </c>
      <c r="C27" s="361">
        <f t="shared" si="4"/>
        <v>0</v>
      </c>
      <c r="D27" s="361">
        <f t="shared" si="4"/>
        <v>0</v>
      </c>
      <c r="E27" s="361">
        <f t="shared" si="4"/>
        <v>0</v>
      </c>
      <c r="F27" s="361">
        <f t="shared" si="4"/>
        <v>0</v>
      </c>
      <c r="G27" s="361">
        <f t="shared" si="4"/>
        <v>0</v>
      </c>
      <c r="H27" s="361">
        <f t="shared" si="4"/>
        <v>0</v>
      </c>
      <c r="I27" s="361"/>
      <c r="J27" s="361">
        <f>SUM(J22:J26)</f>
        <v>0</v>
      </c>
      <c r="K27" s="361"/>
      <c r="L27" s="361">
        <f>SUM(L23:L26)</f>
        <v>0</v>
      </c>
      <c r="M27" s="361"/>
      <c r="N27" s="361">
        <f>SUM(N23:N26)</f>
        <v>0</v>
      </c>
      <c r="O27" s="361">
        <f>SUM(O23:O26)</f>
        <v>0</v>
      </c>
      <c r="P27" s="361">
        <f>SUM(P23:P26)</f>
        <v>0</v>
      </c>
      <c r="Q27" s="362">
        <f>SUM(B27:P27)</f>
        <v>0</v>
      </c>
      <c r="R27" s="360"/>
    </row>
    <row r="28" spans="1:22" ht="10.15" customHeight="1">
      <c r="A28" s="370"/>
      <c r="B28" s="366"/>
      <c r="C28" s="366"/>
      <c r="D28" s="366"/>
      <c r="E28" s="366"/>
      <c r="F28" s="366"/>
      <c r="G28" s="366"/>
      <c r="H28" s="366"/>
      <c r="I28" s="366"/>
      <c r="J28" s="366"/>
      <c r="K28" s="361"/>
      <c r="L28" s="366"/>
      <c r="M28" s="361"/>
      <c r="N28" s="366"/>
      <c r="O28" s="366"/>
      <c r="P28" s="366"/>
      <c r="Q28" s="371"/>
    </row>
    <row r="29" spans="1:22" ht="15" customHeight="1">
      <c r="A29" s="372" t="s">
        <v>106</v>
      </c>
      <c r="B29" s="373">
        <v>0</v>
      </c>
      <c r="C29" s="373">
        <v>0</v>
      </c>
      <c r="D29" s="373">
        <v>0</v>
      </c>
      <c r="E29" s="373">
        <v>0</v>
      </c>
      <c r="F29" s="373">
        <v>0</v>
      </c>
      <c r="G29" s="373">
        <v>0</v>
      </c>
      <c r="H29" s="373">
        <v>0</v>
      </c>
      <c r="I29" s="374"/>
      <c r="J29" s="373">
        <v>0</v>
      </c>
      <c r="K29" s="375"/>
      <c r="L29" s="361">
        <v>0</v>
      </c>
      <c r="M29" s="375"/>
      <c r="N29" s="361">
        <v>0</v>
      </c>
      <c r="O29" s="376">
        <v>0</v>
      </c>
      <c r="P29" s="377">
        <v>0</v>
      </c>
      <c r="Q29" s="378">
        <f>SUM(B29:P29)</f>
        <v>0</v>
      </c>
      <c r="R29" s="364"/>
      <c r="S29" s="364"/>
      <c r="T29" s="364"/>
      <c r="U29" s="364"/>
      <c r="V29" s="379"/>
    </row>
    <row r="30" spans="1:22" ht="28.15" customHeight="1" thickBot="1">
      <c r="A30" s="339" t="s">
        <v>107</v>
      </c>
      <c r="B30" s="380">
        <f t="shared" ref="B30:H30" si="5">B12+B16+B20+B27+B29</f>
        <v>10</v>
      </c>
      <c r="C30" s="380">
        <f t="shared" si="5"/>
        <v>10.625999999999999</v>
      </c>
      <c r="D30" s="380">
        <f t="shared" si="5"/>
        <v>7.8490000000000002</v>
      </c>
      <c r="E30" s="380">
        <f t="shared" si="5"/>
        <v>8.9540000000000006</v>
      </c>
      <c r="F30" s="380">
        <f t="shared" si="5"/>
        <v>9.4149999999999991</v>
      </c>
      <c r="G30" s="380">
        <f t="shared" si="5"/>
        <v>9.3390000000000004</v>
      </c>
      <c r="H30" s="380">
        <f t="shared" si="5"/>
        <v>16.63</v>
      </c>
      <c r="I30" s="380"/>
      <c r="J30" s="380">
        <f>J12+J16+J20+J27+J29</f>
        <v>11.931999999999999</v>
      </c>
      <c r="K30" s="380"/>
      <c r="L30" s="380">
        <f>L12+L16+L20+L27+L29</f>
        <v>7.6769999999999996</v>
      </c>
      <c r="M30" s="380"/>
      <c r="N30" s="380">
        <f>N12+N16+N20+N27+N29</f>
        <v>19.914000000000001</v>
      </c>
      <c r="O30" s="380">
        <f>O12+O16+O20+O27+O29</f>
        <v>0</v>
      </c>
      <c r="P30" s="380">
        <f>P12+P16+P20+P27+P29</f>
        <v>0</v>
      </c>
      <c r="Q30" s="381">
        <f>SUM(B30:P30)</f>
        <v>112.336</v>
      </c>
      <c r="R30" s="360"/>
    </row>
    <row r="31" spans="1:22" ht="11.45" customHeight="1">
      <c r="A31" s="382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</row>
    <row r="32" spans="1:22" ht="11.45" customHeight="1">
      <c r="A32" s="384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</row>
    <row r="33" spans="1:17" ht="11.45" customHeight="1">
      <c r="A33" s="461" t="s">
        <v>108</v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</row>
    <row r="34" spans="1:17">
      <c r="A34" s="314"/>
    </row>
    <row r="36" spans="1:17">
      <c r="H36" s="360"/>
    </row>
  </sheetData>
  <mergeCells count="1">
    <mergeCell ref="A33:Q33"/>
  </mergeCells>
  <printOptions horizontalCentered="1" verticalCentered="1"/>
  <pageMargins left="0.25" right="0.25" top="0.75" bottom="0.5" header="0.3" footer="0.5"/>
  <pageSetup scale="69" orientation="landscape" r:id="rId1"/>
  <headerFooter alignWithMargins="0">
    <oddHeader xml:space="preserve">&amp;C&amp;"Arial,Bold"SDGE GRC Programs
2011 
$000
&amp;"Arial,Regular"
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Program MW </vt:lpstr>
      <vt:lpstr>Ex ante LI &amp; Eligibility Stats</vt:lpstr>
      <vt:lpstr>Ex post LI &amp; Eligibility Stats</vt:lpstr>
      <vt:lpstr>TA-TI Distribution</vt:lpstr>
      <vt:lpstr>DRP Expenditures </vt:lpstr>
      <vt:lpstr>Fund Shift Log</vt:lpstr>
      <vt:lpstr>Event Summary</vt:lpstr>
      <vt:lpstr>SDGE Costs - AMDRMA Balance</vt:lpstr>
      <vt:lpstr>SDGE Costs -GRC</vt:lpstr>
      <vt:lpstr>'Event Summary'!Print_Area</vt:lpstr>
      <vt:lpstr>'Ex ante LI &amp; Eligibility Stats'!Print_Area</vt:lpstr>
      <vt:lpstr>'Ex post LI &amp; Eligibility Stats'!Print_Area</vt:lpstr>
      <vt:lpstr>'Program MW '!Print_Area</vt:lpstr>
      <vt:lpstr>'SDGE Costs - AMDRMA Balance'!Print_Area</vt:lpstr>
      <vt:lpstr>'SDGE Costs -GRC'!Print_Area</vt:lpstr>
    </vt:vector>
  </TitlesOfParts>
  <Company>Edison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TKinjo</cp:lastModifiedBy>
  <cp:lastPrinted>2011-11-17T23:09:52Z</cp:lastPrinted>
  <dcterms:created xsi:type="dcterms:W3CDTF">2001-06-12T23:12:10Z</dcterms:created>
  <dcterms:modified xsi:type="dcterms:W3CDTF">2011-11-17T23:14:23Z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