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5" yWindow="-75" windowWidth="19110" windowHeight="11175" tabRatio="857"/>
  </bookViews>
  <sheets>
    <sheet name="Program MW -ExPost&amp;ExAnte" sheetId="53" r:id="rId1"/>
    <sheet name="LI (ExPost &amp; ExAnte)" sheetId="54" r:id="rId2"/>
    <sheet name="TA-TI Distribution" sheetId="39" r:id="rId3"/>
    <sheet name="DRP Expenditures" sheetId="60" r:id="rId4"/>
    <sheet name="Fund Shift Log" sheetId="49" r:id="rId5"/>
    <sheet name="DRPBA Costs Tbl 1-2B Carryover" sheetId="61" r:id="rId6"/>
    <sheet name="Event Summary" sheetId="58" r:id="rId7"/>
    <sheet name="Bal Acct Info Costs-Incentives" sheetId="46" r:id="rId8"/>
  </sheets>
  <externalReferences>
    <externalReference r:id="rId9"/>
  </externalReferences>
  <definedNames>
    <definedName name="___DAT1" localSheetId="3">#REF!</definedName>
    <definedName name="___DAT1" localSheetId="5">#REF!</definedName>
    <definedName name="___DAT1" localSheetId="6">#REF!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6" hidden="1">'Event Summary'!$B$2:$H$204</definedName>
    <definedName name="Achieve_GRC" localSheetId="1">#REF!</definedName>
    <definedName name="Achieve_GRC" localSheetId="0">#REF!</definedName>
    <definedName name="Achieve_GRC">#REF!</definedName>
    <definedName name="Achieve_Service_Excellenc" localSheetId="1">#REF!</definedName>
    <definedName name="Achieve_Service_Excellenc" localSheetId="0">#REF!</definedName>
    <definedName name="Achieve_Service_Excellenc">#REF!</definedName>
    <definedName name="Achieve_Service_Excellence" localSheetId="1">#REF!</definedName>
    <definedName name="Achieve_Service_Excellence" localSheetId="0">#REF!</definedName>
    <definedName name="Achieve_Service_Excellence">#REF!</definedName>
    <definedName name="Collect_Revenue" localSheetId="1">#REF!</definedName>
    <definedName name="Collect_Revenue" localSheetId="0">#REF!</definedName>
    <definedName name="Collect_Revenue">#REF!</definedName>
    <definedName name="DATA1" localSheetId="1">#REF!</definedName>
    <definedName name="DATA1" localSheetId="0">#REF!</definedName>
    <definedName name="DATA1">#REF!</definedName>
    <definedName name="DATA10" localSheetId="1">#REF!</definedName>
    <definedName name="DATA10" localSheetId="0">#REF!</definedName>
    <definedName name="DATA10">#REF!</definedName>
    <definedName name="DATA11" localSheetId="1">#REF!</definedName>
    <definedName name="DATA11" localSheetId="0">#REF!</definedName>
    <definedName name="DATA11">#REF!</definedName>
    <definedName name="DATA12" localSheetId="1">#REF!</definedName>
    <definedName name="DATA12" localSheetId="0">#REF!</definedName>
    <definedName name="DATA12">#REF!</definedName>
    <definedName name="DATA13" localSheetId="1">#REF!</definedName>
    <definedName name="DATA13" localSheetId="0">#REF!</definedName>
    <definedName name="DATA13">#REF!</definedName>
    <definedName name="DATA14" localSheetId="1">#REF!</definedName>
    <definedName name="DATA14" localSheetId="0">#REF!</definedName>
    <definedName name="DATA14">#REF!</definedName>
    <definedName name="DATA15" localSheetId="1">#REF!</definedName>
    <definedName name="DATA15" localSheetId="0">#REF!</definedName>
    <definedName name="DATA15">#REF!</definedName>
    <definedName name="DATA16" localSheetId="1">#REF!</definedName>
    <definedName name="DATA16" localSheetId="0">#REF!</definedName>
    <definedName name="DATA16">#REF!</definedName>
    <definedName name="DATA17" localSheetId="1">#REF!</definedName>
    <definedName name="DATA17" localSheetId="0">#REF!</definedName>
    <definedName name="DATA17">#REF!</definedName>
    <definedName name="DATA18" localSheetId="1">#REF!</definedName>
    <definedName name="DATA18" localSheetId="0">#REF!</definedName>
    <definedName name="DATA18">#REF!</definedName>
    <definedName name="DATA19" localSheetId="1">#REF!</definedName>
    <definedName name="DATA19" localSheetId="0">#REF!</definedName>
    <definedName name="DATA19">#REF!</definedName>
    <definedName name="DATA2" localSheetId="1">#REF!</definedName>
    <definedName name="DATA2" localSheetId="0">#REF!</definedName>
    <definedName name="DATA2">#REF!</definedName>
    <definedName name="DATA20" localSheetId="1">#REF!</definedName>
    <definedName name="DATA20" localSheetId="0">#REF!</definedName>
    <definedName name="DATA20">#REF!</definedName>
    <definedName name="DATA3" localSheetId="1">#REF!</definedName>
    <definedName name="DATA3" localSheetId="0">#REF!</definedName>
    <definedName name="DATA3">#REF!</definedName>
    <definedName name="DATA4" localSheetId="1">#REF!</definedName>
    <definedName name="DATA4" localSheetId="0">#REF!</definedName>
    <definedName name="DATA4">#REF!</definedName>
    <definedName name="DATA5" localSheetId="1">#REF!</definedName>
    <definedName name="DATA5" localSheetId="0">#REF!</definedName>
    <definedName name="DATA5">#REF!</definedName>
    <definedName name="data5000">'[1]ACTMA Detail'!$N$2:$N$102</definedName>
    <definedName name="DATA6" localSheetId="1">#REF!</definedName>
    <definedName name="DATA6" localSheetId="0">#REF!</definedName>
    <definedName name="DATA6">#REF!</definedName>
    <definedName name="DATA7" localSheetId="1">#REF!</definedName>
    <definedName name="DATA7" localSheetId="0">#REF!</definedName>
    <definedName name="DATA7">#REF!</definedName>
    <definedName name="DATA8" localSheetId="1">#REF!</definedName>
    <definedName name="DATA8" localSheetId="0">#REF!</definedName>
    <definedName name="DATA8">#REF!</definedName>
    <definedName name="DATA9" localSheetId="1">#REF!</definedName>
    <definedName name="DATA9" localSheetId="0">#REF!</definedName>
    <definedName name="DATA9">#REF!</definedName>
    <definedName name="Enhance_Delivery_Channels" localSheetId="1">#REF!</definedName>
    <definedName name="Enhance_Delivery_Channels" localSheetId="0">#REF!</definedName>
    <definedName name="Enhance_Delivery_Channels">#REF!</definedName>
    <definedName name="Ethics_and_Compliance" localSheetId="1">#REF!</definedName>
    <definedName name="Ethics_and_Compliance" localSheetId="0">#REF!</definedName>
    <definedName name="Ethics_and_Compliance">#REF!</definedName>
    <definedName name="Launch_Refine_Market" localSheetId="1">#REF!</definedName>
    <definedName name="Launch_Refine_Market" localSheetId="0">#REF!</definedName>
    <definedName name="Launch_Refine_Market">#REF!</definedName>
    <definedName name="Manage_AMI" localSheetId="1">#REF!</definedName>
    <definedName name="Manage_AMI" localSheetId="0">#REF!</definedName>
    <definedName name="Manage_AMI">#REF!</definedName>
    <definedName name="Meet_Financial_Targets" localSheetId="1">#REF!</definedName>
    <definedName name="Meet_Financial_Targets" localSheetId="0">#REF!</definedName>
    <definedName name="Meet_Financial_Targets">#REF!</definedName>
    <definedName name="nnnnnn">'[1]ACTMA Detail'!$P$2:$P$102</definedName>
    <definedName name="_xlnm.Print_Area" localSheetId="7">'Bal Acct Info Costs-Incentives'!$A$1:$N$34</definedName>
    <definedName name="_xlnm.Print_Area" localSheetId="3">'DRP Expenditures'!$A$1:$X$93</definedName>
    <definedName name="_xlnm.Print_Area" localSheetId="6">'Event Summary'!$A$1:$K$58</definedName>
    <definedName name="_xlnm.Print_Area" localSheetId="4">'Fund Shift Log'!$A$1:$E$16</definedName>
    <definedName name="_xlnm.Print_Area" localSheetId="1">'LI (ExPost &amp; ExAnte)'!$A$1:$O$47</definedName>
    <definedName name="_xlnm.Print_Area" localSheetId="0">'Program MW -ExPost&amp;ExAnte'!$A$1:$T$66</definedName>
    <definedName name="_xlnm.Print_Titles" localSheetId="4">'Fund Shift Log'!$8:$8</definedName>
    <definedName name="Reliability_Expectations" localSheetId="1">#REF!</definedName>
    <definedName name="Reliability_Expectations" localSheetId="0">#REF!</definedName>
    <definedName name="Reliability_Expectations">#REF!</definedName>
    <definedName name="Stabilization_Customer_Base" localSheetId="1">#REF!</definedName>
    <definedName name="Stabilization_Customer_Base" localSheetId="0">#REF!</definedName>
    <definedName name="Stabilization_Customer_Base">#REF!</definedName>
    <definedName name="TEST0" localSheetId="1">#REF!</definedName>
    <definedName name="TEST0" localSheetId="0">#REF!</definedName>
    <definedName name="TEST0">#REF!</definedName>
    <definedName name="TEST1" localSheetId="1">#REF!</definedName>
    <definedName name="TEST1" localSheetId="0">#REF!</definedName>
    <definedName name="TEST1">#REF!</definedName>
    <definedName name="TEST10" localSheetId="1">#REF!</definedName>
    <definedName name="TEST10" localSheetId="0">#REF!</definedName>
    <definedName name="TEST10">#REF!</definedName>
    <definedName name="TEST11" localSheetId="1">#REF!</definedName>
    <definedName name="TEST11" localSheetId="0">#REF!</definedName>
    <definedName name="TEST11">#REF!</definedName>
    <definedName name="TEST12" localSheetId="1">#REF!</definedName>
    <definedName name="TEST12" localSheetId="0">#REF!</definedName>
    <definedName name="TEST12">#REF!</definedName>
    <definedName name="TEST13" localSheetId="1">#REF!</definedName>
    <definedName name="TEST13" localSheetId="0">#REF!</definedName>
    <definedName name="TEST13">#REF!</definedName>
    <definedName name="TEST14" localSheetId="1">#REF!</definedName>
    <definedName name="TEST14" localSheetId="0">#REF!</definedName>
    <definedName name="TEST14">#REF!</definedName>
    <definedName name="TEST15" localSheetId="1">#REF!</definedName>
    <definedName name="TEST15" localSheetId="0">#REF!</definedName>
    <definedName name="TEST15">#REF!</definedName>
    <definedName name="TEST16" localSheetId="1">#REF!</definedName>
    <definedName name="TEST16" localSheetId="0">#REF!</definedName>
    <definedName name="TEST16">#REF!</definedName>
    <definedName name="TEST17" localSheetId="1">#REF!</definedName>
    <definedName name="TEST17" localSheetId="0">#REF!</definedName>
    <definedName name="TEST17">#REF!</definedName>
    <definedName name="TEST18" localSheetId="1">#REF!</definedName>
    <definedName name="TEST18" localSheetId="0">#REF!</definedName>
    <definedName name="TEST18">#REF!</definedName>
    <definedName name="TEST19" localSheetId="1">#REF!</definedName>
    <definedName name="TEST19" localSheetId="0">#REF!</definedName>
    <definedName name="TEST19">#REF!</definedName>
    <definedName name="TEST2" localSheetId="1">#REF!</definedName>
    <definedName name="TEST2" localSheetId="0">#REF!</definedName>
    <definedName name="TEST2">#REF!</definedName>
    <definedName name="TEST20" localSheetId="1">#REF!</definedName>
    <definedName name="TEST20" localSheetId="0">#REF!</definedName>
    <definedName name="TEST20">#REF!</definedName>
    <definedName name="TEST21" localSheetId="1">#REF!</definedName>
    <definedName name="TEST21" localSheetId="0">#REF!</definedName>
    <definedName name="TEST21">#REF!</definedName>
    <definedName name="TEST22" localSheetId="1">#REF!</definedName>
    <definedName name="TEST22" localSheetId="0">#REF!</definedName>
    <definedName name="TEST22">#REF!</definedName>
    <definedName name="TEST23" localSheetId="1">#REF!</definedName>
    <definedName name="TEST23" localSheetId="0">#REF!</definedName>
    <definedName name="TEST23">#REF!</definedName>
    <definedName name="TEST24" localSheetId="1">#REF!</definedName>
    <definedName name="TEST24" localSheetId="0">#REF!</definedName>
    <definedName name="TEST24">#REF!</definedName>
    <definedName name="TEST25" localSheetId="1">#REF!</definedName>
    <definedName name="TEST25" localSheetId="0">#REF!</definedName>
    <definedName name="TEST25">#REF!</definedName>
    <definedName name="TEST26" localSheetId="1">#REF!</definedName>
    <definedName name="TEST26" localSheetId="0">#REF!</definedName>
    <definedName name="TEST26">#REF!</definedName>
    <definedName name="TEST27" localSheetId="1">#REF!</definedName>
    <definedName name="TEST27" localSheetId="0">#REF!</definedName>
    <definedName name="TEST27">#REF!</definedName>
    <definedName name="TEST28" localSheetId="1">#REF!</definedName>
    <definedName name="TEST28" localSheetId="0">#REF!</definedName>
    <definedName name="TEST28">#REF!</definedName>
    <definedName name="TEST3" localSheetId="1">#REF!</definedName>
    <definedName name="TEST3" localSheetId="0">#REF!</definedName>
    <definedName name="TEST3">#REF!</definedName>
    <definedName name="TEST4" localSheetId="1">#REF!</definedName>
    <definedName name="TEST4" localSheetId="0">#REF!</definedName>
    <definedName name="TEST4">#REF!</definedName>
    <definedName name="TEST5" localSheetId="1">#REF!</definedName>
    <definedName name="TEST5" localSheetId="0">#REF!</definedName>
    <definedName name="TEST5">#REF!</definedName>
    <definedName name="TEST6" localSheetId="1">#REF!</definedName>
    <definedName name="TEST6" localSheetId="0">#REF!</definedName>
    <definedName name="TEST6">#REF!</definedName>
    <definedName name="TEST7" localSheetId="1">#REF!</definedName>
    <definedName name="TEST7" localSheetId="0">#REF!</definedName>
    <definedName name="TEST7">#REF!</definedName>
    <definedName name="TEST8" localSheetId="1">#REF!</definedName>
    <definedName name="TEST8" localSheetId="0">#REF!</definedName>
    <definedName name="TEST8">#REF!</definedName>
    <definedName name="TEST9" localSheetId="1">#REF!</definedName>
    <definedName name="TEST9" localSheetId="0">#REF!</definedName>
    <definedName name="TEST9">#REF!</definedName>
    <definedName name="TESTHKEY" localSheetId="1">#REF!</definedName>
    <definedName name="TESTHKEY" localSheetId="0">#REF!</definedName>
    <definedName name="TESTHKEY">#REF!</definedName>
    <definedName name="TESTKEYS" localSheetId="1">#REF!</definedName>
    <definedName name="TESTKEYS" localSheetId="0">#REF!</definedName>
    <definedName name="TESTKEYS">#REF!</definedName>
    <definedName name="TESTVKEY" localSheetId="1">#REF!</definedName>
    <definedName name="TESTVKEY" localSheetId="0">#REF!</definedName>
    <definedName name="TESTVKEY">#REF!</definedName>
    <definedName name="Valued_Service_Provider" localSheetId="1">#REF!</definedName>
    <definedName name="Valued_Service_Provider" localSheetId="0">#REF!</definedName>
    <definedName name="Valued_Service_Provider">#REF!</definedName>
    <definedName name="Voice_of_Customer" localSheetId="1">#REF!</definedName>
    <definedName name="Voice_of_Customer" localSheetId="0">#REF!</definedName>
    <definedName name="Voice_of_Customer">#REF!</definedName>
  </definedNames>
  <calcPr calcId="145621"/>
</workbook>
</file>

<file path=xl/calcChain.xml><?xml version="1.0" encoding="utf-8"?>
<calcChain xmlns="http://schemas.openxmlformats.org/spreadsheetml/2006/main">
  <c r="N75" i="61" l="1"/>
  <c r="S67" i="60" l="1"/>
  <c r="N77" i="61" l="1"/>
  <c r="M75" i="61"/>
  <c r="L75" i="61"/>
  <c r="K75" i="61"/>
  <c r="J75" i="61"/>
  <c r="I75" i="61"/>
  <c r="H75" i="61"/>
  <c r="G75" i="61"/>
  <c r="F75" i="61"/>
  <c r="E75" i="61"/>
  <c r="D75" i="61"/>
  <c r="C75" i="61"/>
  <c r="B75" i="61"/>
  <c r="M64" i="61"/>
  <c r="L64" i="61"/>
  <c r="K64" i="61"/>
  <c r="J64" i="61"/>
  <c r="I64" i="61"/>
  <c r="H64" i="61"/>
  <c r="G64" i="61"/>
  <c r="F64" i="61"/>
  <c r="E64" i="61"/>
  <c r="D64" i="61"/>
  <c r="C64" i="61"/>
  <c r="B64" i="61"/>
  <c r="M54" i="61"/>
  <c r="L54" i="61"/>
  <c r="K54" i="61"/>
  <c r="J54" i="61"/>
  <c r="I54" i="61"/>
  <c r="H54" i="61"/>
  <c r="G54" i="61"/>
  <c r="F54" i="61"/>
  <c r="E54" i="61"/>
  <c r="D54" i="61"/>
  <c r="C54" i="61"/>
  <c r="B54" i="61"/>
  <c r="M48" i="61"/>
  <c r="L48" i="61"/>
  <c r="K48" i="61"/>
  <c r="J48" i="61"/>
  <c r="I48" i="61"/>
  <c r="H48" i="61"/>
  <c r="G48" i="61"/>
  <c r="F48" i="61"/>
  <c r="E48" i="61"/>
  <c r="D48" i="61"/>
  <c r="B48" i="61"/>
  <c r="C48" i="61"/>
  <c r="M44" i="61"/>
  <c r="L44" i="61"/>
  <c r="K44" i="61"/>
  <c r="J44" i="61"/>
  <c r="I44" i="61"/>
  <c r="H44" i="61"/>
  <c r="G44" i="61"/>
  <c r="F44" i="61"/>
  <c r="E44" i="61"/>
  <c r="D44" i="61"/>
  <c r="C44" i="61"/>
  <c r="B44" i="61"/>
  <c r="M40" i="61"/>
  <c r="L40" i="61"/>
  <c r="K40" i="61"/>
  <c r="J40" i="61"/>
  <c r="I40" i="61"/>
  <c r="H40" i="61"/>
  <c r="G40" i="61"/>
  <c r="F40" i="61"/>
  <c r="E40" i="61"/>
  <c r="D40" i="61"/>
  <c r="C40" i="61"/>
  <c r="B40" i="61"/>
  <c r="M34" i="61"/>
  <c r="L34" i="61"/>
  <c r="K34" i="61"/>
  <c r="J34" i="61"/>
  <c r="I34" i="61"/>
  <c r="H34" i="61"/>
  <c r="G34" i="61"/>
  <c r="F34" i="61"/>
  <c r="E34" i="61"/>
  <c r="D34" i="61"/>
  <c r="C34" i="61"/>
  <c r="B34" i="61"/>
  <c r="M25" i="61"/>
  <c r="L25" i="61"/>
  <c r="K25" i="61"/>
  <c r="J25" i="61"/>
  <c r="I25" i="61"/>
  <c r="H25" i="61"/>
  <c r="G25" i="61"/>
  <c r="F25" i="61"/>
  <c r="E25" i="61"/>
  <c r="D25" i="61"/>
  <c r="C25" i="61"/>
  <c r="B25" i="61"/>
  <c r="M21" i="61"/>
  <c r="L21" i="61"/>
  <c r="K21" i="61"/>
  <c r="J21" i="61"/>
  <c r="I21" i="61"/>
  <c r="H21" i="61"/>
  <c r="G21" i="61"/>
  <c r="F21" i="61"/>
  <c r="E21" i="61"/>
  <c r="D21" i="61"/>
  <c r="C21" i="61"/>
  <c r="B21" i="61"/>
  <c r="M13" i="61"/>
  <c r="M79" i="61" s="1"/>
  <c r="L13" i="61"/>
  <c r="L79" i="61" s="1"/>
  <c r="K13" i="61"/>
  <c r="K79" i="61" s="1"/>
  <c r="J13" i="61"/>
  <c r="J79" i="61" s="1"/>
  <c r="I13" i="61"/>
  <c r="I79" i="61" s="1"/>
  <c r="H13" i="61"/>
  <c r="H79" i="61" s="1"/>
  <c r="G13" i="61"/>
  <c r="G79" i="61" s="1"/>
  <c r="F13" i="61"/>
  <c r="F79" i="61" s="1"/>
  <c r="E13" i="61"/>
  <c r="E79" i="61" s="1"/>
  <c r="D13" i="61"/>
  <c r="D79" i="61" s="1"/>
  <c r="C13" i="61"/>
  <c r="B13" i="61"/>
  <c r="E25" i="39"/>
  <c r="I50" i="39"/>
  <c r="G50" i="39"/>
  <c r="G52" i="39" s="1"/>
  <c r="J36" i="39"/>
  <c r="J35" i="39"/>
  <c r="J34" i="39"/>
  <c r="J33" i="39"/>
  <c r="J32" i="39"/>
  <c r="J31" i="39"/>
  <c r="J37" i="39" s="1"/>
  <c r="J47" i="39" s="1"/>
  <c r="J11" i="39"/>
  <c r="J10" i="39"/>
  <c r="J9" i="39"/>
  <c r="J8" i="39"/>
  <c r="J7" i="39"/>
  <c r="J6" i="39"/>
  <c r="J12" i="39" s="1"/>
  <c r="I12" i="39"/>
  <c r="H12" i="39"/>
  <c r="I37" i="39"/>
  <c r="I47" i="39" s="1"/>
  <c r="H37" i="39"/>
  <c r="H47" i="39" s="1"/>
  <c r="W50" i="39"/>
  <c r="W52" i="39" s="1"/>
  <c r="S50" i="39"/>
  <c r="S52" i="39" s="1"/>
  <c r="O50" i="39"/>
  <c r="O52" i="39" s="1"/>
  <c r="K50" i="39"/>
  <c r="K52" i="39" s="1"/>
  <c r="C50" i="39"/>
  <c r="C52" i="39" s="1"/>
  <c r="Y44" i="39"/>
  <c r="X44" i="39"/>
  <c r="U44" i="39"/>
  <c r="T44" i="39"/>
  <c r="Q44" i="39"/>
  <c r="P44" i="39"/>
  <c r="M44" i="39"/>
  <c r="L44" i="39"/>
  <c r="E44" i="39"/>
  <c r="D44" i="39"/>
  <c r="Z43" i="39"/>
  <c r="V43" i="39"/>
  <c r="R43" i="39"/>
  <c r="N43" i="39"/>
  <c r="F43" i="39"/>
  <c r="Z42" i="39"/>
  <c r="V42" i="39"/>
  <c r="R42" i="39"/>
  <c r="N42" i="39"/>
  <c r="F42" i="39"/>
  <c r="Z41" i="39"/>
  <c r="V41" i="39"/>
  <c r="R41" i="39"/>
  <c r="N41" i="39"/>
  <c r="F41" i="39"/>
  <c r="Z40" i="39"/>
  <c r="V40" i="39"/>
  <c r="V44" i="39" s="1"/>
  <c r="R40" i="39"/>
  <c r="N40" i="39"/>
  <c r="F40" i="39"/>
  <c r="Y37" i="39"/>
  <c r="Y47" i="39" s="1"/>
  <c r="X37" i="39"/>
  <c r="X47" i="39" s="1"/>
  <c r="U37" i="39"/>
  <c r="U47" i="39" s="1"/>
  <c r="T37" i="39"/>
  <c r="T47" i="39" s="1"/>
  <c r="Q37" i="39"/>
  <c r="Q47" i="39" s="1"/>
  <c r="P37" i="39"/>
  <c r="P47" i="39" s="1"/>
  <c r="M37" i="39"/>
  <c r="M47" i="39" s="1"/>
  <c r="L37" i="39"/>
  <c r="L47" i="39" s="1"/>
  <c r="E37" i="39"/>
  <c r="E47" i="39" s="1"/>
  <c r="D37" i="39"/>
  <c r="D47" i="39" s="1"/>
  <c r="Z36" i="39"/>
  <c r="V36" i="39"/>
  <c r="N36" i="39"/>
  <c r="F36" i="39"/>
  <c r="Z35" i="39"/>
  <c r="V35" i="39"/>
  <c r="R35" i="39"/>
  <c r="N35" i="39"/>
  <c r="F35" i="39"/>
  <c r="Z34" i="39"/>
  <c r="V34" i="39"/>
  <c r="R34" i="39"/>
  <c r="N34" i="39"/>
  <c r="F34" i="39"/>
  <c r="Z33" i="39"/>
  <c r="V33" i="39"/>
  <c r="R33" i="39"/>
  <c r="N33" i="39"/>
  <c r="F33" i="39"/>
  <c r="Z32" i="39"/>
  <c r="V32" i="39"/>
  <c r="R32" i="39"/>
  <c r="N32" i="39"/>
  <c r="F32" i="39"/>
  <c r="Z31" i="39"/>
  <c r="V31" i="39"/>
  <c r="R31" i="39"/>
  <c r="R37" i="39" s="1"/>
  <c r="N31" i="39"/>
  <c r="F31" i="39"/>
  <c r="F37" i="39" s="1"/>
  <c r="C25" i="39"/>
  <c r="V37" i="39" l="1"/>
  <c r="V47" i="39" s="1"/>
  <c r="Z44" i="39"/>
  <c r="B79" i="61"/>
  <c r="C79" i="61"/>
  <c r="R44" i="39"/>
  <c r="R47" i="39" s="1"/>
  <c r="N44" i="39"/>
  <c r="F44" i="39"/>
  <c r="F47" i="39" s="1"/>
  <c r="N37" i="39"/>
  <c r="N47" i="39" s="1"/>
  <c r="Z37" i="39"/>
  <c r="Z47" i="39" s="1"/>
  <c r="B8" i="46"/>
  <c r="C8" i="46"/>
  <c r="B16" i="53" l="1"/>
  <c r="B28" i="53" s="1"/>
  <c r="E16" i="53"/>
  <c r="E28" i="53" s="1"/>
  <c r="G31" i="60" l="1"/>
  <c r="G17" i="60"/>
  <c r="H75" i="60"/>
  <c r="H47" i="60"/>
  <c r="H31" i="60"/>
  <c r="H17" i="60"/>
  <c r="N33" i="61" l="1"/>
  <c r="I75" i="60"/>
  <c r="I64" i="60"/>
  <c r="I54" i="60"/>
  <c r="I48" i="60"/>
  <c r="I44" i="60"/>
  <c r="I40" i="60"/>
  <c r="I34" i="60"/>
  <c r="I25" i="60"/>
  <c r="I21" i="60"/>
  <c r="I13" i="60"/>
  <c r="J75" i="60"/>
  <c r="J64" i="60"/>
  <c r="J54" i="60"/>
  <c r="J48" i="60"/>
  <c r="J44" i="60"/>
  <c r="J40" i="60"/>
  <c r="J34" i="60"/>
  <c r="J25" i="60"/>
  <c r="J21" i="60"/>
  <c r="J13" i="60"/>
  <c r="N9" i="46"/>
  <c r="N8" i="46"/>
  <c r="D53" i="53"/>
  <c r="C53" i="53"/>
  <c r="D19" i="53"/>
  <c r="D18" i="53"/>
  <c r="D17" i="53"/>
  <c r="B53" i="53"/>
  <c r="Q16" i="53"/>
  <c r="Q28" i="53" s="1"/>
  <c r="N16" i="53"/>
  <c r="N28" i="53" s="1"/>
  <c r="K16" i="53"/>
  <c r="K28" i="53" s="1"/>
  <c r="H16" i="53"/>
  <c r="H28" i="53" s="1"/>
  <c r="J79" i="60" l="1"/>
  <c r="I79" i="60"/>
  <c r="D16" i="53"/>
  <c r="N74" i="61"/>
  <c r="O74" i="61" s="1"/>
  <c r="N73" i="61"/>
  <c r="O73" i="61" s="1"/>
  <c r="N72" i="61"/>
  <c r="O72" i="61" s="1"/>
  <c r="N71" i="61"/>
  <c r="O71" i="61" s="1"/>
  <c r="N70" i="61"/>
  <c r="O70" i="61" s="1"/>
  <c r="N69" i="61"/>
  <c r="O69" i="61" s="1"/>
  <c r="N68" i="61"/>
  <c r="O68" i="61" s="1"/>
  <c r="N67" i="61"/>
  <c r="N63" i="61"/>
  <c r="N62" i="61"/>
  <c r="O62" i="61" s="1"/>
  <c r="N61" i="61"/>
  <c r="O61" i="61" s="1"/>
  <c r="N60" i="61"/>
  <c r="O60" i="61" s="1"/>
  <c r="N59" i="61"/>
  <c r="O59" i="61" s="1"/>
  <c r="N58" i="61"/>
  <c r="N57" i="61"/>
  <c r="N53" i="61"/>
  <c r="N52" i="61"/>
  <c r="N51" i="61"/>
  <c r="N47" i="61"/>
  <c r="N48" i="61" s="1"/>
  <c r="N43" i="61"/>
  <c r="N44" i="61" s="1"/>
  <c r="N39" i="61"/>
  <c r="N38" i="61"/>
  <c r="N37" i="61"/>
  <c r="N40" i="61" s="1"/>
  <c r="P34" i="61"/>
  <c r="N30" i="61"/>
  <c r="N32" i="61"/>
  <c r="O32" i="61" s="1"/>
  <c r="N29" i="61"/>
  <c r="N28" i="61"/>
  <c r="P25" i="61"/>
  <c r="N24" i="61"/>
  <c r="N25" i="61" s="1"/>
  <c r="P21" i="61"/>
  <c r="N20" i="61"/>
  <c r="N19" i="61"/>
  <c r="N18" i="61"/>
  <c r="N17" i="61"/>
  <c r="N16" i="61"/>
  <c r="N12" i="61"/>
  <c r="N11" i="61"/>
  <c r="N10" i="61"/>
  <c r="O10" i="61" s="1"/>
  <c r="N9" i="61"/>
  <c r="N8" i="61"/>
  <c r="N7" i="61"/>
  <c r="N6" i="61"/>
  <c r="S77" i="60"/>
  <c r="F77" i="60"/>
  <c r="R75" i="60"/>
  <c r="Q75" i="60"/>
  <c r="P75" i="60"/>
  <c r="O75" i="60"/>
  <c r="N75" i="60"/>
  <c r="M75" i="60"/>
  <c r="L75" i="60"/>
  <c r="K75" i="60"/>
  <c r="G75" i="60"/>
  <c r="F75" i="60"/>
  <c r="E75" i="60"/>
  <c r="D75" i="60"/>
  <c r="C75" i="60"/>
  <c r="S74" i="60"/>
  <c r="T74" i="60" s="1"/>
  <c r="S73" i="60"/>
  <c r="T73" i="60" s="1"/>
  <c r="S72" i="60"/>
  <c r="T72" i="60" s="1"/>
  <c r="S71" i="60"/>
  <c r="T71" i="60" s="1"/>
  <c r="S69" i="60"/>
  <c r="T69" i="60" s="1"/>
  <c r="S68" i="60"/>
  <c r="T68" i="60" s="1"/>
  <c r="T67" i="60"/>
  <c r="R64" i="60"/>
  <c r="Q64" i="60"/>
  <c r="P64" i="60"/>
  <c r="O64" i="60"/>
  <c r="N64" i="60"/>
  <c r="M64" i="60"/>
  <c r="L64" i="60"/>
  <c r="K64" i="60"/>
  <c r="E64" i="60"/>
  <c r="D64" i="60"/>
  <c r="C64" i="60"/>
  <c r="S63" i="60"/>
  <c r="F63" i="60"/>
  <c r="S62" i="60"/>
  <c r="F62" i="60"/>
  <c r="G64" i="60"/>
  <c r="F61" i="60"/>
  <c r="S60" i="60"/>
  <c r="F60" i="60"/>
  <c r="S59" i="60"/>
  <c r="F59" i="60"/>
  <c r="S58" i="60"/>
  <c r="F58" i="60"/>
  <c r="S57" i="60"/>
  <c r="F57" i="60"/>
  <c r="R54" i="60"/>
  <c r="Q54" i="60"/>
  <c r="P54" i="60"/>
  <c r="O54" i="60"/>
  <c r="N54" i="60"/>
  <c r="M54" i="60"/>
  <c r="L54" i="60"/>
  <c r="K54" i="60"/>
  <c r="G54" i="60"/>
  <c r="E54" i="60"/>
  <c r="D54" i="60"/>
  <c r="C54" i="60"/>
  <c r="H54" i="60"/>
  <c r="F53" i="60"/>
  <c r="S52" i="60"/>
  <c r="F52" i="60"/>
  <c r="S51" i="60"/>
  <c r="F51" i="60"/>
  <c r="F54" i="60" s="1"/>
  <c r="R48" i="60"/>
  <c r="Q48" i="60"/>
  <c r="P48" i="60"/>
  <c r="O48" i="60"/>
  <c r="N48" i="60"/>
  <c r="M48" i="60"/>
  <c r="L48" i="60"/>
  <c r="K48" i="60"/>
  <c r="G48" i="60"/>
  <c r="E48" i="60"/>
  <c r="D48" i="60"/>
  <c r="C48" i="60"/>
  <c r="H48" i="60"/>
  <c r="F47" i="60"/>
  <c r="F48" i="60" s="1"/>
  <c r="R44" i="60"/>
  <c r="Q44" i="60"/>
  <c r="P44" i="60"/>
  <c r="O44" i="60"/>
  <c r="N44" i="60"/>
  <c r="M44" i="60"/>
  <c r="L44" i="60"/>
  <c r="K44" i="60"/>
  <c r="H44" i="60"/>
  <c r="G44" i="60"/>
  <c r="E44" i="60"/>
  <c r="D44" i="60"/>
  <c r="C44" i="60"/>
  <c r="S43" i="60"/>
  <c r="S44" i="60" s="1"/>
  <c r="F43" i="60"/>
  <c r="F44" i="60" s="1"/>
  <c r="R40" i="60"/>
  <c r="Q40" i="60"/>
  <c r="P40" i="60"/>
  <c r="O40" i="60"/>
  <c r="N40" i="60"/>
  <c r="M40" i="60"/>
  <c r="L40" i="60"/>
  <c r="K40" i="60"/>
  <c r="H40" i="60"/>
  <c r="G40" i="60"/>
  <c r="E40" i="60"/>
  <c r="D40" i="60"/>
  <c r="C40" i="60"/>
  <c r="S39" i="60"/>
  <c r="F39" i="60"/>
  <c r="S38" i="60"/>
  <c r="F38" i="60"/>
  <c r="S37" i="60"/>
  <c r="S40" i="60" s="1"/>
  <c r="F37" i="60"/>
  <c r="F40" i="60" s="1"/>
  <c r="R34" i="60"/>
  <c r="Q34" i="60"/>
  <c r="P34" i="60"/>
  <c r="O34" i="60"/>
  <c r="N34" i="60"/>
  <c r="M34" i="60"/>
  <c r="L34" i="60"/>
  <c r="K34" i="60"/>
  <c r="E34" i="60"/>
  <c r="D34" i="60"/>
  <c r="C34" i="60"/>
  <c r="S33" i="60"/>
  <c r="S32" i="60"/>
  <c r="F32" i="60"/>
  <c r="F31" i="60"/>
  <c r="G34" i="60"/>
  <c r="F30" i="60"/>
  <c r="S29" i="60"/>
  <c r="F29" i="60"/>
  <c r="S28" i="60"/>
  <c r="F28" i="60"/>
  <c r="R25" i="60"/>
  <c r="Q25" i="60"/>
  <c r="P25" i="60"/>
  <c r="O25" i="60"/>
  <c r="N25" i="60"/>
  <c r="M25" i="60"/>
  <c r="L25" i="60"/>
  <c r="K25" i="60"/>
  <c r="H25" i="60"/>
  <c r="G25" i="60"/>
  <c r="E25" i="60"/>
  <c r="D25" i="60"/>
  <c r="C25" i="60"/>
  <c r="S24" i="60"/>
  <c r="S25" i="60" s="1"/>
  <c r="F24" i="60"/>
  <c r="F25" i="60" s="1"/>
  <c r="R21" i="60"/>
  <c r="Q21" i="60"/>
  <c r="P21" i="60"/>
  <c r="O21" i="60"/>
  <c r="N21" i="60"/>
  <c r="M21" i="60"/>
  <c r="L21" i="60"/>
  <c r="K21" i="60"/>
  <c r="E21" i="60"/>
  <c r="D21" i="60"/>
  <c r="C21" i="60"/>
  <c r="S20" i="60"/>
  <c r="F20" i="60"/>
  <c r="S19" i="60"/>
  <c r="F19" i="60"/>
  <c r="S18" i="60"/>
  <c r="F18" i="60"/>
  <c r="H21" i="60"/>
  <c r="F17" i="60"/>
  <c r="S16" i="60"/>
  <c r="F16" i="60"/>
  <c r="R13" i="60"/>
  <c r="Q13" i="60"/>
  <c r="P13" i="60"/>
  <c r="O13" i="60"/>
  <c r="N13" i="60"/>
  <c r="M13" i="60"/>
  <c r="L13" i="60"/>
  <c r="K13" i="60"/>
  <c r="E13" i="60"/>
  <c r="E79" i="60" s="1"/>
  <c r="D13" i="60"/>
  <c r="C13" i="60"/>
  <c r="C79" i="60" s="1"/>
  <c r="S12" i="60"/>
  <c r="F12" i="60"/>
  <c r="S11" i="60"/>
  <c r="F11" i="60"/>
  <c r="S10" i="60"/>
  <c r="F10" i="60"/>
  <c r="S9" i="60"/>
  <c r="G8" i="60"/>
  <c r="G13" i="60" s="1"/>
  <c r="F8" i="60"/>
  <c r="S7" i="60"/>
  <c r="F7" i="60"/>
  <c r="S6" i="60"/>
  <c r="F6" i="60"/>
  <c r="F21" i="60" l="1"/>
  <c r="F64" i="60"/>
  <c r="F13" i="60"/>
  <c r="D79" i="60"/>
  <c r="F34" i="60"/>
  <c r="M79" i="60"/>
  <c r="R79" i="60"/>
  <c r="Q79" i="60"/>
  <c r="N79" i="60"/>
  <c r="L79" i="60"/>
  <c r="P79" i="60"/>
  <c r="K79" i="60"/>
  <c r="O79" i="60"/>
  <c r="O6" i="61"/>
  <c r="O64" i="61"/>
  <c r="O67" i="61"/>
  <c r="O75" i="61" s="1"/>
  <c r="N13" i="61"/>
  <c r="P79" i="61"/>
  <c r="O43" i="61"/>
  <c r="O44" i="61" s="1"/>
  <c r="O47" i="61"/>
  <c r="O48" i="61" s="1"/>
  <c r="N54" i="61"/>
  <c r="T7" i="60"/>
  <c r="T10" i="60"/>
  <c r="T11" i="60"/>
  <c r="T12" i="60"/>
  <c r="T52" i="60"/>
  <c r="S53" i="60"/>
  <c r="T53" i="60" s="1"/>
  <c r="T60" i="60"/>
  <c r="T62" i="60"/>
  <c r="S17" i="60"/>
  <c r="T17" i="60" s="1"/>
  <c r="T18" i="60"/>
  <c r="T19" i="60"/>
  <c r="T20" i="60"/>
  <c r="T38" i="60"/>
  <c r="T39" i="60"/>
  <c r="S47" i="60"/>
  <c r="S48" i="60" s="1"/>
  <c r="T58" i="60"/>
  <c r="T59" i="60"/>
  <c r="T63" i="60"/>
  <c r="S70" i="60"/>
  <c r="T70" i="60" s="1"/>
  <c r="T75" i="60" s="1"/>
  <c r="T77" i="60"/>
  <c r="G21" i="60"/>
  <c r="G79" i="60" s="1"/>
  <c r="T29" i="60"/>
  <c r="T32" i="60"/>
  <c r="N64" i="61"/>
  <c r="N21" i="61"/>
  <c r="O30" i="61"/>
  <c r="O52" i="61"/>
  <c r="O54" i="61" s="1"/>
  <c r="O7" i="61"/>
  <c r="S31" i="60"/>
  <c r="T31" i="60" s="1"/>
  <c r="O37" i="61"/>
  <c r="O40" i="61" s="1"/>
  <c r="T6" i="60"/>
  <c r="H13" i="60"/>
  <c r="T24" i="60"/>
  <c r="T25" i="60" s="1"/>
  <c r="S30" i="60"/>
  <c r="T37" i="60"/>
  <c r="T51" i="60"/>
  <c r="T57" i="60"/>
  <c r="S61" i="60"/>
  <c r="T61" i="60" s="1"/>
  <c r="H64" i="60"/>
  <c r="S8" i="60"/>
  <c r="S13" i="60" s="1"/>
  <c r="T16" i="60"/>
  <c r="T28" i="60"/>
  <c r="T43" i="60"/>
  <c r="T44" i="60" s="1"/>
  <c r="F79" i="60" l="1"/>
  <c r="O13" i="61"/>
  <c r="S21" i="60"/>
  <c r="H34" i="60"/>
  <c r="S75" i="60"/>
  <c r="T40" i="60"/>
  <c r="T21" i="60"/>
  <c r="S34" i="60"/>
  <c r="S54" i="60"/>
  <c r="T47" i="60"/>
  <c r="T48" i="60" s="1"/>
  <c r="T54" i="60"/>
  <c r="T30" i="60"/>
  <c r="T34" i="60" s="1"/>
  <c r="N31" i="61"/>
  <c r="N34" i="61" s="1"/>
  <c r="S64" i="60"/>
  <c r="T8" i="60"/>
  <c r="T13" i="60" s="1"/>
  <c r="T64" i="60"/>
  <c r="H79" i="60" l="1"/>
  <c r="S79" i="60"/>
  <c r="O31" i="61"/>
  <c r="O34" i="61" s="1"/>
  <c r="O79" i="61" s="1"/>
  <c r="N79" i="61"/>
  <c r="T79" i="60"/>
  <c r="F22" i="53" l="1"/>
  <c r="Q53" i="53" l="1"/>
  <c r="N53" i="53"/>
  <c r="K53" i="53"/>
  <c r="H53" i="53"/>
  <c r="E53" i="53"/>
  <c r="R19" i="53"/>
  <c r="S19" i="53"/>
  <c r="O18" i="53"/>
  <c r="P18" i="53"/>
  <c r="O19" i="53"/>
  <c r="P19" i="53"/>
  <c r="L19" i="53"/>
  <c r="M19" i="53"/>
  <c r="I19" i="53"/>
  <c r="J19" i="53"/>
  <c r="S18" i="53"/>
  <c r="R18" i="53"/>
  <c r="P17" i="53"/>
  <c r="O17" i="53"/>
  <c r="M18" i="53"/>
  <c r="L18" i="53"/>
  <c r="J18" i="53"/>
  <c r="I18" i="53"/>
  <c r="F19" i="53"/>
  <c r="G19" i="53"/>
  <c r="G18" i="53"/>
  <c r="F18" i="53"/>
  <c r="C19" i="53"/>
  <c r="O16" i="53" l="1"/>
  <c r="P16" i="53"/>
  <c r="N12" i="46"/>
  <c r="N13" i="46"/>
  <c r="N14" i="46"/>
  <c r="S40" i="53" l="1"/>
  <c r="S39" i="53"/>
  <c r="S36" i="53"/>
  <c r="S35" i="53"/>
  <c r="O35" i="53" l="1"/>
  <c r="P40" i="53"/>
  <c r="P39" i="53"/>
  <c r="O39" i="53"/>
  <c r="P36" i="53"/>
  <c r="P35" i="53"/>
  <c r="L39" i="53" l="1"/>
  <c r="L40" i="53"/>
  <c r="M40" i="53"/>
  <c r="M39" i="53"/>
  <c r="L35" i="53"/>
  <c r="L36" i="53"/>
  <c r="M36" i="53"/>
  <c r="M35" i="53"/>
  <c r="L53" i="53" l="1"/>
  <c r="G36" i="53"/>
  <c r="J40" i="53"/>
  <c r="J39" i="53"/>
  <c r="J36" i="53"/>
  <c r="J35" i="53"/>
  <c r="I35" i="53" l="1"/>
  <c r="G40" i="53" l="1"/>
  <c r="G39" i="53"/>
  <c r="G35" i="53"/>
  <c r="F40" i="53"/>
  <c r="F39" i="53"/>
  <c r="F36" i="53"/>
  <c r="F35" i="53"/>
  <c r="F53" i="53" l="1"/>
  <c r="G53" i="53"/>
  <c r="D40" i="53"/>
  <c r="D39" i="53"/>
  <c r="D36" i="53"/>
  <c r="D35" i="53"/>
  <c r="C40" i="53"/>
  <c r="C39" i="53"/>
  <c r="C36" i="53"/>
  <c r="C35" i="53"/>
  <c r="O25" i="39" l="1"/>
  <c r="R25" i="53" l="1"/>
  <c r="S25" i="53"/>
  <c r="S23" i="53"/>
  <c r="S22" i="53"/>
  <c r="S21" i="53"/>
  <c r="S20" i="53"/>
  <c r="S13" i="53"/>
  <c r="S12" i="53"/>
  <c r="S17" i="53"/>
  <c r="S16" i="53" s="1"/>
  <c r="S28" i="53" s="1"/>
  <c r="S9" i="53"/>
  <c r="S8" i="53"/>
  <c r="R23" i="53"/>
  <c r="R22" i="53"/>
  <c r="R21" i="53"/>
  <c r="R20" i="53"/>
  <c r="R13" i="53"/>
  <c r="R12" i="53"/>
  <c r="R17" i="53"/>
  <c r="R16" i="53" s="1"/>
  <c r="R9" i="53"/>
  <c r="R8" i="53"/>
  <c r="R28" i="53" l="1"/>
  <c r="N14" i="53"/>
  <c r="P25" i="53" l="1"/>
  <c r="P23" i="53"/>
  <c r="P22" i="53"/>
  <c r="P21" i="53"/>
  <c r="P20" i="53"/>
  <c r="P8" i="53"/>
  <c r="P13" i="53"/>
  <c r="P12" i="53"/>
  <c r="P9" i="53"/>
  <c r="O25" i="53"/>
  <c r="O23" i="53"/>
  <c r="O22" i="53"/>
  <c r="O21" i="53"/>
  <c r="O20" i="53"/>
  <c r="O13" i="53"/>
  <c r="O12" i="53"/>
  <c r="O9" i="53"/>
  <c r="O8" i="53"/>
  <c r="V8" i="39"/>
  <c r="P28" i="53" l="1"/>
  <c r="O28" i="53"/>
  <c r="O14" i="53"/>
  <c r="L25" i="53" l="1"/>
  <c r="L23" i="53"/>
  <c r="L22" i="53"/>
  <c r="L21" i="53"/>
  <c r="L20" i="53"/>
  <c r="L13" i="53"/>
  <c r="L12" i="53"/>
  <c r="L11" i="53"/>
  <c r="L10" i="53"/>
  <c r="L17" i="53"/>
  <c r="L16" i="53" s="1"/>
  <c r="L9" i="53"/>
  <c r="L8" i="53"/>
  <c r="M25" i="53"/>
  <c r="M23" i="53"/>
  <c r="M22" i="53"/>
  <c r="M21" i="53"/>
  <c r="M20" i="53"/>
  <c r="M13" i="53"/>
  <c r="M12" i="53"/>
  <c r="M17" i="53"/>
  <c r="M16" i="53" s="1"/>
  <c r="M9" i="53"/>
  <c r="M8" i="53"/>
  <c r="M28" i="53" l="1"/>
  <c r="L28" i="53"/>
  <c r="C8" i="54"/>
  <c r="D8" i="54"/>
  <c r="E8" i="54"/>
  <c r="F8" i="54"/>
  <c r="G8" i="54"/>
  <c r="H8" i="54"/>
  <c r="I8" i="54"/>
  <c r="J8" i="54"/>
  <c r="K8" i="54"/>
  <c r="L8" i="54"/>
  <c r="M8" i="54"/>
  <c r="B8" i="54"/>
  <c r="J30" i="54"/>
  <c r="I30" i="54"/>
  <c r="H30" i="54"/>
  <c r="G30" i="54"/>
  <c r="S38" i="53" l="1"/>
  <c r="S37" i="53"/>
  <c r="M38" i="53"/>
  <c r="M37" i="53"/>
  <c r="P38" i="53"/>
  <c r="P37" i="53"/>
  <c r="J37" i="53"/>
  <c r="J38" i="53"/>
  <c r="C38" i="53"/>
  <c r="C37" i="53"/>
  <c r="G38" i="53"/>
  <c r="G37" i="53"/>
  <c r="S11" i="53"/>
  <c r="S10" i="53"/>
  <c r="M10" i="53"/>
  <c r="M11" i="53"/>
  <c r="R10" i="53"/>
  <c r="R11" i="53"/>
  <c r="F38" i="53"/>
  <c r="F37" i="53"/>
  <c r="D38" i="53"/>
  <c r="D37" i="53"/>
  <c r="P11" i="53"/>
  <c r="P10" i="53"/>
  <c r="N7" i="39"/>
  <c r="N8" i="39"/>
  <c r="N9" i="39"/>
  <c r="N10" i="39"/>
  <c r="N11" i="39"/>
  <c r="N6" i="39"/>
  <c r="P14" i="53" l="1"/>
  <c r="J25" i="53"/>
  <c r="J23" i="53"/>
  <c r="J22" i="53"/>
  <c r="J21" i="53"/>
  <c r="J20" i="53"/>
  <c r="J13" i="53"/>
  <c r="J12" i="53"/>
  <c r="J17" i="53"/>
  <c r="J16" i="53" s="1"/>
  <c r="J9" i="53"/>
  <c r="J8" i="53"/>
  <c r="I25" i="53"/>
  <c r="I23" i="53"/>
  <c r="I22" i="53"/>
  <c r="I21" i="53"/>
  <c r="I20" i="53"/>
  <c r="I13" i="53"/>
  <c r="I12" i="53"/>
  <c r="I17" i="53"/>
  <c r="I16" i="53" s="1"/>
  <c r="I28" i="53" s="1"/>
  <c r="I9" i="53"/>
  <c r="I8" i="53"/>
  <c r="J28" i="53" l="1"/>
  <c r="G17" i="53"/>
  <c r="G16" i="53" s="1"/>
  <c r="F8" i="53"/>
  <c r="D11" i="53" l="1"/>
  <c r="D10" i="53"/>
  <c r="G11" i="53"/>
  <c r="G10" i="53"/>
  <c r="J11" i="53"/>
  <c r="J10" i="53"/>
  <c r="I11" i="53" l="1"/>
  <c r="I10" i="53"/>
  <c r="G25" i="53" l="1"/>
  <c r="G23" i="53"/>
  <c r="G22" i="53"/>
  <c r="G21" i="53"/>
  <c r="G20" i="53"/>
  <c r="G13" i="53"/>
  <c r="G12" i="53"/>
  <c r="G9" i="53"/>
  <c r="G8" i="53"/>
  <c r="F25" i="53"/>
  <c r="F23" i="53"/>
  <c r="F21" i="53"/>
  <c r="F20" i="53"/>
  <c r="F13" i="53"/>
  <c r="F12" i="53"/>
  <c r="F11" i="53"/>
  <c r="F10" i="53"/>
  <c r="F17" i="53"/>
  <c r="F16" i="53" s="1"/>
  <c r="F9" i="53"/>
  <c r="S41" i="53"/>
  <c r="Q41" i="53"/>
  <c r="P41" i="53"/>
  <c r="N41" i="53"/>
  <c r="M41" i="53"/>
  <c r="K41" i="53"/>
  <c r="K54" i="53" s="1"/>
  <c r="J41" i="53"/>
  <c r="H41" i="53"/>
  <c r="G41" i="53"/>
  <c r="F41" i="53"/>
  <c r="E41" i="53"/>
  <c r="D41" i="53"/>
  <c r="C41" i="53"/>
  <c r="B41" i="53"/>
  <c r="B54" i="53" s="1"/>
  <c r="R40" i="53"/>
  <c r="O40" i="53"/>
  <c r="I40" i="53"/>
  <c r="R39" i="53"/>
  <c r="I39" i="53"/>
  <c r="R38" i="53"/>
  <c r="O38" i="53"/>
  <c r="L38" i="53"/>
  <c r="I38" i="53"/>
  <c r="R37" i="53"/>
  <c r="O37" i="53"/>
  <c r="L37" i="53"/>
  <c r="I37" i="53"/>
  <c r="R36" i="53"/>
  <c r="O36" i="53"/>
  <c r="I36" i="53"/>
  <c r="R35" i="53"/>
  <c r="D25" i="53"/>
  <c r="C25" i="53"/>
  <c r="D23" i="53"/>
  <c r="C23" i="53"/>
  <c r="D22" i="53"/>
  <c r="C22" i="53"/>
  <c r="D21" i="53"/>
  <c r="C21" i="53"/>
  <c r="D20" i="53"/>
  <c r="D28" i="53" s="1"/>
  <c r="C20" i="53"/>
  <c r="S14" i="53"/>
  <c r="R14" i="53"/>
  <c r="Q14" i="53"/>
  <c r="P29" i="53"/>
  <c r="O29" i="53"/>
  <c r="N29" i="53"/>
  <c r="M14" i="53"/>
  <c r="L14" i="53"/>
  <c r="L29" i="53" s="1"/>
  <c r="K14" i="53"/>
  <c r="J14" i="53"/>
  <c r="I14" i="53"/>
  <c r="H14" i="53"/>
  <c r="E14" i="53"/>
  <c r="E29" i="53" s="1"/>
  <c r="B14" i="53"/>
  <c r="B29" i="53" s="1"/>
  <c r="D13" i="53"/>
  <c r="C13" i="53"/>
  <c r="D12" i="53"/>
  <c r="C12" i="53"/>
  <c r="C11" i="53"/>
  <c r="C18" i="53"/>
  <c r="C10" i="53"/>
  <c r="C17" i="53"/>
  <c r="C16" i="53" s="1"/>
  <c r="D9" i="53"/>
  <c r="C9" i="53"/>
  <c r="D8" i="53"/>
  <c r="C8" i="53"/>
  <c r="G28" i="53" l="1"/>
  <c r="C14" i="53"/>
  <c r="C28" i="53"/>
  <c r="F28" i="53"/>
  <c r="M53" i="53"/>
  <c r="M54" i="53" s="1"/>
  <c r="R53" i="53"/>
  <c r="O53" i="53"/>
  <c r="I53" i="53"/>
  <c r="P53" i="53"/>
  <c r="P54" i="53" s="1"/>
  <c r="S53" i="53"/>
  <c r="J53" i="53"/>
  <c r="J54" i="53" s="1"/>
  <c r="E54" i="53"/>
  <c r="Q54" i="53"/>
  <c r="C54" i="53"/>
  <c r="G54" i="53"/>
  <c r="H54" i="53"/>
  <c r="M29" i="53"/>
  <c r="K29" i="53"/>
  <c r="R29" i="53"/>
  <c r="D54" i="53"/>
  <c r="F54" i="53"/>
  <c r="S54" i="53"/>
  <c r="N54" i="53"/>
  <c r="S29" i="53"/>
  <c r="Q29" i="53"/>
  <c r="D14" i="53"/>
  <c r="D29" i="53" s="1"/>
  <c r="O41" i="53"/>
  <c r="J29" i="53"/>
  <c r="I29" i="53"/>
  <c r="H29" i="53"/>
  <c r="R41" i="53"/>
  <c r="L41" i="53"/>
  <c r="I41" i="53"/>
  <c r="G14" i="53"/>
  <c r="G29" i="53" s="1"/>
  <c r="F14" i="53"/>
  <c r="N7" i="46"/>
  <c r="N10" i="46"/>
  <c r="N11" i="46"/>
  <c r="N15" i="46"/>
  <c r="N16" i="46"/>
  <c r="N17" i="46"/>
  <c r="N18" i="46"/>
  <c r="B19" i="46"/>
  <c r="C19" i="46"/>
  <c r="D19" i="46"/>
  <c r="E19" i="46"/>
  <c r="F19" i="46"/>
  <c r="G19" i="46"/>
  <c r="H19" i="46"/>
  <c r="I19" i="46"/>
  <c r="J19" i="46"/>
  <c r="K19" i="46"/>
  <c r="L19" i="46"/>
  <c r="M19" i="46"/>
  <c r="N23" i="46"/>
  <c r="F6" i="39"/>
  <c r="R6" i="39"/>
  <c r="V6" i="39"/>
  <c r="Z6" i="39"/>
  <c r="F7" i="39"/>
  <c r="R7" i="39"/>
  <c r="V7" i="39"/>
  <c r="Z7" i="39"/>
  <c r="F8" i="39"/>
  <c r="R8" i="39"/>
  <c r="Z8" i="39"/>
  <c r="F9" i="39"/>
  <c r="R9" i="39"/>
  <c r="V9" i="39"/>
  <c r="Z9" i="39"/>
  <c r="F10" i="39"/>
  <c r="R10" i="39"/>
  <c r="V10" i="39"/>
  <c r="Z10" i="39"/>
  <c r="F11" i="39"/>
  <c r="V11" i="39"/>
  <c r="Z11" i="39"/>
  <c r="D12" i="39"/>
  <c r="E12" i="39"/>
  <c r="L12" i="39"/>
  <c r="M12" i="39"/>
  <c r="N12" i="39"/>
  <c r="P12" i="39"/>
  <c r="Q12" i="39"/>
  <c r="T12" i="39"/>
  <c r="U12" i="39"/>
  <c r="X12" i="39"/>
  <c r="Y12" i="39"/>
  <c r="F15" i="39"/>
  <c r="N15" i="39"/>
  <c r="R15" i="39"/>
  <c r="V15" i="39"/>
  <c r="Z15" i="39"/>
  <c r="F16" i="39"/>
  <c r="N16" i="39"/>
  <c r="R16" i="39"/>
  <c r="V16" i="39"/>
  <c r="Z16" i="39"/>
  <c r="F17" i="39"/>
  <c r="N17" i="39"/>
  <c r="R17" i="39"/>
  <c r="V17" i="39"/>
  <c r="Z17" i="39"/>
  <c r="F18" i="39"/>
  <c r="N18" i="39"/>
  <c r="R18" i="39"/>
  <c r="V18" i="39"/>
  <c r="Z18" i="39"/>
  <c r="D19" i="39"/>
  <c r="E19" i="39"/>
  <c r="L19" i="39"/>
  <c r="M19" i="39"/>
  <c r="P19" i="39"/>
  <c r="Q19" i="39"/>
  <c r="T19" i="39"/>
  <c r="U19" i="39"/>
  <c r="X19" i="39"/>
  <c r="Y19" i="39"/>
  <c r="L22" i="39"/>
  <c r="C27" i="39"/>
  <c r="K25" i="39"/>
  <c r="O27" i="39"/>
  <c r="S25" i="39"/>
  <c r="S27" i="39" s="1"/>
  <c r="W25" i="39"/>
  <c r="W27" i="39" s="1"/>
  <c r="K27" i="39"/>
  <c r="C29" i="53" l="1"/>
  <c r="P22" i="39"/>
  <c r="M22" i="39"/>
  <c r="N19" i="39"/>
  <c r="N22" i="39" s="1"/>
  <c r="V19" i="39"/>
  <c r="Q22" i="39"/>
  <c r="Z19" i="39"/>
  <c r="F19" i="39"/>
  <c r="D22" i="39"/>
  <c r="R19" i="39"/>
  <c r="U22" i="39"/>
  <c r="X22" i="39"/>
  <c r="E22" i="39"/>
  <c r="F29" i="53"/>
  <c r="L54" i="53"/>
  <c r="Z12" i="39"/>
  <c r="R12" i="39"/>
  <c r="F12" i="39"/>
  <c r="I54" i="53"/>
  <c r="B11" i="49"/>
  <c r="Y22" i="39"/>
  <c r="V12" i="39"/>
  <c r="V22" i="39" s="1"/>
  <c r="T22" i="39"/>
  <c r="O54" i="53"/>
  <c r="R54" i="53"/>
  <c r="N19" i="46"/>
  <c r="F22" i="39" l="1"/>
  <c r="Z22" i="39"/>
  <c r="R22" i="39"/>
</calcChain>
</file>

<file path=xl/sharedStrings.xml><?xml version="1.0" encoding="utf-8"?>
<sst xmlns="http://schemas.openxmlformats.org/spreadsheetml/2006/main" count="677" uniqueCount="246">
  <si>
    <t>January</t>
  </si>
  <si>
    <t>February</t>
  </si>
  <si>
    <t>March</t>
  </si>
  <si>
    <t>April</t>
  </si>
  <si>
    <t>May</t>
  </si>
  <si>
    <t>June</t>
  </si>
  <si>
    <t>July</t>
  </si>
  <si>
    <t>August</t>
  </si>
  <si>
    <t>September</t>
  </si>
  <si>
    <t>October</t>
  </si>
  <si>
    <t>November</t>
  </si>
  <si>
    <t>December</t>
  </si>
  <si>
    <t>BIP</t>
  </si>
  <si>
    <t xml:space="preserve">  Total Cost of Incentives</t>
  </si>
  <si>
    <t xml:space="preserve"> </t>
  </si>
  <si>
    <t>OBMC</t>
  </si>
  <si>
    <t>AP-I</t>
  </si>
  <si>
    <t>DBP</t>
  </si>
  <si>
    <t>Year-to-Date Total Cost</t>
  </si>
  <si>
    <t>Annual Total Cost</t>
  </si>
  <si>
    <t>Cost Item</t>
  </si>
  <si>
    <t>Date</t>
  </si>
  <si>
    <t xml:space="preserve">  Sub-Total Interruptible</t>
  </si>
  <si>
    <t>Programs</t>
  </si>
  <si>
    <t>Interruptible/Reliability</t>
  </si>
  <si>
    <t>Total All Programs</t>
  </si>
  <si>
    <t>Notes:</t>
  </si>
  <si>
    <t>Emerging Markets &amp; Technologies</t>
  </si>
  <si>
    <t>Total Incremental Cost</t>
  </si>
  <si>
    <t>SLRP</t>
  </si>
  <si>
    <t xml:space="preserve"> Budget Category 1 Total</t>
  </si>
  <si>
    <t xml:space="preserve"> Budget Category 2 Total</t>
  </si>
  <si>
    <t>Federal Power Reserves  Partnership</t>
  </si>
  <si>
    <t>Capacity Bidding Program</t>
  </si>
  <si>
    <t xml:space="preserve">(2) Incentive data is preliminary and subject to change based on billing records.  </t>
  </si>
  <si>
    <t>DR Contracts</t>
  </si>
  <si>
    <t>SDP-Base: Residential</t>
  </si>
  <si>
    <t>SDP-Enhanced : Residential</t>
  </si>
  <si>
    <t>Event No.</t>
  </si>
  <si>
    <t>RTP</t>
  </si>
  <si>
    <t>Price Response</t>
  </si>
  <si>
    <t xml:space="preserve">  Sub-Total Price Response</t>
  </si>
  <si>
    <t>Flex Alert</t>
  </si>
  <si>
    <t>Optional Binding Mandatory Curtailment</t>
  </si>
  <si>
    <t>Rotating Outages Management</t>
  </si>
  <si>
    <t>(1) Amounts reported are for incentives costs that are not recovered in the Demand Response Program Balancing Account.</t>
  </si>
  <si>
    <t>(3) Penalties assessed BIP participants for failure to reduce load when requested during curtailment events.</t>
  </si>
  <si>
    <t>Auto DR</t>
  </si>
  <si>
    <t xml:space="preserve">PEAK </t>
  </si>
  <si>
    <t xml:space="preserve">AP-I </t>
  </si>
  <si>
    <t xml:space="preserve">Circuit Savers </t>
  </si>
  <si>
    <t>DR Forecasting Tool</t>
  </si>
  <si>
    <t>N/A</t>
  </si>
  <si>
    <t>Category 1:  Emergency Programs</t>
  </si>
  <si>
    <t>Category 2:  Price Responsive Programs</t>
  </si>
  <si>
    <t>Energy Options Program</t>
  </si>
  <si>
    <t>Real Time Pricing</t>
  </si>
  <si>
    <t>Category 3:  DR Aggregator Managed Programs</t>
  </si>
  <si>
    <t xml:space="preserve"> Budget Category 3 Total</t>
  </si>
  <si>
    <t>Category 4:  DR Enabled Programs</t>
  </si>
  <si>
    <t>Agriculture Pump Timer Program</t>
  </si>
  <si>
    <t xml:space="preserve"> Budget Category 4 Total</t>
  </si>
  <si>
    <t>Category 5:  Pilots &amp; SmartConnect Enabled Programs</t>
  </si>
  <si>
    <t>SmartConnect Thermostats for CPP</t>
  </si>
  <si>
    <t>SmartConnect Customer Experience Pilot</t>
  </si>
  <si>
    <t xml:space="preserve"> Budget Category 5 Total</t>
  </si>
  <si>
    <t>Category 6:  Statewide Marketing Program</t>
  </si>
  <si>
    <t xml:space="preserve"> Budget Category 6 Total</t>
  </si>
  <si>
    <t xml:space="preserve"> Budget Category 7 Total</t>
  </si>
  <si>
    <t>Category 8:  System Support Activities</t>
  </si>
  <si>
    <t>DR Resource Portal</t>
  </si>
  <si>
    <t>DR System Infrastructure</t>
  </si>
  <si>
    <t xml:space="preserve"> Budget Category 8 Total</t>
  </si>
  <si>
    <t>Category 9:  Marketing Education &amp; Outreach</t>
  </si>
  <si>
    <t>Agriculture &amp; Water Outreach</t>
  </si>
  <si>
    <t>Income Qualified Customer Outreach</t>
  </si>
  <si>
    <t>Integrated DSM Marketing</t>
  </si>
  <si>
    <t>Category 10:  Integrated Programs</t>
  </si>
  <si>
    <t xml:space="preserve"> Budget Category 9 Total</t>
  </si>
  <si>
    <t xml:space="preserve"> Budget Category 10 Total</t>
  </si>
  <si>
    <t>Non-residential New Construction</t>
  </si>
  <si>
    <t>Residential New Construction</t>
  </si>
  <si>
    <t>Institutional &amp; Govt Partnership Program</t>
  </si>
  <si>
    <t>IDSM food Processing Pilot</t>
  </si>
  <si>
    <t>WE&amp;T Smart Students</t>
  </si>
  <si>
    <t>IDEAA Program</t>
  </si>
  <si>
    <t>TRIO Program</t>
  </si>
  <si>
    <t>Statewide IDSM Program</t>
  </si>
  <si>
    <t>Programs Support costs</t>
  </si>
  <si>
    <t xml:space="preserve">Category 7:  Measurement &amp; Evaluation </t>
  </si>
  <si>
    <t>Measurement &amp; Evaluation</t>
  </si>
  <si>
    <t>Price Responsive</t>
  </si>
  <si>
    <t>Percent Funding</t>
  </si>
  <si>
    <t>3-Year Funding</t>
  </si>
  <si>
    <t>FUND SHIFTING DOCUMENTATION PER DECISION 09-08-027 ORDERING PARAGRAPH 35</t>
  </si>
  <si>
    <t>OP 35:</t>
  </si>
  <si>
    <t>The utilities shall document the amount of and reason for each shift in their monthly demand response reports.</t>
  </si>
  <si>
    <t>Fund Shift</t>
  </si>
  <si>
    <t>Rationale for Fundshift</t>
  </si>
  <si>
    <t>Programs Impacted</t>
  </si>
  <si>
    <t>Program Category</t>
  </si>
  <si>
    <t>Total</t>
  </si>
  <si>
    <t>Year-to-Date Program Expenditures</t>
  </si>
  <si>
    <t>Year-to-Date Event Summary</t>
  </si>
  <si>
    <t>DR Contracts (2)</t>
  </si>
  <si>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</si>
  <si>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 xml:space="preserve">(3) Customer's load reduction is measured as follows: </t>
  </si>
  <si>
    <t xml:space="preserve">          SDP: Estimated based on ac tonnage, cycling strategy and load diversity at time of event.</t>
  </si>
  <si>
    <t>(4) Individual customer tolled hours or event limits may vary due to different customer contact times and/or load blocking.</t>
  </si>
  <si>
    <t>(5) Event times are based on GCC start and end times or SCE determined start and end times.</t>
  </si>
  <si>
    <t>(4) Includes Capacity Payments for CBP and DR Contracts as reported in the BRRBA.</t>
  </si>
  <si>
    <t>BIP - 30 Minute Option</t>
  </si>
  <si>
    <t>BIP - 15 Minute Option</t>
  </si>
  <si>
    <t>General Program</t>
  </si>
  <si>
    <t>Demand Bidding Program</t>
  </si>
  <si>
    <t>Demand Response Contracts</t>
  </si>
  <si>
    <t>Agricultural Pumping Interruptible</t>
  </si>
  <si>
    <t>Base Interruptible Program</t>
  </si>
  <si>
    <t xml:space="preserve">Critical Peak Pricing </t>
  </si>
  <si>
    <t>Summer Discount Program</t>
  </si>
  <si>
    <t>TA (may also be enrolled in TI and AutoDR)</t>
  </si>
  <si>
    <t>Customer counts reported on this page are not excluded from counts in the Program MW tab.  MWs reported on this page are not directly related to MW reported in the Program MW tab.</t>
  </si>
  <si>
    <t>General Program category</t>
  </si>
  <si>
    <t xml:space="preserve">          DR Contracts:  Based on event reduction results using baseline established for each contract.</t>
  </si>
  <si>
    <t xml:space="preserve">          DBP: The maximum hourly load reduction measured over the duration of the DBP event is compared to a 10 in 10 day baseline with optional day-of adjustment. </t>
  </si>
  <si>
    <t>TA Identified MW</t>
  </si>
  <si>
    <t>Auto DR Verified MW</t>
  </si>
  <si>
    <t>TI Verified MW</t>
  </si>
  <si>
    <t>Total Technology MW</t>
  </si>
  <si>
    <t>Represents identified MW for service accounts from completed TA.</t>
  </si>
  <si>
    <t>Represents verified/tested MW for service accounts that participated in Auto DR.</t>
  </si>
  <si>
    <t>Represents verified MW for service accounts that participated in TI (i.e. must be enrolled in DR) and not in AutoDR; MW reported here not necessarily amount enrolled in DR.</t>
  </si>
  <si>
    <t>Represents the sum of verified MW associated with the service accounts in the TI and Auto DR programs.</t>
  </si>
  <si>
    <t>AutoDR Verified MW</t>
  </si>
  <si>
    <t>Total TA MW</t>
  </si>
  <si>
    <t>Detailed Breakdown of MW To Date in TA/Auto DR/TI Programs</t>
  </si>
  <si>
    <t>(2) Initial event data subject to change based on billing records and verification.</t>
  </si>
  <si>
    <t>Participating Load / Proxy Demand Resource Pilot</t>
  </si>
  <si>
    <t>The utilities may shift up to 50% of a program's funds to another program within the same budget category.</t>
  </si>
  <si>
    <t>Southern California Edison</t>
  </si>
  <si>
    <t>Monthly Program Enrollment and Estimated Load Impacts</t>
  </si>
  <si>
    <t>Ex Ante Estimated MW</t>
  </si>
  <si>
    <t>Ex Post Estimated MW</t>
  </si>
  <si>
    <t>CBP - (DA)</t>
  </si>
  <si>
    <t>CBP - (DO)</t>
  </si>
  <si>
    <t>3.  Load Impacts are not available for the SLRP, therefore MW are estimated based on the hour of peak scheduled load reduction.</t>
  </si>
  <si>
    <t xml:space="preserve">All non-res. bundled service customers &gt;100kW </t>
  </si>
  <si>
    <t>All non-res. bundled service customers &gt; 500kW</t>
  </si>
  <si>
    <t>All non-residential customers</t>
  </si>
  <si>
    <t>DR Contracts - Day Ahead</t>
  </si>
  <si>
    <t>DR Contracts - Day Of</t>
  </si>
  <si>
    <t>CBP - Day Ahead</t>
  </si>
  <si>
    <t>CBP - Day Of</t>
  </si>
  <si>
    <t>All non-residential customers &gt; 200kW</t>
  </si>
  <si>
    <t>All customers &gt; 37kW on an Ag &amp; Pumping rate</t>
  </si>
  <si>
    <t>All non-res. customers who can reduce circuit load by 15%</t>
  </si>
  <si>
    <t>All commercial customers with air conditioning</t>
  </si>
  <si>
    <t>All residential customers with air conditioning</t>
  </si>
  <si>
    <t>All C &amp; I customers &gt; 200kW</t>
  </si>
  <si>
    <t>Eligibility Criteria</t>
  </si>
  <si>
    <t xml:space="preserve">November </t>
  </si>
  <si>
    <t xml:space="preserve">September </t>
  </si>
  <si>
    <t xml:space="preserve">August </t>
  </si>
  <si>
    <t>Program</t>
  </si>
  <si>
    <t>Average Ex Ante Load Impact kW / Customer</t>
  </si>
  <si>
    <t>Average Ex Post Load Impact kW / Customer</t>
  </si>
  <si>
    <t xml:space="preserve">(2) Funding and expenses for DR Contracts reflect the administrative portion of costs tracked in the Purchase Agreement Administrative Costs Balancing Account (PAACBA).  Incentive payments are recorded separately in Table I-4. </t>
  </si>
  <si>
    <t xml:space="preserve">4.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April 1st Compliance Filing.  The differences are attributed to the use of average values over specific load impact hours and other factors.  </t>
  </si>
  <si>
    <t>1.  Ex Ante Estimated MW = The monthly ex ante average load impact per customer reported in the annual April 1st 2011 D. 08-04-050 Compliance Filing multiplied by the number of currently enrolled service accounts for the reporting month, where the ex ante average load impact is the average hourly load impact for an event that would occur from 1 - 6 pm on the system peak day of the month with the exception of CPP where the average hourly load impacts from 2 - 6 pm are used.  Monthly ex ante estimates are indicated only for programs which can be called for events that reporting month. For programs that are not available that month or do not have a positive load impact, a value of zero is reported.</t>
  </si>
  <si>
    <t>2.  Ex Post Estimated MW = The annual ex post average load impact per customer reported in the annual April 1st 2011 D.08-04-050 Compliance Filing multiplied by the number of currently enrolled service accounts for the reporting month, where the ex post load impact per customer is the average load impact per customer for those customers that may have participated in an event(s) between 1 - 6pm on event days in the preceeding year when or if events occurred. New programs report "n/a", as there were no prior events.  Ex Post OBMC Load Impacts are based on program year 2008.</t>
  </si>
  <si>
    <t xml:space="preserve">*A reduction in standard TI MWs can occur when a customer upgrades to Auto-DR (subsequently, the ADR MWs increase).  </t>
  </si>
  <si>
    <t xml:space="preserve">          BIP:  The maximum hourly load reduction compared to 10 day rolling average, measured over the duration of the entire event day.  10 in 10 baseline is used and calculated for each 15 minute interval. </t>
  </si>
  <si>
    <t xml:space="preserve">          OBMC:  The maximum hourly load reduction compared to 10 day rolling average, measured over the duration of the entire event day.  10 in 10 baseline is used and calculated for each 15 minute interval. </t>
  </si>
  <si>
    <t xml:space="preserve">          AP-I: The maximum hourly load reduction compared to 10 day rolling average, measured over the duration of the entire event day.  10 in 10 baseline is used and calculated for each 15 minute interval.  </t>
  </si>
  <si>
    <t>Carryover Expenditures to Date 2012 - 2014</t>
  </si>
  <si>
    <t>2011 Carryover Committed Funding</t>
  </si>
  <si>
    <t>2012 Expenditures</t>
  </si>
  <si>
    <t>2013 Expenditures</t>
  </si>
  <si>
    <t>2012 &amp; 2013 Expenditures</t>
  </si>
  <si>
    <t>Program-to-Date Total Expenditures 2012-2014</t>
  </si>
  <si>
    <t>Year-to Date 2012 Expenditures</t>
  </si>
  <si>
    <t>PTR (Peak time Rebate / Save Power Day)</t>
  </si>
  <si>
    <t>Program Expenditures 2009-2011</t>
  </si>
  <si>
    <t xml:space="preserve">Activity reflects projects initiated in 2009-2011.  </t>
  </si>
  <si>
    <t>(4) See Table I-2A (Fund Shift Log) for explanations.</t>
  </si>
  <si>
    <t>SDP - Summer Discount Plan</t>
  </si>
  <si>
    <t>(5) SDP Transition includes 2011 &amp; 2012 budgets (2-years) and expenses authorized in D.11-11-002.</t>
  </si>
  <si>
    <t>Estimated Average Ex Post Load Impact kW / Customer = Average kW / Customer service account over actual event hours during the 1 - 6 pm window for the preceeding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 with the exception of RTP.  A zero (0) load impact value is reported for RTP for October through July as the load impacts for these months are negative.   PTR load impacts are not available and will be reported as zero (0) until data is available.</t>
  </si>
  <si>
    <t xml:space="preserve">Estimated Average Ex Ante Load Impact kW/Customer = Average kW / Customer, under 1-in-2 weather conditions, of an event that would occur from 1 - 6 pm on the system peak day of the month, as reported in the load impact reports filed in April 2011 for April through September/October.  For programs that are not active outside of the summer season a zero load impact value is reported.  For programs available outside of the summer season, estimated Average Ex Ante Load Impacts for November through March/April/May are used depending on available data and reflect a typical event that would occur from 4 - 9 pm under the same conditions.  Data from Ex Ante load impact reports filed in 2009 is used for OBMC reporting.  PTR load impacts are not available and will be reported as zero (0) until data is available.  </t>
  </si>
  <si>
    <t xml:space="preserve">5.  For May through October the CBP service accounts reported reflect only those nominated to participate in Day-Of and Day-Ahead events.  During November through April CBP services accounts reported reflects the estimated number of accounts that participated during the active program season.  </t>
  </si>
  <si>
    <t>Program Eligibility and Average Load Impacts based on April 1, 2011 compliance filing</t>
  </si>
  <si>
    <t xml:space="preserve">*Ex Post OBMC Load Impacts are based on program year 2008.  </t>
  </si>
  <si>
    <t>All residential customers with SmartMeters excluding those on rates DM, DMS-1, DMS-2, DMS-3, and DS.</t>
  </si>
  <si>
    <t>2009 - 2012</t>
  </si>
  <si>
    <t>January - no events</t>
  </si>
  <si>
    <t xml:space="preserve">January - no events </t>
  </si>
  <si>
    <t>(3) TA&amp;TI expenses include Auto DR incentives for 2009-2011 projects.</t>
  </si>
  <si>
    <t xml:space="preserve">SDP-Residential Base </t>
  </si>
  <si>
    <t xml:space="preserve">SDP-Residential Enhanced </t>
  </si>
  <si>
    <t>SDP - Residential</t>
  </si>
  <si>
    <t xml:space="preserve">February - no events </t>
  </si>
  <si>
    <t>CPP (Summer Advantage Incentive)</t>
  </si>
  <si>
    <t xml:space="preserve">7.  Residential SDP (Summer Discount Plan) transitioned from a reliability program to a price response program as approved in Advice Letter #2664-E.  </t>
  </si>
  <si>
    <t>Technical Assistance &amp; Technology Incentives (TA&amp;TI) commitments as of 2/29/2012</t>
  </si>
  <si>
    <t xml:space="preserve">DBP </t>
  </si>
  <si>
    <t>Permanent Load Shift</t>
  </si>
  <si>
    <t>PTR (Peak Time Rebate / Save Power Day)</t>
  </si>
  <si>
    <t>SDP - Residential (O-Switch)</t>
  </si>
  <si>
    <t>(7) EM&amp;T Expenses February includes 1.8M charged in error and will be corrected on March 2012 Report</t>
  </si>
  <si>
    <t>(6) Negative expenses in January are a result of 2011 year-end accrual reversals.</t>
  </si>
  <si>
    <t xml:space="preserve">(1) Per ACR issued on 12/28/11, continuing program costs reported here are recorded in SCE's Demand Response Program Balancing Account (DRPBA), unless otherwise noted.  Bridge funding will cover 2012 expenses until a Final DR Decision is approved.    </t>
  </si>
  <si>
    <t>SDP - Commercial - Base</t>
  </si>
  <si>
    <t>SDP - Commercial - Enhanced</t>
  </si>
  <si>
    <t>Critical Peak Pricing (Summer Advantage Incentive)</t>
  </si>
  <si>
    <t xml:space="preserve">          CPP (SAI): The maximum hourly load reduction measured over the duration of the CPP event is compared to 10 in 10 Adjusted baseline.</t>
  </si>
  <si>
    <t>Eligible Accounts
as of
Jan 1, 2012</t>
  </si>
  <si>
    <t>Service
Accounts</t>
  </si>
  <si>
    <r>
      <t xml:space="preserve">Program Incentives </t>
    </r>
    <r>
      <rPr>
        <b/>
        <vertAlign val="superscript"/>
        <sz val="10"/>
        <rFont val="Calibri"/>
        <family val="2"/>
        <scheme val="minor"/>
      </rPr>
      <t>(2)</t>
    </r>
  </si>
  <si>
    <r>
      <t xml:space="preserve">Capacity Bidding Program </t>
    </r>
    <r>
      <rPr>
        <vertAlign val="superscript"/>
        <sz val="10"/>
        <rFont val="Calibri"/>
        <family val="2"/>
        <scheme val="minor"/>
      </rPr>
      <t>(4)</t>
    </r>
  </si>
  <si>
    <r>
      <t xml:space="preserve">DR Contracts </t>
    </r>
    <r>
      <rPr>
        <vertAlign val="superscript"/>
        <sz val="10"/>
        <rFont val="Calibri"/>
        <family val="2"/>
        <scheme val="minor"/>
      </rPr>
      <t>(4)</t>
    </r>
  </si>
  <si>
    <r>
      <t xml:space="preserve">Revenues from Penalties </t>
    </r>
    <r>
      <rPr>
        <b/>
        <vertAlign val="superscript"/>
        <sz val="10"/>
        <rFont val="Calibri"/>
        <family val="2"/>
        <scheme val="minor"/>
      </rPr>
      <t>(3)</t>
    </r>
  </si>
  <si>
    <r>
      <t xml:space="preserve">DR Energy Leadership Partnership </t>
    </r>
    <r>
      <rPr>
        <sz val="8"/>
        <rFont val="Calibri"/>
        <family val="2"/>
        <scheme val="minor"/>
      </rPr>
      <t>(Community EE/DR Partnership)</t>
    </r>
  </si>
  <si>
    <r>
      <t xml:space="preserve">2012 Expenditures </t>
    </r>
    <r>
      <rPr>
        <b/>
        <vertAlign val="superscript"/>
        <sz val="12"/>
        <rFont val="Calibri"/>
        <family val="2"/>
        <scheme val="minor"/>
      </rPr>
      <t>(1) (6)</t>
    </r>
  </si>
  <si>
    <r>
      <t>Fundshift Adjustments</t>
    </r>
    <r>
      <rPr>
        <b/>
        <vertAlign val="superscript"/>
        <sz val="10"/>
        <rFont val="Calibri"/>
        <family val="2"/>
        <scheme val="minor"/>
      </rPr>
      <t xml:space="preserve"> (4)</t>
    </r>
  </si>
  <si>
    <t>SDP - Commercial</t>
  </si>
  <si>
    <t>PTR (Peak Time Rebate)</t>
  </si>
  <si>
    <t>2009- 2011 Funding Cycle Carry Over Costs</t>
  </si>
  <si>
    <r>
      <t>Total Embedded Cost and Revenues</t>
    </r>
    <r>
      <rPr>
        <b/>
        <vertAlign val="superscript"/>
        <sz val="12"/>
        <rFont val="Calibri"/>
        <family val="2"/>
        <scheme val="minor"/>
      </rPr>
      <t xml:space="preserve"> (1)</t>
    </r>
  </si>
  <si>
    <t>CPP</t>
  </si>
  <si>
    <r>
      <t xml:space="preserve">Emerging Markets &amp; Technologies </t>
    </r>
    <r>
      <rPr>
        <vertAlign val="superscript"/>
        <sz val="10"/>
        <rFont val="Calibri"/>
        <family val="2"/>
        <scheme val="minor"/>
      </rPr>
      <t>(7)</t>
    </r>
  </si>
  <si>
    <r>
      <t>Technical Assistance &amp; Technology Incentives - Admin</t>
    </r>
    <r>
      <rPr>
        <vertAlign val="superscript"/>
        <sz val="10"/>
        <rFont val="Calibri"/>
        <family val="2"/>
        <scheme val="minor"/>
      </rPr>
      <t xml:space="preserve"> (3)</t>
    </r>
  </si>
  <si>
    <r>
      <t>Technical Assistance &amp; Technology Incentives - Incentives</t>
    </r>
    <r>
      <rPr>
        <vertAlign val="superscript"/>
        <sz val="10"/>
        <rFont val="Calibri"/>
        <family val="2"/>
        <scheme val="minor"/>
      </rPr>
      <t xml:space="preserve"> (3)</t>
    </r>
  </si>
  <si>
    <r>
      <t>SDP - Transition</t>
    </r>
    <r>
      <rPr>
        <vertAlign val="superscript"/>
        <sz val="10"/>
        <rFont val="Calibri"/>
        <family val="2"/>
        <scheme val="minor"/>
      </rPr>
      <t xml:space="preserve"> (5)</t>
    </r>
  </si>
  <si>
    <t xml:space="preserve">       Due to timing differences, the amounts in the table may not reflect transactions to reflect respective bridge funding and carryover activities.</t>
  </si>
  <si>
    <t>(1) The accounts eligible to participate in OBMC is not available because the number of customers who can reduce 15% of their entire circuit load during every rotating outage cannot be reasonably estimated.</t>
  </si>
  <si>
    <r>
      <t>Eligible Accounts
as of
Jan 1, 2012</t>
    </r>
    <r>
      <rPr>
        <b/>
        <vertAlign val="superscript"/>
        <sz val="10"/>
        <rFont val="Calibri"/>
        <family val="2"/>
        <scheme val="minor"/>
      </rPr>
      <t xml:space="preserve"> (1)</t>
    </r>
  </si>
  <si>
    <t>(4) SDP Transition includes 2011 &amp; 2012 budgets (2-years) and expenses authorized in D.11-11-002.</t>
  </si>
  <si>
    <r>
      <t>SDP - Transition</t>
    </r>
    <r>
      <rPr>
        <vertAlign val="superscript"/>
        <sz val="10"/>
        <rFont val="Calibri"/>
        <family val="2"/>
        <scheme val="minor"/>
      </rPr>
      <t xml:space="preserve"> (4)</t>
    </r>
  </si>
  <si>
    <t xml:space="preserve">          CBP: Reported to SCE in aggregate by portfolio and by product by APX.  These load reductions reflect the highest hourly reduction per event.  10 in 10 baseline and 10 in 10 with adjustment is used to determine event 
          load reduction.    </t>
  </si>
  <si>
    <r>
      <t xml:space="preserve">Event Trigger </t>
    </r>
    <r>
      <rPr>
        <b/>
        <vertAlign val="superscript"/>
        <sz val="10"/>
        <rFont val="Calibri"/>
        <family val="2"/>
        <scheme val="minor"/>
      </rPr>
      <t>(1)</t>
    </r>
  </si>
  <si>
    <r>
      <t xml:space="preserve">Load Reduction kW </t>
    </r>
    <r>
      <rPr>
        <b/>
        <vertAlign val="superscript"/>
        <sz val="10"/>
        <rFont val="Calibri"/>
        <family val="2"/>
        <scheme val="minor"/>
      </rPr>
      <t>(2) (3)</t>
    </r>
  </si>
  <si>
    <r>
      <t>Event Beginning: End</t>
    </r>
    <r>
      <rPr>
        <b/>
        <vertAlign val="superscript"/>
        <sz val="10"/>
        <rFont val="Calibri"/>
        <family val="2"/>
        <scheme val="minor"/>
      </rPr>
      <t xml:space="preserve"> (5)</t>
    </r>
  </si>
  <si>
    <r>
      <t>Program Tolled Hours (Annual)</t>
    </r>
    <r>
      <rPr>
        <b/>
        <vertAlign val="superscript"/>
        <sz val="10"/>
        <rFont val="Calibri"/>
        <family val="2"/>
        <scheme val="minor"/>
      </rPr>
      <t xml:space="preserve"> (4)</t>
    </r>
  </si>
  <si>
    <t>Represents MW of participants in the TA stage and may include participants who have completed TI and Auto DR.</t>
  </si>
  <si>
    <t xml:space="preserve">*Also, if a customer leaves a DR program it will reduce the MWs for that particular DR program. </t>
  </si>
  <si>
    <t>6.  PTR (Peak Time Rebate / Save Power Day) is a residential program that offers rebates to customers who reduce their energy consumption during event periods.  The number of PTR service accounts reported reflects eligible service accounts enrolled in event notification. Eligible Service Accounts as of Jan 1, 2012 reflects the total number of accounts cut over to operations, which is greater than the number of customers enrolled in event notifications.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</si>
</sst>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0_);[Red]\(&quot;$&quot;#,##0.0\)"/>
    <numFmt numFmtId="165" formatCode="#,##0.0_);[Red]\(#,##0.0\)"/>
    <numFmt numFmtId="166" formatCode="#,##0.0"/>
    <numFmt numFmtId="167" formatCode="0.0%"/>
    <numFmt numFmtId="168" formatCode="_(&quot;$&quot;* #,##0_);_(&quot;$&quot;* \(#,##0\);_(&quot;$&quot;* &quot;-&quot;??_);_(@_)"/>
    <numFmt numFmtId="169" formatCode="_(* #,##0.0_);_(* \(#,##0.0\);_(* &quot;-&quot;??_);_(@_)"/>
    <numFmt numFmtId="170" formatCode="_(* #,##0_);_(* \(#,##0\);_(* &quot;-&quot;??_);_(@_)"/>
    <numFmt numFmtId="171" formatCode="mm/dd/yy;@"/>
    <numFmt numFmtId="172" formatCode="0.0"/>
    <numFmt numFmtId="173" formatCode="&quot;$&quot;#,##0"/>
    <numFmt numFmtId="174" formatCode="#,##0.0000"/>
    <numFmt numFmtId="175" formatCode="#,##0.0_);\(#,##0.0\)"/>
    <numFmt numFmtId="176" formatCode="[=0]\ ;#,##0"/>
    <numFmt numFmtId="177" formatCode="[=0]\ ;#,##0.0"/>
  </numFmts>
  <fonts count="48" x14ac:knownFonts="1">
    <font>
      <sz val="10"/>
      <name val="Arial"/>
    </font>
    <font>
      <sz val="10"/>
      <color theme="1"/>
      <name val="Calibri"/>
      <family val="2"/>
    </font>
    <font>
      <sz val="10"/>
      <name val="Arial"/>
      <family val="2"/>
    </font>
    <font>
      <sz val="10"/>
      <color indexed="8"/>
      <name val="Arial"/>
      <family val="2"/>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Arial"/>
      <family val="2"/>
    </font>
    <font>
      <b/>
      <sz val="10"/>
      <color rgb="FFFA7D00"/>
      <name val="Calibri"/>
      <family val="2"/>
    </font>
    <font>
      <sz val="10"/>
      <name val="Calibri"/>
      <family val="2"/>
      <scheme val="minor"/>
    </font>
    <font>
      <b/>
      <sz val="10"/>
      <name val="Calibri"/>
      <family val="2"/>
      <scheme val="minor"/>
    </font>
    <font>
      <b/>
      <sz val="12"/>
      <name val="Calibri"/>
      <family val="2"/>
      <scheme val="minor"/>
    </font>
    <font>
      <sz val="9"/>
      <name val="Calibri"/>
      <family val="2"/>
      <scheme val="minor"/>
    </font>
    <font>
      <b/>
      <vertAlign val="superscript"/>
      <sz val="10"/>
      <name val="Calibri"/>
      <family val="2"/>
      <scheme val="minor"/>
    </font>
    <font>
      <vertAlign val="superscript"/>
      <sz val="10"/>
      <name val="Calibri"/>
      <family val="2"/>
      <scheme val="minor"/>
    </font>
    <font>
      <sz val="10"/>
      <color indexed="8"/>
      <name val="Calibri"/>
      <family val="2"/>
      <scheme val="minor"/>
    </font>
    <font>
      <b/>
      <i/>
      <sz val="10"/>
      <name val="Calibri"/>
      <family val="2"/>
      <scheme val="minor"/>
    </font>
    <font>
      <sz val="8"/>
      <name val="Calibri"/>
      <family val="2"/>
      <scheme val="minor"/>
    </font>
    <font>
      <b/>
      <sz val="10"/>
      <color indexed="8"/>
      <name val="Calibri"/>
      <family val="2"/>
      <scheme val="minor"/>
    </font>
    <font>
      <b/>
      <vertAlign val="superscript"/>
      <sz val="12"/>
      <name val="Calibri"/>
      <family val="2"/>
      <scheme val="minor"/>
    </font>
    <font>
      <sz val="10"/>
      <color theme="0" tint="-0.499984740745262"/>
      <name val="Calibri"/>
      <family val="2"/>
      <scheme val="minor"/>
    </font>
    <font>
      <sz val="10"/>
      <color rgb="FFFF0000"/>
      <name val="Calibri"/>
      <family val="2"/>
      <scheme val="minor"/>
    </font>
    <font>
      <b/>
      <strike/>
      <sz val="10"/>
      <name val="Calibri"/>
      <family val="2"/>
      <scheme val="minor"/>
    </font>
    <font>
      <strike/>
      <sz val="10"/>
      <name val="Calibri"/>
      <family val="2"/>
      <scheme val="minor"/>
    </font>
    <font>
      <b/>
      <sz val="11"/>
      <name val="Calibri"/>
      <family val="2"/>
      <scheme val="minor"/>
    </font>
    <font>
      <b/>
      <sz val="10"/>
      <color theme="1"/>
      <name val="Calibri"/>
      <family val="2"/>
      <scheme val="minor"/>
    </font>
  </fonts>
  <fills count="49">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53"/>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51"/>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65"/>
        <bgColor indexed="64"/>
      </patternFill>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4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6" fillId="23" borderId="0" applyNumberFormat="0" applyBorder="0" applyAlignment="0" applyProtection="0"/>
    <xf numFmtId="0" fontId="6" fillId="25"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18" borderId="0" applyNumberFormat="0" applyBorder="0" applyAlignment="0" applyProtection="0"/>
    <xf numFmtId="0" fontId="6" fillId="28" borderId="0" applyNumberFormat="0" applyBorder="0" applyAlignment="0" applyProtection="0"/>
    <xf numFmtId="0" fontId="8" fillId="18" borderId="0" applyNumberFormat="0" applyBorder="0" applyAlignment="0" applyProtection="0"/>
    <xf numFmtId="0" fontId="9" fillId="30" borderId="1" applyNumberFormat="0" applyAlignment="0" applyProtection="0"/>
    <xf numFmtId="0" fontId="10" fillId="19"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2" fillId="0" borderId="0" applyNumberFormat="0" applyFill="0" applyBorder="0" applyAlignment="0" applyProtection="0"/>
    <xf numFmtId="0" fontId="13" fillId="3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8" borderId="1" applyNumberFormat="0" applyAlignment="0" applyProtection="0"/>
    <xf numFmtId="0" fontId="18" fillId="0" borderId="6" applyNumberFormat="0" applyFill="0" applyAlignment="0" applyProtection="0"/>
    <xf numFmtId="0" fontId="19" fillId="28" borderId="0" applyNumberFormat="0" applyBorder="0" applyAlignment="0" applyProtection="0"/>
    <xf numFmtId="0" fontId="3" fillId="0" borderId="0"/>
    <xf numFmtId="0" fontId="2" fillId="27" borderId="7" applyNumberFormat="0" applyFont="0" applyAlignment="0" applyProtection="0"/>
    <xf numFmtId="0" fontId="20" fillId="30" borderId="8" applyNumberFormat="0" applyAlignment="0" applyProtection="0"/>
    <xf numFmtId="9" fontId="2" fillId="0" borderId="0" applyFont="0" applyFill="0" applyBorder="0" applyAlignment="0" applyProtection="0"/>
    <xf numFmtId="4" fontId="21" fillId="35" borderId="9" applyNumberFormat="0" applyProtection="0">
      <alignment vertical="center"/>
    </xf>
    <xf numFmtId="4" fontId="22" fillId="35" borderId="9" applyNumberFormat="0" applyProtection="0">
      <alignment vertical="center"/>
    </xf>
    <xf numFmtId="4" fontId="21" fillId="35" borderId="9" applyNumberFormat="0" applyProtection="0">
      <alignment horizontal="left" vertical="center" indent="1"/>
    </xf>
    <xf numFmtId="0" fontId="21" fillId="35" borderId="9" applyNumberFormat="0" applyProtection="0">
      <alignment horizontal="left" vertical="top" indent="1"/>
    </xf>
    <xf numFmtId="4" fontId="21" fillId="2" borderId="0" applyNumberFormat="0" applyProtection="0">
      <alignment horizontal="left" vertical="center" indent="1"/>
    </xf>
    <xf numFmtId="4" fontId="4" fillId="7" borderId="9" applyNumberFormat="0" applyProtection="0">
      <alignment horizontal="right" vertical="center"/>
    </xf>
    <xf numFmtId="4" fontId="4" fillId="3" borderId="9" applyNumberFormat="0" applyProtection="0">
      <alignment horizontal="right" vertical="center"/>
    </xf>
    <xf numFmtId="4" fontId="4" fillId="20" borderId="9" applyNumberFormat="0" applyProtection="0">
      <alignment horizontal="right" vertical="center"/>
    </xf>
    <xf numFmtId="4" fontId="4" fillId="36" borderId="9" applyNumberFormat="0" applyProtection="0">
      <alignment horizontal="right" vertical="center"/>
    </xf>
    <xf numFmtId="4" fontId="4" fillId="37" borderId="9" applyNumberFormat="0" applyProtection="0">
      <alignment horizontal="right" vertical="center"/>
    </xf>
    <xf numFmtId="4" fontId="4" fillId="29" borderId="9" applyNumberFormat="0" applyProtection="0">
      <alignment horizontal="right" vertical="center"/>
    </xf>
    <xf numFmtId="4" fontId="4" fillId="9" borderId="9" applyNumberFormat="0" applyProtection="0">
      <alignment horizontal="right" vertical="center"/>
    </xf>
    <xf numFmtId="4" fontId="4" fillId="38" borderId="9" applyNumberFormat="0" applyProtection="0">
      <alignment horizontal="right" vertical="center"/>
    </xf>
    <xf numFmtId="4" fontId="4" fillId="39" borderId="9" applyNumberFormat="0" applyProtection="0">
      <alignment horizontal="right" vertical="center"/>
    </xf>
    <xf numFmtId="4" fontId="21" fillId="40" borderId="10" applyNumberFormat="0" applyProtection="0">
      <alignment horizontal="left" vertical="center" indent="1"/>
    </xf>
    <xf numFmtId="4" fontId="4" fillId="41" borderId="0" applyNumberFormat="0" applyProtection="0">
      <alignment horizontal="left" vertical="center" indent="1"/>
    </xf>
    <xf numFmtId="4" fontId="23" fillId="8" borderId="0" applyNumberFormat="0" applyProtection="0">
      <alignment horizontal="left" vertical="center" indent="1"/>
    </xf>
    <xf numFmtId="4" fontId="4" fillId="2" borderId="9" applyNumberFormat="0" applyProtection="0">
      <alignment horizontal="right" vertical="center"/>
    </xf>
    <xf numFmtId="4" fontId="3" fillId="41" borderId="0" applyNumberFormat="0" applyProtection="0">
      <alignment horizontal="left" vertical="center" indent="1"/>
    </xf>
    <xf numFmtId="4" fontId="3" fillId="2" borderId="0" applyNumberFormat="0" applyProtection="0">
      <alignment horizontal="left" vertical="center" indent="1"/>
    </xf>
    <xf numFmtId="0" fontId="2" fillId="8" borderId="9" applyNumberFormat="0" applyProtection="0">
      <alignment horizontal="left" vertical="center" indent="1"/>
    </xf>
    <xf numFmtId="0" fontId="2" fillId="8" borderId="9" applyNumberFormat="0" applyProtection="0">
      <alignment horizontal="left" vertical="top" indent="1"/>
    </xf>
    <xf numFmtId="0" fontId="2" fillId="2" borderId="9" applyNumberFormat="0" applyProtection="0">
      <alignment horizontal="left" vertical="center" indent="1"/>
    </xf>
    <xf numFmtId="0" fontId="2" fillId="2" borderId="9" applyNumberFormat="0" applyProtection="0">
      <alignment horizontal="left" vertical="top" indent="1"/>
    </xf>
    <xf numFmtId="0" fontId="2" fillId="6" borderId="9" applyNumberFormat="0" applyProtection="0">
      <alignment horizontal="left" vertical="center" indent="1"/>
    </xf>
    <xf numFmtId="0" fontId="2" fillId="6" borderId="9" applyNumberFormat="0" applyProtection="0">
      <alignment horizontal="left" vertical="top" indent="1"/>
    </xf>
    <xf numFmtId="0" fontId="2" fillId="41" borderId="9" applyNumberFormat="0" applyProtection="0">
      <alignment horizontal="left" vertical="center" indent="1"/>
    </xf>
    <xf numFmtId="0" fontId="2" fillId="41" borderId="9" applyNumberFormat="0" applyProtection="0">
      <alignment horizontal="left" vertical="top" indent="1"/>
    </xf>
    <xf numFmtId="0" fontId="2" fillId="5" borderId="11" applyNumberFormat="0">
      <protection locked="0"/>
    </xf>
    <xf numFmtId="4" fontId="4" fillId="4" borderId="9" applyNumberFormat="0" applyProtection="0">
      <alignment vertical="center"/>
    </xf>
    <xf numFmtId="4" fontId="24" fillId="4" borderId="9" applyNumberFormat="0" applyProtection="0">
      <alignment vertical="center"/>
    </xf>
    <xf numFmtId="4" fontId="4" fillId="4" borderId="9" applyNumberFormat="0" applyProtection="0">
      <alignment horizontal="left" vertical="center" indent="1"/>
    </xf>
    <xf numFmtId="0" fontId="4" fillId="4" borderId="9" applyNumberFormat="0" applyProtection="0">
      <alignment horizontal="left" vertical="top" indent="1"/>
    </xf>
    <xf numFmtId="4" fontId="4" fillId="41" borderId="9" applyNumberFormat="0" applyProtection="0">
      <alignment horizontal="right" vertical="center"/>
    </xf>
    <xf numFmtId="4" fontId="24" fillId="41" borderId="9" applyNumberFormat="0" applyProtection="0">
      <alignment horizontal="right" vertical="center"/>
    </xf>
    <xf numFmtId="4" fontId="4" fillId="2" borderId="9" applyNumberFormat="0" applyProtection="0">
      <alignment horizontal="left" vertical="center" indent="1"/>
    </xf>
    <xf numFmtId="0" fontId="4" fillId="2" borderId="9" applyNumberFormat="0" applyProtection="0">
      <alignment horizontal="left" vertical="top" indent="1"/>
    </xf>
    <xf numFmtId="4" fontId="25" fillId="42" borderId="0" applyNumberFormat="0" applyProtection="0">
      <alignment horizontal="left" vertical="center" indent="1"/>
    </xf>
    <xf numFmtId="4" fontId="26" fillId="41" borderId="9" applyNumberFormat="0" applyProtection="0">
      <alignment horizontal="right" vertical="center"/>
    </xf>
    <xf numFmtId="0" fontId="27" fillId="0" borderId="0" applyNumberFormat="0" applyFill="0" applyBorder="0" applyAlignment="0" applyProtection="0"/>
    <xf numFmtId="0" fontId="27" fillId="0" borderId="0" applyNumberFormat="0" applyFill="0" applyBorder="0" applyAlignment="0" applyProtection="0"/>
    <xf numFmtId="0" fontId="11" fillId="0" borderId="12" applyNumberFormat="0" applyFill="0" applyAlignment="0" applyProtection="0"/>
    <xf numFmtId="0" fontId="28" fillId="0" borderId="0" applyNumberFormat="0" applyFill="0" applyBorder="0" applyAlignment="0" applyProtection="0"/>
    <xf numFmtId="0" fontId="2" fillId="0" borderId="0"/>
    <xf numFmtId="0" fontId="1" fillId="0" borderId="0"/>
    <xf numFmtId="0" fontId="30" fillId="44" borderId="46" applyNumberFormat="0" applyAlignment="0" applyProtection="0"/>
    <xf numFmtId="43" fontId="1"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4" fontId="3" fillId="7" borderId="9" applyNumberFormat="0" applyProtection="0">
      <alignment horizontal="right" vertical="center"/>
    </xf>
    <xf numFmtId="4" fontId="3" fillId="3" borderId="9" applyNumberFormat="0" applyProtection="0">
      <alignment horizontal="right" vertical="center"/>
    </xf>
    <xf numFmtId="4" fontId="3" fillId="20" borderId="9" applyNumberFormat="0" applyProtection="0">
      <alignment horizontal="right" vertical="center"/>
    </xf>
    <xf numFmtId="4" fontId="3" fillId="36" borderId="9" applyNumberFormat="0" applyProtection="0">
      <alignment horizontal="right" vertical="center"/>
    </xf>
    <xf numFmtId="4" fontId="3" fillId="37" borderId="9" applyNumberFormat="0" applyProtection="0">
      <alignment horizontal="right" vertical="center"/>
    </xf>
    <xf numFmtId="4" fontId="3" fillId="29" borderId="9" applyNumberFormat="0" applyProtection="0">
      <alignment horizontal="right" vertical="center"/>
    </xf>
    <xf numFmtId="4" fontId="3" fillId="9" borderId="9" applyNumberFormat="0" applyProtection="0">
      <alignment horizontal="right" vertical="center"/>
    </xf>
    <xf numFmtId="4" fontId="3" fillId="38" borderId="9" applyNumberFormat="0" applyProtection="0">
      <alignment horizontal="right" vertical="center"/>
    </xf>
    <xf numFmtId="4" fontId="3" fillId="39" borderId="9" applyNumberFormat="0" applyProtection="0">
      <alignment horizontal="right" vertical="center"/>
    </xf>
    <xf numFmtId="4" fontId="3" fillId="41" borderId="0" applyNumberFormat="0" applyProtection="0">
      <alignment horizontal="left" vertical="center" indent="1"/>
    </xf>
    <xf numFmtId="4" fontId="3" fillId="2" borderId="9" applyNumberFormat="0" applyProtection="0">
      <alignment horizontal="right" vertical="center"/>
    </xf>
    <xf numFmtId="4" fontId="3" fillId="4" borderId="9" applyNumberFormat="0" applyProtection="0">
      <alignment vertical="center"/>
    </xf>
    <xf numFmtId="4" fontId="3" fillId="4" borderId="9" applyNumberFormat="0" applyProtection="0">
      <alignment horizontal="left" vertical="center" indent="1"/>
    </xf>
    <xf numFmtId="0" fontId="3" fillId="4" borderId="9" applyNumberFormat="0" applyProtection="0">
      <alignment horizontal="left" vertical="top" indent="1"/>
    </xf>
    <xf numFmtId="4" fontId="3" fillId="41" borderId="9" applyNumberFormat="0" applyProtection="0">
      <alignment horizontal="right" vertical="center"/>
    </xf>
    <xf numFmtId="4" fontId="3" fillId="2" borderId="9" applyNumberFormat="0" applyProtection="0">
      <alignment horizontal="left" vertical="center" indent="1"/>
    </xf>
    <xf numFmtId="0" fontId="3" fillId="2" borderId="9" applyNumberFormat="0" applyProtection="0">
      <alignment horizontal="left" vertical="top" indent="1"/>
    </xf>
  </cellStyleXfs>
  <cellXfs count="458">
    <xf numFmtId="0" fontId="0" fillId="0" borderId="0" xfId="0"/>
    <xf numFmtId="0" fontId="31" fillId="0" borderId="0" xfId="0" applyFont="1"/>
    <xf numFmtId="0" fontId="32" fillId="0" borderId="0" xfId="0" applyFont="1"/>
    <xf numFmtId="0" fontId="32" fillId="46" borderId="36" xfId="0" applyFont="1" applyFill="1" applyBorder="1"/>
    <xf numFmtId="0" fontId="33" fillId="0" borderId="0" xfId="0" applyFont="1"/>
    <xf numFmtId="3" fontId="31" fillId="0" borderId="0" xfId="0" applyNumberFormat="1" applyFont="1"/>
    <xf numFmtId="0" fontId="32" fillId="0" borderId="0" xfId="0" applyFont="1" applyBorder="1" applyAlignment="1"/>
    <xf numFmtId="0" fontId="32" fillId="0" borderId="13" xfId="0" applyFont="1" applyBorder="1" applyAlignment="1">
      <alignment horizontal="center"/>
    </xf>
    <xf numFmtId="0" fontId="32" fillId="0" borderId="15" xfId="0" applyFont="1" applyBorder="1" applyAlignment="1">
      <alignment horizontal="center"/>
    </xf>
    <xf numFmtId="0" fontId="31" fillId="0" borderId="14" xfId="0" applyFont="1" applyBorder="1"/>
    <xf numFmtId="3" fontId="31" fillId="0" borderId="0" xfId="0" applyNumberFormat="1" applyFont="1" applyFill="1" applyBorder="1" applyAlignment="1">
      <alignment horizontal="right"/>
    </xf>
    <xf numFmtId="175" fontId="31" fillId="0" borderId="0" xfId="0" applyNumberFormat="1" applyFont="1" applyFill="1" applyBorder="1" applyAlignment="1">
      <alignment horizontal="right"/>
    </xf>
    <xf numFmtId="175" fontId="31" fillId="0" borderId="30" xfId="0" applyNumberFormat="1" applyFont="1" applyBorder="1" applyAlignment="1">
      <alignment horizontal="right"/>
    </xf>
    <xf numFmtId="3" fontId="31" fillId="0" borderId="38" xfId="0" applyNumberFormat="1" applyFont="1" applyBorder="1" applyAlignment="1">
      <alignment horizontal="right"/>
    </xf>
    <xf numFmtId="175" fontId="31" fillId="0" borderId="0" xfId="0" applyNumberFormat="1" applyFont="1" applyBorder="1" applyAlignment="1">
      <alignment horizontal="right"/>
    </xf>
    <xf numFmtId="165" fontId="31" fillId="0" borderId="0" xfId="0" applyNumberFormat="1" applyFont="1" applyBorder="1"/>
    <xf numFmtId="165" fontId="31" fillId="0" borderId="0" xfId="0" applyNumberFormat="1" applyFont="1" applyFill="1" applyBorder="1"/>
    <xf numFmtId="3" fontId="31" fillId="0" borderId="0" xfId="0" applyNumberFormat="1" applyFont="1" applyAlignment="1">
      <alignment horizontal="right"/>
    </xf>
    <xf numFmtId="175" fontId="31" fillId="0" borderId="0" xfId="0" applyNumberFormat="1" applyFont="1" applyAlignment="1">
      <alignment horizontal="right"/>
    </xf>
    <xf numFmtId="175" fontId="31" fillId="0" borderId="35" xfId="0" applyNumberFormat="1" applyFont="1" applyBorder="1" applyAlignment="1">
      <alignment horizontal="right"/>
    </xf>
    <xf numFmtId="0" fontId="31" fillId="0" borderId="0" xfId="0" applyFont="1" applyBorder="1"/>
    <xf numFmtId="0" fontId="32" fillId="0" borderId="0" xfId="0" applyFont="1" applyFill="1" applyBorder="1"/>
    <xf numFmtId="3" fontId="31" fillId="0" borderId="0" xfId="0" applyNumberFormat="1" applyFont="1" applyBorder="1"/>
    <xf numFmtId="3" fontId="31" fillId="0" borderId="0" xfId="0" applyNumberFormat="1" applyFont="1" applyFill="1" applyBorder="1"/>
    <xf numFmtId="0" fontId="31" fillId="0" borderId="0" xfId="0" applyFont="1"/>
    <xf numFmtId="0" fontId="31" fillId="0" borderId="0" xfId="0" applyNumberFormat="1" applyFont="1"/>
    <xf numFmtId="3" fontId="34" fillId="0" borderId="0" xfId="0" applyNumberFormat="1" applyFont="1" applyAlignment="1">
      <alignment wrapText="1"/>
    </xf>
    <xf numFmtId="0" fontId="34" fillId="0" borderId="0" xfId="0" applyFont="1" applyAlignment="1">
      <alignment wrapText="1"/>
    </xf>
    <xf numFmtId="0" fontId="31" fillId="0" borderId="11" xfId="0" applyFont="1" applyBorder="1"/>
    <xf numFmtId="0" fontId="31" fillId="0" borderId="11" xfId="0" applyFont="1" applyFill="1" applyBorder="1"/>
    <xf numFmtId="0" fontId="31" fillId="0" borderId="0" xfId="0" applyFont="1" applyFill="1"/>
    <xf numFmtId="0" fontId="31" fillId="0" borderId="11" xfId="0" applyFont="1" applyBorder="1" applyAlignment="1">
      <alignment horizontal="center"/>
    </xf>
    <xf numFmtId="0" fontId="31" fillId="0" borderId="0" xfId="0" applyNumberFormat="1" applyFont="1" applyAlignment="1">
      <alignment horizontal="left" wrapText="1"/>
    </xf>
    <xf numFmtId="174" fontId="31" fillId="0" borderId="38" xfId="0" applyNumberFormat="1" applyFont="1" applyFill="1" applyBorder="1" applyAlignment="1">
      <alignment horizontal="left"/>
    </xf>
    <xf numFmtId="0" fontId="31" fillId="0" borderId="11" xfId="0" applyFont="1" applyFill="1" applyBorder="1" applyAlignment="1">
      <alignment horizontal="center"/>
    </xf>
    <xf numFmtId="0" fontId="31" fillId="0" borderId="0" xfId="0" applyFont="1" applyFill="1" applyBorder="1"/>
    <xf numFmtId="0" fontId="32" fillId="0" borderId="16" xfId="0" applyFont="1" applyBorder="1" applyAlignment="1">
      <alignment horizontal="center"/>
    </xf>
    <xf numFmtId="0" fontId="32" fillId="0" borderId="17" xfId="0" applyFont="1" applyBorder="1" applyAlignment="1">
      <alignment horizontal="center"/>
    </xf>
    <xf numFmtId="6" fontId="31" fillId="0" borderId="0" xfId="0" applyNumberFormat="1" applyFont="1" applyBorder="1"/>
    <xf numFmtId="6" fontId="31" fillId="0" borderId="0" xfId="0" applyNumberFormat="1" applyFont="1" applyFill="1" applyBorder="1"/>
    <xf numFmtId="167" fontId="31" fillId="0" borderId="0" xfId="0" quotePrefix="1" applyNumberFormat="1" applyFont="1" applyFill="1" applyBorder="1" applyAlignment="1">
      <alignment horizontal="center"/>
    </xf>
    <xf numFmtId="164" fontId="31" fillId="0" borderId="0" xfId="0" applyNumberFormat="1" applyFont="1" applyBorder="1"/>
    <xf numFmtId="0" fontId="32" fillId="0" borderId="0" xfId="0" applyFont="1" applyBorder="1"/>
    <xf numFmtId="164" fontId="31" fillId="0" borderId="0" xfId="0" applyNumberFormat="1" applyFont="1" applyFill="1" applyBorder="1"/>
    <xf numFmtId="0" fontId="32" fillId="0" borderId="0" xfId="0" applyFont="1" applyBorder="1" applyAlignment="1">
      <alignment wrapText="1"/>
    </xf>
    <xf numFmtId="0" fontId="31" fillId="0" borderId="0" xfId="0" applyFont="1" applyBorder="1" applyAlignment="1">
      <alignment horizontal="left"/>
    </xf>
    <xf numFmtId="164" fontId="31" fillId="0" borderId="0" xfId="0" applyNumberFormat="1" applyFont="1" applyBorder="1" applyAlignment="1">
      <alignment horizontal="left"/>
    </xf>
    <xf numFmtId="0" fontId="31" fillId="0" borderId="0" xfId="0" applyFont="1" applyFill="1" applyBorder="1" applyAlignment="1">
      <alignment horizontal="left"/>
    </xf>
    <xf numFmtId="43" fontId="31" fillId="0" borderId="0" xfId="46" applyFont="1" applyBorder="1"/>
    <xf numFmtId="43" fontId="31" fillId="0" borderId="0" xfId="0" applyNumberFormat="1" applyFont="1" applyBorder="1"/>
    <xf numFmtId="0" fontId="32" fillId="0" borderId="0" xfId="0" applyFont="1" applyFill="1"/>
    <xf numFmtId="0" fontId="31" fillId="0" borderId="0" xfId="0" applyFont="1" applyAlignment="1">
      <alignment horizontal="center"/>
    </xf>
    <xf numFmtId="171" fontId="31" fillId="0" borderId="0" xfId="0" applyNumberFormat="1" applyFont="1"/>
    <xf numFmtId="0" fontId="38" fillId="0" borderId="11" xfId="0" applyFont="1" applyFill="1" applyBorder="1" applyAlignment="1">
      <alignment wrapText="1"/>
    </xf>
    <xf numFmtId="171" fontId="31" fillId="0" borderId="11" xfId="0" applyNumberFormat="1" applyFont="1" applyBorder="1" applyAlignment="1">
      <alignment horizontal="center"/>
    </xf>
    <xf numFmtId="0" fontId="31" fillId="0" borderId="11" xfId="0" quotePrefix="1" applyFont="1" applyBorder="1" applyAlignment="1">
      <alignment horizontal="center"/>
    </xf>
    <xf numFmtId="171" fontId="31" fillId="0" borderId="11" xfId="0" applyNumberFormat="1" applyFont="1" applyFill="1" applyBorder="1" applyAlignment="1">
      <alignment horizontal="center"/>
    </xf>
    <xf numFmtId="3" fontId="31" fillId="0" borderId="11" xfId="0" quotePrefix="1" applyNumberFormat="1" applyFont="1" applyFill="1" applyBorder="1" applyAlignment="1">
      <alignment horizontal="center"/>
    </xf>
    <xf numFmtId="16" fontId="31" fillId="0" borderId="11" xfId="0" applyNumberFormat="1" applyFont="1" applyFill="1" applyBorder="1" applyAlignment="1">
      <alignment horizontal="center"/>
    </xf>
    <xf numFmtId="3" fontId="31" fillId="0" borderId="11" xfId="0" quotePrefix="1" applyNumberFormat="1" applyFont="1" applyBorder="1" applyAlignment="1">
      <alignment horizontal="center"/>
    </xf>
    <xf numFmtId="16" fontId="31" fillId="0" borderId="11" xfId="0" applyNumberFormat="1" applyFont="1" applyBorder="1" applyAlignment="1">
      <alignment horizontal="center"/>
    </xf>
    <xf numFmtId="0" fontId="31" fillId="0" borderId="11" xfId="0" applyFont="1" applyFill="1" applyBorder="1" applyAlignment="1">
      <alignment horizontal="left" indent="1"/>
    </xf>
    <xf numFmtId="3" fontId="31" fillId="0" borderId="11" xfId="0" applyNumberFormat="1" applyFont="1" applyBorder="1" applyAlignment="1">
      <alignment horizontal="center"/>
    </xf>
    <xf numFmtId="3" fontId="31" fillId="0" borderId="11" xfId="0" applyNumberFormat="1" applyFont="1" applyFill="1" applyBorder="1" applyAlignment="1">
      <alignment horizontal="center"/>
    </xf>
    <xf numFmtId="0" fontId="31" fillId="0" borderId="11" xfId="0" applyNumberFormat="1" applyFont="1" applyFill="1" applyBorder="1" applyAlignment="1">
      <alignment horizontal="center"/>
    </xf>
    <xf numFmtId="0" fontId="31" fillId="0" borderId="11" xfId="0" applyNumberFormat="1" applyFont="1" applyBorder="1" applyAlignment="1">
      <alignment horizontal="center"/>
    </xf>
    <xf numFmtId="3" fontId="31" fillId="0" borderId="11" xfId="107" applyNumberFormat="1" applyFont="1" applyFill="1" applyBorder="1" applyAlignment="1">
      <alignment horizontal="center"/>
    </xf>
    <xf numFmtId="0" fontId="31" fillId="0" borderId="0" xfId="107" applyFont="1"/>
    <xf numFmtId="0" fontId="31" fillId="0" borderId="0" xfId="107" applyFont="1" applyFill="1" applyBorder="1"/>
    <xf numFmtId="0" fontId="31" fillId="0" borderId="0" xfId="107" applyFont="1" applyFill="1"/>
    <xf numFmtId="0" fontId="32" fillId="0" borderId="0" xfId="107" applyFont="1" applyFill="1" applyBorder="1"/>
    <xf numFmtId="0" fontId="31" fillId="0" borderId="29" xfId="107" applyFont="1" applyFill="1" applyBorder="1"/>
    <xf numFmtId="0" fontId="32" fillId="0" borderId="11" xfId="107" applyFont="1" applyFill="1" applyBorder="1" applyAlignment="1">
      <alignment horizontal="center" wrapText="1"/>
    </xf>
    <xf numFmtId="6" fontId="31" fillId="0" borderId="0" xfId="107" applyNumberFormat="1" applyFont="1" applyFill="1" applyBorder="1"/>
    <xf numFmtId="0" fontId="31" fillId="0" borderId="0" xfId="107" applyFont="1" applyBorder="1"/>
    <xf numFmtId="173" fontId="31" fillId="0" borderId="0" xfId="107" applyNumberFormat="1" applyFont="1" applyFill="1" applyBorder="1"/>
    <xf numFmtId="6" fontId="31" fillId="0" borderId="0" xfId="107" applyNumberFormat="1" applyFont="1" applyFill="1" applyBorder="1" applyAlignment="1">
      <alignment horizontal="right"/>
    </xf>
    <xf numFmtId="167" fontId="31" fillId="0" borderId="0" xfId="107" applyNumberFormat="1" applyFont="1" applyFill="1" applyBorder="1" applyAlignment="1">
      <alignment horizontal="right"/>
    </xf>
    <xf numFmtId="0" fontId="32" fillId="0" borderId="0" xfId="107" applyFont="1" applyFill="1" applyBorder="1" applyAlignment="1">
      <alignment horizontal="left" indent="1"/>
    </xf>
    <xf numFmtId="167" fontId="31" fillId="0" borderId="0" xfId="107" applyNumberFormat="1" applyFont="1" applyFill="1" applyBorder="1"/>
    <xf numFmtId="173" fontId="31" fillId="0" borderId="0" xfId="107" applyNumberFormat="1" applyFont="1"/>
    <xf numFmtId="3" fontId="31" fillId="0" borderId="0" xfId="107" applyNumberFormat="1" applyFont="1"/>
    <xf numFmtId="6" fontId="31" fillId="0" borderId="0" xfId="107" applyNumberFormat="1" applyFont="1" applyBorder="1"/>
    <xf numFmtId="0" fontId="32" fillId="0" borderId="11" xfId="107" applyFont="1" applyFill="1" applyBorder="1"/>
    <xf numFmtId="0" fontId="31" fillId="0" borderId="0" xfId="107" applyFont="1" applyFill="1" applyBorder="1" applyAlignment="1">
      <alignment horizontal="right"/>
    </xf>
    <xf numFmtId="0" fontId="31" fillId="0" borderId="0" xfId="107" applyFont="1" applyFill="1" applyBorder="1" applyAlignment="1">
      <alignment horizontal="left" indent="1"/>
    </xf>
    <xf numFmtId="0" fontId="31" fillId="0" borderId="0" xfId="107" applyNumberFormat="1" applyFont="1" applyFill="1" applyBorder="1" applyAlignment="1">
      <alignment horizontal="right"/>
    </xf>
    <xf numFmtId="0" fontId="31" fillId="0" borderId="16" xfId="107" applyFont="1" applyFill="1" applyBorder="1" applyAlignment="1">
      <alignment horizontal="left" indent="1"/>
    </xf>
    <xf numFmtId="6" fontId="31" fillId="0" borderId="16" xfId="107" applyNumberFormat="1" applyFont="1" applyFill="1" applyBorder="1"/>
    <xf numFmtId="6" fontId="31" fillId="0" borderId="16" xfId="107" applyNumberFormat="1" applyFont="1" applyFill="1" applyBorder="1" applyAlignment="1">
      <alignment horizontal="right"/>
    </xf>
    <xf numFmtId="0" fontId="31" fillId="0" borderId="0" xfId="107" applyFont="1" applyBorder="1" applyAlignment="1">
      <alignment horizontal="right"/>
    </xf>
    <xf numFmtId="6" fontId="31" fillId="0" borderId="0" xfId="107" applyNumberFormat="1" applyFont="1" applyFill="1" applyBorder="1" applyAlignment="1">
      <alignment vertical="center"/>
    </xf>
    <xf numFmtId="6" fontId="31" fillId="0" borderId="0" xfId="107" applyNumberFormat="1" applyFont="1" applyFill="1" applyBorder="1" applyAlignment="1">
      <alignment horizontal="right" vertical="center"/>
    </xf>
    <xf numFmtId="167" fontId="31" fillId="0" borderId="0" xfId="63" applyNumberFormat="1" applyFont="1" applyFill="1" applyBorder="1" applyAlignment="1">
      <alignment horizontal="right" vertical="center"/>
    </xf>
    <xf numFmtId="167" fontId="31" fillId="0" borderId="0" xfId="63" applyNumberFormat="1" applyFont="1" applyFill="1" applyBorder="1" applyAlignment="1">
      <alignment horizontal="right"/>
    </xf>
    <xf numFmtId="167" fontId="31" fillId="0" borderId="0" xfId="107" applyNumberFormat="1" applyFont="1" applyFill="1" applyBorder="1" applyAlignment="1">
      <alignment horizontal="right" vertical="center"/>
    </xf>
    <xf numFmtId="0" fontId="32" fillId="0" borderId="0" xfId="107" applyFont="1" applyFill="1" applyBorder="1" applyAlignment="1">
      <alignment wrapText="1"/>
    </xf>
    <xf numFmtId="6" fontId="42" fillId="0" borderId="0" xfId="107" applyNumberFormat="1" applyFont="1" applyFill="1" applyBorder="1"/>
    <xf numFmtId="0" fontId="32" fillId="0" borderId="0" xfId="107" applyFont="1" applyBorder="1"/>
    <xf numFmtId="164" fontId="31" fillId="0" borderId="0" xfId="107" applyNumberFormat="1" applyFont="1" applyBorder="1"/>
    <xf numFmtId="164" fontId="31" fillId="0" borderId="0" xfId="107" applyNumberFormat="1" applyFont="1" applyFill="1" applyBorder="1"/>
    <xf numFmtId="0" fontId="43" fillId="0" borderId="0" xfId="107" applyFont="1" applyFill="1" applyBorder="1"/>
    <xf numFmtId="0" fontId="31" fillId="0" borderId="0" xfId="107" applyNumberFormat="1" applyFont="1" applyFill="1" applyBorder="1" applyAlignment="1">
      <alignment horizontal="left"/>
    </xf>
    <xf numFmtId="44" fontId="31" fillId="0" borderId="0" xfId="47" applyFont="1" applyFill="1" applyBorder="1"/>
    <xf numFmtId="0" fontId="31" fillId="0" borderId="0" xfId="107" applyFont="1" applyFill="1" applyBorder="1" applyAlignment="1">
      <alignment horizontal="left"/>
    </xf>
    <xf numFmtId="168" fontId="31" fillId="0" borderId="0" xfId="47" applyNumberFormat="1" applyFont="1" applyFill="1" applyBorder="1"/>
    <xf numFmtId="168" fontId="31" fillId="0" borderId="0" xfId="47" applyNumberFormat="1" applyFont="1" applyBorder="1"/>
    <xf numFmtId="168" fontId="31" fillId="0" borderId="0" xfId="107" applyNumberFormat="1" applyFont="1" applyBorder="1"/>
    <xf numFmtId="0" fontId="31" fillId="0" borderId="11" xfId="0" applyFont="1" applyBorder="1" applyAlignment="1">
      <alignment vertical="center" wrapText="1"/>
    </xf>
    <xf numFmtId="0" fontId="31" fillId="0" borderId="30" xfId="0" applyFont="1" applyBorder="1"/>
    <xf numFmtId="0" fontId="32" fillId="0" borderId="17" xfId="0" applyFont="1" applyBorder="1"/>
    <xf numFmtId="0" fontId="31" fillId="0" borderId="14" xfId="0" applyFont="1" applyBorder="1" applyAlignment="1">
      <alignment vertical="center"/>
    </xf>
    <xf numFmtId="0" fontId="32" fillId="46" borderId="22" xfId="0" applyFont="1" applyFill="1" applyBorder="1"/>
    <xf numFmtId="3" fontId="32" fillId="46" borderId="43" xfId="0" applyNumberFormat="1" applyFont="1" applyFill="1" applyBorder="1" applyAlignment="1">
      <alignment horizontal="right"/>
    </xf>
    <xf numFmtId="175" fontId="32" fillId="46" borderId="43" xfId="0" applyNumberFormat="1" applyFont="1" applyFill="1" applyBorder="1" applyAlignment="1">
      <alignment horizontal="right"/>
    </xf>
    <xf numFmtId="175" fontId="32" fillId="46" borderId="40" xfId="0" applyNumberFormat="1" applyFont="1" applyFill="1" applyBorder="1" applyAlignment="1">
      <alignment horizontal="right"/>
    </xf>
    <xf numFmtId="3" fontId="32" fillId="46" borderId="41" xfId="0" applyNumberFormat="1" applyFont="1" applyFill="1" applyBorder="1" applyAlignment="1">
      <alignment horizontal="right"/>
    </xf>
    <xf numFmtId="175" fontId="32" fillId="46" borderId="44" xfId="0" applyNumberFormat="1" applyFont="1" applyFill="1" applyBorder="1" applyAlignment="1">
      <alignment horizontal="right"/>
    </xf>
    <xf numFmtId="175" fontId="32" fillId="46" borderId="21" xfId="0" applyNumberFormat="1" applyFont="1" applyFill="1" applyBorder="1" applyAlignment="1">
      <alignment horizontal="right"/>
    </xf>
    <xf numFmtId="175" fontId="32" fillId="46" borderId="42" xfId="0" applyNumberFormat="1" applyFont="1" applyFill="1" applyBorder="1" applyAlignment="1">
      <alignment horizontal="right"/>
    </xf>
    <xf numFmtId="3" fontId="32" fillId="0" borderId="0" xfId="0" applyNumberFormat="1" applyFont="1" applyBorder="1" applyAlignment="1"/>
    <xf numFmtId="3" fontId="31" fillId="0" borderId="31" xfId="0" applyNumberFormat="1" applyFont="1" applyFill="1" applyBorder="1"/>
    <xf numFmtId="3" fontId="31" fillId="0" borderId="38" xfId="0" applyNumberFormat="1" applyFont="1" applyFill="1" applyBorder="1"/>
    <xf numFmtId="3" fontId="31" fillId="0" borderId="14" xfId="0" applyNumberFormat="1" applyFont="1" applyFill="1" applyBorder="1" applyAlignment="1">
      <alignment horizontal="right" indent="1"/>
    </xf>
    <xf numFmtId="3" fontId="31" fillId="0" borderId="31" xfId="0" applyNumberFormat="1" applyFont="1" applyFill="1" applyBorder="1" applyAlignment="1">
      <alignment horizontal="right" indent="1"/>
    </xf>
    <xf numFmtId="175" fontId="32" fillId="0" borderId="13" xfId="0" applyNumberFormat="1" applyFont="1" applyBorder="1" applyAlignment="1">
      <alignment horizontal="right" vertical="center" wrapText="1"/>
    </xf>
    <xf numFmtId="175" fontId="32" fillId="0" borderId="15" xfId="0" applyNumberFormat="1" applyFont="1" applyBorder="1" applyAlignment="1">
      <alignment horizontal="right" vertical="center" wrapText="1"/>
    </xf>
    <xf numFmtId="3" fontId="32" fillId="0" borderId="13" xfId="0" applyNumberFormat="1" applyFont="1" applyBorder="1" applyAlignment="1">
      <alignment horizontal="right" vertical="center" wrapText="1"/>
    </xf>
    <xf numFmtId="0" fontId="31" fillId="0" borderId="0" xfId="0" applyFont="1" applyAlignment="1">
      <alignment horizontal="right"/>
    </xf>
    <xf numFmtId="0" fontId="31" fillId="0" borderId="0" xfId="0" applyFont="1" applyBorder="1" applyAlignment="1">
      <alignment horizontal="right"/>
    </xf>
    <xf numFmtId="0" fontId="31" fillId="0" borderId="36" xfId="0" applyFont="1" applyFill="1" applyBorder="1"/>
    <xf numFmtId="166" fontId="31" fillId="0" borderId="13" xfId="0" applyNumberFormat="1" applyFont="1" applyFill="1" applyBorder="1" applyAlignment="1">
      <alignment horizontal="right"/>
    </xf>
    <xf numFmtId="0" fontId="31" fillId="0" borderId="15" xfId="0" applyFont="1" applyBorder="1"/>
    <xf numFmtId="166" fontId="31" fillId="0" borderId="13" xfId="0" applyNumberFormat="1" applyFont="1" applyFill="1" applyBorder="1"/>
    <xf numFmtId="0" fontId="31" fillId="0" borderId="36" xfId="0" applyFont="1" applyBorder="1" applyAlignment="1">
      <alignment vertical="center"/>
    </xf>
    <xf numFmtId="0" fontId="31" fillId="0" borderId="15" xfId="0" applyFont="1" applyBorder="1" applyAlignment="1">
      <alignment vertical="center" wrapText="1"/>
    </xf>
    <xf numFmtId="166" fontId="31" fillId="0" borderId="36" xfId="0" applyNumberFormat="1" applyFont="1" applyFill="1" applyBorder="1" applyAlignment="1">
      <alignment horizontal="right"/>
    </xf>
    <xf numFmtId="166" fontId="31" fillId="0" borderId="36" xfId="0" applyNumberFormat="1" applyFont="1" applyFill="1" applyBorder="1"/>
    <xf numFmtId="0" fontId="32" fillId="0" borderId="36" xfId="0" applyFont="1" applyBorder="1" applyAlignment="1">
      <alignment horizontal="center"/>
    </xf>
    <xf numFmtId="0" fontId="31" fillId="0" borderId="36" xfId="0" applyFont="1" applyBorder="1" applyAlignment="1">
      <alignment horizontal="right" vertical="center"/>
    </xf>
    <xf numFmtId="0" fontId="31" fillId="0" borderId="13" xfId="0" applyFont="1" applyBorder="1" applyAlignment="1">
      <alignment horizontal="right" vertical="center"/>
    </xf>
    <xf numFmtId="0" fontId="31" fillId="0" borderId="0" xfId="0" applyFont="1" applyAlignment="1">
      <alignment horizontal="right" indent="1"/>
    </xf>
    <xf numFmtId="3" fontId="31" fillId="0" borderId="11" xfId="0" applyNumberFormat="1" applyFont="1" applyBorder="1" applyAlignment="1">
      <alignment horizontal="right" wrapText="1" indent="1"/>
    </xf>
    <xf numFmtId="3" fontId="31" fillId="0" borderId="11" xfId="0" applyNumberFormat="1" applyFont="1" applyBorder="1" applyAlignment="1">
      <alignment horizontal="right" indent="1"/>
    </xf>
    <xf numFmtId="3" fontId="31" fillId="0" borderId="11" xfId="0" applyNumberFormat="1" applyFont="1" applyBorder="1" applyAlignment="1">
      <alignment horizontal="right" vertical="center" indent="1"/>
    </xf>
    <xf numFmtId="0" fontId="31" fillId="0" borderId="0" xfId="0" applyNumberFormat="1" applyFont="1" applyAlignment="1">
      <alignment horizontal="right" wrapText="1" indent="1"/>
    </xf>
    <xf numFmtId="0" fontId="31" fillId="47" borderId="36" xfId="0" applyFont="1" applyFill="1" applyBorder="1"/>
    <xf numFmtId="166" fontId="31" fillId="47" borderId="36" xfId="0" applyNumberFormat="1" applyFont="1" applyFill="1" applyBorder="1" applyAlignment="1">
      <alignment horizontal="right"/>
    </xf>
    <xf numFmtId="166" fontId="31" fillId="47" borderId="13" xfId="0" applyNumberFormat="1" applyFont="1" applyFill="1" applyBorder="1" applyAlignment="1">
      <alignment horizontal="right"/>
    </xf>
    <xf numFmtId="3" fontId="31" fillId="47" borderId="11" xfId="0" applyNumberFormat="1" applyFont="1" applyFill="1" applyBorder="1" applyAlignment="1">
      <alignment horizontal="right" indent="1"/>
    </xf>
    <xf numFmtId="0" fontId="31" fillId="47" borderId="15" xfId="0" applyFont="1" applyFill="1" applyBorder="1"/>
    <xf numFmtId="0" fontId="31" fillId="47" borderId="11" xfId="0" applyFont="1" applyFill="1" applyBorder="1" applyAlignment="1">
      <alignment horizontal="right" indent="1"/>
    </xf>
    <xf numFmtId="0" fontId="31" fillId="47" borderId="15" xfId="0" applyFont="1" applyFill="1" applyBorder="1" applyAlignment="1">
      <alignment wrapText="1"/>
    </xf>
    <xf numFmtId="0" fontId="31" fillId="47" borderId="36" xfId="0" applyFont="1" applyFill="1" applyBorder="1" applyAlignment="1">
      <alignment horizontal="right"/>
    </xf>
    <xf numFmtId="0" fontId="31" fillId="47" borderId="13" xfId="0" applyFont="1" applyFill="1" applyBorder="1" applyAlignment="1">
      <alignment horizontal="right"/>
    </xf>
    <xf numFmtId="166" fontId="31" fillId="0" borderId="15" xfId="0" applyNumberFormat="1" applyFont="1" applyFill="1" applyBorder="1" applyAlignment="1">
      <alignment horizontal="right"/>
    </xf>
    <xf numFmtId="0" fontId="31" fillId="47" borderId="11" xfId="0" applyFont="1" applyFill="1" applyBorder="1"/>
    <xf numFmtId="166" fontId="31" fillId="47" borderId="15" xfId="0" applyNumberFormat="1" applyFont="1" applyFill="1" applyBorder="1" applyAlignment="1">
      <alignment horizontal="right"/>
    </xf>
    <xf numFmtId="0" fontId="31" fillId="47" borderId="11" xfId="0" applyFont="1" applyFill="1" applyBorder="1" applyAlignment="1">
      <alignment wrapText="1"/>
    </xf>
    <xf numFmtId="0" fontId="31" fillId="0" borderId="15" xfId="0" applyFont="1" applyBorder="1" applyAlignment="1">
      <alignment horizontal="right" vertical="center"/>
    </xf>
    <xf numFmtId="0" fontId="31" fillId="47" borderId="15" xfId="0" applyFont="1" applyFill="1" applyBorder="1" applyAlignment="1">
      <alignment horizontal="right"/>
    </xf>
    <xf numFmtId="0" fontId="31" fillId="45" borderId="0" xfId="0" applyFont="1" applyFill="1"/>
    <xf numFmtId="0" fontId="32" fillId="45" borderId="0" xfId="0" applyFont="1" applyFill="1"/>
    <xf numFmtId="0" fontId="31" fillId="45" borderId="0" xfId="0" applyFont="1" applyFill="1" applyAlignment="1">
      <alignment vertical="center"/>
    </xf>
    <xf numFmtId="0" fontId="31" fillId="0" borderId="0" xfId="0" applyFont="1" applyFill="1" applyAlignment="1">
      <alignment vertical="center"/>
    </xf>
    <xf numFmtId="166" fontId="32" fillId="46" borderId="36" xfId="0" applyNumberFormat="1" applyFont="1" applyFill="1" applyBorder="1"/>
    <xf numFmtId="166" fontId="31" fillId="45" borderId="13" xfId="46" applyNumberFormat="1" applyFont="1" applyFill="1" applyBorder="1" applyAlignment="1">
      <alignment horizontal="right"/>
    </xf>
    <xf numFmtId="166" fontId="31" fillId="45" borderId="13" xfId="0" applyNumberFormat="1" applyFont="1" applyFill="1" applyBorder="1"/>
    <xf numFmtId="166" fontId="31" fillId="45" borderId="15" xfId="0" applyNumberFormat="1" applyFont="1" applyFill="1" applyBorder="1"/>
    <xf numFmtId="0" fontId="31" fillId="0" borderId="11" xfId="0" applyFont="1" applyFill="1" applyBorder="1" applyAlignment="1">
      <alignment wrapText="1" shrinkToFit="1"/>
    </xf>
    <xf numFmtId="0" fontId="32" fillId="45" borderId="0" xfId="0" applyFont="1" applyFill="1" applyBorder="1"/>
    <xf numFmtId="165" fontId="31" fillId="45" borderId="0" xfId="0" applyNumberFormat="1" applyFont="1" applyFill="1" applyBorder="1" applyAlignment="1"/>
    <xf numFmtId="0" fontId="45" fillId="45" borderId="0" xfId="0" applyFont="1" applyFill="1"/>
    <xf numFmtId="172" fontId="32" fillId="45" borderId="0" xfId="0" applyNumberFormat="1" applyFont="1" applyFill="1" applyBorder="1" applyAlignment="1">
      <alignment horizontal="right"/>
    </xf>
    <xf numFmtId="172" fontId="32" fillId="45" borderId="0" xfId="0" applyNumberFormat="1" applyFont="1" applyFill="1" applyBorder="1" applyAlignment="1">
      <alignment horizontal="center"/>
    </xf>
    <xf numFmtId="0" fontId="44" fillId="45" borderId="0" xfId="0" applyFont="1" applyFill="1" applyBorder="1"/>
    <xf numFmtId="38" fontId="45" fillId="45" borderId="0" xfId="0" applyNumberFormat="1" applyFont="1" applyFill="1" applyBorder="1" applyAlignment="1"/>
    <xf numFmtId="165" fontId="45" fillId="45" borderId="0" xfId="0" applyNumberFormat="1" applyFont="1" applyFill="1" applyBorder="1" applyAlignment="1"/>
    <xf numFmtId="0" fontId="31" fillId="45" borderId="0" xfId="0" applyFont="1" applyFill="1" applyBorder="1"/>
    <xf numFmtId="0" fontId="31" fillId="45" borderId="0" xfId="0" applyFont="1" applyFill="1" applyAlignment="1">
      <alignment horizontal="left" indent="1"/>
    </xf>
    <xf numFmtId="0" fontId="32" fillId="0" borderId="36" xfId="0" applyFont="1" applyFill="1" applyBorder="1" applyAlignment="1">
      <alignment horizontal="center" wrapText="1"/>
    </xf>
    <xf numFmtId="0" fontId="32" fillId="0" borderId="13" xfId="0" applyFont="1" applyFill="1" applyBorder="1" applyAlignment="1">
      <alignment horizontal="center" wrapText="1"/>
    </xf>
    <xf numFmtId="0" fontId="32" fillId="0" borderId="15" xfId="0" applyFont="1" applyFill="1" applyBorder="1" applyAlignment="1">
      <alignment horizontal="center" wrapText="1"/>
    </xf>
    <xf numFmtId="38" fontId="31" fillId="46" borderId="13" xfId="0" applyNumberFormat="1" applyFont="1" applyFill="1" applyBorder="1"/>
    <xf numFmtId="165" fontId="32" fillId="46" borderId="15" xfId="0" applyNumberFormat="1" applyFont="1" applyFill="1" applyBorder="1" applyAlignment="1"/>
    <xf numFmtId="166" fontId="31" fillId="46" borderId="13" xfId="0" applyNumberFormat="1" applyFont="1" applyFill="1" applyBorder="1"/>
    <xf numFmtId="166" fontId="32" fillId="46" borderId="15" xfId="0" applyNumberFormat="1" applyFont="1" applyFill="1" applyBorder="1"/>
    <xf numFmtId="166" fontId="31" fillId="46" borderId="13" xfId="0" applyNumberFormat="1" applyFont="1" applyFill="1" applyBorder="1" applyAlignment="1"/>
    <xf numFmtId="0" fontId="32" fillId="45" borderId="13" xfId="0" applyFont="1" applyFill="1" applyBorder="1"/>
    <xf numFmtId="38" fontId="31" fillId="45" borderId="13" xfId="0" applyNumberFormat="1" applyFont="1" applyFill="1" applyBorder="1"/>
    <xf numFmtId="165" fontId="32" fillId="45" borderId="13" xfId="0" applyNumberFormat="1" applyFont="1" applyFill="1" applyBorder="1" applyAlignment="1"/>
    <xf numFmtId="166" fontId="32" fillId="45" borderId="13" xfId="0" applyNumberFormat="1" applyFont="1" applyFill="1" applyBorder="1"/>
    <xf numFmtId="166" fontId="31" fillId="45" borderId="13" xfId="0" applyNumberFormat="1" applyFont="1" applyFill="1" applyBorder="1" applyAlignment="1"/>
    <xf numFmtId="0" fontId="32" fillId="48" borderId="36" xfId="0" applyFont="1" applyFill="1" applyBorder="1"/>
    <xf numFmtId="172" fontId="32" fillId="48" borderId="13" xfId="0" applyNumberFormat="1" applyFont="1" applyFill="1" applyBorder="1"/>
    <xf numFmtId="172" fontId="32" fillId="48" borderId="15" xfId="0" applyNumberFormat="1" applyFont="1" applyFill="1" applyBorder="1"/>
    <xf numFmtId="166" fontId="32" fillId="48" borderId="13" xfId="0" applyNumberFormat="1" applyFont="1" applyFill="1" applyBorder="1"/>
    <xf numFmtId="166" fontId="32" fillId="48" borderId="13" xfId="0" applyNumberFormat="1" applyFont="1" applyFill="1" applyBorder="1" applyAlignment="1"/>
    <xf numFmtId="166" fontId="32" fillId="48" borderId="15" xfId="0" applyNumberFormat="1" applyFont="1" applyFill="1" applyBorder="1"/>
    <xf numFmtId="166" fontId="32" fillId="48" borderId="36" xfId="0" applyNumberFormat="1" applyFont="1" applyFill="1" applyBorder="1"/>
    <xf numFmtId="172" fontId="32" fillId="48" borderId="36" xfId="0" applyNumberFormat="1" applyFont="1" applyFill="1" applyBorder="1" applyAlignment="1">
      <alignment horizontal="right"/>
    </xf>
    <xf numFmtId="172" fontId="32" fillId="48" borderId="13" xfId="0" applyNumberFormat="1" applyFont="1" applyFill="1" applyBorder="1" applyAlignment="1">
      <alignment horizontal="right"/>
    </xf>
    <xf numFmtId="172" fontId="32" fillId="48" borderId="15" xfId="0" applyNumberFormat="1" applyFont="1" applyFill="1" applyBorder="1" applyAlignment="1">
      <alignment horizontal="right"/>
    </xf>
    <xf numFmtId="172" fontId="32" fillId="48" borderId="36" xfId="0" applyNumberFormat="1" applyFont="1" applyFill="1" applyBorder="1"/>
    <xf numFmtId="172" fontId="32" fillId="48" borderId="15" xfId="0" applyNumberFormat="1" applyFont="1" applyFill="1" applyBorder="1" applyAlignment="1">
      <alignment horizontal="center"/>
    </xf>
    <xf numFmtId="166" fontId="32" fillId="48" borderId="36" xfId="0" applyNumberFormat="1" applyFont="1" applyFill="1" applyBorder="1" applyAlignment="1">
      <alignment horizontal="right"/>
    </xf>
    <xf numFmtId="0" fontId="32" fillId="0" borderId="16" xfId="0" applyFont="1" applyFill="1" applyBorder="1" applyAlignment="1">
      <alignment horizontal="center"/>
    </xf>
    <xf numFmtId="0" fontId="31" fillId="45" borderId="16" xfId="0" applyFont="1" applyFill="1" applyBorder="1"/>
    <xf numFmtId="170" fontId="31" fillId="45" borderId="16" xfId="46" applyNumberFormat="1" applyFont="1" applyFill="1" applyBorder="1" applyAlignment="1">
      <alignment horizontal="right"/>
    </xf>
    <xf numFmtId="169" fontId="32" fillId="45" borderId="16" xfId="46" applyNumberFormat="1" applyFont="1" applyFill="1" applyBorder="1" applyAlignment="1">
      <alignment horizontal="right"/>
    </xf>
    <xf numFmtId="166" fontId="31" fillId="45" borderId="16" xfId="46" applyNumberFormat="1" applyFont="1" applyFill="1" applyBorder="1" applyAlignment="1">
      <alignment horizontal="right"/>
    </xf>
    <xf numFmtId="166" fontId="31" fillId="45" borderId="16" xfId="0" applyNumberFormat="1" applyFont="1" applyFill="1" applyBorder="1"/>
    <xf numFmtId="0" fontId="32" fillId="45" borderId="13" xfId="0" applyFont="1" applyFill="1" applyBorder="1" applyAlignment="1">
      <alignment horizontal="center"/>
    </xf>
    <xf numFmtId="0" fontId="32" fillId="45" borderId="13" xfId="0" applyFont="1" applyFill="1" applyBorder="1" applyAlignment="1">
      <alignment horizontal="center" wrapText="1"/>
    </xf>
    <xf numFmtId="166" fontId="32" fillId="45" borderId="13" xfId="0" applyNumberFormat="1" applyFont="1" applyFill="1" applyBorder="1" applyAlignment="1">
      <alignment horizontal="center" wrapText="1"/>
    </xf>
    <xf numFmtId="166" fontId="32" fillId="45" borderId="13" xfId="0" applyNumberFormat="1" applyFont="1" applyFill="1" applyBorder="1" applyAlignment="1">
      <alignment horizontal="center"/>
    </xf>
    <xf numFmtId="0" fontId="32" fillId="47" borderId="36" xfId="0" applyFont="1" applyFill="1" applyBorder="1"/>
    <xf numFmtId="172" fontId="32" fillId="47" borderId="36" xfId="0" quotePrefix="1" applyNumberFormat="1" applyFont="1" applyFill="1" applyBorder="1" applyAlignment="1">
      <alignment horizontal="center"/>
    </xf>
    <xf numFmtId="172" fontId="32" fillId="47" borderId="13" xfId="0" applyNumberFormat="1" applyFont="1" applyFill="1" applyBorder="1"/>
    <xf numFmtId="172" fontId="32" fillId="47" borderId="15" xfId="0" applyNumberFormat="1" applyFont="1" applyFill="1" applyBorder="1"/>
    <xf numFmtId="166" fontId="32" fillId="47" borderId="13" xfId="0" applyNumberFormat="1" applyFont="1" applyFill="1" applyBorder="1"/>
    <xf numFmtId="166" fontId="32" fillId="47" borderId="15" xfId="0" applyNumberFormat="1" applyFont="1" applyFill="1" applyBorder="1"/>
    <xf numFmtId="166" fontId="32" fillId="47" borderId="36" xfId="0" applyNumberFormat="1" applyFont="1" applyFill="1" applyBorder="1"/>
    <xf numFmtId="166" fontId="32" fillId="47" borderId="13" xfId="0" applyNumberFormat="1" applyFont="1" applyFill="1" applyBorder="1" applyAlignment="1"/>
    <xf numFmtId="0" fontId="32" fillId="48" borderId="11" xfId="0" applyFont="1" applyFill="1" applyBorder="1"/>
    <xf numFmtId="166" fontId="32" fillId="48" borderId="13" xfId="46" applyNumberFormat="1" applyFont="1" applyFill="1" applyBorder="1" applyAlignment="1">
      <alignment horizontal="right"/>
    </xf>
    <xf numFmtId="172" fontId="31" fillId="45" borderId="36" xfId="0" applyNumberFormat="1" applyFont="1" applyFill="1" applyBorder="1"/>
    <xf numFmtId="0" fontId="31" fillId="45" borderId="37" xfId="0" applyFont="1" applyFill="1" applyBorder="1"/>
    <xf numFmtId="0" fontId="31" fillId="45" borderId="38" xfId="0" applyFont="1" applyFill="1" applyBorder="1"/>
    <xf numFmtId="166" fontId="31" fillId="45" borderId="38" xfId="0" applyNumberFormat="1" applyFont="1" applyFill="1" applyBorder="1"/>
    <xf numFmtId="0" fontId="31" fillId="45" borderId="45" xfId="0" applyFont="1" applyFill="1" applyBorder="1"/>
    <xf numFmtId="0" fontId="31" fillId="45" borderId="28" xfId="0" applyFont="1" applyFill="1" applyBorder="1"/>
    <xf numFmtId="172" fontId="31" fillId="45" borderId="37" xfId="0" quotePrefix="1" applyNumberFormat="1" applyFont="1" applyFill="1" applyBorder="1" applyAlignment="1">
      <alignment horizontal="center"/>
    </xf>
    <xf numFmtId="172" fontId="31" fillId="45" borderId="29" xfId="46" applyNumberFormat="1" applyFont="1" applyFill="1" applyBorder="1" applyAlignment="1">
      <alignment horizontal="right"/>
    </xf>
    <xf numFmtId="172" fontId="32" fillId="45" borderId="27" xfId="46" applyNumberFormat="1" applyFont="1" applyFill="1" applyBorder="1" applyAlignment="1">
      <alignment horizontal="right" wrapText="1"/>
    </xf>
    <xf numFmtId="166" fontId="31" fillId="45" borderId="29" xfId="46" applyNumberFormat="1" applyFont="1" applyFill="1" applyBorder="1" applyAlignment="1">
      <alignment horizontal="right"/>
    </xf>
    <xf numFmtId="166" fontId="32" fillId="45" borderId="27" xfId="0" applyNumberFormat="1" applyFont="1" applyFill="1" applyBorder="1"/>
    <xf numFmtId="166" fontId="31" fillId="45" borderId="37" xfId="0" applyNumberFormat="1" applyFont="1" applyFill="1" applyBorder="1"/>
    <xf numFmtId="0" fontId="31" fillId="45" borderId="14" xfId="0" applyFont="1" applyFill="1" applyBorder="1"/>
    <xf numFmtId="172" fontId="31" fillId="45" borderId="38" xfId="0" quotePrefix="1" applyNumberFormat="1" applyFont="1" applyFill="1" applyBorder="1" applyAlignment="1">
      <alignment horizontal="center"/>
    </xf>
    <xf numFmtId="172" fontId="31" fillId="45" borderId="0" xfId="46" applyNumberFormat="1" applyFont="1" applyFill="1" applyBorder="1" applyAlignment="1">
      <alignment horizontal="right"/>
    </xf>
    <xf numFmtId="172" fontId="32" fillId="45" borderId="30" xfId="46" applyNumberFormat="1" applyFont="1" applyFill="1" applyBorder="1" applyAlignment="1">
      <alignment horizontal="right" wrapText="1"/>
    </xf>
    <xf numFmtId="166" fontId="31" fillId="45" borderId="0" xfId="46" applyNumberFormat="1" applyFont="1" applyFill="1" applyBorder="1" applyAlignment="1">
      <alignment horizontal="right"/>
    </xf>
    <xf numFmtId="166" fontId="32" fillId="45" borderId="30" xfId="0" applyNumberFormat="1" applyFont="1" applyFill="1" applyBorder="1"/>
    <xf numFmtId="0" fontId="31" fillId="45" borderId="31" xfId="0" applyFont="1" applyFill="1" applyBorder="1"/>
    <xf numFmtId="172" fontId="31" fillId="45" borderId="45" xfId="0" quotePrefix="1" applyNumberFormat="1" applyFont="1" applyFill="1" applyBorder="1" applyAlignment="1">
      <alignment horizontal="center"/>
    </xf>
    <xf numFmtId="172" fontId="31" fillId="45" borderId="16" xfId="46" applyNumberFormat="1" applyFont="1" applyFill="1" applyBorder="1" applyAlignment="1">
      <alignment horizontal="right"/>
    </xf>
    <xf numFmtId="172" fontId="32" fillId="45" borderId="17" xfId="46" applyNumberFormat="1" applyFont="1" applyFill="1" applyBorder="1" applyAlignment="1">
      <alignment horizontal="right" wrapText="1"/>
    </xf>
    <xf numFmtId="166" fontId="32" fillId="45" borderId="17" xfId="0" applyNumberFormat="1" applyFont="1" applyFill="1" applyBorder="1"/>
    <xf numFmtId="166" fontId="31" fillId="45" borderId="45" xfId="0" applyNumberFormat="1" applyFont="1" applyFill="1" applyBorder="1"/>
    <xf numFmtId="172" fontId="31" fillId="45" borderId="17" xfId="0" applyNumberFormat="1" applyFont="1" applyFill="1" applyBorder="1"/>
    <xf numFmtId="172" fontId="31" fillId="45" borderId="45" xfId="0" applyNumberFormat="1" applyFont="1" applyFill="1" applyBorder="1"/>
    <xf numFmtId="172" fontId="31" fillId="45" borderId="13" xfId="0" quotePrefix="1" applyNumberFormat="1" applyFont="1" applyFill="1" applyBorder="1" applyAlignment="1">
      <alignment horizontal="center"/>
    </xf>
    <xf numFmtId="172" fontId="31" fillId="45" borderId="13" xfId="0" applyNumberFormat="1" applyFont="1" applyFill="1" applyBorder="1"/>
    <xf numFmtId="172" fontId="32" fillId="45" borderId="15" xfId="46" applyNumberFormat="1" applyFont="1" applyFill="1" applyBorder="1" applyAlignment="1">
      <alignment horizontal="right"/>
    </xf>
    <xf numFmtId="172" fontId="32" fillId="45" borderId="17" xfId="0" applyNumberFormat="1" applyFont="1" applyFill="1" applyBorder="1"/>
    <xf numFmtId="0" fontId="32" fillId="45" borderId="17" xfId="0" applyFont="1" applyFill="1" applyBorder="1" applyAlignment="1">
      <alignment horizontal="center"/>
    </xf>
    <xf numFmtId="0" fontId="31" fillId="45" borderId="30" xfId="0" applyFont="1" applyFill="1" applyBorder="1" applyAlignment="1">
      <alignment vertical="center"/>
    </xf>
    <xf numFmtId="0" fontId="32" fillId="48" borderId="36" xfId="107" applyFont="1" applyFill="1" applyBorder="1"/>
    <xf numFmtId="6" fontId="32" fillId="48" borderId="13" xfId="107" applyNumberFormat="1" applyFont="1" applyFill="1" applyBorder="1"/>
    <xf numFmtId="6" fontId="32" fillId="48" borderId="13" xfId="107" applyNumberFormat="1" applyFont="1" applyFill="1" applyBorder="1" applyAlignment="1">
      <alignment horizontal="right"/>
    </xf>
    <xf numFmtId="167" fontId="32" fillId="48" borderId="15" xfId="107" applyNumberFormat="1" applyFont="1" applyFill="1" applyBorder="1" applyAlignment="1">
      <alignment horizontal="right"/>
    </xf>
    <xf numFmtId="167" fontId="32" fillId="48" borderId="15" xfId="63" applyNumberFormat="1" applyFont="1" applyFill="1" applyBorder="1" applyAlignment="1">
      <alignment horizontal="right"/>
    </xf>
    <xf numFmtId="0" fontId="31" fillId="0" borderId="36" xfId="107" applyNumberFormat="1" applyFont="1" applyFill="1" applyBorder="1" applyAlignment="1">
      <alignment horizontal="left" wrapText="1"/>
    </xf>
    <xf numFmtId="0" fontId="31" fillId="0" borderId="13" xfId="107" applyNumberFormat="1" applyFont="1" applyFill="1" applyBorder="1" applyAlignment="1">
      <alignment horizontal="left" wrapText="1"/>
    </xf>
    <xf numFmtId="6" fontId="32" fillId="0" borderId="15" xfId="107" applyNumberFormat="1" applyFont="1" applyFill="1" applyBorder="1" applyAlignment="1">
      <alignment horizontal="center" vertical="center"/>
    </xf>
    <xf numFmtId="167" fontId="31" fillId="0" borderId="16" xfId="107" applyNumberFormat="1" applyFont="1" applyFill="1" applyBorder="1" applyAlignment="1">
      <alignment horizontal="right"/>
    </xf>
    <xf numFmtId="0" fontId="38" fillId="0" borderId="16" xfId="107" applyFont="1" applyFill="1" applyBorder="1" applyAlignment="1">
      <alignment wrapText="1"/>
    </xf>
    <xf numFmtId="0" fontId="31" fillId="0" borderId="16" xfId="107" applyFont="1" applyFill="1" applyBorder="1" applyAlignment="1">
      <alignment horizontal="right"/>
    </xf>
    <xf numFmtId="0" fontId="31" fillId="0" borderId="16" xfId="107" applyFont="1" applyBorder="1"/>
    <xf numFmtId="0" fontId="31" fillId="0" borderId="16" xfId="107" applyFont="1" applyFill="1" applyBorder="1"/>
    <xf numFmtId="0" fontId="31" fillId="0" borderId="16" xfId="107" applyFont="1" applyBorder="1" applyAlignment="1">
      <alignment horizontal="right"/>
    </xf>
    <xf numFmtId="0" fontId="32" fillId="0" borderId="16" xfId="107" applyFont="1" applyFill="1" applyBorder="1" applyAlignment="1">
      <alignment horizontal="center" wrapText="1"/>
    </xf>
    <xf numFmtId="0" fontId="32" fillId="0" borderId="45" xfId="107" applyFont="1" applyFill="1" applyBorder="1" applyAlignment="1">
      <alignment horizontal="center"/>
    </xf>
    <xf numFmtId="0" fontId="32" fillId="0" borderId="16" xfId="107" applyFont="1" applyFill="1" applyBorder="1" applyAlignment="1">
      <alignment horizontal="center"/>
    </xf>
    <xf numFmtId="0" fontId="32" fillId="0" borderId="17" xfId="107" applyFont="1" applyFill="1" applyBorder="1" applyAlignment="1">
      <alignment horizontal="center"/>
    </xf>
    <xf numFmtId="6" fontId="31" fillId="47" borderId="0" xfId="107" applyNumberFormat="1" applyFont="1" applyFill="1" applyBorder="1"/>
    <xf numFmtId="6" fontId="32" fillId="47" borderId="0" xfId="107" applyNumberFormat="1" applyFont="1" applyFill="1" applyBorder="1"/>
    <xf numFmtId="0" fontId="32" fillId="48" borderId="34" xfId="107" applyFont="1" applyFill="1" applyBorder="1" applyAlignment="1">
      <alignment wrapText="1"/>
    </xf>
    <xf numFmtId="6" fontId="32" fillId="48" borderId="25" xfId="107" applyNumberFormat="1" applyFont="1" applyFill="1" applyBorder="1" applyAlignment="1">
      <alignment wrapText="1"/>
    </xf>
    <xf numFmtId="6" fontId="32" fillId="48" borderId="25" xfId="107" applyNumberFormat="1" applyFont="1" applyFill="1" applyBorder="1"/>
    <xf numFmtId="6" fontId="32" fillId="48" borderId="25" xfId="107" applyNumberFormat="1" applyFont="1" applyFill="1" applyBorder="1" applyAlignment="1">
      <alignment horizontal="right"/>
    </xf>
    <xf numFmtId="167" fontId="32" fillId="48" borderId="26" xfId="107" applyNumberFormat="1" applyFont="1" applyFill="1" applyBorder="1" applyAlignment="1">
      <alignment horizontal="right"/>
    </xf>
    <xf numFmtId="0" fontId="40" fillId="45" borderId="0" xfId="60" applyFont="1" applyFill="1"/>
    <xf numFmtId="0" fontId="37" fillId="45" borderId="0" xfId="60" applyFont="1" applyFill="1"/>
    <xf numFmtId="0" fontId="37" fillId="45" borderId="0" xfId="60" applyFont="1" applyFill="1" applyBorder="1"/>
    <xf numFmtId="0" fontId="31" fillId="45" borderId="47" xfId="0" applyFont="1" applyFill="1" applyBorder="1" applyAlignment="1">
      <alignment horizontal="center" vertical="top"/>
    </xf>
    <xf numFmtId="42" fontId="31" fillId="45" borderId="13" xfId="0" applyNumberFormat="1" applyFont="1" applyFill="1" applyBorder="1" applyAlignment="1">
      <alignment vertical="top"/>
    </xf>
    <xf numFmtId="0" fontId="31" fillId="45" borderId="13" xfId="0" applyFont="1" applyFill="1" applyBorder="1" applyAlignment="1">
      <alignment vertical="top" wrapText="1"/>
    </xf>
    <xf numFmtId="14" fontId="31" fillId="45" borderId="13" xfId="0" applyNumberFormat="1" applyFont="1" applyFill="1" applyBorder="1" applyAlignment="1">
      <alignment horizontal="center" vertical="top"/>
    </xf>
    <xf numFmtId="0" fontId="31" fillId="45" borderId="24" xfId="0" applyFont="1" applyFill="1" applyBorder="1" applyAlignment="1">
      <alignment vertical="top" wrapText="1"/>
    </xf>
    <xf numFmtId="0" fontId="40" fillId="48" borderId="51" xfId="60" applyFont="1" applyFill="1" applyBorder="1"/>
    <xf numFmtId="42" fontId="40" fillId="48" borderId="52" xfId="60" applyNumberFormat="1" applyFont="1" applyFill="1" applyBorder="1"/>
    <xf numFmtId="0" fontId="37" fillId="48" borderId="52" xfId="60" applyFont="1" applyFill="1" applyBorder="1"/>
    <xf numFmtId="0" fontId="37" fillId="48" borderId="53" xfId="60" applyFont="1" applyFill="1" applyBorder="1"/>
    <xf numFmtId="0" fontId="31" fillId="45" borderId="33" xfId="0" applyFont="1" applyFill="1" applyBorder="1" applyAlignment="1">
      <alignment horizontal="center" vertical="top"/>
    </xf>
    <xf numFmtId="42" fontId="31" fillId="45" borderId="16" xfId="0" applyNumberFormat="1" applyFont="1" applyFill="1" applyBorder="1" applyAlignment="1">
      <alignment vertical="top"/>
    </xf>
    <xf numFmtId="0" fontId="31" fillId="45" borderId="16" xfId="0" applyFont="1" applyFill="1" applyBorder="1" applyAlignment="1">
      <alignment vertical="top" wrapText="1"/>
    </xf>
    <xf numFmtId="14" fontId="31" fillId="45" borderId="16" xfId="0" applyNumberFormat="1" applyFont="1" applyFill="1" applyBorder="1" applyAlignment="1">
      <alignment horizontal="center" vertical="top"/>
    </xf>
    <xf numFmtId="0" fontId="31" fillId="45" borderId="18" xfId="0" applyFont="1" applyFill="1" applyBorder="1" applyAlignment="1">
      <alignment vertical="top" wrapText="1"/>
    </xf>
    <xf numFmtId="0" fontId="40" fillId="45" borderId="0" xfId="60" applyFont="1" applyFill="1" applyBorder="1"/>
    <xf numFmtId="173" fontId="31" fillId="0" borderId="0" xfId="107" quotePrefix="1" applyNumberFormat="1" applyFont="1" applyFill="1" applyBorder="1" applyAlignment="1">
      <alignment horizontal="right"/>
    </xf>
    <xf numFmtId="173" fontId="32" fillId="48" borderId="15" xfId="107" quotePrefix="1" applyNumberFormat="1" applyFont="1" applyFill="1" applyBorder="1" applyAlignment="1">
      <alignment horizontal="right"/>
    </xf>
    <xf numFmtId="6" fontId="32" fillId="48" borderId="15" xfId="107" applyNumberFormat="1" applyFont="1" applyFill="1" applyBorder="1" applyAlignment="1">
      <alignment horizontal="right"/>
    </xf>
    <xf numFmtId="6" fontId="32" fillId="48" borderId="15" xfId="107" applyNumberFormat="1" applyFont="1" applyFill="1" applyBorder="1"/>
    <xf numFmtId="6" fontId="32" fillId="48" borderId="26" xfId="107" applyNumberFormat="1" applyFont="1" applyFill="1" applyBorder="1"/>
    <xf numFmtId="173" fontId="31" fillId="0" borderId="16" xfId="107" quotePrefix="1" applyNumberFormat="1" applyFont="1" applyFill="1" applyBorder="1" applyAlignment="1">
      <alignment horizontal="right"/>
    </xf>
    <xf numFmtId="0" fontId="31" fillId="0" borderId="16" xfId="107" applyFont="1" applyFill="1" applyBorder="1" applyAlignment="1">
      <alignment horizontal="center"/>
    </xf>
    <xf numFmtId="0" fontId="32" fillId="43" borderId="0" xfId="0" applyFont="1" applyFill="1" applyBorder="1"/>
    <xf numFmtId="0" fontId="31" fillId="43" borderId="0" xfId="0" applyFont="1" applyFill="1" applyBorder="1"/>
    <xf numFmtId="0" fontId="31" fillId="0" borderId="0" xfId="0" applyFont="1" applyFill="1" applyBorder="1" applyAlignment="1"/>
    <xf numFmtId="0" fontId="31" fillId="0" borderId="0" xfId="0" applyNumberFormat="1" applyFont="1" applyBorder="1" applyAlignment="1">
      <alignment horizontal="left"/>
    </xf>
    <xf numFmtId="0" fontId="32" fillId="0" borderId="13" xfId="0" applyFont="1" applyBorder="1"/>
    <xf numFmtId="6" fontId="31" fillId="0" borderId="13" xfId="0" applyNumberFormat="1" applyFont="1" applyBorder="1"/>
    <xf numFmtId="0" fontId="31" fillId="0" borderId="13" xfId="0" applyFont="1" applyBorder="1"/>
    <xf numFmtId="0" fontId="31" fillId="0" borderId="16" xfId="0" applyFont="1" applyFill="1" applyBorder="1" applyAlignment="1"/>
    <xf numFmtId="6" fontId="31" fillId="0" borderId="16" xfId="0" applyNumberFormat="1" applyFont="1" applyFill="1" applyBorder="1"/>
    <xf numFmtId="6" fontId="32" fillId="48" borderId="13" xfId="0" applyNumberFormat="1" applyFont="1" applyFill="1" applyBorder="1" applyAlignment="1">
      <alignment horizontal="right"/>
    </xf>
    <xf numFmtId="6" fontId="32" fillId="48" borderId="15" xfId="0" applyNumberFormat="1" applyFont="1" applyFill="1" applyBorder="1"/>
    <xf numFmtId="0" fontId="32" fillId="43" borderId="36" xfId="0" applyFont="1" applyFill="1" applyBorder="1" applyAlignment="1">
      <alignment vertical="center"/>
    </xf>
    <xf numFmtId="6" fontId="40" fillId="43" borderId="13" xfId="0" applyNumberFormat="1" applyFont="1" applyFill="1" applyBorder="1" applyAlignment="1">
      <alignment vertical="center"/>
    </xf>
    <xf numFmtId="6" fontId="32" fillId="43" borderId="13" xfId="0" applyNumberFormat="1" applyFont="1" applyFill="1" applyBorder="1" applyAlignment="1">
      <alignment vertical="center"/>
    </xf>
    <xf numFmtId="6" fontId="32" fillId="0" borderId="13" xfId="0" applyNumberFormat="1" applyFont="1" applyFill="1" applyBorder="1" applyAlignment="1">
      <alignment vertical="center"/>
    </xf>
    <xf numFmtId="6" fontId="32" fillId="43" borderId="13" xfId="0" applyNumberFormat="1" applyFont="1" applyFill="1" applyBorder="1" applyAlignment="1">
      <alignment horizontal="right" vertical="center"/>
    </xf>
    <xf numFmtId="6" fontId="32" fillId="43" borderId="15" xfId="0" applyNumberFormat="1" applyFont="1" applyFill="1" applyBorder="1" applyAlignment="1">
      <alignment vertical="center"/>
    </xf>
    <xf numFmtId="6" fontId="31" fillId="47" borderId="0" xfId="0" applyNumberFormat="1" applyFont="1" applyFill="1" applyBorder="1"/>
    <xf numFmtId="6" fontId="31" fillId="47" borderId="16" xfId="0" applyNumberFormat="1" applyFont="1" applyFill="1" applyBorder="1"/>
    <xf numFmtId="6" fontId="31" fillId="47" borderId="16" xfId="107" applyNumberFormat="1" applyFont="1" applyFill="1" applyBorder="1"/>
    <xf numFmtId="0" fontId="46" fillId="0" borderId="17" xfId="0" applyFont="1" applyBorder="1" applyAlignment="1">
      <alignment horizontal="left"/>
    </xf>
    <xf numFmtId="0" fontId="32" fillId="47" borderId="28" xfId="0" applyFont="1" applyFill="1" applyBorder="1" applyAlignment="1">
      <alignment horizontal="left" vertical="center"/>
    </xf>
    <xf numFmtId="3" fontId="32" fillId="0" borderId="37" xfId="0" applyNumberFormat="1" applyFont="1" applyBorder="1" applyAlignment="1">
      <alignment horizontal="right" vertical="center" wrapText="1"/>
    </xf>
    <xf numFmtId="175" fontId="32" fillId="0" borderId="0" xfId="0" applyNumberFormat="1" applyFont="1" applyBorder="1" applyAlignment="1">
      <alignment horizontal="right" vertical="center" wrapText="1"/>
    </xf>
    <xf numFmtId="175" fontId="32" fillId="0" borderId="27" xfId="0" applyNumberFormat="1" applyFont="1" applyBorder="1" applyAlignment="1">
      <alignment horizontal="right" vertical="center"/>
    </xf>
    <xf numFmtId="175" fontId="32" fillId="0" borderId="29" xfId="0" applyNumberFormat="1" applyFont="1" applyFill="1" applyBorder="1" applyAlignment="1">
      <alignment horizontal="right" vertical="center" wrapText="1"/>
    </xf>
    <xf numFmtId="3" fontId="32" fillId="0" borderId="37" xfId="0" applyNumberFormat="1" applyFont="1" applyFill="1" applyBorder="1" applyAlignment="1">
      <alignment horizontal="right" vertical="center" wrapText="1"/>
    </xf>
    <xf numFmtId="175" fontId="32" fillId="0" borderId="29" xfId="0" applyNumberFormat="1" applyFont="1" applyBorder="1" applyAlignment="1">
      <alignment horizontal="right" vertical="center" wrapText="1"/>
    </xf>
    <xf numFmtId="175" fontId="32" fillId="0" borderId="27" xfId="0" applyNumberFormat="1" applyFont="1" applyFill="1" applyBorder="1" applyAlignment="1">
      <alignment horizontal="right" vertical="center"/>
    </xf>
    <xf numFmtId="3" fontId="32" fillId="0" borderId="14" xfId="0" applyNumberFormat="1" applyFont="1" applyFill="1" applyBorder="1" applyAlignment="1">
      <alignment horizontal="right" vertical="center"/>
    </xf>
    <xf numFmtId="0" fontId="31" fillId="0" borderId="0" xfId="0" applyFont="1" applyBorder="1" applyAlignment="1">
      <alignment vertical="center"/>
    </xf>
    <xf numFmtId="0" fontId="31" fillId="0" borderId="0" xfId="0" applyFont="1" applyAlignment="1">
      <alignment vertical="center"/>
    </xf>
    <xf numFmtId="3" fontId="32" fillId="0" borderId="29" xfId="0" applyNumberFormat="1" applyFont="1" applyBorder="1" applyAlignment="1">
      <alignment horizontal="center" vertical="center" wrapText="1"/>
    </xf>
    <xf numFmtId="0" fontId="32" fillId="0" borderId="29" xfId="0" applyFont="1" applyBorder="1" applyAlignment="1">
      <alignment horizontal="center" vertical="center" wrapText="1"/>
    </xf>
    <xf numFmtId="0" fontId="32" fillId="0" borderId="29" xfId="0" applyFont="1" applyBorder="1" applyAlignment="1">
      <alignment horizontal="center" vertical="center"/>
    </xf>
    <xf numFmtId="3" fontId="32" fillId="0" borderId="37" xfId="0" applyNumberFormat="1" applyFont="1" applyBorder="1" applyAlignment="1">
      <alignment horizontal="center" vertical="center" wrapText="1"/>
    </xf>
    <xf numFmtId="0" fontId="32" fillId="0" borderId="27" xfId="0" applyFont="1" applyBorder="1" applyAlignment="1">
      <alignment horizontal="center" vertical="center"/>
    </xf>
    <xf numFmtId="3" fontId="32" fillId="0" borderId="28" xfId="0" applyNumberFormat="1" applyFont="1" applyBorder="1" applyAlignment="1">
      <alignment horizontal="center" vertical="center"/>
    </xf>
    <xf numFmtId="0" fontId="32" fillId="47" borderId="23" xfId="0" applyFont="1" applyFill="1" applyBorder="1" applyAlignment="1">
      <alignment vertical="center"/>
    </xf>
    <xf numFmtId="3" fontId="31" fillId="47" borderId="21" xfId="0" applyNumberFormat="1" applyFont="1" applyFill="1" applyBorder="1" applyAlignment="1">
      <alignment horizontal="right" vertical="center"/>
    </xf>
    <xf numFmtId="175" fontId="31" fillId="47" borderId="21" xfId="0" applyNumberFormat="1" applyFont="1" applyFill="1" applyBorder="1" applyAlignment="1">
      <alignment horizontal="right" vertical="center"/>
    </xf>
    <xf numFmtId="175" fontId="31" fillId="47" borderId="40" xfId="0" applyNumberFormat="1" applyFont="1" applyFill="1" applyBorder="1" applyAlignment="1">
      <alignment horizontal="right" vertical="center"/>
    </xf>
    <xf numFmtId="3" fontId="31" fillId="47" borderId="39" xfId="0" applyNumberFormat="1" applyFont="1" applyFill="1" applyBorder="1" applyAlignment="1">
      <alignment horizontal="right" vertical="center"/>
    </xf>
    <xf numFmtId="3" fontId="31" fillId="0" borderId="14" xfId="0" applyNumberFormat="1" applyFont="1" applyFill="1" applyBorder="1" applyAlignment="1">
      <alignment horizontal="right" vertical="center"/>
    </xf>
    <xf numFmtId="0" fontId="32" fillId="47" borderId="48" xfId="0" applyFont="1" applyFill="1" applyBorder="1" applyAlignment="1">
      <alignment horizontal="left" vertical="center"/>
    </xf>
    <xf numFmtId="3" fontId="32" fillId="0" borderId="35" xfId="0" applyNumberFormat="1" applyFont="1" applyBorder="1" applyAlignment="1">
      <alignment horizontal="right" vertical="center" wrapText="1"/>
    </xf>
    <xf numFmtId="175" fontId="32" fillId="0" borderId="35" xfId="0" applyNumberFormat="1" applyFont="1" applyBorder="1" applyAlignment="1">
      <alignment horizontal="right" vertical="center" wrapText="1"/>
    </xf>
    <xf numFmtId="175" fontId="32" fillId="0" borderId="49" xfId="0" applyNumberFormat="1" applyFont="1" applyBorder="1" applyAlignment="1">
      <alignment horizontal="right" vertical="center"/>
    </xf>
    <xf numFmtId="3" fontId="32" fillId="0" borderId="50" xfId="0" applyNumberFormat="1" applyFont="1" applyBorder="1" applyAlignment="1">
      <alignment horizontal="right" vertical="center" wrapText="1"/>
    </xf>
    <xf numFmtId="175" fontId="32" fillId="0" borderId="49" xfId="0" applyNumberFormat="1" applyFont="1" applyFill="1" applyBorder="1" applyAlignment="1">
      <alignment horizontal="right" vertical="center"/>
    </xf>
    <xf numFmtId="165" fontId="31" fillId="0" borderId="0" xfId="0" applyNumberFormat="1" applyFont="1" applyBorder="1" applyAlignment="1">
      <alignment vertical="center"/>
    </xf>
    <xf numFmtId="3" fontId="31" fillId="0" borderId="37" xfId="0" applyNumberFormat="1" applyFont="1" applyFill="1" applyBorder="1" applyAlignment="1">
      <alignment vertical="center"/>
    </xf>
    <xf numFmtId="165" fontId="31" fillId="0" borderId="0" xfId="0" applyNumberFormat="1" applyFont="1" applyFill="1" applyBorder="1" applyAlignment="1">
      <alignment vertical="center"/>
    </xf>
    <xf numFmtId="3" fontId="31" fillId="47" borderId="41" xfId="0" applyNumberFormat="1" applyFont="1" applyFill="1" applyBorder="1" applyAlignment="1">
      <alignment horizontal="right" vertical="center"/>
    </xf>
    <xf numFmtId="175" fontId="31" fillId="47" borderId="43" xfId="0" applyNumberFormat="1" applyFont="1" applyFill="1" applyBorder="1" applyAlignment="1">
      <alignment horizontal="right" vertical="center"/>
    </xf>
    <xf numFmtId="175" fontId="31" fillId="47" borderId="42" xfId="0" applyNumberFormat="1" applyFont="1" applyFill="1" applyBorder="1" applyAlignment="1">
      <alignment horizontal="right" vertical="center"/>
    </xf>
    <xf numFmtId="0" fontId="32" fillId="47" borderId="23" xfId="0" applyFont="1" applyFill="1" applyBorder="1" applyAlignment="1"/>
    <xf numFmtId="0" fontId="31" fillId="45" borderId="0" xfId="0" applyFont="1" applyFill="1" applyAlignment="1">
      <alignment horizontal="center"/>
    </xf>
    <xf numFmtId="0" fontId="31" fillId="45" borderId="0" xfId="0" applyFont="1" applyFill="1" applyAlignment="1"/>
    <xf numFmtId="0" fontId="31" fillId="45" borderId="0" xfId="0" applyFont="1" applyFill="1" applyAlignment="1">
      <alignment horizontal="left" wrapText="1"/>
    </xf>
    <xf numFmtId="0" fontId="31" fillId="45" borderId="0" xfId="0" applyFont="1" applyFill="1" applyAlignment="1">
      <alignment horizontal="center" wrapText="1"/>
    </xf>
    <xf numFmtId="0" fontId="31" fillId="45" borderId="0" xfId="0" applyFont="1" applyFill="1" applyAlignment="1">
      <alignment wrapText="1"/>
    </xf>
    <xf numFmtId="171" fontId="31" fillId="45" borderId="0" xfId="0" applyNumberFormat="1" applyFont="1" applyFill="1"/>
    <xf numFmtId="0" fontId="40" fillId="45" borderId="32" xfId="60" applyFont="1" applyFill="1" applyBorder="1" applyAlignment="1">
      <alignment horizontal="center" vertical="top"/>
    </xf>
    <xf numFmtId="0" fontId="40" fillId="45" borderId="19" xfId="60" applyFont="1" applyFill="1" applyBorder="1" applyAlignment="1">
      <alignment horizontal="center" vertical="top"/>
    </xf>
    <xf numFmtId="0" fontId="40" fillId="45" borderId="20" xfId="60" applyFont="1" applyFill="1" applyBorder="1" applyAlignment="1">
      <alignment horizontal="center" vertical="top"/>
    </xf>
    <xf numFmtId="0" fontId="40" fillId="45" borderId="0" xfId="60" applyFont="1" applyFill="1" applyAlignment="1">
      <alignment horizontal="center" vertical="top"/>
    </xf>
    <xf numFmtId="0" fontId="31" fillId="45" borderId="0" xfId="0" applyFont="1" applyFill="1" applyAlignment="1">
      <alignment horizontal="left"/>
    </xf>
    <xf numFmtId="0" fontId="46" fillId="45" borderId="0" xfId="0" applyFont="1" applyFill="1" applyAlignment="1">
      <alignment horizontal="left"/>
    </xf>
    <xf numFmtId="0" fontId="46" fillId="45" borderId="30" xfId="0" applyFont="1" applyFill="1" applyBorder="1" applyAlignment="1">
      <alignment horizontal="left" vertical="center"/>
    </xf>
    <xf numFmtId="0" fontId="31" fillId="45" borderId="16" xfId="0" applyFont="1" applyFill="1" applyBorder="1" applyAlignment="1">
      <alignment horizontal="center"/>
    </xf>
    <xf numFmtId="170" fontId="31" fillId="45" borderId="16" xfId="46" applyNumberFormat="1" applyFont="1" applyFill="1" applyBorder="1" applyAlignment="1">
      <alignment horizontal="center"/>
    </xf>
    <xf numFmtId="169" fontId="32" fillId="45" borderId="16" xfId="46" applyNumberFormat="1" applyFont="1" applyFill="1" applyBorder="1" applyAlignment="1">
      <alignment horizontal="center"/>
    </xf>
    <xf numFmtId="166" fontId="31" fillId="45" borderId="16" xfId="46" applyNumberFormat="1" applyFont="1" applyFill="1" applyBorder="1" applyAlignment="1">
      <alignment horizontal="center"/>
    </xf>
    <xf numFmtId="166" fontId="31" fillId="45" borderId="16" xfId="0" applyNumberFormat="1" applyFont="1" applyFill="1" applyBorder="1" applyAlignment="1">
      <alignment horizontal="center"/>
    </xf>
    <xf numFmtId="0" fontId="31" fillId="0" borderId="0" xfId="0" applyFont="1" applyFill="1" applyAlignment="1">
      <alignment horizontal="center"/>
    </xf>
    <xf numFmtId="0" fontId="32" fillId="0" borderId="0" xfId="107" applyFont="1" applyFill="1" applyBorder="1" applyAlignment="1">
      <alignment vertical="top"/>
    </xf>
    <xf numFmtId="0" fontId="31" fillId="0" borderId="0" xfId="107" applyFont="1" applyFill="1" applyBorder="1" applyAlignment="1">
      <alignment vertical="top"/>
    </xf>
    <xf numFmtId="0" fontId="31" fillId="45" borderId="0" xfId="107" applyFont="1" applyFill="1" applyBorder="1"/>
    <xf numFmtId="0" fontId="31" fillId="45" borderId="0" xfId="107" applyFont="1" applyFill="1" applyBorder="1" applyAlignment="1">
      <alignment vertical="top"/>
    </xf>
    <xf numFmtId="0" fontId="31" fillId="0" borderId="0" xfId="0" applyFont="1"/>
    <xf numFmtId="0" fontId="32" fillId="48" borderId="11" xfId="0" applyFont="1" applyFill="1" applyBorder="1" applyAlignment="1">
      <alignment horizontal="center" vertical="center"/>
    </xf>
    <xf numFmtId="176" fontId="31" fillId="0" borderId="38" xfId="0" applyNumberFormat="1" applyFont="1" applyFill="1" applyBorder="1" applyAlignment="1">
      <alignment horizontal="right"/>
    </xf>
    <xf numFmtId="176" fontId="31" fillId="0" borderId="45" xfId="0" applyNumberFormat="1" applyFont="1" applyFill="1" applyBorder="1" applyAlignment="1">
      <alignment horizontal="right"/>
    </xf>
    <xf numFmtId="176" fontId="31" fillId="0" borderId="0" xfId="0" applyNumberFormat="1" applyFont="1" applyFill="1" applyBorder="1" applyAlignment="1">
      <alignment horizontal="right"/>
    </xf>
    <xf numFmtId="176" fontId="31" fillId="0" borderId="38" xfId="0" applyNumberFormat="1" applyFont="1" applyBorder="1" applyAlignment="1">
      <alignment horizontal="right"/>
    </xf>
    <xf numFmtId="176" fontId="31" fillId="0" borderId="45" xfId="0" applyNumberFormat="1" applyFont="1" applyBorder="1" applyAlignment="1">
      <alignment horizontal="right"/>
    </xf>
    <xf numFmtId="0" fontId="31" fillId="0" borderId="0" xfId="0" applyNumberFormat="1" applyFont="1" applyFill="1" applyBorder="1" applyAlignment="1">
      <alignment horizontal="right"/>
    </xf>
    <xf numFmtId="0" fontId="31" fillId="0" borderId="38" xfId="0" applyNumberFormat="1" applyFont="1" applyBorder="1" applyAlignment="1">
      <alignment horizontal="right"/>
    </xf>
    <xf numFmtId="177" fontId="31" fillId="0" borderId="0" xfId="0" applyNumberFormat="1" applyFont="1" applyBorder="1" applyAlignment="1">
      <alignment horizontal="right"/>
    </xf>
    <xf numFmtId="177" fontId="31" fillId="0" borderId="0" xfId="0" applyNumberFormat="1" applyFont="1" applyFill="1" applyBorder="1" applyAlignment="1">
      <alignment horizontal="right"/>
    </xf>
    <xf numFmtId="177" fontId="31" fillId="0" borderId="16" xfId="0" applyNumberFormat="1" applyFont="1" applyBorder="1" applyAlignment="1">
      <alignment horizontal="right"/>
    </xf>
    <xf numFmtId="177" fontId="31" fillId="0" borderId="16" xfId="0" applyNumberFormat="1" applyFont="1" applyFill="1" applyBorder="1" applyAlignment="1">
      <alignment horizontal="right"/>
    </xf>
    <xf numFmtId="177" fontId="31" fillId="0" borderId="30" xfId="0" applyNumberFormat="1" applyFont="1" applyBorder="1" applyAlignment="1">
      <alignment horizontal="right"/>
    </xf>
    <xf numFmtId="177" fontId="31" fillId="0" borderId="17" xfId="0" applyNumberFormat="1" applyFont="1" applyBorder="1" applyAlignment="1">
      <alignment horizontal="right"/>
    </xf>
    <xf numFmtId="3" fontId="32" fillId="0" borderId="15" xfId="0" applyNumberFormat="1" applyFont="1" applyBorder="1" applyAlignment="1">
      <alignment horizontal="center" wrapText="1"/>
    </xf>
    <xf numFmtId="0" fontId="31" fillId="0" borderId="0" xfId="0" applyFont="1" applyAlignment="1" applyProtection="1">
      <alignment wrapText="1"/>
    </xf>
    <xf numFmtId="3" fontId="31" fillId="0" borderId="0" xfId="0" applyNumberFormat="1" applyFont="1" applyAlignment="1" applyProtection="1">
      <alignment wrapText="1"/>
    </xf>
    <xf numFmtId="0" fontId="31" fillId="0" borderId="0" xfId="0" applyFont="1" applyProtection="1"/>
    <xf numFmtId="3" fontId="31" fillId="0" borderId="0" xfId="0" applyNumberFormat="1" applyFont="1" applyProtection="1"/>
    <xf numFmtId="0" fontId="47" fillId="0" borderId="0" xfId="107" applyFont="1" applyFill="1" applyBorder="1"/>
    <xf numFmtId="0" fontId="38" fillId="47" borderId="36" xfId="0" applyFont="1" applyFill="1" applyBorder="1" applyAlignment="1">
      <alignment wrapText="1"/>
    </xf>
    <xf numFmtId="0" fontId="31" fillId="47" borderId="13" xfId="0" applyFont="1" applyFill="1" applyBorder="1" applyAlignment="1">
      <alignment horizontal="center"/>
    </xf>
    <xf numFmtId="171" fontId="31" fillId="47" borderId="13" xfId="0" applyNumberFormat="1" applyFont="1" applyFill="1" applyBorder="1" applyAlignment="1">
      <alignment horizontal="center"/>
    </xf>
    <xf numFmtId="0" fontId="31" fillId="47" borderId="13" xfId="0" applyFont="1" applyFill="1" applyBorder="1"/>
    <xf numFmtId="0" fontId="31" fillId="47" borderId="13" xfId="0" quotePrefix="1" applyFont="1" applyFill="1" applyBorder="1" applyAlignment="1">
      <alignment horizontal="center"/>
    </xf>
    <xf numFmtId="0" fontId="31" fillId="47" borderId="15" xfId="0" quotePrefix="1" applyFont="1" applyFill="1" applyBorder="1" applyAlignment="1">
      <alignment horizontal="center"/>
    </xf>
    <xf numFmtId="3" fontId="31" fillId="47" borderId="13" xfId="0" applyNumberFormat="1" applyFont="1" applyFill="1" applyBorder="1" applyAlignment="1">
      <alignment horizontal="center"/>
    </xf>
    <xf numFmtId="16" fontId="31" fillId="47" borderId="13" xfId="0" applyNumberFormat="1" applyFont="1" applyFill="1" applyBorder="1" applyAlignment="1">
      <alignment horizontal="center"/>
    </xf>
    <xf numFmtId="0" fontId="31" fillId="47" borderId="15" xfId="0" applyFont="1" applyFill="1" applyBorder="1" applyAlignment="1">
      <alignment horizontal="center"/>
    </xf>
    <xf numFmtId="0" fontId="31" fillId="47" borderId="13" xfId="0" applyNumberFormat="1" applyFont="1" applyFill="1" applyBorder="1" applyAlignment="1">
      <alignment horizontal="center"/>
    </xf>
    <xf numFmtId="171" fontId="32" fillId="48" borderId="11" xfId="0" applyNumberFormat="1" applyFont="1" applyFill="1" applyBorder="1" applyAlignment="1">
      <alignment horizontal="center" vertical="center"/>
    </xf>
    <xf numFmtId="0" fontId="32" fillId="48" borderId="11" xfId="0" applyFont="1" applyFill="1" applyBorder="1" applyAlignment="1">
      <alignment horizontal="center" vertical="center" wrapText="1"/>
    </xf>
    <xf numFmtId="0" fontId="31" fillId="0" borderId="0" xfId="0" applyFont="1" applyAlignment="1">
      <alignment vertical="top"/>
    </xf>
    <xf numFmtId="3" fontId="31" fillId="0" borderId="0" xfId="0" applyNumberFormat="1" applyFont="1" applyAlignment="1">
      <alignment vertical="top"/>
    </xf>
    <xf numFmtId="0" fontId="31" fillId="0" borderId="0" xfId="0" applyNumberFormat="1" applyFont="1" applyFill="1" applyBorder="1" applyAlignment="1">
      <alignment horizontal="left" wrapText="1"/>
    </xf>
    <xf numFmtId="0" fontId="32" fillId="0" borderId="0" xfId="0" applyFont="1" applyFill="1" applyAlignment="1" applyProtection="1">
      <alignment wrapText="1"/>
    </xf>
    <xf numFmtId="0" fontId="31" fillId="0" borderId="0" xfId="0" applyNumberFormat="1" applyFont="1" applyAlignment="1" applyProtection="1">
      <alignment vertical="top" wrapText="1"/>
    </xf>
    <xf numFmtId="0" fontId="31" fillId="0" borderId="0" xfId="0" applyFont="1" applyAlignment="1">
      <alignment vertical="top" wrapText="1"/>
    </xf>
    <xf numFmtId="0" fontId="31" fillId="0" borderId="0" xfId="0" applyFont="1" applyAlignment="1" applyProtection="1">
      <alignment vertical="top" wrapText="1"/>
    </xf>
    <xf numFmtId="0" fontId="31" fillId="0" borderId="0" xfId="0" applyFont="1"/>
    <xf numFmtId="0" fontId="31" fillId="0" borderId="0" xfId="0" applyFont="1" applyAlignment="1">
      <alignment horizontal="left" wrapText="1"/>
    </xf>
    <xf numFmtId="175" fontId="32" fillId="48" borderId="36" xfId="0" applyNumberFormat="1" applyFont="1" applyFill="1" applyBorder="1" applyAlignment="1">
      <alignment horizontal="center"/>
    </xf>
    <xf numFmtId="175" fontId="32" fillId="48" borderId="13" xfId="0" applyNumberFormat="1" applyFont="1" applyFill="1" applyBorder="1" applyAlignment="1">
      <alignment horizontal="center"/>
    </xf>
    <xf numFmtId="175" fontId="32" fillId="48" borderId="15" xfId="0" applyNumberFormat="1" applyFont="1" applyFill="1" applyBorder="1" applyAlignment="1">
      <alignment horizontal="center"/>
    </xf>
    <xf numFmtId="0" fontId="32" fillId="48" borderId="36" xfId="0" applyFont="1" applyFill="1" applyBorder="1" applyAlignment="1">
      <alignment horizontal="center"/>
    </xf>
    <xf numFmtId="0" fontId="32" fillId="48" borderId="13" xfId="0" applyFont="1" applyFill="1" applyBorder="1" applyAlignment="1">
      <alignment horizontal="center"/>
    </xf>
    <xf numFmtId="0" fontId="32" fillId="48" borderId="15" xfId="0" applyFont="1" applyFill="1" applyBorder="1" applyAlignment="1">
      <alignment horizontal="center"/>
    </xf>
    <xf numFmtId="0" fontId="31" fillId="0" borderId="0" xfId="0" applyFont="1" applyFill="1" applyBorder="1" applyAlignment="1">
      <alignment wrapText="1"/>
    </xf>
    <xf numFmtId="0" fontId="32" fillId="48" borderId="11" xfId="0" applyFont="1" applyFill="1" applyBorder="1" applyAlignment="1">
      <alignment horizontal="center"/>
    </xf>
    <xf numFmtId="0" fontId="32" fillId="0" borderId="38" xfId="0" applyFont="1" applyBorder="1" applyAlignment="1">
      <alignment horizontal="center" wrapText="1"/>
    </xf>
    <xf numFmtId="0" fontId="32" fillId="0" borderId="45" xfId="0" applyFont="1" applyBorder="1" applyAlignment="1">
      <alignment horizontal="center" wrapText="1"/>
    </xf>
    <xf numFmtId="0" fontId="32" fillId="0" borderId="0" xfId="0" applyNumberFormat="1" applyFont="1" applyFill="1" applyBorder="1" applyAlignment="1">
      <alignment horizontal="left" wrapText="1"/>
    </xf>
    <xf numFmtId="0" fontId="31" fillId="0" borderId="0" xfId="0" applyNumberFormat="1" applyFont="1" applyAlignment="1">
      <alignment horizontal="left" wrapText="1"/>
    </xf>
    <xf numFmtId="0" fontId="32" fillId="0" borderId="0" xfId="0" applyFont="1" applyAlignment="1">
      <alignment horizontal="left" wrapText="1"/>
    </xf>
    <xf numFmtId="0" fontId="32" fillId="48" borderId="11" xfId="0" applyFont="1" applyFill="1" applyBorder="1" applyAlignment="1">
      <alignment horizontal="center" vertical="center"/>
    </xf>
    <xf numFmtId="0" fontId="32" fillId="47" borderId="11" xfId="107" applyFont="1" applyFill="1" applyBorder="1" applyAlignment="1">
      <alignment horizontal="center" wrapText="1"/>
    </xf>
    <xf numFmtId="0" fontId="32" fillId="0" borderId="17" xfId="107" applyFont="1" applyFill="1" applyBorder="1" applyAlignment="1">
      <alignment horizontal="center"/>
    </xf>
    <xf numFmtId="0" fontId="32" fillId="0" borderId="15" xfId="107" applyFont="1" applyFill="1" applyBorder="1" applyAlignment="1">
      <alignment horizontal="center"/>
    </xf>
    <xf numFmtId="0" fontId="33" fillId="48" borderId="11" xfId="107" applyFont="1" applyFill="1" applyBorder="1" applyAlignment="1">
      <alignment horizontal="center"/>
    </xf>
    <xf numFmtId="0" fontId="32" fillId="0" borderId="27" xfId="107" applyFont="1" applyFill="1" applyBorder="1" applyAlignment="1">
      <alignment horizontal="center" wrapText="1"/>
    </xf>
    <xf numFmtId="0" fontId="32" fillId="0" borderId="17" xfId="107" applyFont="1" applyFill="1" applyBorder="1" applyAlignment="1">
      <alignment horizontal="center" wrapText="1"/>
    </xf>
    <xf numFmtId="0" fontId="32" fillId="0" borderId="29" xfId="107" applyFont="1" applyFill="1" applyBorder="1" applyAlignment="1">
      <alignment horizontal="center" wrapText="1"/>
    </xf>
    <xf numFmtId="0" fontId="32" fillId="0" borderId="16" xfId="107" applyFont="1" applyFill="1" applyBorder="1" applyAlignment="1">
      <alignment horizontal="center" wrapText="1"/>
    </xf>
    <xf numFmtId="0" fontId="32" fillId="47" borderId="37" xfId="107" applyFont="1" applyFill="1" applyBorder="1" applyAlignment="1">
      <alignment horizontal="center" wrapText="1"/>
    </xf>
    <xf numFmtId="0" fontId="32" fillId="47" borderId="45" xfId="107" applyFont="1" applyFill="1" applyBorder="1" applyAlignment="1">
      <alignment horizontal="center" wrapText="1"/>
    </xf>
    <xf numFmtId="0" fontId="32" fillId="0" borderId="30" xfId="107" applyFont="1" applyFill="1" applyBorder="1" applyAlignment="1">
      <alignment horizontal="center"/>
    </xf>
    <xf numFmtId="0" fontId="31" fillId="45" borderId="0" xfId="0" applyFont="1" applyFill="1" applyAlignment="1">
      <alignment horizontal="left" wrapText="1"/>
    </xf>
    <xf numFmtId="0" fontId="32" fillId="47" borderId="28" xfId="0" applyFont="1" applyFill="1" applyBorder="1" applyAlignment="1">
      <alignment horizontal="center" wrapText="1"/>
    </xf>
    <xf numFmtId="0" fontId="32" fillId="47" borderId="31" xfId="0" applyFont="1" applyFill="1" applyBorder="1" applyAlignment="1">
      <alignment horizontal="center" wrapText="1"/>
    </xf>
  </cellXfs>
  <cellStyles count="140">
    <cellStyle name="20% - Accent1" xfId="1" builtinId="30" customBuiltin="1"/>
    <cellStyle name="20% - Accent1 2" xfId="111"/>
    <cellStyle name="20% - Accent2" xfId="2" builtinId="34" customBuiltin="1"/>
    <cellStyle name="20% - Accent2 2" xfId="112"/>
    <cellStyle name="20% - Accent3" xfId="3" builtinId="38" customBuiltin="1"/>
    <cellStyle name="20% - Accent3 2" xfId="113"/>
    <cellStyle name="20% - Accent4" xfId="4" builtinId="42" customBuiltin="1"/>
    <cellStyle name="20% - Accent4 2" xfId="114"/>
    <cellStyle name="20% - Accent5" xfId="5" builtinId="46" customBuiltin="1"/>
    <cellStyle name="20% - Accent5 2" xfId="115"/>
    <cellStyle name="20% - Accent6" xfId="6" builtinId="50" customBuiltin="1"/>
    <cellStyle name="20% - Accent6 2" xfId="116"/>
    <cellStyle name="40% - Accent1" xfId="7" builtinId="31" customBuiltin="1"/>
    <cellStyle name="40% - Accent1 2" xfId="117"/>
    <cellStyle name="40% - Accent2" xfId="8" builtinId="35" customBuiltin="1"/>
    <cellStyle name="40% - Accent2 2" xfId="118"/>
    <cellStyle name="40% - Accent3" xfId="9" builtinId="39" customBuiltin="1"/>
    <cellStyle name="40% - Accent3 2" xfId="119"/>
    <cellStyle name="40% - Accent4" xfId="10" builtinId="43" customBuiltin="1"/>
    <cellStyle name="40% - Accent4 2" xfId="120"/>
    <cellStyle name="40% - Accent5" xfId="11" builtinId="47" customBuiltin="1"/>
    <cellStyle name="40% - Accent5 2" xfId="121"/>
    <cellStyle name="40% - Accent6" xfId="12" builtinId="51" customBuiltin="1"/>
    <cellStyle name="40% - Accent6 2" xfId="122"/>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alculation 2" xfId="109"/>
    <cellStyle name="Check Cell" xfId="45" builtinId="23" customBuiltin="1"/>
    <cellStyle name="Comma" xfId="46" builtinId="3"/>
    <cellStyle name="Comma 2" xfId="110"/>
    <cellStyle name="Currency" xfId="47" builtinId="4"/>
    <cellStyle name="Emphasis 1" xfId="48"/>
    <cellStyle name="Emphasis 2" xfId="49"/>
    <cellStyle name="Emphasis 3" xfId="50"/>
    <cellStyle name="Explanatory Text" xfId="51" builtinId="53" customBuiltin="1"/>
    <cellStyle name="Good" xfId="52" builtinId="26" customBuiltin="1"/>
    <cellStyle name="Heading 1" xfId="53" builtinId="16" customBuiltin="1"/>
    <cellStyle name="Heading 2" xfId="54" builtinId="17" customBuiltin="1"/>
    <cellStyle name="Heading 3" xfId="55" builtinId="18" customBuiltin="1"/>
    <cellStyle name="Heading 4" xfId="56" builtinId="19" customBuiltin="1"/>
    <cellStyle name="Input" xfId="57" builtinId="20" customBuiltin="1"/>
    <cellStyle name="Linked Cell" xfId="58" builtinId="24" customBuiltin="1"/>
    <cellStyle name="Neutral" xfId="59" builtinId="28" customBuiltin="1"/>
    <cellStyle name="Normal" xfId="0" builtinId="0"/>
    <cellStyle name="Normal 2" xfId="107"/>
    <cellStyle name="Normal 3" xfId="108"/>
    <cellStyle name="Normal_Funding Shift Table Sample" xfId="60"/>
    <cellStyle name="Note" xfId="61" builtinId="10" customBuiltin="1"/>
    <cellStyle name="Output" xfId="62" builtinId="21" customBuiltin="1"/>
    <cellStyle name="Percent" xfId="63" builtinId="5"/>
    <cellStyle name="SAPBEXaggData" xfId="64"/>
    <cellStyle name="SAPBEXaggDataEmph" xfId="65"/>
    <cellStyle name="SAPBEXaggItem" xfId="66"/>
    <cellStyle name="SAPBEXaggItemX" xfId="67"/>
    <cellStyle name="SAPBEXchaText" xfId="68"/>
    <cellStyle name="SAPBEXexcBad7" xfId="69"/>
    <cellStyle name="SAPBEXexcBad7 2" xfId="123"/>
    <cellStyle name="SAPBEXexcBad8" xfId="70"/>
    <cellStyle name="SAPBEXexcBad8 2" xfId="124"/>
    <cellStyle name="SAPBEXexcBad9" xfId="71"/>
    <cellStyle name="SAPBEXexcBad9 2" xfId="125"/>
    <cellStyle name="SAPBEXexcCritical4" xfId="72"/>
    <cellStyle name="SAPBEXexcCritical4 2" xfId="126"/>
    <cellStyle name="SAPBEXexcCritical5" xfId="73"/>
    <cellStyle name="SAPBEXexcCritical5 2" xfId="127"/>
    <cellStyle name="SAPBEXexcCritical6" xfId="74"/>
    <cellStyle name="SAPBEXexcCritical6 2" xfId="128"/>
    <cellStyle name="SAPBEXexcGood1" xfId="75"/>
    <cellStyle name="SAPBEXexcGood1 2" xfId="129"/>
    <cellStyle name="SAPBEXexcGood2" xfId="76"/>
    <cellStyle name="SAPBEXexcGood2 2" xfId="130"/>
    <cellStyle name="SAPBEXexcGood3" xfId="77"/>
    <cellStyle name="SAPBEXexcGood3 2" xfId="131"/>
    <cellStyle name="SAPBEXfilterDrill" xfId="78"/>
    <cellStyle name="SAPBEXfilterItem" xfId="79"/>
    <cellStyle name="SAPBEXfilterItem 2" xfId="132"/>
    <cellStyle name="SAPBEXfilterText" xfId="80"/>
    <cellStyle name="SAPBEXformats" xfId="81"/>
    <cellStyle name="SAPBEXformats 2" xfId="133"/>
    <cellStyle name="SAPBEXheaderItem" xfId="82"/>
    <cellStyle name="SAPBEXheaderText" xfId="83"/>
    <cellStyle name="SAPBEXHLevel0" xfId="84"/>
    <cellStyle name="SAPBEXHLevel0X" xfId="85"/>
    <cellStyle name="SAPBEXHLevel1" xfId="86"/>
    <cellStyle name="SAPBEXHLevel1X" xfId="87"/>
    <cellStyle name="SAPBEXHLevel2" xfId="88"/>
    <cellStyle name="SAPBEXHLevel2X" xfId="89"/>
    <cellStyle name="SAPBEXHLevel3" xfId="90"/>
    <cellStyle name="SAPBEXHLevel3X" xfId="91"/>
    <cellStyle name="SAPBEXinputData" xfId="92"/>
    <cellStyle name="SAPBEXresData" xfId="93"/>
    <cellStyle name="SAPBEXresData 2" xfId="134"/>
    <cellStyle name="SAPBEXresDataEmph" xfId="94"/>
    <cellStyle name="SAPBEXresItem" xfId="95"/>
    <cellStyle name="SAPBEXresItem 2" xfId="135"/>
    <cellStyle name="SAPBEXresItemX" xfId="96"/>
    <cellStyle name="SAPBEXresItemX 2" xfId="136"/>
    <cellStyle name="SAPBEXstdData" xfId="97"/>
    <cellStyle name="SAPBEXstdData 2" xfId="137"/>
    <cellStyle name="SAPBEXstdDataEmph" xfId="98"/>
    <cellStyle name="SAPBEXstdItem" xfId="99"/>
    <cellStyle name="SAPBEXstdItem 2" xfId="138"/>
    <cellStyle name="SAPBEXstdItemX" xfId="100"/>
    <cellStyle name="SAPBEXstdItemX 2" xfId="139"/>
    <cellStyle name="SAPBEXtitle" xfId="101"/>
    <cellStyle name="SAPBEXundefined" xfId="102"/>
    <cellStyle name="Sheet Title" xfId="103"/>
    <cellStyle name="Title" xfId="104" builtinId="15" customBuiltin="1"/>
    <cellStyle name="Total" xfId="105" builtinId="25" customBuiltin="1"/>
    <cellStyle name="Warning Text" xfId="10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ssuo/cee/dr/Shared%20Documents/2007%20Budget/Budget%20Forecast%202006-08/DR_ACTMA%20Docs/DR%20ACTMA%20thru%2009%20Sept%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MA Pivot"/>
      <sheetName val="ACTMA Detail"/>
    </sheetNames>
    <sheetDataSet>
      <sheetData sheetId="0"/>
      <sheetData sheetId="1">
        <row r="2">
          <cell r="N2" t="str">
            <v>ENERTOUCH INC</v>
          </cell>
          <cell r="P2">
            <v>232323.08</v>
          </cell>
        </row>
        <row r="3">
          <cell r="N3" t="str">
            <v>ENERTOUCH INC</v>
          </cell>
          <cell r="P3">
            <v>180623.66</v>
          </cell>
        </row>
        <row r="4">
          <cell r="N4" t="str">
            <v>CANNON TECHNOLOGIES INC</v>
          </cell>
          <cell r="P4">
            <v>0</v>
          </cell>
        </row>
        <row r="5">
          <cell r="N5" t="str">
            <v>CANNON TECHNOLOGIES INC</v>
          </cell>
          <cell r="P5">
            <v>4132.8</v>
          </cell>
        </row>
        <row r="6">
          <cell r="N6" t="str">
            <v>CANNON TECHNOLOGIES INC</v>
          </cell>
          <cell r="P6">
            <v>0</v>
          </cell>
        </row>
        <row r="7">
          <cell r="N7" t="str">
            <v>CANNON TECHNOLOGIES INC</v>
          </cell>
          <cell r="P7">
            <v>96768</v>
          </cell>
        </row>
        <row r="8">
          <cell r="N8" t="str">
            <v>CANNON TECHNOLOGIES INC</v>
          </cell>
          <cell r="P8">
            <v>72375</v>
          </cell>
        </row>
        <row r="9">
          <cell r="N9" t="str">
            <v>CANNON TECHNOLOGIES INC</v>
          </cell>
          <cell r="P9">
            <v>96768</v>
          </cell>
        </row>
        <row r="10">
          <cell r="N10" t="str">
            <v>CANNON TECHNOLOGIES INC</v>
          </cell>
          <cell r="P10">
            <v>96768</v>
          </cell>
        </row>
        <row r="11">
          <cell r="N11" t="str">
            <v>CANNON TECHNOLOGIES INC</v>
          </cell>
          <cell r="P11">
            <v>-423059.4</v>
          </cell>
        </row>
        <row r="12">
          <cell r="N12" t="str">
            <v>CANNON TECHNOLOGIES INC</v>
          </cell>
          <cell r="P12">
            <v>0</v>
          </cell>
        </row>
        <row r="13">
          <cell r="N13" t="str">
            <v>CANNON TECHNOLOGIES INC</v>
          </cell>
          <cell r="P13">
            <v>72375</v>
          </cell>
        </row>
        <row r="14">
          <cell r="N14" t="str">
            <v>CANNON TECHNOLOGIES INC</v>
          </cell>
          <cell r="P14">
            <v>423059.4</v>
          </cell>
        </row>
        <row r="15">
          <cell r="N15" t="str">
            <v>CANNON TECHNOLOGIES INC</v>
          </cell>
          <cell r="P15">
            <v>4132.8</v>
          </cell>
        </row>
        <row r="16">
          <cell r="N16" t="str">
            <v>CANNON TECHNOLOGIES INC</v>
          </cell>
          <cell r="P16">
            <v>4132.8</v>
          </cell>
        </row>
        <row r="17">
          <cell r="N17" t="str">
            <v>CANNON TECHNOLOGIES INC</v>
          </cell>
          <cell r="P17">
            <v>72375</v>
          </cell>
        </row>
        <row r="18">
          <cell r="N18" t="str">
            <v>CANNON TECHNOLOGIES INC</v>
          </cell>
          <cell r="P18">
            <v>96768</v>
          </cell>
        </row>
        <row r="19">
          <cell r="N19" t="str">
            <v>CANNON TECHNOLOGIES INC</v>
          </cell>
          <cell r="P19">
            <v>72375</v>
          </cell>
        </row>
        <row r="20">
          <cell r="N20" t="str">
            <v>CANNON TECHNOLOGIES INC</v>
          </cell>
          <cell r="P20">
            <v>1935.36</v>
          </cell>
        </row>
        <row r="21">
          <cell r="N21" t="str">
            <v>CANNON TECHNOLOGIES INC</v>
          </cell>
          <cell r="P21">
            <v>1935.36</v>
          </cell>
        </row>
        <row r="22">
          <cell r="N22" t="str">
            <v>CANNON TECHNOLOGIES INC</v>
          </cell>
          <cell r="P22">
            <v>82.66</v>
          </cell>
        </row>
        <row r="23">
          <cell r="N23" t="str">
            <v>CANNON TECHNOLOGIES INC</v>
          </cell>
          <cell r="P23">
            <v>1935.36</v>
          </cell>
        </row>
        <row r="24">
          <cell r="N24" t="str">
            <v>CANNON TECHNOLOGIES INC</v>
          </cell>
          <cell r="P24">
            <v>1447.5</v>
          </cell>
        </row>
        <row r="25">
          <cell r="N25" t="str">
            <v>CANNON TECHNOLOGIES INC</v>
          </cell>
          <cell r="P25">
            <v>-82.66</v>
          </cell>
        </row>
        <row r="26">
          <cell r="N26" t="str">
            <v>CANNON TECHNOLOGIES INC</v>
          </cell>
          <cell r="P26">
            <v>1447.5</v>
          </cell>
        </row>
        <row r="27">
          <cell r="N27" t="str">
            <v>CANNON TECHNOLOGIES INC</v>
          </cell>
          <cell r="P27">
            <v>82.66</v>
          </cell>
        </row>
        <row r="28">
          <cell r="N28" t="str">
            <v>CANNON TECHNOLOGIES INC</v>
          </cell>
          <cell r="P28">
            <v>1447.5</v>
          </cell>
        </row>
        <row r="29">
          <cell r="N29" t="str">
            <v>CANNON TECHNOLOGIES INC</v>
          </cell>
          <cell r="P29">
            <v>82.66</v>
          </cell>
        </row>
        <row r="30">
          <cell r="N30" t="str">
            <v>CANNON TECHNOLOGIES INC</v>
          </cell>
          <cell r="P30">
            <v>1935.36</v>
          </cell>
        </row>
        <row r="31">
          <cell r="N31" t="str">
            <v>CANNON TECHNOLOGIES INC</v>
          </cell>
          <cell r="P31">
            <v>82.66</v>
          </cell>
        </row>
        <row r="32">
          <cell r="N32" t="str">
            <v>CANNON TECHNOLOGIES INC</v>
          </cell>
          <cell r="P32">
            <v>1447.5</v>
          </cell>
        </row>
        <row r="33">
          <cell r="N33" t="str">
            <v/>
          </cell>
          <cell r="P33">
            <v>0</v>
          </cell>
        </row>
        <row r="34">
          <cell r="N34" t="str">
            <v/>
          </cell>
          <cell r="P34">
            <v>0</v>
          </cell>
        </row>
        <row r="35">
          <cell r="N35" t="str">
            <v/>
          </cell>
          <cell r="P35">
            <v>0</v>
          </cell>
        </row>
        <row r="36">
          <cell r="N36" t="str">
            <v/>
          </cell>
          <cell r="P36">
            <v>0</v>
          </cell>
        </row>
        <row r="37">
          <cell r="N37" t="str">
            <v/>
          </cell>
          <cell r="P37">
            <v>0</v>
          </cell>
        </row>
        <row r="38">
          <cell r="N38" t="str">
            <v/>
          </cell>
          <cell r="P38">
            <v>0</v>
          </cell>
        </row>
        <row r="39">
          <cell r="N39" t="str">
            <v/>
          </cell>
          <cell r="P39">
            <v>0</v>
          </cell>
        </row>
        <row r="40">
          <cell r="N40" t="str">
            <v>CORESTAFF SERVICES LP</v>
          </cell>
          <cell r="P40">
            <v>0</v>
          </cell>
        </row>
        <row r="41">
          <cell r="N41" t="str">
            <v>CORESTAFF SERVICES LP</v>
          </cell>
          <cell r="P41">
            <v>0</v>
          </cell>
        </row>
        <row r="42">
          <cell r="N42" t="str">
            <v>CORESTAFF SERVICES LP</v>
          </cell>
          <cell r="P42">
            <v>0</v>
          </cell>
        </row>
        <row r="43">
          <cell r="N43" t="str">
            <v>CORESTAFF SERVICES LP</v>
          </cell>
          <cell r="P43">
            <v>0</v>
          </cell>
        </row>
        <row r="44">
          <cell r="N44" t="str">
            <v>CORESTAFF SERVICES LP</v>
          </cell>
          <cell r="P44">
            <v>0</v>
          </cell>
        </row>
        <row r="45">
          <cell r="N45" t="str">
            <v>CORESTAFF SERVICES LP</v>
          </cell>
          <cell r="P45">
            <v>0</v>
          </cell>
        </row>
        <row r="46">
          <cell r="N46" t="str">
            <v/>
          </cell>
          <cell r="P46">
            <v>0</v>
          </cell>
        </row>
        <row r="47">
          <cell r="N47" t="str">
            <v/>
          </cell>
          <cell r="P47">
            <v>4</v>
          </cell>
        </row>
        <row r="48">
          <cell r="N48" t="str">
            <v>CANNON TECHNOLOGIES INC</v>
          </cell>
          <cell r="P48">
            <v>6500</v>
          </cell>
        </row>
        <row r="49">
          <cell r="N49" t="str">
            <v>CANNON TECHNOLOGIES INC</v>
          </cell>
          <cell r="P49">
            <v>1700</v>
          </cell>
        </row>
        <row r="50">
          <cell r="N50" t="str">
            <v>CANNON TECHNOLOGIES INC</v>
          </cell>
          <cell r="P50">
            <v>-1447.5</v>
          </cell>
        </row>
        <row r="51">
          <cell r="N51" t="str">
            <v>ENERTOUCH INC</v>
          </cell>
          <cell r="P51">
            <v>10678</v>
          </cell>
        </row>
        <row r="52">
          <cell r="N52" t="str">
            <v>CANNON TECHNOLOGIES INC</v>
          </cell>
          <cell r="P52">
            <v>1447.5</v>
          </cell>
        </row>
        <row r="53">
          <cell r="N53" t="str">
            <v>ENERTOUCH INC</v>
          </cell>
          <cell r="P53">
            <v>10272</v>
          </cell>
        </row>
        <row r="54">
          <cell r="N54" t="str">
            <v>ENERTOUCH INC</v>
          </cell>
          <cell r="P54">
            <v>27698.54</v>
          </cell>
        </row>
        <row r="55">
          <cell r="N55" t="str">
            <v>ENERTOUCH INC</v>
          </cell>
          <cell r="P55">
            <v>16523.47</v>
          </cell>
        </row>
        <row r="56">
          <cell r="N56" t="str">
            <v>CORESTAFF SERVICES LP</v>
          </cell>
          <cell r="P56">
            <v>0</v>
          </cell>
        </row>
        <row r="57">
          <cell r="N57" t="str">
            <v>CORESTAFF SERVICES LP</v>
          </cell>
          <cell r="P57">
            <v>0</v>
          </cell>
        </row>
        <row r="58">
          <cell r="N58" t="str">
            <v>CORESTAFF SERVICES LP</v>
          </cell>
          <cell r="P58">
            <v>0</v>
          </cell>
        </row>
        <row r="59">
          <cell r="N59" t="str">
            <v>CORESTAFF SERVICES LP</v>
          </cell>
          <cell r="P59">
            <v>0</v>
          </cell>
        </row>
        <row r="60">
          <cell r="N60" t="str">
            <v>CORESTAFF SERVICES LP</v>
          </cell>
          <cell r="P60">
            <v>0</v>
          </cell>
        </row>
        <row r="61">
          <cell r="N61" t="str">
            <v>YATES ADVERTISING</v>
          </cell>
          <cell r="P61">
            <v>25500</v>
          </cell>
        </row>
        <row r="62">
          <cell r="N62" t="str">
            <v>YATES ADVERTISING</v>
          </cell>
          <cell r="P62">
            <v>14250</v>
          </cell>
        </row>
        <row r="63">
          <cell r="N63" t="str">
            <v>YATES ADVERTISING</v>
          </cell>
          <cell r="P63">
            <v>28436.41</v>
          </cell>
        </row>
        <row r="64">
          <cell r="N64" t="str">
            <v>YATES ADVERTISING</v>
          </cell>
          <cell r="P64">
            <v>38400</v>
          </cell>
        </row>
        <row r="65">
          <cell r="N65" t="str">
            <v>YATES ADVERTISING</v>
          </cell>
          <cell r="P65">
            <v>12826.5</v>
          </cell>
        </row>
        <row r="66">
          <cell r="N66" t="str">
            <v>YATES ADVERTISING</v>
          </cell>
          <cell r="P66">
            <v>813.75</v>
          </cell>
        </row>
        <row r="67">
          <cell r="N67" t="str">
            <v>YATES ADVERTISING</v>
          </cell>
          <cell r="P67">
            <v>33766.75</v>
          </cell>
        </row>
        <row r="68">
          <cell r="N68" t="str">
            <v>YATES ADVERTISING</v>
          </cell>
          <cell r="P68">
            <v>61289.79</v>
          </cell>
        </row>
        <row r="69">
          <cell r="N69" t="str">
            <v>YATES ADVERTISING</v>
          </cell>
          <cell r="P69">
            <v>7950</v>
          </cell>
        </row>
        <row r="70">
          <cell r="N70" t="str">
            <v>YATES ADVERTISING</v>
          </cell>
          <cell r="P70">
            <v>10481.25</v>
          </cell>
        </row>
        <row r="71">
          <cell r="N71" t="str">
            <v>HUGHES UTILITIES LTD</v>
          </cell>
          <cell r="P71">
            <v>1000</v>
          </cell>
        </row>
        <row r="72">
          <cell r="N72" t="str">
            <v>TRANSCONTINENTAL DIRECT USA IN</v>
          </cell>
          <cell r="P72">
            <v>169882.63</v>
          </cell>
        </row>
        <row r="73">
          <cell r="N73" t="str">
            <v>CORESTAFF SERVICES LP</v>
          </cell>
          <cell r="P73">
            <v>0</v>
          </cell>
        </row>
        <row r="74">
          <cell r="N74" t="str">
            <v>CORESTAFF SERVICES LP</v>
          </cell>
          <cell r="P74">
            <v>0</v>
          </cell>
        </row>
        <row r="75">
          <cell r="N75" t="str">
            <v>CORESTAFF SERVICES LP</v>
          </cell>
          <cell r="P75">
            <v>0</v>
          </cell>
        </row>
        <row r="76">
          <cell r="N76" t="str">
            <v>CORESTAFF SERVICES LP</v>
          </cell>
          <cell r="P76">
            <v>0</v>
          </cell>
        </row>
        <row r="77">
          <cell r="N77" t="str">
            <v>CORESTAFF SERVICES LP</v>
          </cell>
          <cell r="P77">
            <v>0</v>
          </cell>
        </row>
        <row r="78">
          <cell r="N78" t="str">
            <v>CORESTAFF SERVICES LP</v>
          </cell>
          <cell r="P78">
            <v>0</v>
          </cell>
        </row>
        <row r="79">
          <cell r="N79" t="str">
            <v/>
          </cell>
          <cell r="P79">
            <v>0</v>
          </cell>
        </row>
        <row r="80">
          <cell r="N80" t="str">
            <v>TRANSCONTINENTAL DIRECT USA IN</v>
          </cell>
          <cell r="P80">
            <v>165430</v>
          </cell>
        </row>
        <row r="81">
          <cell r="N81" t="str">
            <v>US POSTMASTER</v>
          </cell>
          <cell r="P81">
            <v>0</v>
          </cell>
        </row>
        <row r="82">
          <cell r="N82" t="str">
            <v/>
          </cell>
          <cell r="P82">
            <v>0</v>
          </cell>
        </row>
        <row r="83">
          <cell r="N83" t="str">
            <v/>
          </cell>
          <cell r="P83">
            <v>0</v>
          </cell>
        </row>
        <row r="84">
          <cell r="N84" t="str">
            <v/>
          </cell>
          <cell r="P84">
            <v>8</v>
          </cell>
        </row>
        <row r="85">
          <cell r="N85" t="str">
            <v/>
          </cell>
          <cell r="P85">
            <v>0</v>
          </cell>
        </row>
        <row r="86">
          <cell r="N86" t="str">
            <v/>
          </cell>
          <cell r="P86">
            <v>0</v>
          </cell>
        </row>
        <row r="87">
          <cell r="N87" t="str">
            <v/>
          </cell>
          <cell r="P87">
            <v>0</v>
          </cell>
        </row>
        <row r="88">
          <cell r="N88" t="str">
            <v/>
          </cell>
          <cell r="P88">
            <v>0</v>
          </cell>
        </row>
        <row r="89">
          <cell r="N89" t="str">
            <v/>
          </cell>
          <cell r="P89">
            <v>1</v>
          </cell>
        </row>
        <row r="90">
          <cell r="N90" t="str">
            <v/>
          </cell>
          <cell r="P90">
            <v>1</v>
          </cell>
        </row>
        <row r="91">
          <cell r="N91" t="str">
            <v/>
          </cell>
          <cell r="P91">
            <v>1</v>
          </cell>
        </row>
        <row r="92">
          <cell r="N92" t="str">
            <v/>
          </cell>
          <cell r="P92">
            <v>1</v>
          </cell>
        </row>
        <row r="93">
          <cell r="N93" t="str">
            <v/>
          </cell>
          <cell r="P93">
            <v>1</v>
          </cell>
        </row>
        <row r="94">
          <cell r="N94" t="str">
            <v/>
          </cell>
          <cell r="P94">
            <v>1</v>
          </cell>
        </row>
        <row r="95">
          <cell r="N95" t="str">
            <v/>
          </cell>
          <cell r="P95">
            <v>1</v>
          </cell>
        </row>
        <row r="96">
          <cell r="N96" t="str">
            <v/>
          </cell>
          <cell r="P96">
            <v>1</v>
          </cell>
        </row>
        <row r="97">
          <cell r="N97" t="str">
            <v/>
          </cell>
          <cell r="P97">
            <v>2</v>
          </cell>
        </row>
        <row r="98">
          <cell r="N98" t="str">
            <v/>
          </cell>
          <cell r="P98">
            <v>1</v>
          </cell>
        </row>
        <row r="99">
          <cell r="N99" t="str">
            <v/>
          </cell>
          <cell r="P99">
            <v>1</v>
          </cell>
        </row>
        <row r="100">
          <cell r="N100" t="str">
            <v/>
          </cell>
          <cell r="P100">
            <v>1</v>
          </cell>
        </row>
        <row r="101">
          <cell r="N101" t="str">
            <v/>
          </cell>
          <cell r="P101">
            <v>1</v>
          </cell>
        </row>
        <row r="102">
          <cell r="N102" t="str">
            <v/>
          </cell>
          <cell r="P102">
            <v>2442.12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9"/>
  <sheetViews>
    <sheetView showGridLines="0" tabSelected="1" zoomScale="86" zoomScaleNormal="86" zoomScaleSheetLayoutView="75" workbookViewId="0">
      <selection activeCell="A65" sqref="A65:N65"/>
    </sheetView>
  </sheetViews>
  <sheetFormatPr defaultRowHeight="12.75" x14ac:dyDescent="0.2"/>
  <cols>
    <col min="1" max="1" width="38.7109375" style="1" customWidth="1"/>
    <col min="2" max="2" width="11.140625" style="5" customWidth="1"/>
    <col min="3" max="4" width="11.140625" style="1" customWidth="1"/>
    <col min="5" max="5" width="11.140625" style="5" customWidth="1"/>
    <col min="6" max="7" width="11.140625" style="1" customWidth="1"/>
    <col min="8" max="8" width="11.140625" style="5" customWidth="1"/>
    <col min="9" max="10" width="11.140625" style="1" customWidth="1"/>
    <col min="11" max="11" width="11.140625" style="5" customWidth="1"/>
    <col min="12" max="13" width="11.140625" style="1" customWidth="1"/>
    <col min="14" max="14" width="11.140625" style="5" customWidth="1"/>
    <col min="15" max="16" width="11.140625" style="1" customWidth="1"/>
    <col min="17" max="17" width="11.140625" style="5" customWidth="1"/>
    <col min="18" max="19" width="11.140625" style="1" customWidth="1"/>
    <col min="20" max="20" width="15.5703125" style="5" customWidth="1"/>
    <col min="21" max="21" width="9.7109375" style="1" customWidth="1"/>
    <col min="22" max="22" width="11.42578125" style="1" customWidth="1"/>
    <col min="23" max="23" width="11" style="1" customWidth="1"/>
    <col min="24" max="25" width="9.7109375" style="1" customWidth="1"/>
    <col min="26" max="26" width="12.85546875" style="1" customWidth="1"/>
    <col min="27" max="27" width="8.85546875" style="1" bestFit="1" customWidth="1"/>
    <col min="28" max="28" width="10.5703125" style="1" customWidth="1"/>
    <col min="29" max="29" width="9.85546875" style="1" bestFit="1" customWidth="1"/>
    <col min="30" max="30" width="11.140625" style="1" customWidth="1"/>
    <col min="31" max="31" width="9.85546875" style="1" bestFit="1" customWidth="1"/>
    <col min="32" max="32" width="10.85546875" style="1" customWidth="1"/>
    <col min="33" max="33" width="12.140625" style="1" bestFit="1" customWidth="1"/>
    <col min="34" max="34" width="12.140625" style="1" customWidth="1"/>
    <col min="35" max="35" width="9.5703125" style="1" bestFit="1" customWidth="1"/>
    <col min="36" max="36" width="11.140625" style="1" customWidth="1"/>
    <col min="37" max="37" width="11.7109375" style="1" bestFit="1" customWidth="1"/>
    <col min="38" max="38" width="11.7109375" style="1" customWidth="1"/>
    <col min="39" max="256" width="9.140625" style="1"/>
    <col min="257" max="257" width="38.7109375" style="1" customWidth="1"/>
    <col min="258" max="258" width="12.28515625" style="1" customWidth="1"/>
    <col min="259" max="259" width="11" style="1" customWidth="1"/>
    <col min="260" max="260" width="13" style="1" customWidth="1"/>
    <col min="261" max="261" width="11.85546875" style="1" customWidth="1"/>
    <col min="262" max="262" width="11.140625" style="1" customWidth="1"/>
    <col min="263" max="263" width="13.42578125" style="1" customWidth="1"/>
    <col min="264" max="264" width="13" style="1" customWidth="1"/>
    <col min="265" max="265" width="11.140625" style="1" customWidth="1"/>
    <col min="266" max="266" width="14.28515625" style="1" customWidth="1"/>
    <col min="267" max="267" width="14.5703125" style="1" customWidth="1"/>
    <col min="268" max="268" width="11.140625" style="1" customWidth="1"/>
    <col min="269" max="269" width="12.28515625" style="1" customWidth="1"/>
    <col min="270" max="270" width="11.7109375" style="1" customWidth="1"/>
    <col min="271" max="271" width="11.140625" style="1" customWidth="1"/>
    <col min="272" max="272" width="12.85546875" style="1" customWidth="1"/>
    <col min="273" max="273" width="11.5703125" style="1" customWidth="1"/>
    <col min="274" max="274" width="11.140625" style="1" customWidth="1"/>
    <col min="275" max="275" width="13.85546875" style="1" customWidth="1"/>
    <col min="276" max="276" width="21.5703125" style="1" customWidth="1"/>
    <col min="277" max="277" width="9.7109375" style="1" customWidth="1"/>
    <col min="278" max="278" width="11.42578125" style="1" customWidth="1"/>
    <col min="279" max="279" width="11" style="1" customWidth="1"/>
    <col min="280" max="281" width="9.7109375" style="1" customWidth="1"/>
    <col min="282" max="282" width="12.85546875" style="1" customWidth="1"/>
    <col min="283" max="283" width="8.85546875" style="1" bestFit="1" customWidth="1"/>
    <col min="284" max="284" width="10.5703125" style="1" customWidth="1"/>
    <col min="285" max="285" width="9.85546875" style="1" bestFit="1" customWidth="1"/>
    <col min="286" max="286" width="11.140625" style="1" customWidth="1"/>
    <col min="287" max="287" width="9.85546875" style="1" bestFit="1" customWidth="1"/>
    <col min="288" max="288" width="10.85546875" style="1" customWidth="1"/>
    <col min="289" max="289" width="12.140625" style="1" bestFit="1" customWidth="1"/>
    <col min="290" max="290" width="12.140625" style="1" customWidth="1"/>
    <col min="291" max="291" width="9.5703125" style="1" bestFit="1" customWidth="1"/>
    <col min="292" max="292" width="11.140625" style="1" customWidth="1"/>
    <col min="293" max="293" width="11.7109375" style="1" bestFit="1" customWidth="1"/>
    <col min="294" max="294" width="11.7109375" style="1" customWidth="1"/>
    <col min="295" max="512" width="9.140625" style="1"/>
    <col min="513" max="513" width="38.7109375" style="1" customWidth="1"/>
    <col min="514" max="514" width="12.28515625" style="1" customWidth="1"/>
    <col min="515" max="515" width="11" style="1" customWidth="1"/>
    <col min="516" max="516" width="13" style="1" customWidth="1"/>
    <col min="517" max="517" width="11.85546875" style="1" customWidth="1"/>
    <col min="518" max="518" width="11.140625" style="1" customWidth="1"/>
    <col min="519" max="519" width="13.42578125" style="1" customWidth="1"/>
    <col min="520" max="520" width="13" style="1" customWidth="1"/>
    <col min="521" max="521" width="11.140625" style="1" customWidth="1"/>
    <col min="522" max="522" width="14.28515625" style="1" customWidth="1"/>
    <col min="523" max="523" width="14.5703125" style="1" customWidth="1"/>
    <col min="524" max="524" width="11.140625" style="1" customWidth="1"/>
    <col min="525" max="525" width="12.28515625" style="1" customWidth="1"/>
    <col min="526" max="526" width="11.7109375" style="1" customWidth="1"/>
    <col min="527" max="527" width="11.140625" style="1" customWidth="1"/>
    <col min="528" max="528" width="12.85546875" style="1" customWidth="1"/>
    <col min="529" max="529" width="11.5703125" style="1" customWidth="1"/>
    <col min="530" max="530" width="11.140625" style="1" customWidth="1"/>
    <col min="531" max="531" width="13.85546875" style="1" customWidth="1"/>
    <col min="532" max="532" width="21.5703125" style="1" customWidth="1"/>
    <col min="533" max="533" width="9.7109375" style="1" customWidth="1"/>
    <col min="534" max="534" width="11.42578125" style="1" customWidth="1"/>
    <col min="535" max="535" width="11" style="1" customWidth="1"/>
    <col min="536" max="537" width="9.7109375" style="1" customWidth="1"/>
    <col min="538" max="538" width="12.85546875" style="1" customWidth="1"/>
    <col min="539" max="539" width="8.85546875" style="1" bestFit="1" customWidth="1"/>
    <col min="540" max="540" width="10.5703125" style="1" customWidth="1"/>
    <col min="541" max="541" width="9.85546875" style="1" bestFit="1" customWidth="1"/>
    <col min="542" max="542" width="11.140625" style="1" customWidth="1"/>
    <col min="543" max="543" width="9.85546875" style="1" bestFit="1" customWidth="1"/>
    <col min="544" max="544" width="10.85546875" style="1" customWidth="1"/>
    <col min="545" max="545" width="12.140625" style="1" bestFit="1" customWidth="1"/>
    <col min="546" max="546" width="12.140625" style="1" customWidth="1"/>
    <col min="547" max="547" width="9.5703125" style="1" bestFit="1" customWidth="1"/>
    <col min="548" max="548" width="11.140625" style="1" customWidth="1"/>
    <col min="549" max="549" width="11.7109375" style="1" bestFit="1" customWidth="1"/>
    <col min="550" max="550" width="11.7109375" style="1" customWidth="1"/>
    <col min="551" max="768" width="9.140625" style="1"/>
    <col min="769" max="769" width="38.7109375" style="1" customWidth="1"/>
    <col min="770" max="770" width="12.28515625" style="1" customWidth="1"/>
    <col min="771" max="771" width="11" style="1" customWidth="1"/>
    <col min="772" max="772" width="13" style="1" customWidth="1"/>
    <col min="773" max="773" width="11.85546875" style="1" customWidth="1"/>
    <col min="774" max="774" width="11.140625" style="1" customWidth="1"/>
    <col min="775" max="775" width="13.42578125" style="1" customWidth="1"/>
    <col min="776" max="776" width="13" style="1" customWidth="1"/>
    <col min="777" max="777" width="11.140625" style="1" customWidth="1"/>
    <col min="778" max="778" width="14.28515625" style="1" customWidth="1"/>
    <col min="779" max="779" width="14.5703125" style="1" customWidth="1"/>
    <col min="780" max="780" width="11.140625" style="1" customWidth="1"/>
    <col min="781" max="781" width="12.28515625" style="1" customWidth="1"/>
    <col min="782" max="782" width="11.7109375" style="1" customWidth="1"/>
    <col min="783" max="783" width="11.140625" style="1" customWidth="1"/>
    <col min="784" max="784" width="12.85546875" style="1" customWidth="1"/>
    <col min="785" max="785" width="11.5703125" style="1" customWidth="1"/>
    <col min="786" max="786" width="11.140625" style="1" customWidth="1"/>
    <col min="787" max="787" width="13.85546875" style="1" customWidth="1"/>
    <col min="788" max="788" width="21.5703125" style="1" customWidth="1"/>
    <col min="789" max="789" width="9.7109375" style="1" customWidth="1"/>
    <col min="790" max="790" width="11.42578125" style="1" customWidth="1"/>
    <col min="791" max="791" width="11" style="1" customWidth="1"/>
    <col min="792" max="793" width="9.7109375" style="1" customWidth="1"/>
    <col min="794" max="794" width="12.85546875" style="1" customWidth="1"/>
    <col min="795" max="795" width="8.85546875" style="1" bestFit="1" customWidth="1"/>
    <col min="796" max="796" width="10.5703125" style="1" customWidth="1"/>
    <col min="797" max="797" width="9.85546875" style="1" bestFit="1" customWidth="1"/>
    <col min="798" max="798" width="11.140625" style="1" customWidth="1"/>
    <col min="799" max="799" width="9.85546875" style="1" bestFit="1" customWidth="1"/>
    <col min="800" max="800" width="10.85546875" style="1" customWidth="1"/>
    <col min="801" max="801" width="12.140625" style="1" bestFit="1" customWidth="1"/>
    <col min="802" max="802" width="12.140625" style="1" customWidth="1"/>
    <col min="803" max="803" width="9.5703125" style="1" bestFit="1" customWidth="1"/>
    <col min="804" max="804" width="11.140625" style="1" customWidth="1"/>
    <col min="805" max="805" width="11.7109375" style="1" bestFit="1" customWidth="1"/>
    <col min="806" max="806" width="11.7109375" style="1" customWidth="1"/>
    <col min="807" max="1024" width="9.140625" style="1"/>
    <col min="1025" max="1025" width="38.7109375" style="1" customWidth="1"/>
    <col min="1026" max="1026" width="12.28515625" style="1" customWidth="1"/>
    <col min="1027" max="1027" width="11" style="1" customWidth="1"/>
    <col min="1028" max="1028" width="13" style="1" customWidth="1"/>
    <col min="1029" max="1029" width="11.85546875" style="1" customWidth="1"/>
    <col min="1030" max="1030" width="11.140625" style="1" customWidth="1"/>
    <col min="1031" max="1031" width="13.42578125" style="1" customWidth="1"/>
    <col min="1032" max="1032" width="13" style="1" customWidth="1"/>
    <col min="1033" max="1033" width="11.140625" style="1" customWidth="1"/>
    <col min="1034" max="1034" width="14.28515625" style="1" customWidth="1"/>
    <col min="1035" max="1035" width="14.5703125" style="1" customWidth="1"/>
    <col min="1036" max="1036" width="11.140625" style="1" customWidth="1"/>
    <col min="1037" max="1037" width="12.28515625" style="1" customWidth="1"/>
    <col min="1038" max="1038" width="11.7109375" style="1" customWidth="1"/>
    <col min="1039" max="1039" width="11.140625" style="1" customWidth="1"/>
    <col min="1040" max="1040" width="12.85546875" style="1" customWidth="1"/>
    <col min="1041" max="1041" width="11.5703125" style="1" customWidth="1"/>
    <col min="1042" max="1042" width="11.140625" style="1" customWidth="1"/>
    <col min="1043" max="1043" width="13.85546875" style="1" customWidth="1"/>
    <col min="1044" max="1044" width="21.5703125" style="1" customWidth="1"/>
    <col min="1045" max="1045" width="9.7109375" style="1" customWidth="1"/>
    <col min="1046" max="1046" width="11.42578125" style="1" customWidth="1"/>
    <col min="1047" max="1047" width="11" style="1" customWidth="1"/>
    <col min="1048" max="1049" width="9.7109375" style="1" customWidth="1"/>
    <col min="1050" max="1050" width="12.85546875" style="1" customWidth="1"/>
    <col min="1051" max="1051" width="8.85546875" style="1" bestFit="1" customWidth="1"/>
    <col min="1052" max="1052" width="10.5703125" style="1" customWidth="1"/>
    <col min="1053" max="1053" width="9.85546875" style="1" bestFit="1" customWidth="1"/>
    <col min="1054" max="1054" width="11.140625" style="1" customWidth="1"/>
    <col min="1055" max="1055" width="9.85546875" style="1" bestFit="1" customWidth="1"/>
    <col min="1056" max="1056" width="10.85546875" style="1" customWidth="1"/>
    <col min="1057" max="1057" width="12.140625" style="1" bestFit="1" customWidth="1"/>
    <col min="1058" max="1058" width="12.140625" style="1" customWidth="1"/>
    <col min="1059" max="1059" width="9.5703125" style="1" bestFit="1" customWidth="1"/>
    <col min="1060" max="1060" width="11.140625" style="1" customWidth="1"/>
    <col min="1061" max="1061" width="11.7109375" style="1" bestFit="1" customWidth="1"/>
    <col min="1062" max="1062" width="11.7109375" style="1" customWidth="1"/>
    <col min="1063" max="1280" width="9.140625" style="1"/>
    <col min="1281" max="1281" width="38.7109375" style="1" customWidth="1"/>
    <col min="1282" max="1282" width="12.28515625" style="1" customWidth="1"/>
    <col min="1283" max="1283" width="11" style="1" customWidth="1"/>
    <col min="1284" max="1284" width="13" style="1" customWidth="1"/>
    <col min="1285" max="1285" width="11.85546875" style="1" customWidth="1"/>
    <col min="1286" max="1286" width="11.140625" style="1" customWidth="1"/>
    <col min="1287" max="1287" width="13.42578125" style="1" customWidth="1"/>
    <col min="1288" max="1288" width="13" style="1" customWidth="1"/>
    <col min="1289" max="1289" width="11.140625" style="1" customWidth="1"/>
    <col min="1290" max="1290" width="14.28515625" style="1" customWidth="1"/>
    <col min="1291" max="1291" width="14.5703125" style="1" customWidth="1"/>
    <col min="1292" max="1292" width="11.140625" style="1" customWidth="1"/>
    <col min="1293" max="1293" width="12.28515625" style="1" customWidth="1"/>
    <col min="1294" max="1294" width="11.7109375" style="1" customWidth="1"/>
    <col min="1295" max="1295" width="11.140625" style="1" customWidth="1"/>
    <col min="1296" max="1296" width="12.85546875" style="1" customWidth="1"/>
    <col min="1297" max="1297" width="11.5703125" style="1" customWidth="1"/>
    <col min="1298" max="1298" width="11.140625" style="1" customWidth="1"/>
    <col min="1299" max="1299" width="13.85546875" style="1" customWidth="1"/>
    <col min="1300" max="1300" width="21.5703125" style="1" customWidth="1"/>
    <col min="1301" max="1301" width="9.7109375" style="1" customWidth="1"/>
    <col min="1302" max="1302" width="11.42578125" style="1" customWidth="1"/>
    <col min="1303" max="1303" width="11" style="1" customWidth="1"/>
    <col min="1304" max="1305" width="9.7109375" style="1" customWidth="1"/>
    <col min="1306" max="1306" width="12.85546875" style="1" customWidth="1"/>
    <col min="1307" max="1307" width="8.85546875" style="1" bestFit="1" customWidth="1"/>
    <col min="1308" max="1308" width="10.5703125" style="1" customWidth="1"/>
    <col min="1309" max="1309" width="9.85546875" style="1" bestFit="1" customWidth="1"/>
    <col min="1310" max="1310" width="11.140625" style="1" customWidth="1"/>
    <col min="1311" max="1311" width="9.85546875" style="1" bestFit="1" customWidth="1"/>
    <col min="1312" max="1312" width="10.85546875" style="1" customWidth="1"/>
    <col min="1313" max="1313" width="12.140625" style="1" bestFit="1" customWidth="1"/>
    <col min="1314" max="1314" width="12.140625" style="1" customWidth="1"/>
    <col min="1315" max="1315" width="9.5703125" style="1" bestFit="1" customWidth="1"/>
    <col min="1316" max="1316" width="11.140625" style="1" customWidth="1"/>
    <col min="1317" max="1317" width="11.7109375" style="1" bestFit="1" customWidth="1"/>
    <col min="1318" max="1318" width="11.7109375" style="1" customWidth="1"/>
    <col min="1319" max="1536" width="9.140625" style="1"/>
    <col min="1537" max="1537" width="38.7109375" style="1" customWidth="1"/>
    <col min="1538" max="1538" width="12.28515625" style="1" customWidth="1"/>
    <col min="1539" max="1539" width="11" style="1" customWidth="1"/>
    <col min="1540" max="1540" width="13" style="1" customWidth="1"/>
    <col min="1541" max="1541" width="11.85546875" style="1" customWidth="1"/>
    <col min="1542" max="1542" width="11.140625" style="1" customWidth="1"/>
    <col min="1543" max="1543" width="13.42578125" style="1" customWidth="1"/>
    <col min="1544" max="1544" width="13" style="1" customWidth="1"/>
    <col min="1545" max="1545" width="11.140625" style="1" customWidth="1"/>
    <col min="1546" max="1546" width="14.28515625" style="1" customWidth="1"/>
    <col min="1547" max="1547" width="14.5703125" style="1" customWidth="1"/>
    <col min="1548" max="1548" width="11.140625" style="1" customWidth="1"/>
    <col min="1549" max="1549" width="12.28515625" style="1" customWidth="1"/>
    <col min="1550" max="1550" width="11.7109375" style="1" customWidth="1"/>
    <col min="1551" max="1551" width="11.140625" style="1" customWidth="1"/>
    <col min="1552" max="1552" width="12.85546875" style="1" customWidth="1"/>
    <col min="1553" max="1553" width="11.5703125" style="1" customWidth="1"/>
    <col min="1554" max="1554" width="11.140625" style="1" customWidth="1"/>
    <col min="1555" max="1555" width="13.85546875" style="1" customWidth="1"/>
    <col min="1556" max="1556" width="21.5703125" style="1" customWidth="1"/>
    <col min="1557" max="1557" width="9.7109375" style="1" customWidth="1"/>
    <col min="1558" max="1558" width="11.42578125" style="1" customWidth="1"/>
    <col min="1559" max="1559" width="11" style="1" customWidth="1"/>
    <col min="1560" max="1561" width="9.7109375" style="1" customWidth="1"/>
    <col min="1562" max="1562" width="12.85546875" style="1" customWidth="1"/>
    <col min="1563" max="1563" width="8.85546875" style="1" bestFit="1" customWidth="1"/>
    <col min="1564" max="1564" width="10.5703125" style="1" customWidth="1"/>
    <col min="1565" max="1565" width="9.85546875" style="1" bestFit="1" customWidth="1"/>
    <col min="1566" max="1566" width="11.140625" style="1" customWidth="1"/>
    <col min="1567" max="1567" width="9.85546875" style="1" bestFit="1" customWidth="1"/>
    <col min="1568" max="1568" width="10.85546875" style="1" customWidth="1"/>
    <col min="1569" max="1569" width="12.140625" style="1" bestFit="1" customWidth="1"/>
    <col min="1570" max="1570" width="12.140625" style="1" customWidth="1"/>
    <col min="1571" max="1571" width="9.5703125" style="1" bestFit="1" customWidth="1"/>
    <col min="1572" max="1572" width="11.140625" style="1" customWidth="1"/>
    <col min="1573" max="1573" width="11.7109375" style="1" bestFit="1" customWidth="1"/>
    <col min="1574" max="1574" width="11.7109375" style="1" customWidth="1"/>
    <col min="1575" max="1792" width="9.140625" style="1"/>
    <col min="1793" max="1793" width="38.7109375" style="1" customWidth="1"/>
    <col min="1794" max="1794" width="12.28515625" style="1" customWidth="1"/>
    <col min="1795" max="1795" width="11" style="1" customWidth="1"/>
    <col min="1796" max="1796" width="13" style="1" customWidth="1"/>
    <col min="1797" max="1797" width="11.85546875" style="1" customWidth="1"/>
    <col min="1798" max="1798" width="11.140625" style="1" customWidth="1"/>
    <col min="1799" max="1799" width="13.42578125" style="1" customWidth="1"/>
    <col min="1800" max="1800" width="13" style="1" customWidth="1"/>
    <col min="1801" max="1801" width="11.140625" style="1" customWidth="1"/>
    <col min="1802" max="1802" width="14.28515625" style="1" customWidth="1"/>
    <col min="1803" max="1803" width="14.5703125" style="1" customWidth="1"/>
    <col min="1804" max="1804" width="11.140625" style="1" customWidth="1"/>
    <col min="1805" max="1805" width="12.28515625" style="1" customWidth="1"/>
    <col min="1806" max="1806" width="11.7109375" style="1" customWidth="1"/>
    <col min="1807" max="1807" width="11.140625" style="1" customWidth="1"/>
    <col min="1808" max="1808" width="12.85546875" style="1" customWidth="1"/>
    <col min="1809" max="1809" width="11.5703125" style="1" customWidth="1"/>
    <col min="1810" max="1810" width="11.140625" style="1" customWidth="1"/>
    <col min="1811" max="1811" width="13.85546875" style="1" customWidth="1"/>
    <col min="1812" max="1812" width="21.5703125" style="1" customWidth="1"/>
    <col min="1813" max="1813" width="9.7109375" style="1" customWidth="1"/>
    <col min="1814" max="1814" width="11.42578125" style="1" customWidth="1"/>
    <col min="1815" max="1815" width="11" style="1" customWidth="1"/>
    <col min="1816" max="1817" width="9.7109375" style="1" customWidth="1"/>
    <col min="1818" max="1818" width="12.85546875" style="1" customWidth="1"/>
    <col min="1819" max="1819" width="8.85546875" style="1" bestFit="1" customWidth="1"/>
    <col min="1820" max="1820" width="10.5703125" style="1" customWidth="1"/>
    <col min="1821" max="1821" width="9.85546875" style="1" bestFit="1" customWidth="1"/>
    <col min="1822" max="1822" width="11.140625" style="1" customWidth="1"/>
    <col min="1823" max="1823" width="9.85546875" style="1" bestFit="1" customWidth="1"/>
    <col min="1824" max="1824" width="10.85546875" style="1" customWidth="1"/>
    <col min="1825" max="1825" width="12.140625" style="1" bestFit="1" customWidth="1"/>
    <col min="1826" max="1826" width="12.140625" style="1" customWidth="1"/>
    <col min="1827" max="1827" width="9.5703125" style="1" bestFit="1" customWidth="1"/>
    <col min="1828" max="1828" width="11.140625" style="1" customWidth="1"/>
    <col min="1829" max="1829" width="11.7109375" style="1" bestFit="1" customWidth="1"/>
    <col min="1830" max="1830" width="11.7109375" style="1" customWidth="1"/>
    <col min="1831" max="2048" width="9.140625" style="1"/>
    <col min="2049" max="2049" width="38.7109375" style="1" customWidth="1"/>
    <col min="2050" max="2050" width="12.28515625" style="1" customWidth="1"/>
    <col min="2051" max="2051" width="11" style="1" customWidth="1"/>
    <col min="2052" max="2052" width="13" style="1" customWidth="1"/>
    <col min="2053" max="2053" width="11.85546875" style="1" customWidth="1"/>
    <col min="2054" max="2054" width="11.140625" style="1" customWidth="1"/>
    <col min="2055" max="2055" width="13.42578125" style="1" customWidth="1"/>
    <col min="2056" max="2056" width="13" style="1" customWidth="1"/>
    <col min="2057" max="2057" width="11.140625" style="1" customWidth="1"/>
    <col min="2058" max="2058" width="14.28515625" style="1" customWidth="1"/>
    <col min="2059" max="2059" width="14.5703125" style="1" customWidth="1"/>
    <col min="2060" max="2060" width="11.140625" style="1" customWidth="1"/>
    <col min="2061" max="2061" width="12.28515625" style="1" customWidth="1"/>
    <col min="2062" max="2062" width="11.7109375" style="1" customWidth="1"/>
    <col min="2063" max="2063" width="11.140625" style="1" customWidth="1"/>
    <col min="2064" max="2064" width="12.85546875" style="1" customWidth="1"/>
    <col min="2065" max="2065" width="11.5703125" style="1" customWidth="1"/>
    <col min="2066" max="2066" width="11.140625" style="1" customWidth="1"/>
    <col min="2067" max="2067" width="13.85546875" style="1" customWidth="1"/>
    <col min="2068" max="2068" width="21.5703125" style="1" customWidth="1"/>
    <col min="2069" max="2069" width="9.7109375" style="1" customWidth="1"/>
    <col min="2070" max="2070" width="11.42578125" style="1" customWidth="1"/>
    <col min="2071" max="2071" width="11" style="1" customWidth="1"/>
    <col min="2072" max="2073" width="9.7109375" style="1" customWidth="1"/>
    <col min="2074" max="2074" width="12.85546875" style="1" customWidth="1"/>
    <col min="2075" max="2075" width="8.85546875" style="1" bestFit="1" customWidth="1"/>
    <col min="2076" max="2076" width="10.5703125" style="1" customWidth="1"/>
    <col min="2077" max="2077" width="9.85546875" style="1" bestFit="1" customWidth="1"/>
    <col min="2078" max="2078" width="11.140625" style="1" customWidth="1"/>
    <col min="2079" max="2079" width="9.85546875" style="1" bestFit="1" customWidth="1"/>
    <col min="2080" max="2080" width="10.85546875" style="1" customWidth="1"/>
    <col min="2081" max="2081" width="12.140625" style="1" bestFit="1" customWidth="1"/>
    <col min="2082" max="2082" width="12.140625" style="1" customWidth="1"/>
    <col min="2083" max="2083" width="9.5703125" style="1" bestFit="1" customWidth="1"/>
    <col min="2084" max="2084" width="11.140625" style="1" customWidth="1"/>
    <col min="2085" max="2085" width="11.7109375" style="1" bestFit="1" customWidth="1"/>
    <col min="2086" max="2086" width="11.7109375" style="1" customWidth="1"/>
    <col min="2087" max="2304" width="9.140625" style="1"/>
    <col min="2305" max="2305" width="38.7109375" style="1" customWidth="1"/>
    <col min="2306" max="2306" width="12.28515625" style="1" customWidth="1"/>
    <col min="2307" max="2307" width="11" style="1" customWidth="1"/>
    <col min="2308" max="2308" width="13" style="1" customWidth="1"/>
    <col min="2309" max="2309" width="11.85546875" style="1" customWidth="1"/>
    <col min="2310" max="2310" width="11.140625" style="1" customWidth="1"/>
    <col min="2311" max="2311" width="13.42578125" style="1" customWidth="1"/>
    <col min="2312" max="2312" width="13" style="1" customWidth="1"/>
    <col min="2313" max="2313" width="11.140625" style="1" customWidth="1"/>
    <col min="2314" max="2314" width="14.28515625" style="1" customWidth="1"/>
    <col min="2315" max="2315" width="14.5703125" style="1" customWidth="1"/>
    <col min="2316" max="2316" width="11.140625" style="1" customWidth="1"/>
    <col min="2317" max="2317" width="12.28515625" style="1" customWidth="1"/>
    <col min="2318" max="2318" width="11.7109375" style="1" customWidth="1"/>
    <col min="2319" max="2319" width="11.140625" style="1" customWidth="1"/>
    <col min="2320" max="2320" width="12.85546875" style="1" customWidth="1"/>
    <col min="2321" max="2321" width="11.5703125" style="1" customWidth="1"/>
    <col min="2322" max="2322" width="11.140625" style="1" customWidth="1"/>
    <col min="2323" max="2323" width="13.85546875" style="1" customWidth="1"/>
    <col min="2324" max="2324" width="21.5703125" style="1" customWidth="1"/>
    <col min="2325" max="2325" width="9.7109375" style="1" customWidth="1"/>
    <col min="2326" max="2326" width="11.42578125" style="1" customWidth="1"/>
    <col min="2327" max="2327" width="11" style="1" customWidth="1"/>
    <col min="2328" max="2329" width="9.7109375" style="1" customWidth="1"/>
    <col min="2330" max="2330" width="12.85546875" style="1" customWidth="1"/>
    <col min="2331" max="2331" width="8.85546875" style="1" bestFit="1" customWidth="1"/>
    <col min="2332" max="2332" width="10.5703125" style="1" customWidth="1"/>
    <col min="2333" max="2333" width="9.85546875" style="1" bestFit="1" customWidth="1"/>
    <col min="2334" max="2334" width="11.140625" style="1" customWidth="1"/>
    <col min="2335" max="2335" width="9.85546875" style="1" bestFit="1" customWidth="1"/>
    <col min="2336" max="2336" width="10.85546875" style="1" customWidth="1"/>
    <col min="2337" max="2337" width="12.140625" style="1" bestFit="1" customWidth="1"/>
    <col min="2338" max="2338" width="12.140625" style="1" customWidth="1"/>
    <col min="2339" max="2339" width="9.5703125" style="1" bestFit="1" customWidth="1"/>
    <col min="2340" max="2340" width="11.140625" style="1" customWidth="1"/>
    <col min="2341" max="2341" width="11.7109375" style="1" bestFit="1" customWidth="1"/>
    <col min="2342" max="2342" width="11.7109375" style="1" customWidth="1"/>
    <col min="2343" max="2560" width="9.140625" style="1"/>
    <col min="2561" max="2561" width="38.7109375" style="1" customWidth="1"/>
    <col min="2562" max="2562" width="12.28515625" style="1" customWidth="1"/>
    <col min="2563" max="2563" width="11" style="1" customWidth="1"/>
    <col min="2564" max="2564" width="13" style="1" customWidth="1"/>
    <col min="2565" max="2565" width="11.85546875" style="1" customWidth="1"/>
    <col min="2566" max="2566" width="11.140625" style="1" customWidth="1"/>
    <col min="2567" max="2567" width="13.42578125" style="1" customWidth="1"/>
    <col min="2568" max="2568" width="13" style="1" customWidth="1"/>
    <col min="2569" max="2569" width="11.140625" style="1" customWidth="1"/>
    <col min="2570" max="2570" width="14.28515625" style="1" customWidth="1"/>
    <col min="2571" max="2571" width="14.5703125" style="1" customWidth="1"/>
    <col min="2572" max="2572" width="11.140625" style="1" customWidth="1"/>
    <col min="2573" max="2573" width="12.28515625" style="1" customWidth="1"/>
    <col min="2574" max="2574" width="11.7109375" style="1" customWidth="1"/>
    <col min="2575" max="2575" width="11.140625" style="1" customWidth="1"/>
    <col min="2576" max="2576" width="12.85546875" style="1" customWidth="1"/>
    <col min="2577" max="2577" width="11.5703125" style="1" customWidth="1"/>
    <col min="2578" max="2578" width="11.140625" style="1" customWidth="1"/>
    <col min="2579" max="2579" width="13.85546875" style="1" customWidth="1"/>
    <col min="2580" max="2580" width="21.5703125" style="1" customWidth="1"/>
    <col min="2581" max="2581" width="9.7109375" style="1" customWidth="1"/>
    <col min="2582" max="2582" width="11.42578125" style="1" customWidth="1"/>
    <col min="2583" max="2583" width="11" style="1" customWidth="1"/>
    <col min="2584" max="2585" width="9.7109375" style="1" customWidth="1"/>
    <col min="2586" max="2586" width="12.85546875" style="1" customWidth="1"/>
    <col min="2587" max="2587" width="8.85546875" style="1" bestFit="1" customWidth="1"/>
    <col min="2588" max="2588" width="10.5703125" style="1" customWidth="1"/>
    <col min="2589" max="2589" width="9.85546875" style="1" bestFit="1" customWidth="1"/>
    <col min="2590" max="2590" width="11.140625" style="1" customWidth="1"/>
    <col min="2591" max="2591" width="9.85546875" style="1" bestFit="1" customWidth="1"/>
    <col min="2592" max="2592" width="10.85546875" style="1" customWidth="1"/>
    <col min="2593" max="2593" width="12.140625" style="1" bestFit="1" customWidth="1"/>
    <col min="2594" max="2594" width="12.140625" style="1" customWidth="1"/>
    <col min="2595" max="2595" width="9.5703125" style="1" bestFit="1" customWidth="1"/>
    <col min="2596" max="2596" width="11.140625" style="1" customWidth="1"/>
    <col min="2597" max="2597" width="11.7109375" style="1" bestFit="1" customWidth="1"/>
    <col min="2598" max="2598" width="11.7109375" style="1" customWidth="1"/>
    <col min="2599" max="2816" width="9.140625" style="1"/>
    <col min="2817" max="2817" width="38.7109375" style="1" customWidth="1"/>
    <col min="2818" max="2818" width="12.28515625" style="1" customWidth="1"/>
    <col min="2819" max="2819" width="11" style="1" customWidth="1"/>
    <col min="2820" max="2820" width="13" style="1" customWidth="1"/>
    <col min="2821" max="2821" width="11.85546875" style="1" customWidth="1"/>
    <col min="2822" max="2822" width="11.140625" style="1" customWidth="1"/>
    <col min="2823" max="2823" width="13.42578125" style="1" customWidth="1"/>
    <col min="2824" max="2824" width="13" style="1" customWidth="1"/>
    <col min="2825" max="2825" width="11.140625" style="1" customWidth="1"/>
    <col min="2826" max="2826" width="14.28515625" style="1" customWidth="1"/>
    <col min="2827" max="2827" width="14.5703125" style="1" customWidth="1"/>
    <col min="2828" max="2828" width="11.140625" style="1" customWidth="1"/>
    <col min="2829" max="2829" width="12.28515625" style="1" customWidth="1"/>
    <col min="2830" max="2830" width="11.7109375" style="1" customWidth="1"/>
    <col min="2831" max="2831" width="11.140625" style="1" customWidth="1"/>
    <col min="2832" max="2832" width="12.85546875" style="1" customWidth="1"/>
    <col min="2833" max="2833" width="11.5703125" style="1" customWidth="1"/>
    <col min="2834" max="2834" width="11.140625" style="1" customWidth="1"/>
    <col min="2835" max="2835" width="13.85546875" style="1" customWidth="1"/>
    <col min="2836" max="2836" width="21.5703125" style="1" customWidth="1"/>
    <col min="2837" max="2837" width="9.7109375" style="1" customWidth="1"/>
    <col min="2838" max="2838" width="11.42578125" style="1" customWidth="1"/>
    <col min="2839" max="2839" width="11" style="1" customWidth="1"/>
    <col min="2840" max="2841" width="9.7109375" style="1" customWidth="1"/>
    <col min="2842" max="2842" width="12.85546875" style="1" customWidth="1"/>
    <col min="2843" max="2843" width="8.85546875" style="1" bestFit="1" customWidth="1"/>
    <col min="2844" max="2844" width="10.5703125" style="1" customWidth="1"/>
    <col min="2845" max="2845" width="9.85546875" style="1" bestFit="1" customWidth="1"/>
    <col min="2846" max="2846" width="11.140625" style="1" customWidth="1"/>
    <col min="2847" max="2847" width="9.85546875" style="1" bestFit="1" customWidth="1"/>
    <col min="2848" max="2848" width="10.85546875" style="1" customWidth="1"/>
    <col min="2849" max="2849" width="12.140625" style="1" bestFit="1" customWidth="1"/>
    <col min="2850" max="2850" width="12.140625" style="1" customWidth="1"/>
    <col min="2851" max="2851" width="9.5703125" style="1" bestFit="1" customWidth="1"/>
    <col min="2852" max="2852" width="11.140625" style="1" customWidth="1"/>
    <col min="2853" max="2853" width="11.7109375" style="1" bestFit="1" customWidth="1"/>
    <col min="2854" max="2854" width="11.7109375" style="1" customWidth="1"/>
    <col min="2855" max="3072" width="9.140625" style="1"/>
    <col min="3073" max="3073" width="38.7109375" style="1" customWidth="1"/>
    <col min="3074" max="3074" width="12.28515625" style="1" customWidth="1"/>
    <col min="3075" max="3075" width="11" style="1" customWidth="1"/>
    <col min="3076" max="3076" width="13" style="1" customWidth="1"/>
    <col min="3077" max="3077" width="11.85546875" style="1" customWidth="1"/>
    <col min="3078" max="3078" width="11.140625" style="1" customWidth="1"/>
    <col min="3079" max="3079" width="13.42578125" style="1" customWidth="1"/>
    <col min="3080" max="3080" width="13" style="1" customWidth="1"/>
    <col min="3081" max="3081" width="11.140625" style="1" customWidth="1"/>
    <col min="3082" max="3082" width="14.28515625" style="1" customWidth="1"/>
    <col min="3083" max="3083" width="14.5703125" style="1" customWidth="1"/>
    <col min="3084" max="3084" width="11.140625" style="1" customWidth="1"/>
    <col min="3085" max="3085" width="12.28515625" style="1" customWidth="1"/>
    <col min="3086" max="3086" width="11.7109375" style="1" customWidth="1"/>
    <col min="3087" max="3087" width="11.140625" style="1" customWidth="1"/>
    <col min="3088" max="3088" width="12.85546875" style="1" customWidth="1"/>
    <col min="3089" max="3089" width="11.5703125" style="1" customWidth="1"/>
    <col min="3090" max="3090" width="11.140625" style="1" customWidth="1"/>
    <col min="3091" max="3091" width="13.85546875" style="1" customWidth="1"/>
    <col min="3092" max="3092" width="21.5703125" style="1" customWidth="1"/>
    <col min="3093" max="3093" width="9.7109375" style="1" customWidth="1"/>
    <col min="3094" max="3094" width="11.42578125" style="1" customWidth="1"/>
    <col min="3095" max="3095" width="11" style="1" customWidth="1"/>
    <col min="3096" max="3097" width="9.7109375" style="1" customWidth="1"/>
    <col min="3098" max="3098" width="12.85546875" style="1" customWidth="1"/>
    <col min="3099" max="3099" width="8.85546875" style="1" bestFit="1" customWidth="1"/>
    <col min="3100" max="3100" width="10.5703125" style="1" customWidth="1"/>
    <col min="3101" max="3101" width="9.85546875" style="1" bestFit="1" customWidth="1"/>
    <col min="3102" max="3102" width="11.140625" style="1" customWidth="1"/>
    <col min="3103" max="3103" width="9.85546875" style="1" bestFit="1" customWidth="1"/>
    <col min="3104" max="3104" width="10.85546875" style="1" customWidth="1"/>
    <col min="3105" max="3105" width="12.140625" style="1" bestFit="1" customWidth="1"/>
    <col min="3106" max="3106" width="12.140625" style="1" customWidth="1"/>
    <col min="3107" max="3107" width="9.5703125" style="1" bestFit="1" customWidth="1"/>
    <col min="3108" max="3108" width="11.140625" style="1" customWidth="1"/>
    <col min="3109" max="3109" width="11.7109375" style="1" bestFit="1" customWidth="1"/>
    <col min="3110" max="3110" width="11.7109375" style="1" customWidth="1"/>
    <col min="3111" max="3328" width="9.140625" style="1"/>
    <col min="3329" max="3329" width="38.7109375" style="1" customWidth="1"/>
    <col min="3330" max="3330" width="12.28515625" style="1" customWidth="1"/>
    <col min="3331" max="3331" width="11" style="1" customWidth="1"/>
    <col min="3332" max="3332" width="13" style="1" customWidth="1"/>
    <col min="3333" max="3333" width="11.85546875" style="1" customWidth="1"/>
    <col min="3334" max="3334" width="11.140625" style="1" customWidth="1"/>
    <col min="3335" max="3335" width="13.42578125" style="1" customWidth="1"/>
    <col min="3336" max="3336" width="13" style="1" customWidth="1"/>
    <col min="3337" max="3337" width="11.140625" style="1" customWidth="1"/>
    <col min="3338" max="3338" width="14.28515625" style="1" customWidth="1"/>
    <col min="3339" max="3339" width="14.5703125" style="1" customWidth="1"/>
    <col min="3340" max="3340" width="11.140625" style="1" customWidth="1"/>
    <col min="3341" max="3341" width="12.28515625" style="1" customWidth="1"/>
    <col min="3342" max="3342" width="11.7109375" style="1" customWidth="1"/>
    <col min="3343" max="3343" width="11.140625" style="1" customWidth="1"/>
    <col min="3344" max="3344" width="12.85546875" style="1" customWidth="1"/>
    <col min="3345" max="3345" width="11.5703125" style="1" customWidth="1"/>
    <col min="3346" max="3346" width="11.140625" style="1" customWidth="1"/>
    <col min="3347" max="3347" width="13.85546875" style="1" customWidth="1"/>
    <col min="3348" max="3348" width="21.5703125" style="1" customWidth="1"/>
    <col min="3349" max="3349" width="9.7109375" style="1" customWidth="1"/>
    <col min="3350" max="3350" width="11.42578125" style="1" customWidth="1"/>
    <col min="3351" max="3351" width="11" style="1" customWidth="1"/>
    <col min="3352" max="3353" width="9.7109375" style="1" customWidth="1"/>
    <col min="3354" max="3354" width="12.85546875" style="1" customWidth="1"/>
    <col min="3355" max="3355" width="8.85546875" style="1" bestFit="1" customWidth="1"/>
    <col min="3356" max="3356" width="10.5703125" style="1" customWidth="1"/>
    <col min="3357" max="3357" width="9.85546875" style="1" bestFit="1" customWidth="1"/>
    <col min="3358" max="3358" width="11.140625" style="1" customWidth="1"/>
    <col min="3359" max="3359" width="9.85546875" style="1" bestFit="1" customWidth="1"/>
    <col min="3360" max="3360" width="10.85546875" style="1" customWidth="1"/>
    <col min="3361" max="3361" width="12.140625" style="1" bestFit="1" customWidth="1"/>
    <col min="3362" max="3362" width="12.140625" style="1" customWidth="1"/>
    <col min="3363" max="3363" width="9.5703125" style="1" bestFit="1" customWidth="1"/>
    <col min="3364" max="3364" width="11.140625" style="1" customWidth="1"/>
    <col min="3365" max="3365" width="11.7109375" style="1" bestFit="1" customWidth="1"/>
    <col min="3366" max="3366" width="11.7109375" style="1" customWidth="1"/>
    <col min="3367" max="3584" width="9.140625" style="1"/>
    <col min="3585" max="3585" width="38.7109375" style="1" customWidth="1"/>
    <col min="3586" max="3586" width="12.28515625" style="1" customWidth="1"/>
    <col min="3587" max="3587" width="11" style="1" customWidth="1"/>
    <col min="3588" max="3588" width="13" style="1" customWidth="1"/>
    <col min="3589" max="3589" width="11.85546875" style="1" customWidth="1"/>
    <col min="3590" max="3590" width="11.140625" style="1" customWidth="1"/>
    <col min="3591" max="3591" width="13.42578125" style="1" customWidth="1"/>
    <col min="3592" max="3592" width="13" style="1" customWidth="1"/>
    <col min="3593" max="3593" width="11.140625" style="1" customWidth="1"/>
    <col min="3594" max="3594" width="14.28515625" style="1" customWidth="1"/>
    <col min="3595" max="3595" width="14.5703125" style="1" customWidth="1"/>
    <col min="3596" max="3596" width="11.140625" style="1" customWidth="1"/>
    <col min="3597" max="3597" width="12.28515625" style="1" customWidth="1"/>
    <col min="3598" max="3598" width="11.7109375" style="1" customWidth="1"/>
    <col min="3599" max="3599" width="11.140625" style="1" customWidth="1"/>
    <col min="3600" max="3600" width="12.85546875" style="1" customWidth="1"/>
    <col min="3601" max="3601" width="11.5703125" style="1" customWidth="1"/>
    <col min="3602" max="3602" width="11.140625" style="1" customWidth="1"/>
    <col min="3603" max="3603" width="13.85546875" style="1" customWidth="1"/>
    <col min="3604" max="3604" width="21.5703125" style="1" customWidth="1"/>
    <col min="3605" max="3605" width="9.7109375" style="1" customWidth="1"/>
    <col min="3606" max="3606" width="11.42578125" style="1" customWidth="1"/>
    <col min="3607" max="3607" width="11" style="1" customWidth="1"/>
    <col min="3608" max="3609" width="9.7109375" style="1" customWidth="1"/>
    <col min="3610" max="3610" width="12.85546875" style="1" customWidth="1"/>
    <col min="3611" max="3611" width="8.85546875" style="1" bestFit="1" customWidth="1"/>
    <col min="3612" max="3612" width="10.5703125" style="1" customWidth="1"/>
    <col min="3613" max="3613" width="9.85546875" style="1" bestFit="1" customWidth="1"/>
    <col min="3614" max="3614" width="11.140625" style="1" customWidth="1"/>
    <col min="3615" max="3615" width="9.85546875" style="1" bestFit="1" customWidth="1"/>
    <col min="3616" max="3616" width="10.85546875" style="1" customWidth="1"/>
    <col min="3617" max="3617" width="12.140625" style="1" bestFit="1" customWidth="1"/>
    <col min="3618" max="3618" width="12.140625" style="1" customWidth="1"/>
    <col min="3619" max="3619" width="9.5703125" style="1" bestFit="1" customWidth="1"/>
    <col min="3620" max="3620" width="11.140625" style="1" customWidth="1"/>
    <col min="3621" max="3621" width="11.7109375" style="1" bestFit="1" customWidth="1"/>
    <col min="3622" max="3622" width="11.7109375" style="1" customWidth="1"/>
    <col min="3623" max="3840" width="9.140625" style="1"/>
    <col min="3841" max="3841" width="38.7109375" style="1" customWidth="1"/>
    <col min="3842" max="3842" width="12.28515625" style="1" customWidth="1"/>
    <col min="3843" max="3843" width="11" style="1" customWidth="1"/>
    <col min="3844" max="3844" width="13" style="1" customWidth="1"/>
    <col min="3845" max="3845" width="11.85546875" style="1" customWidth="1"/>
    <col min="3846" max="3846" width="11.140625" style="1" customWidth="1"/>
    <col min="3847" max="3847" width="13.42578125" style="1" customWidth="1"/>
    <col min="3848" max="3848" width="13" style="1" customWidth="1"/>
    <col min="3849" max="3849" width="11.140625" style="1" customWidth="1"/>
    <col min="3850" max="3850" width="14.28515625" style="1" customWidth="1"/>
    <col min="3851" max="3851" width="14.5703125" style="1" customWidth="1"/>
    <col min="3852" max="3852" width="11.140625" style="1" customWidth="1"/>
    <col min="3853" max="3853" width="12.28515625" style="1" customWidth="1"/>
    <col min="3854" max="3854" width="11.7109375" style="1" customWidth="1"/>
    <col min="3855" max="3855" width="11.140625" style="1" customWidth="1"/>
    <col min="3856" max="3856" width="12.85546875" style="1" customWidth="1"/>
    <col min="3857" max="3857" width="11.5703125" style="1" customWidth="1"/>
    <col min="3858" max="3858" width="11.140625" style="1" customWidth="1"/>
    <col min="3859" max="3859" width="13.85546875" style="1" customWidth="1"/>
    <col min="3860" max="3860" width="21.5703125" style="1" customWidth="1"/>
    <col min="3861" max="3861" width="9.7109375" style="1" customWidth="1"/>
    <col min="3862" max="3862" width="11.42578125" style="1" customWidth="1"/>
    <col min="3863" max="3863" width="11" style="1" customWidth="1"/>
    <col min="3864" max="3865" width="9.7109375" style="1" customWidth="1"/>
    <col min="3866" max="3866" width="12.85546875" style="1" customWidth="1"/>
    <col min="3867" max="3867" width="8.85546875" style="1" bestFit="1" customWidth="1"/>
    <col min="3868" max="3868" width="10.5703125" style="1" customWidth="1"/>
    <col min="3869" max="3869" width="9.85546875" style="1" bestFit="1" customWidth="1"/>
    <col min="3870" max="3870" width="11.140625" style="1" customWidth="1"/>
    <col min="3871" max="3871" width="9.85546875" style="1" bestFit="1" customWidth="1"/>
    <col min="3872" max="3872" width="10.85546875" style="1" customWidth="1"/>
    <col min="3873" max="3873" width="12.140625" style="1" bestFit="1" customWidth="1"/>
    <col min="3874" max="3874" width="12.140625" style="1" customWidth="1"/>
    <col min="3875" max="3875" width="9.5703125" style="1" bestFit="1" customWidth="1"/>
    <col min="3876" max="3876" width="11.140625" style="1" customWidth="1"/>
    <col min="3877" max="3877" width="11.7109375" style="1" bestFit="1" customWidth="1"/>
    <col min="3878" max="3878" width="11.7109375" style="1" customWidth="1"/>
    <col min="3879" max="4096" width="9.140625" style="1"/>
    <col min="4097" max="4097" width="38.7109375" style="1" customWidth="1"/>
    <col min="4098" max="4098" width="12.28515625" style="1" customWidth="1"/>
    <col min="4099" max="4099" width="11" style="1" customWidth="1"/>
    <col min="4100" max="4100" width="13" style="1" customWidth="1"/>
    <col min="4101" max="4101" width="11.85546875" style="1" customWidth="1"/>
    <col min="4102" max="4102" width="11.140625" style="1" customWidth="1"/>
    <col min="4103" max="4103" width="13.42578125" style="1" customWidth="1"/>
    <col min="4104" max="4104" width="13" style="1" customWidth="1"/>
    <col min="4105" max="4105" width="11.140625" style="1" customWidth="1"/>
    <col min="4106" max="4106" width="14.28515625" style="1" customWidth="1"/>
    <col min="4107" max="4107" width="14.5703125" style="1" customWidth="1"/>
    <col min="4108" max="4108" width="11.140625" style="1" customWidth="1"/>
    <col min="4109" max="4109" width="12.28515625" style="1" customWidth="1"/>
    <col min="4110" max="4110" width="11.7109375" style="1" customWidth="1"/>
    <col min="4111" max="4111" width="11.140625" style="1" customWidth="1"/>
    <col min="4112" max="4112" width="12.85546875" style="1" customWidth="1"/>
    <col min="4113" max="4113" width="11.5703125" style="1" customWidth="1"/>
    <col min="4114" max="4114" width="11.140625" style="1" customWidth="1"/>
    <col min="4115" max="4115" width="13.85546875" style="1" customWidth="1"/>
    <col min="4116" max="4116" width="21.5703125" style="1" customWidth="1"/>
    <col min="4117" max="4117" width="9.7109375" style="1" customWidth="1"/>
    <col min="4118" max="4118" width="11.42578125" style="1" customWidth="1"/>
    <col min="4119" max="4119" width="11" style="1" customWidth="1"/>
    <col min="4120" max="4121" width="9.7109375" style="1" customWidth="1"/>
    <col min="4122" max="4122" width="12.85546875" style="1" customWidth="1"/>
    <col min="4123" max="4123" width="8.85546875" style="1" bestFit="1" customWidth="1"/>
    <col min="4124" max="4124" width="10.5703125" style="1" customWidth="1"/>
    <col min="4125" max="4125" width="9.85546875" style="1" bestFit="1" customWidth="1"/>
    <col min="4126" max="4126" width="11.140625" style="1" customWidth="1"/>
    <col min="4127" max="4127" width="9.85546875" style="1" bestFit="1" customWidth="1"/>
    <col min="4128" max="4128" width="10.85546875" style="1" customWidth="1"/>
    <col min="4129" max="4129" width="12.140625" style="1" bestFit="1" customWidth="1"/>
    <col min="4130" max="4130" width="12.140625" style="1" customWidth="1"/>
    <col min="4131" max="4131" width="9.5703125" style="1" bestFit="1" customWidth="1"/>
    <col min="4132" max="4132" width="11.140625" style="1" customWidth="1"/>
    <col min="4133" max="4133" width="11.7109375" style="1" bestFit="1" customWidth="1"/>
    <col min="4134" max="4134" width="11.7109375" style="1" customWidth="1"/>
    <col min="4135" max="4352" width="9.140625" style="1"/>
    <col min="4353" max="4353" width="38.7109375" style="1" customWidth="1"/>
    <col min="4354" max="4354" width="12.28515625" style="1" customWidth="1"/>
    <col min="4355" max="4355" width="11" style="1" customWidth="1"/>
    <col min="4356" max="4356" width="13" style="1" customWidth="1"/>
    <col min="4357" max="4357" width="11.85546875" style="1" customWidth="1"/>
    <col min="4358" max="4358" width="11.140625" style="1" customWidth="1"/>
    <col min="4359" max="4359" width="13.42578125" style="1" customWidth="1"/>
    <col min="4360" max="4360" width="13" style="1" customWidth="1"/>
    <col min="4361" max="4361" width="11.140625" style="1" customWidth="1"/>
    <col min="4362" max="4362" width="14.28515625" style="1" customWidth="1"/>
    <col min="4363" max="4363" width="14.5703125" style="1" customWidth="1"/>
    <col min="4364" max="4364" width="11.140625" style="1" customWidth="1"/>
    <col min="4365" max="4365" width="12.28515625" style="1" customWidth="1"/>
    <col min="4366" max="4366" width="11.7109375" style="1" customWidth="1"/>
    <col min="4367" max="4367" width="11.140625" style="1" customWidth="1"/>
    <col min="4368" max="4368" width="12.85546875" style="1" customWidth="1"/>
    <col min="4369" max="4369" width="11.5703125" style="1" customWidth="1"/>
    <col min="4370" max="4370" width="11.140625" style="1" customWidth="1"/>
    <col min="4371" max="4371" width="13.85546875" style="1" customWidth="1"/>
    <col min="4372" max="4372" width="21.5703125" style="1" customWidth="1"/>
    <col min="4373" max="4373" width="9.7109375" style="1" customWidth="1"/>
    <col min="4374" max="4374" width="11.42578125" style="1" customWidth="1"/>
    <col min="4375" max="4375" width="11" style="1" customWidth="1"/>
    <col min="4376" max="4377" width="9.7109375" style="1" customWidth="1"/>
    <col min="4378" max="4378" width="12.85546875" style="1" customWidth="1"/>
    <col min="4379" max="4379" width="8.85546875" style="1" bestFit="1" customWidth="1"/>
    <col min="4380" max="4380" width="10.5703125" style="1" customWidth="1"/>
    <col min="4381" max="4381" width="9.85546875" style="1" bestFit="1" customWidth="1"/>
    <col min="4382" max="4382" width="11.140625" style="1" customWidth="1"/>
    <col min="4383" max="4383" width="9.85546875" style="1" bestFit="1" customWidth="1"/>
    <col min="4384" max="4384" width="10.85546875" style="1" customWidth="1"/>
    <col min="4385" max="4385" width="12.140625" style="1" bestFit="1" customWidth="1"/>
    <col min="4386" max="4386" width="12.140625" style="1" customWidth="1"/>
    <col min="4387" max="4387" width="9.5703125" style="1" bestFit="1" customWidth="1"/>
    <col min="4388" max="4388" width="11.140625" style="1" customWidth="1"/>
    <col min="4389" max="4389" width="11.7109375" style="1" bestFit="1" customWidth="1"/>
    <col min="4390" max="4390" width="11.7109375" style="1" customWidth="1"/>
    <col min="4391" max="4608" width="9.140625" style="1"/>
    <col min="4609" max="4609" width="38.7109375" style="1" customWidth="1"/>
    <col min="4610" max="4610" width="12.28515625" style="1" customWidth="1"/>
    <col min="4611" max="4611" width="11" style="1" customWidth="1"/>
    <col min="4612" max="4612" width="13" style="1" customWidth="1"/>
    <col min="4613" max="4613" width="11.85546875" style="1" customWidth="1"/>
    <col min="4614" max="4614" width="11.140625" style="1" customWidth="1"/>
    <col min="4615" max="4615" width="13.42578125" style="1" customWidth="1"/>
    <col min="4616" max="4616" width="13" style="1" customWidth="1"/>
    <col min="4617" max="4617" width="11.140625" style="1" customWidth="1"/>
    <col min="4618" max="4618" width="14.28515625" style="1" customWidth="1"/>
    <col min="4619" max="4619" width="14.5703125" style="1" customWidth="1"/>
    <col min="4620" max="4620" width="11.140625" style="1" customWidth="1"/>
    <col min="4621" max="4621" width="12.28515625" style="1" customWidth="1"/>
    <col min="4622" max="4622" width="11.7109375" style="1" customWidth="1"/>
    <col min="4623" max="4623" width="11.140625" style="1" customWidth="1"/>
    <col min="4624" max="4624" width="12.85546875" style="1" customWidth="1"/>
    <col min="4625" max="4625" width="11.5703125" style="1" customWidth="1"/>
    <col min="4626" max="4626" width="11.140625" style="1" customWidth="1"/>
    <col min="4627" max="4627" width="13.85546875" style="1" customWidth="1"/>
    <col min="4628" max="4628" width="21.5703125" style="1" customWidth="1"/>
    <col min="4629" max="4629" width="9.7109375" style="1" customWidth="1"/>
    <col min="4630" max="4630" width="11.42578125" style="1" customWidth="1"/>
    <col min="4631" max="4631" width="11" style="1" customWidth="1"/>
    <col min="4632" max="4633" width="9.7109375" style="1" customWidth="1"/>
    <col min="4634" max="4634" width="12.85546875" style="1" customWidth="1"/>
    <col min="4635" max="4635" width="8.85546875" style="1" bestFit="1" customWidth="1"/>
    <col min="4636" max="4636" width="10.5703125" style="1" customWidth="1"/>
    <col min="4637" max="4637" width="9.85546875" style="1" bestFit="1" customWidth="1"/>
    <col min="4638" max="4638" width="11.140625" style="1" customWidth="1"/>
    <col min="4639" max="4639" width="9.85546875" style="1" bestFit="1" customWidth="1"/>
    <col min="4640" max="4640" width="10.85546875" style="1" customWidth="1"/>
    <col min="4641" max="4641" width="12.140625" style="1" bestFit="1" customWidth="1"/>
    <col min="4642" max="4642" width="12.140625" style="1" customWidth="1"/>
    <col min="4643" max="4643" width="9.5703125" style="1" bestFit="1" customWidth="1"/>
    <col min="4644" max="4644" width="11.140625" style="1" customWidth="1"/>
    <col min="4645" max="4645" width="11.7109375" style="1" bestFit="1" customWidth="1"/>
    <col min="4646" max="4646" width="11.7109375" style="1" customWidth="1"/>
    <col min="4647" max="4864" width="9.140625" style="1"/>
    <col min="4865" max="4865" width="38.7109375" style="1" customWidth="1"/>
    <col min="4866" max="4866" width="12.28515625" style="1" customWidth="1"/>
    <col min="4867" max="4867" width="11" style="1" customWidth="1"/>
    <col min="4868" max="4868" width="13" style="1" customWidth="1"/>
    <col min="4869" max="4869" width="11.85546875" style="1" customWidth="1"/>
    <col min="4870" max="4870" width="11.140625" style="1" customWidth="1"/>
    <col min="4871" max="4871" width="13.42578125" style="1" customWidth="1"/>
    <col min="4872" max="4872" width="13" style="1" customWidth="1"/>
    <col min="4873" max="4873" width="11.140625" style="1" customWidth="1"/>
    <col min="4874" max="4874" width="14.28515625" style="1" customWidth="1"/>
    <col min="4875" max="4875" width="14.5703125" style="1" customWidth="1"/>
    <col min="4876" max="4876" width="11.140625" style="1" customWidth="1"/>
    <col min="4877" max="4877" width="12.28515625" style="1" customWidth="1"/>
    <col min="4878" max="4878" width="11.7109375" style="1" customWidth="1"/>
    <col min="4879" max="4879" width="11.140625" style="1" customWidth="1"/>
    <col min="4880" max="4880" width="12.85546875" style="1" customWidth="1"/>
    <col min="4881" max="4881" width="11.5703125" style="1" customWidth="1"/>
    <col min="4882" max="4882" width="11.140625" style="1" customWidth="1"/>
    <col min="4883" max="4883" width="13.85546875" style="1" customWidth="1"/>
    <col min="4884" max="4884" width="21.5703125" style="1" customWidth="1"/>
    <col min="4885" max="4885" width="9.7109375" style="1" customWidth="1"/>
    <col min="4886" max="4886" width="11.42578125" style="1" customWidth="1"/>
    <col min="4887" max="4887" width="11" style="1" customWidth="1"/>
    <col min="4888" max="4889" width="9.7109375" style="1" customWidth="1"/>
    <col min="4890" max="4890" width="12.85546875" style="1" customWidth="1"/>
    <col min="4891" max="4891" width="8.85546875" style="1" bestFit="1" customWidth="1"/>
    <col min="4892" max="4892" width="10.5703125" style="1" customWidth="1"/>
    <col min="4893" max="4893" width="9.85546875" style="1" bestFit="1" customWidth="1"/>
    <col min="4894" max="4894" width="11.140625" style="1" customWidth="1"/>
    <col min="4895" max="4895" width="9.85546875" style="1" bestFit="1" customWidth="1"/>
    <col min="4896" max="4896" width="10.85546875" style="1" customWidth="1"/>
    <col min="4897" max="4897" width="12.140625" style="1" bestFit="1" customWidth="1"/>
    <col min="4898" max="4898" width="12.140625" style="1" customWidth="1"/>
    <col min="4899" max="4899" width="9.5703125" style="1" bestFit="1" customWidth="1"/>
    <col min="4900" max="4900" width="11.140625" style="1" customWidth="1"/>
    <col min="4901" max="4901" width="11.7109375" style="1" bestFit="1" customWidth="1"/>
    <col min="4902" max="4902" width="11.7109375" style="1" customWidth="1"/>
    <col min="4903" max="5120" width="9.140625" style="1"/>
    <col min="5121" max="5121" width="38.7109375" style="1" customWidth="1"/>
    <col min="5122" max="5122" width="12.28515625" style="1" customWidth="1"/>
    <col min="5123" max="5123" width="11" style="1" customWidth="1"/>
    <col min="5124" max="5124" width="13" style="1" customWidth="1"/>
    <col min="5125" max="5125" width="11.85546875" style="1" customWidth="1"/>
    <col min="5126" max="5126" width="11.140625" style="1" customWidth="1"/>
    <col min="5127" max="5127" width="13.42578125" style="1" customWidth="1"/>
    <col min="5128" max="5128" width="13" style="1" customWidth="1"/>
    <col min="5129" max="5129" width="11.140625" style="1" customWidth="1"/>
    <col min="5130" max="5130" width="14.28515625" style="1" customWidth="1"/>
    <col min="5131" max="5131" width="14.5703125" style="1" customWidth="1"/>
    <col min="5132" max="5132" width="11.140625" style="1" customWidth="1"/>
    <col min="5133" max="5133" width="12.28515625" style="1" customWidth="1"/>
    <col min="5134" max="5134" width="11.7109375" style="1" customWidth="1"/>
    <col min="5135" max="5135" width="11.140625" style="1" customWidth="1"/>
    <col min="5136" max="5136" width="12.85546875" style="1" customWidth="1"/>
    <col min="5137" max="5137" width="11.5703125" style="1" customWidth="1"/>
    <col min="5138" max="5138" width="11.140625" style="1" customWidth="1"/>
    <col min="5139" max="5139" width="13.85546875" style="1" customWidth="1"/>
    <col min="5140" max="5140" width="21.5703125" style="1" customWidth="1"/>
    <col min="5141" max="5141" width="9.7109375" style="1" customWidth="1"/>
    <col min="5142" max="5142" width="11.42578125" style="1" customWidth="1"/>
    <col min="5143" max="5143" width="11" style="1" customWidth="1"/>
    <col min="5144" max="5145" width="9.7109375" style="1" customWidth="1"/>
    <col min="5146" max="5146" width="12.85546875" style="1" customWidth="1"/>
    <col min="5147" max="5147" width="8.85546875" style="1" bestFit="1" customWidth="1"/>
    <col min="5148" max="5148" width="10.5703125" style="1" customWidth="1"/>
    <col min="5149" max="5149" width="9.85546875" style="1" bestFit="1" customWidth="1"/>
    <col min="5150" max="5150" width="11.140625" style="1" customWidth="1"/>
    <col min="5151" max="5151" width="9.85546875" style="1" bestFit="1" customWidth="1"/>
    <col min="5152" max="5152" width="10.85546875" style="1" customWidth="1"/>
    <col min="5153" max="5153" width="12.140625" style="1" bestFit="1" customWidth="1"/>
    <col min="5154" max="5154" width="12.140625" style="1" customWidth="1"/>
    <col min="5155" max="5155" width="9.5703125" style="1" bestFit="1" customWidth="1"/>
    <col min="5156" max="5156" width="11.140625" style="1" customWidth="1"/>
    <col min="5157" max="5157" width="11.7109375" style="1" bestFit="1" customWidth="1"/>
    <col min="5158" max="5158" width="11.7109375" style="1" customWidth="1"/>
    <col min="5159" max="5376" width="9.140625" style="1"/>
    <col min="5377" max="5377" width="38.7109375" style="1" customWidth="1"/>
    <col min="5378" max="5378" width="12.28515625" style="1" customWidth="1"/>
    <col min="5379" max="5379" width="11" style="1" customWidth="1"/>
    <col min="5380" max="5380" width="13" style="1" customWidth="1"/>
    <col min="5381" max="5381" width="11.85546875" style="1" customWidth="1"/>
    <col min="5382" max="5382" width="11.140625" style="1" customWidth="1"/>
    <col min="5383" max="5383" width="13.42578125" style="1" customWidth="1"/>
    <col min="5384" max="5384" width="13" style="1" customWidth="1"/>
    <col min="5385" max="5385" width="11.140625" style="1" customWidth="1"/>
    <col min="5386" max="5386" width="14.28515625" style="1" customWidth="1"/>
    <col min="5387" max="5387" width="14.5703125" style="1" customWidth="1"/>
    <col min="5388" max="5388" width="11.140625" style="1" customWidth="1"/>
    <col min="5389" max="5389" width="12.28515625" style="1" customWidth="1"/>
    <col min="5390" max="5390" width="11.7109375" style="1" customWidth="1"/>
    <col min="5391" max="5391" width="11.140625" style="1" customWidth="1"/>
    <col min="5392" max="5392" width="12.85546875" style="1" customWidth="1"/>
    <col min="5393" max="5393" width="11.5703125" style="1" customWidth="1"/>
    <col min="5394" max="5394" width="11.140625" style="1" customWidth="1"/>
    <col min="5395" max="5395" width="13.85546875" style="1" customWidth="1"/>
    <col min="5396" max="5396" width="21.5703125" style="1" customWidth="1"/>
    <col min="5397" max="5397" width="9.7109375" style="1" customWidth="1"/>
    <col min="5398" max="5398" width="11.42578125" style="1" customWidth="1"/>
    <col min="5399" max="5399" width="11" style="1" customWidth="1"/>
    <col min="5400" max="5401" width="9.7109375" style="1" customWidth="1"/>
    <col min="5402" max="5402" width="12.85546875" style="1" customWidth="1"/>
    <col min="5403" max="5403" width="8.85546875" style="1" bestFit="1" customWidth="1"/>
    <col min="5404" max="5404" width="10.5703125" style="1" customWidth="1"/>
    <col min="5405" max="5405" width="9.85546875" style="1" bestFit="1" customWidth="1"/>
    <col min="5406" max="5406" width="11.140625" style="1" customWidth="1"/>
    <col min="5407" max="5407" width="9.85546875" style="1" bestFit="1" customWidth="1"/>
    <col min="5408" max="5408" width="10.85546875" style="1" customWidth="1"/>
    <col min="5409" max="5409" width="12.140625" style="1" bestFit="1" customWidth="1"/>
    <col min="5410" max="5410" width="12.140625" style="1" customWidth="1"/>
    <col min="5411" max="5411" width="9.5703125" style="1" bestFit="1" customWidth="1"/>
    <col min="5412" max="5412" width="11.140625" style="1" customWidth="1"/>
    <col min="5413" max="5413" width="11.7109375" style="1" bestFit="1" customWidth="1"/>
    <col min="5414" max="5414" width="11.7109375" style="1" customWidth="1"/>
    <col min="5415" max="5632" width="9.140625" style="1"/>
    <col min="5633" max="5633" width="38.7109375" style="1" customWidth="1"/>
    <col min="5634" max="5634" width="12.28515625" style="1" customWidth="1"/>
    <col min="5635" max="5635" width="11" style="1" customWidth="1"/>
    <col min="5636" max="5636" width="13" style="1" customWidth="1"/>
    <col min="5637" max="5637" width="11.85546875" style="1" customWidth="1"/>
    <col min="5638" max="5638" width="11.140625" style="1" customWidth="1"/>
    <col min="5639" max="5639" width="13.42578125" style="1" customWidth="1"/>
    <col min="5640" max="5640" width="13" style="1" customWidth="1"/>
    <col min="5641" max="5641" width="11.140625" style="1" customWidth="1"/>
    <col min="5642" max="5642" width="14.28515625" style="1" customWidth="1"/>
    <col min="5643" max="5643" width="14.5703125" style="1" customWidth="1"/>
    <col min="5644" max="5644" width="11.140625" style="1" customWidth="1"/>
    <col min="5645" max="5645" width="12.28515625" style="1" customWidth="1"/>
    <col min="5646" max="5646" width="11.7109375" style="1" customWidth="1"/>
    <col min="5647" max="5647" width="11.140625" style="1" customWidth="1"/>
    <col min="5648" max="5648" width="12.85546875" style="1" customWidth="1"/>
    <col min="5649" max="5649" width="11.5703125" style="1" customWidth="1"/>
    <col min="5650" max="5650" width="11.140625" style="1" customWidth="1"/>
    <col min="5651" max="5651" width="13.85546875" style="1" customWidth="1"/>
    <col min="5652" max="5652" width="21.5703125" style="1" customWidth="1"/>
    <col min="5653" max="5653" width="9.7109375" style="1" customWidth="1"/>
    <col min="5654" max="5654" width="11.42578125" style="1" customWidth="1"/>
    <col min="5655" max="5655" width="11" style="1" customWidth="1"/>
    <col min="5656" max="5657" width="9.7109375" style="1" customWidth="1"/>
    <col min="5658" max="5658" width="12.85546875" style="1" customWidth="1"/>
    <col min="5659" max="5659" width="8.85546875" style="1" bestFit="1" customWidth="1"/>
    <col min="5660" max="5660" width="10.5703125" style="1" customWidth="1"/>
    <col min="5661" max="5661" width="9.85546875" style="1" bestFit="1" customWidth="1"/>
    <col min="5662" max="5662" width="11.140625" style="1" customWidth="1"/>
    <col min="5663" max="5663" width="9.85546875" style="1" bestFit="1" customWidth="1"/>
    <col min="5664" max="5664" width="10.85546875" style="1" customWidth="1"/>
    <col min="5665" max="5665" width="12.140625" style="1" bestFit="1" customWidth="1"/>
    <col min="5666" max="5666" width="12.140625" style="1" customWidth="1"/>
    <col min="5667" max="5667" width="9.5703125" style="1" bestFit="1" customWidth="1"/>
    <col min="5668" max="5668" width="11.140625" style="1" customWidth="1"/>
    <col min="5669" max="5669" width="11.7109375" style="1" bestFit="1" customWidth="1"/>
    <col min="5670" max="5670" width="11.7109375" style="1" customWidth="1"/>
    <col min="5671" max="5888" width="9.140625" style="1"/>
    <col min="5889" max="5889" width="38.7109375" style="1" customWidth="1"/>
    <col min="5890" max="5890" width="12.28515625" style="1" customWidth="1"/>
    <col min="5891" max="5891" width="11" style="1" customWidth="1"/>
    <col min="5892" max="5892" width="13" style="1" customWidth="1"/>
    <col min="5893" max="5893" width="11.85546875" style="1" customWidth="1"/>
    <col min="5894" max="5894" width="11.140625" style="1" customWidth="1"/>
    <col min="5895" max="5895" width="13.42578125" style="1" customWidth="1"/>
    <col min="5896" max="5896" width="13" style="1" customWidth="1"/>
    <col min="5897" max="5897" width="11.140625" style="1" customWidth="1"/>
    <col min="5898" max="5898" width="14.28515625" style="1" customWidth="1"/>
    <col min="5899" max="5899" width="14.5703125" style="1" customWidth="1"/>
    <col min="5900" max="5900" width="11.140625" style="1" customWidth="1"/>
    <col min="5901" max="5901" width="12.28515625" style="1" customWidth="1"/>
    <col min="5902" max="5902" width="11.7109375" style="1" customWidth="1"/>
    <col min="5903" max="5903" width="11.140625" style="1" customWidth="1"/>
    <col min="5904" max="5904" width="12.85546875" style="1" customWidth="1"/>
    <col min="5905" max="5905" width="11.5703125" style="1" customWidth="1"/>
    <col min="5906" max="5906" width="11.140625" style="1" customWidth="1"/>
    <col min="5907" max="5907" width="13.85546875" style="1" customWidth="1"/>
    <col min="5908" max="5908" width="21.5703125" style="1" customWidth="1"/>
    <col min="5909" max="5909" width="9.7109375" style="1" customWidth="1"/>
    <col min="5910" max="5910" width="11.42578125" style="1" customWidth="1"/>
    <col min="5911" max="5911" width="11" style="1" customWidth="1"/>
    <col min="5912" max="5913" width="9.7109375" style="1" customWidth="1"/>
    <col min="5914" max="5914" width="12.85546875" style="1" customWidth="1"/>
    <col min="5915" max="5915" width="8.85546875" style="1" bestFit="1" customWidth="1"/>
    <col min="5916" max="5916" width="10.5703125" style="1" customWidth="1"/>
    <col min="5917" max="5917" width="9.85546875" style="1" bestFit="1" customWidth="1"/>
    <col min="5918" max="5918" width="11.140625" style="1" customWidth="1"/>
    <col min="5919" max="5919" width="9.85546875" style="1" bestFit="1" customWidth="1"/>
    <col min="5920" max="5920" width="10.85546875" style="1" customWidth="1"/>
    <col min="5921" max="5921" width="12.140625" style="1" bestFit="1" customWidth="1"/>
    <col min="5922" max="5922" width="12.140625" style="1" customWidth="1"/>
    <col min="5923" max="5923" width="9.5703125" style="1" bestFit="1" customWidth="1"/>
    <col min="5924" max="5924" width="11.140625" style="1" customWidth="1"/>
    <col min="5925" max="5925" width="11.7109375" style="1" bestFit="1" customWidth="1"/>
    <col min="5926" max="5926" width="11.7109375" style="1" customWidth="1"/>
    <col min="5927" max="6144" width="9.140625" style="1"/>
    <col min="6145" max="6145" width="38.7109375" style="1" customWidth="1"/>
    <col min="6146" max="6146" width="12.28515625" style="1" customWidth="1"/>
    <col min="6147" max="6147" width="11" style="1" customWidth="1"/>
    <col min="6148" max="6148" width="13" style="1" customWidth="1"/>
    <col min="6149" max="6149" width="11.85546875" style="1" customWidth="1"/>
    <col min="6150" max="6150" width="11.140625" style="1" customWidth="1"/>
    <col min="6151" max="6151" width="13.42578125" style="1" customWidth="1"/>
    <col min="6152" max="6152" width="13" style="1" customWidth="1"/>
    <col min="6153" max="6153" width="11.140625" style="1" customWidth="1"/>
    <col min="6154" max="6154" width="14.28515625" style="1" customWidth="1"/>
    <col min="6155" max="6155" width="14.5703125" style="1" customWidth="1"/>
    <col min="6156" max="6156" width="11.140625" style="1" customWidth="1"/>
    <col min="6157" max="6157" width="12.28515625" style="1" customWidth="1"/>
    <col min="6158" max="6158" width="11.7109375" style="1" customWidth="1"/>
    <col min="6159" max="6159" width="11.140625" style="1" customWidth="1"/>
    <col min="6160" max="6160" width="12.85546875" style="1" customWidth="1"/>
    <col min="6161" max="6161" width="11.5703125" style="1" customWidth="1"/>
    <col min="6162" max="6162" width="11.140625" style="1" customWidth="1"/>
    <col min="6163" max="6163" width="13.85546875" style="1" customWidth="1"/>
    <col min="6164" max="6164" width="21.5703125" style="1" customWidth="1"/>
    <col min="6165" max="6165" width="9.7109375" style="1" customWidth="1"/>
    <col min="6166" max="6166" width="11.42578125" style="1" customWidth="1"/>
    <col min="6167" max="6167" width="11" style="1" customWidth="1"/>
    <col min="6168" max="6169" width="9.7109375" style="1" customWidth="1"/>
    <col min="6170" max="6170" width="12.85546875" style="1" customWidth="1"/>
    <col min="6171" max="6171" width="8.85546875" style="1" bestFit="1" customWidth="1"/>
    <col min="6172" max="6172" width="10.5703125" style="1" customWidth="1"/>
    <col min="6173" max="6173" width="9.85546875" style="1" bestFit="1" customWidth="1"/>
    <col min="6174" max="6174" width="11.140625" style="1" customWidth="1"/>
    <col min="6175" max="6175" width="9.85546875" style="1" bestFit="1" customWidth="1"/>
    <col min="6176" max="6176" width="10.85546875" style="1" customWidth="1"/>
    <col min="6177" max="6177" width="12.140625" style="1" bestFit="1" customWidth="1"/>
    <col min="6178" max="6178" width="12.140625" style="1" customWidth="1"/>
    <col min="6179" max="6179" width="9.5703125" style="1" bestFit="1" customWidth="1"/>
    <col min="6180" max="6180" width="11.140625" style="1" customWidth="1"/>
    <col min="6181" max="6181" width="11.7109375" style="1" bestFit="1" customWidth="1"/>
    <col min="6182" max="6182" width="11.7109375" style="1" customWidth="1"/>
    <col min="6183" max="6400" width="9.140625" style="1"/>
    <col min="6401" max="6401" width="38.7109375" style="1" customWidth="1"/>
    <col min="6402" max="6402" width="12.28515625" style="1" customWidth="1"/>
    <col min="6403" max="6403" width="11" style="1" customWidth="1"/>
    <col min="6404" max="6404" width="13" style="1" customWidth="1"/>
    <col min="6405" max="6405" width="11.85546875" style="1" customWidth="1"/>
    <col min="6406" max="6406" width="11.140625" style="1" customWidth="1"/>
    <col min="6407" max="6407" width="13.42578125" style="1" customWidth="1"/>
    <col min="6408" max="6408" width="13" style="1" customWidth="1"/>
    <col min="6409" max="6409" width="11.140625" style="1" customWidth="1"/>
    <col min="6410" max="6410" width="14.28515625" style="1" customWidth="1"/>
    <col min="6411" max="6411" width="14.5703125" style="1" customWidth="1"/>
    <col min="6412" max="6412" width="11.140625" style="1" customWidth="1"/>
    <col min="6413" max="6413" width="12.28515625" style="1" customWidth="1"/>
    <col min="6414" max="6414" width="11.7109375" style="1" customWidth="1"/>
    <col min="6415" max="6415" width="11.140625" style="1" customWidth="1"/>
    <col min="6416" max="6416" width="12.85546875" style="1" customWidth="1"/>
    <col min="6417" max="6417" width="11.5703125" style="1" customWidth="1"/>
    <col min="6418" max="6418" width="11.140625" style="1" customWidth="1"/>
    <col min="6419" max="6419" width="13.85546875" style="1" customWidth="1"/>
    <col min="6420" max="6420" width="21.5703125" style="1" customWidth="1"/>
    <col min="6421" max="6421" width="9.7109375" style="1" customWidth="1"/>
    <col min="6422" max="6422" width="11.42578125" style="1" customWidth="1"/>
    <col min="6423" max="6423" width="11" style="1" customWidth="1"/>
    <col min="6424" max="6425" width="9.7109375" style="1" customWidth="1"/>
    <col min="6426" max="6426" width="12.85546875" style="1" customWidth="1"/>
    <col min="6427" max="6427" width="8.85546875" style="1" bestFit="1" customWidth="1"/>
    <col min="6428" max="6428" width="10.5703125" style="1" customWidth="1"/>
    <col min="6429" max="6429" width="9.85546875" style="1" bestFit="1" customWidth="1"/>
    <col min="6430" max="6430" width="11.140625" style="1" customWidth="1"/>
    <col min="6431" max="6431" width="9.85546875" style="1" bestFit="1" customWidth="1"/>
    <col min="6432" max="6432" width="10.85546875" style="1" customWidth="1"/>
    <col min="6433" max="6433" width="12.140625" style="1" bestFit="1" customWidth="1"/>
    <col min="6434" max="6434" width="12.140625" style="1" customWidth="1"/>
    <col min="6435" max="6435" width="9.5703125" style="1" bestFit="1" customWidth="1"/>
    <col min="6436" max="6436" width="11.140625" style="1" customWidth="1"/>
    <col min="6437" max="6437" width="11.7109375" style="1" bestFit="1" customWidth="1"/>
    <col min="6438" max="6438" width="11.7109375" style="1" customWidth="1"/>
    <col min="6439" max="6656" width="9.140625" style="1"/>
    <col min="6657" max="6657" width="38.7109375" style="1" customWidth="1"/>
    <col min="6658" max="6658" width="12.28515625" style="1" customWidth="1"/>
    <col min="6659" max="6659" width="11" style="1" customWidth="1"/>
    <col min="6660" max="6660" width="13" style="1" customWidth="1"/>
    <col min="6661" max="6661" width="11.85546875" style="1" customWidth="1"/>
    <col min="6662" max="6662" width="11.140625" style="1" customWidth="1"/>
    <col min="6663" max="6663" width="13.42578125" style="1" customWidth="1"/>
    <col min="6664" max="6664" width="13" style="1" customWidth="1"/>
    <col min="6665" max="6665" width="11.140625" style="1" customWidth="1"/>
    <col min="6666" max="6666" width="14.28515625" style="1" customWidth="1"/>
    <col min="6667" max="6667" width="14.5703125" style="1" customWidth="1"/>
    <col min="6668" max="6668" width="11.140625" style="1" customWidth="1"/>
    <col min="6669" max="6669" width="12.28515625" style="1" customWidth="1"/>
    <col min="6670" max="6670" width="11.7109375" style="1" customWidth="1"/>
    <col min="6671" max="6671" width="11.140625" style="1" customWidth="1"/>
    <col min="6672" max="6672" width="12.85546875" style="1" customWidth="1"/>
    <col min="6673" max="6673" width="11.5703125" style="1" customWidth="1"/>
    <col min="6674" max="6674" width="11.140625" style="1" customWidth="1"/>
    <col min="6675" max="6675" width="13.85546875" style="1" customWidth="1"/>
    <col min="6676" max="6676" width="21.5703125" style="1" customWidth="1"/>
    <col min="6677" max="6677" width="9.7109375" style="1" customWidth="1"/>
    <col min="6678" max="6678" width="11.42578125" style="1" customWidth="1"/>
    <col min="6679" max="6679" width="11" style="1" customWidth="1"/>
    <col min="6680" max="6681" width="9.7109375" style="1" customWidth="1"/>
    <col min="6682" max="6682" width="12.85546875" style="1" customWidth="1"/>
    <col min="6683" max="6683" width="8.85546875" style="1" bestFit="1" customWidth="1"/>
    <col min="6684" max="6684" width="10.5703125" style="1" customWidth="1"/>
    <col min="6685" max="6685" width="9.85546875" style="1" bestFit="1" customWidth="1"/>
    <col min="6686" max="6686" width="11.140625" style="1" customWidth="1"/>
    <col min="6687" max="6687" width="9.85546875" style="1" bestFit="1" customWidth="1"/>
    <col min="6688" max="6688" width="10.85546875" style="1" customWidth="1"/>
    <col min="6689" max="6689" width="12.140625" style="1" bestFit="1" customWidth="1"/>
    <col min="6690" max="6690" width="12.140625" style="1" customWidth="1"/>
    <col min="6691" max="6691" width="9.5703125" style="1" bestFit="1" customWidth="1"/>
    <col min="6692" max="6692" width="11.140625" style="1" customWidth="1"/>
    <col min="6693" max="6693" width="11.7109375" style="1" bestFit="1" customWidth="1"/>
    <col min="6694" max="6694" width="11.7109375" style="1" customWidth="1"/>
    <col min="6695" max="6912" width="9.140625" style="1"/>
    <col min="6913" max="6913" width="38.7109375" style="1" customWidth="1"/>
    <col min="6914" max="6914" width="12.28515625" style="1" customWidth="1"/>
    <col min="6915" max="6915" width="11" style="1" customWidth="1"/>
    <col min="6916" max="6916" width="13" style="1" customWidth="1"/>
    <col min="6917" max="6917" width="11.85546875" style="1" customWidth="1"/>
    <col min="6918" max="6918" width="11.140625" style="1" customWidth="1"/>
    <col min="6919" max="6919" width="13.42578125" style="1" customWidth="1"/>
    <col min="6920" max="6920" width="13" style="1" customWidth="1"/>
    <col min="6921" max="6921" width="11.140625" style="1" customWidth="1"/>
    <col min="6922" max="6922" width="14.28515625" style="1" customWidth="1"/>
    <col min="6923" max="6923" width="14.5703125" style="1" customWidth="1"/>
    <col min="6924" max="6924" width="11.140625" style="1" customWidth="1"/>
    <col min="6925" max="6925" width="12.28515625" style="1" customWidth="1"/>
    <col min="6926" max="6926" width="11.7109375" style="1" customWidth="1"/>
    <col min="6927" max="6927" width="11.140625" style="1" customWidth="1"/>
    <col min="6928" max="6928" width="12.85546875" style="1" customWidth="1"/>
    <col min="6929" max="6929" width="11.5703125" style="1" customWidth="1"/>
    <col min="6930" max="6930" width="11.140625" style="1" customWidth="1"/>
    <col min="6931" max="6931" width="13.85546875" style="1" customWidth="1"/>
    <col min="6932" max="6932" width="21.5703125" style="1" customWidth="1"/>
    <col min="6933" max="6933" width="9.7109375" style="1" customWidth="1"/>
    <col min="6934" max="6934" width="11.42578125" style="1" customWidth="1"/>
    <col min="6935" max="6935" width="11" style="1" customWidth="1"/>
    <col min="6936" max="6937" width="9.7109375" style="1" customWidth="1"/>
    <col min="6938" max="6938" width="12.85546875" style="1" customWidth="1"/>
    <col min="6939" max="6939" width="8.85546875" style="1" bestFit="1" customWidth="1"/>
    <col min="6940" max="6940" width="10.5703125" style="1" customWidth="1"/>
    <col min="6941" max="6941" width="9.85546875" style="1" bestFit="1" customWidth="1"/>
    <col min="6942" max="6942" width="11.140625" style="1" customWidth="1"/>
    <col min="6943" max="6943" width="9.85546875" style="1" bestFit="1" customWidth="1"/>
    <col min="6944" max="6944" width="10.85546875" style="1" customWidth="1"/>
    <col min="6945" max="6945" width="12.140625" style="1" bestFit="1" customWidth="1"/>
    <col min="6946" max="6946" width="12.140625" style="1" customWidth="1"/>
    <col min="6947" max="6947" width="9.5703125" style="1" bestFit="1" customWidth="1"/>
    <col min="6948" max="6948" width="11.140625" style="1" customWidth="1"/>
    <col min="6949" max="6949" width="11.7109375" style="1" bestFit="1" customWidth="1"/>
    <col min="6950" max="6950" width="11.7109375" style="1" customWidth="1"/>
    <col min="6951" max="7168" width="9.140625" style="1"/>
    <col min="7169" max="7169" width="38.7109375" style="1" customWidth="1"/>
    <col min="7170" max="7170" width="12.28515625" style="1" customWidth="1"/>
    <col min="7171" max="7171" width="11" style="1" customWidth="1"/>
    <col min="7172" max="7172" width="13" style="1" customWidth="1"/>
    <col min="7173" max="7173" width="11.85546875" style="1" customWidth="1"/>
    <col min="7174" max="7174" width="11.140625" style="1" customWidth="1"/>
    <col min="7175" max="7175" width="13.42578125" style="1" customWidth="1"/>
    <col min="7176" max="7176" width="13" style="1" customWidth="1"/>
    <col min="7177" max="7177" width="11.140625" style="1" customWidth="1"/>
    <col min="7178" max="7178" width="14.28515625" style="1" customWidth="1"/>
    <col min="7179" max="7179" width="14.5703125" style="1" customWidth="1"/>
    <col min="7180" max="7180" width="11.140625" style="1" customWidth="1"/>
    <col min="7181" max="7181" width="12.28515625" style="1" customWidth="1"/>
    <col min="7182" max="7182" width="11.7109375" style="1" customWidth="1"/>
    <col min="7183" max="7183" width="11.140625" style="1" customWidth="1"/>
    <col min="7184" max="7184" width="12.85546875" style="1" customWidth="1"/>
    <col min="7185" max="7185" width="11.5703125" style="1" customWidth="1"/>
    <col min="7186" max="7186" width="11.140625" style="1" customWidth="1"/>
    <col min="7187" max="7187" width="13.85546875" style="1" customWidth="1"/>
    <col min="7188" max="7188" width="21.5703125" style="1" customWidth="1"/>
    <col min="7189" max="7189" width="9.7109375" style="1" customWidth="1"/>
    <col min="7190" max="7190" width="11.42578125" style="1" customWidth="1"/>
    <col min="7191" max="7191" width="11" style="1" customWidth="1"/>
    <col min="7192" max="7193" width="9.7109375" style="1" customWidth="1"/>
    <col min="7194" max="7194" width="12.85546875" style="1" customWidth="1"/>
    <col min="7195" max="7195" width="8.85546875" style="1" bestFit="1" customWidth="1"/>
    <col min="7196" max="7196" width="10.5703125" style="1" customWidth="1"/>
    <col min="7197" max="7197" width="9.85546875" style="1" bestFit="1" customWidth="1"/>
    <col min="7198" max="7198" width="11.140625" style="1" customWidth="1"/>
    <col min="7199" max="7199" width="9.85546875" style="1" bestFit="1" customWidth="1"/>
    <col min="7200" max="7200" width="10.85546875" style="1" customWidth="1"/>
    <col min="7201" max="7201" width="12.140625" style="1" bestFit="1" customWidth="1"/>
    <col min="7202" max="7202" width="12.140625" style="1" customWidth="1"/>
    <col min="7203" max="7203" width="9.5703125" style="1" bestFit="1" customWidth="1"/>
    <col min="7204" max="7204" width="11.140625" style="1" customWidth="1"/>
    <col min="7205" max="7205" width="11.7109375" style="1" bestFit="1" customWidth="1"/>
    <col min="7206" max="7206" width="11.7109375" style="1" customWidth="1"/>
    <col min="7207" max="7424" width="9.140625" style="1"/>
    <col min="7425" max="7425" width="38.7109375" style="1" customWidth="1"/>
    <col min="7426" max="7426" width="12.28515625" style="1" customWidth="1"/>
    <col min="7427" max="7427" width="11" style="1" customWidth="1"/>
    <col min="7428" max="7428" width="13" style="1" customWidth="1"/>
    <col min="7429" max="7429" width="11.85546875" style="1" customWidth="1"/>
    <col min="7430" max="7430" width="11.140625" style="1" customWidth="1"/>
    <col min="7431" max="7431" width="13.42578125" style="1" customWidth="1"/>
    <col min="7432" max="7432" width="13" style="1" customWidth="1"/>
    <col min="7433" max="7433" width="11.140625" style="1" customWidth="1"/>
    <col min="7434" max="7434" width="14.28515625" style="1" customWidth="1"/>
    <col min="7435" max="7435" width="14.5703125" style="1" customWidth="1"/>
    <col min="7436" max="7436" width="11.140625" style="1" customWidth="1"/>
    <col min="7437" max="7437" width="12.28515625" style="1" customWidth="1"/>
    <col min="7438" max="7438" width="11.7109375" style="1" customWidth="1"/>
    <col min="7439" max="7439" width="11.140625" style="1" customWidth="1"/>
    <col min="7440" max="7440" width="12.85546875" style="1" customWidth="1"/>
    <col min="7441" max="7441" width="11.5703125" style="1" customWidth="1"/>
    <col min="7442" max="7442" width="11.140625" style="1" customWidth="1"/>
    <col min="7443" max="7443" width="13.85546875" style="1" customWidth="1"/>
    <col min="7444" max="7444" width="21.5703125" style="1" customWidth="1"/>
    <col min="7445" max="7445" width="9.7109375" style="1" customWidth="1"/>
    <col min="7446" max="7446" width="11.42578125" style="1" customWidth="1"/>
    <col min="7447" max="7447" width="11" style="1" customWidth="1"/>
    <col min="7448" max="7449" width="9.7109375" style="1" customWidth="1"/>
    <col min="7450" max="7450" width="12.85546875" style="1" customWidth="1"/>
    <col min="7451" max="7451" width="8.85546875" style="1" bestFit="1" customWidth="1"/>
    <col min="7452" max="7452" width="10.5703125" style="1" customWidth="1"/>
    <col min="7453" max="7453" width="9.85546875" style="1" bestFit="1" customWidth="1"/>
    <col min="7454" max="7454" width="11.140625" style="1" customWidth="1"/>
    <col min="7455" max="7455" width="9.85546875" style="1" bestFit="1" customWidth="1"/>
    <col min="7456" max="7456" width="10.85546875" style="1" customWidth="1"/>
    <col min="7457" max="7457" width="12.140625" style="1" bestFit="1" customWidth="1"/>
    <col min="7458" max="7458" width="12.140625" style="1" customWidth="1"/>
    <col min="7459" max="7459" width="9.5703125" style="1" bestFit="1" customWidth="1"/>
    <col min="7460" max="7460" width="11.140625" style="1" customWidth="1"/>
    <col min="7461" max="7461" width="11.7109375" style="1" bestFit="1" customWidth="1"/>
    <col min="7462" max="7462" width="11.7109375" style="1" customWidth="1"/>
    <col min="7463" max="7680" width="9.140625" style="1"/>
    <col min="7681" max="7681" width="38.7109375" style="1" customWidth="1"/>
    <col min="7682" max="7682" width="12.28515625" style="1" customWidth="1"/>
    <col min="7683" max="7683" width="11" style="1" customWidth="1"/>
    <col min="7684" max="7684" width="13" style="1" customWidth="1"/>
    <col min="7685" max="7685" width="11.85546875" style="1" customWidth="1"/>
    <col min="7686" max="7686" width="11.140625" style="1" customWidth="1"/>
    <col min="7687" max="7687" width="13.42578125" style="1" customWidth="1"/>
    <col min="7688" max="7688" width="13" style="1" customWidth="1"/>
    <col min="7689" max="7689" width="11.140625" style="1" customWidth="1"/>
    <col min="7690" max="7690" width="14.28515625" style="1" customWidth="1"/>
    <col min="7691" max="7691" width="14.5703125" style="1" customWidth="1"/>
    <col min="7692" max="7692" width="11.140625" style="1" customWidth="1"/>
    <col min="7693" max="7693" width="12.28515625" style="1" customWidth="1"/>
    <col min="7694" max="7694" width="11.7109375" style="1" customWidth="1"/>
    <col min="7695" max="7695" width="11.140625" style="1" customWidth="1"/>
    <col min="7696" max="7696" width="12.85546875" style="1" customWidth="1"/>
    <col min="7697" max="7697" width="11.5703125" style="1" customWidth="1"/>
    <col min="7698" max="7698" width="11.140625" style="1" customWidth="1"/>
    <col min="7699" max="7699" width="13.85546875" style="1" customWidth="1"/>
    <col min="7700" max="7700" width="21.5703125" style="1" customWidth="1"/>
    <col min="7701" max="7701" width="9.7109375" style="1" customWidth="1"/>
    <col min="7702" max="7702" width="11.42578125" style="1" customWidth="1"/>
    <col min="7703" max="7703" width="11" style="1" customWidth="1"/>
    <col min="7704" max="7705" width="9.7109375" style="1" customWidth="1"/>
    <col min="7706" max="7706" width="12.85546875" style="1" customWidth="1"/>
    <col min="7707" max="7707" width="8.85546875" style="1" bestFit="1" customWidth="1"/>
    <col min="7708" max="7708" width="10.5703125" style="1" customWidth="1"/>
    <col min="7709" max="7709" width="9.85546875" style="1" bestFit="1" customWidth="1"/>
    <col min="7710" max="7710" width="11.140625" style="1" customWidth="1"/>
    <col min="7711" max="7711" width="9.85546875" style="1" bestFit="1" customWidth="1"/>
    <col min="7712" max="7712" width="10.85546875" style="1" customWidth="1"/>
    <col min="7713" max="7713" width="12.140625" style="1" bestFit="1" customWidth="1"/>
    <col min="7714" max="7714" width="12.140625" style="1" customWidth="1"/>
    <col min="7715" max="7715" width="9.5703125" style="1" bestFit="1" customWidth="1"/>
    <col min="7716" max="7716" width="11.140625" style="1" customWidth="1"/>
    <col min="7717" max="7717" width="11.7109375" style="1" bestFit="1" customWidth="1"/>
    <col min="7718" max="7718" width="11.7109375" style="1" customWidth="1"/>
    <col min="7719" max="7936" width="9.140625" style="1"/>
    <col min="7937" max="7937" width="38.7109375" style="1" customWidth="1"/>
    <col min="7938" max="7938" width="12.28515625" style="1" customWidth="1"/>
    <col min="7939" max="7939" width="11" style="1" customWidth="1"/>
    <col min="7940" max="7940" width="13" style="1" customWidth="1"/>
    <col min="7941" max="7941" width="11.85546875" style="1" customWidth="1"/>
    <col min="7942" max="7942" width="11.140625" style="1" customWidth="1"/>
    <col min="7943" max="7943" width="13.42578125" style="1" customWidth="1"/>
    <col min="7944" max="7944" width="13" style="1" customWidth="1"/>
    <col min="7945" max="7945" width="11.140625" style="1" customWidth="1"/>
    <col min="7946" max="7946" width="14.28515625" style="1" customWidth="1"/>
    <col min="7947" max="7947" width="14.5703125" style="1" customWidth="1"/>
    <col min="7948" max="7948" width="11.140625" style="1" customWidth="1"/>
    <col min="7949" max="7949" width="12.28515625" style="1" customWidth="1"/>
    <col min="7950" max="7950" width="11.7109375" style="1" customWidth="1"/>
    <col min="7951" max="7951" width="11.140625" style="1" customWidth="1"/>
    <col min="7952" max="7952" width="12.85546875" style="1" customWidth="1"/>
    <col min="7953" max="7953" width="11.5703125" style="1" customWidth="1"/>
    <col min="7954" max="7954" width="11.140625" style="1" customWidth="1"/>
    <col min="7955" max="7955" width="13.85546875" style="1" customWidth="1"/>
    <col min="7956" max="7956" width="21.5703125" style="1" customWidth="1"/>
    <col min="7957" max="7957" width="9.7109375" style="1" customWidth="1"/>
    <col min="7958" max="7958" width="11.42578125" style="1" customWidth="1"/>
    <col min="7959" max="7959" width="11" style="1" customWidth="1"/>
    <col min="7960" max="7961" width="9.7109375" style="1" customWidth="1"/>
    <col min="7962" max="7962" width="12.85546875" style="1" customWidth="1"/>
    <col min="7963" max="7963" width="8.85546875" style="1" bestFit="1" customWidth="1"/>
    <col min="7964" max="7964" width="10.5703125" style="1" customWidth="1"/>
    <col min="7965" max="7965" width="9.85546875" style="1" bestFit="1" customWidth="1"/>
    <col min="7966" max="7966" width="11.140625" style="1" customWidth="1"/>
    <col min="7967" max="7967" width="9.85546875" style="1" bestFit="1" customWidth="1"/>
    <col min="7968" max="7968" width="10.85546875" style="1" customWidth="1"/>
    <col min="7969" max="7969" width="12.140625" style="1" bestFit="1" customWidth="1"/>
    <col min="7970" max="7970" width="12.140625" style="1" customWidth="1"/>
    <col min="7971" max="7971" width="9.5703125" style="1" bestFit="1" customWidth="1"/>
    <col min="7972" max="7972" width="11.140625" style="1" customWidth="1"/>
    <col min="7973" max="7973" width="11.7109375" style="1" bestFit="1" customWidth="1"/>
    <col min="7974" max="7974" width="11.7109375" style="1" customWidth="1"/>
    <col min="7975" max="8192" width="9.140625" style="1"/>
    <col min="8193" max="8193" width="38.7109375" style="1" customWidth="1"/>
    <col min="8194" max="8194" width="12.28515625" style="1" customWidth="1"/>
    <col min="8195" max="8195" width="11" style="1" customWidth="1"/>
    <col min="8196" max="8196" width="13" style="1" customWidth="1"/>
    <col min="8197" max="8197" width="11.85546875" style="1" customWidth="1"/>
    <col min="8198" max="8198" width="11.140625" style="1" customWidth="1"/>
    <col min="8199" max="8199" width="13.42578125" style="1" customWidth="1"/>
    <col min="8200" max="8200" width="13" style="1" customWidth="1"/>
    <col min="8201" max="8201" width="11.140625" style="1" customWidth="1"/>
    <col min="8202" max="8202" width="14.28515625" style="1" customWidth="1"/>
    <col min="8203" max="8203" width="14.5703125" style="1" customWidth="1"/>
    <col min="8204" max="8204" width="11.140625" style="1" customWidth="1"/>
    <col min="8205" max="8205" width="12.28515625" style="1" customWidth="1"/>
    <col min="8206" max="8206" width="11.7109375" style="1" customWidth="1"/>
    <col min="8207" max="8207" width="11.140625" style="1" customWidth="1"/>
    <col min="8208" max="8208" width="12.85546875" style="1" customWidth="1"/>
    <col min="8209" max="8209" width="11.5703125" style="1" customWidth="1"/>
    <col min="8210" max="8210" width="11.140625" style="1" customWidth="1"/>
    <col min="8211" max="8211" width="13.85546875" style="1" customWidth="1"/>
    <col min="8212" max="8212" width="21.5703125" style="1" customWidth="1"/>
    <col min="8213" max="8213" width="9.7109375" style="1" customWidth="1"/>
    <col min="8214" max="8214" width="11.42578125" style="1" customWidth="1"/>
    <col min="8215" max="8215" width="11" style="1" customWidth="1"/>
    <col min="8216" max="8217" width="9.7109375" style="1" customWidth="1"/>
    <col min="8218" max="8218" width="12.85546875" style="1" customWidth="1"/>
    <col min="8219" max="8219" width="8.85546875" style="1" bestFit="1" customWidth="1"/>
    <col min="8220" max="8220" width="10.5703125" style="1" customWidth="1"/>
    <col min="8221" max="8221" width="9.85546875" style="1" bestFit="1" customWidth="1"/>
    <col min="8222" max="8222" width="11.140625" style="1" customWidth="1"/>
    <col min="8223" max="8223" width="9.85546875" style="1" bestFit="1" customWidth="1"/>
    <col min="8224" max="8224" width="10.85546875" style="1" customWidth="1"/>
    <col min="8225" max="8225" width="12.140625" style="1" bestFit="1" customWidth="1"/>
    <col min="8226" max="8226" width="12.140625" style="1" customWidth="1"/>
    <col min="8227" max="8227" width="9.5703125" style="1" bestFit="1" customWidth="1"/>
    <col min="8228" max="8228" width="11.140625" style="1" customWidth="1"/>
    <col min="8229" max="8229" width="11.7109375" style="1" bestFit="1" customWidth="1"/>
    <col min="8230" max="8230" width="11.7109375" style="1" customWidth="1"/>
    <col min="8231" max="8448" width="9.140625" style="1"/>
    <col min="8449" max="8449" width="38.7109375" style="1" customWidth="1"/>
    <col min="8450" max="8450" width="12.28515625" style="1" customWidth="1"/>
    <col min="8451" max="8451" width="11" style="1" customWidth="1"/>
    <col min="8452" max="8452" width="13" style="1" customWidth="1"/>
    <col min="8453" max="8453" width="11.85546875" style="1" customWidth="1"/>
    <col min="8454" max="8454" width="11.140625" style="1" customWidth="1"/>
    <col min="8455" max="8455" width="13.42578125" style="1" customWidth="1"/>
    <col min="8456" max="8456" width="13" style="1" customWidth="1"/>
    <col min="8457" max="8457" width="11.140625" style="1" customWidth="1"/>
    <col min="8458" max="8458" width="14.28515625" style="1" customWidth="1"/>
    <col min="8459" max="8459" width="14.5703125" style="1" customWidth="1"/>
    <col min="8460" max="8460" width="11.140625" style="1" customWidth="1"/>
    <col min="8461" max="8461" width="12.28515625" style="1" customWidth="1"/>
    <col min="8462" max="8462" width="11.7109375" style="1" customWidth="1"/>
    <col min="8463" max="8463" width="11.140625" style="1" customWidth="1"/>
    <col min="8464" max="8464" width="12.85546875" style="1" customWidth="1"/>
    <col min="8465" max="8465" width="11.5703125" style="1" customWidth="1"/>
    <col min="8466" max="8466" width="11.140625" style="1" customWidth="1"/>
    <col min="8467" max="8467" width="13.85546875" style="1" customWidth="1"/>
    <col min="8468" max="8468" width="21.5703125" style="1" customWidth="1"/>
    <col min="8469" max="8469" width="9.7109375" style="1" customWidth="1"/>
    <col min="8470" max="8470" width="11.42578125" style="1" customWidth="1"/>
    <col min="8471" max="8471" width="11" style="1" customWidth="1"/>
    <col min="8472" max="8473" width="9.7109375" style="1" customWidth="1"/>
    <col min="8474" max="8474" width="12.85546875" style="1" customWidth="1"/>
    <col min="8475" max="8475" width="8.85546875" style="1" bestFit="1" customWidth="1"/>
    <col min="8476" max="8476" width="10.5703125" style="1" customWidth="1"/>
    <col min="8477" max="8477" width="9.85546875" style="1" bestFit="1" customWidth="1"/>
    <col min="8478" max="8478" width="11.140625" style="1" customWidth="1"/>
    <col min="8479" max="8479" width="9.85546875" style="1" bestFit="1" customWidth="1"/>
    <col min="8480" max="8480" width="10.85546875" style="1" customWidth="1"/>
    <col min="8481" max="8481" width="12.140625" style="1" bestFit="1" customWidth="1"/>
    <col min="8482" max="8482" width="12.140625" style="1" customWidth="1"/>
    <col min="8483" max="8483" width="9.5703125" style="1" bestFit="1" customWidth="1"/>
    <col min="8484" max="8484" width="11.140625" style="1" customWidth="1"/>
    <col min="8485" max="8485" width="11.7109375" style="1" bestFit="1" customWidth="1"/>
    <col min="8486" max="8486" width="11.7109375" style="1" customWidth="1"/>
    <col min="8487" max="8704" width="9.140625" style="1"/>
    <col min="8705" max="8705" width="38.7109375" style="1" customWidth="1"/>
    <col min="8706" max="8706" width="12.28515625" style="1" customWidth="1"/>
    <col min="8707" max="8707" width="11" style="1" customWidth="1"/>
    <col min="8708" max="8708" width="13" style="1" customWidth="1"/>
    <col min="8709" max="8709" width="11.85546875" style="1" customWidth="1"/>
    <col min="8710" max="8710" width="11.140625" style="1" customWidth="1"/>
    <col min="8711" max="8711" width="13.42578125" style="1" customWidth="1"/>
    <col min="8712" max="8712" width="13" style="1" customWidth="1"/>
    <col min="8713" max="8713" width="11.140625" style="1" customWidth="1"/>
    <col min="8714" max="8714" width="14.28515625" style="1" customWidth="1"/>
    <col min="8715" max="8715" width="14.5703125" style="1" customWidth="1"/>
    <col min="8716" max="8716" width="11.140625" style="1" customWidth="1"/>
    <col min="8717" max="8717" width="12.28515625" style="1" customWidth="1"/>
    <col min="8718" max="8718" width="11.7109375" style="1" customWidth="1"/>
    <col min="8719" max="8719" width="11.140625" style="1" customWidth="1"/>
    <col min="8720" max="8720" width="12.85546875" style="1" customWidth="1"/>
    <col min="8721" max="8721" width="11.5703125" style="1" customWidth="1"/>
    <col min="8722" max="8722" width="11.140625" style="1" customWidth="1"/>
    <col min="8723" max="8723" width="13.85546875" style="1" customWidth="1"/>
    <col min="8724" max="8724" width="21.5703125" style="1" customWidth="1"/>
    <col min="8725" max="8725" width="9.7109375" style="1" customWidth="1"/>
    <col min="8726" max="8726" width="11.42578125" style="1" customWidth="1"/>
    <col min="8727" max="8727" width="11" style="1" customWidth="1"/>
    <col min="8728" max="8729" width="9.7109375" style="1" customWidth="1"/>
    <col min="8730" max="8730" width="12.85546875" style="1" customWidth="1"/>
    <col min="8731" max="8731" width="8.85546875" style="1" bestFit="1" customWidth="1"/>
    <col min="8732" max="8732" width="10.5703125" style="1" customWidth="1"/>
    <col min="8733" max="8733" width="9.85546875" style="1" bestFit="1" customWidth="1"/>
    <col min="8734" max="8734" width="11.140625" style="1" customWidth="1"/>
    <col min="8735" max="8735" width="9.85546875" style="1" bestFit="1" customWidth="1"/>
    <col min="8736" max="8736" width="10.85546875" style="1" customWidth="1"/>
    <col min="8737" max="8737" width="12.140625" style="1" bestFit="1" customWidth="1"/>
    <col min="8738" max="8738" width="12.140625" style="1" customWidth="1"/>
    <col min="8739" max="8739" width="9.5703125" style="1" bestFit="1" customWidth="1"/>
    <col min="8740" max="8740" width="11.140625" style="1" customWidth="1"/>
    <col min="8741" max="8741" width="11.7109375" style="1" bestFit="1" customWidth="1"/>
    <col min="8742" max="8742" width="11.7109375" style="1" customWidth="1"/>
    <col min="8743" max="8960" width="9.140625" style="1"/>
    <col min="8961" max="8961" width="38.7109375" style="1" customWidth="1"/>
    <col min="8962" max="8962" width="12.28515625" style="1" customWidth="1"/>
    <col min="8963" max="8963" width="11" style="1" customWidth="1"/>
    <col min="8964" max="8964" width="13" style="1" customWidth="1"/>
    <col min="8965" max="8965" width="11.85546875" style="1" customWidth="1"/>
    <col min="8966" max="8966" width="11.140625" style="1" customWidth="1"/>
    <col min="8967" max="8967" width="13.42578125" style="1" customWidth="1"/>
    <col min="8968" max="8968" width="13" style="1" customWidth="1"/>
    <col min="8969" max="8969" width="11.140625" style="1" customWidth="1"/>
    <col min="8970" max="8970" width="14.28515625" style="1" customWidth="1"/>
    <col min="8971" max="8971" width="14.5703125" style="1" customWidth="1"/>
    <col min="8972" max="8972" width="11.140625" style="1" customWidth="1"/>
    <col min="8973" max="8973" width="12.28515625" style="1" customWidth="1"/>
    <col min="8974" max="8974" width="11.7109375" style="1" customWidth="1"/>
    <col min="8975" max="8975" width="11.140625" style="1" customWidth="1"/>
    <col min="8976" max="8976" width="12.85546875" style="1" customWidth="1"/>
    <col min="8977" max="8977" width="11.5703125" style="1" customWidth="1"/>
    <col min="8978" max="8978" width="11.140625" style="1" customWidth="1"/>
    <col min="8979" max="8979" width="13.85546875" style="1" customWidth="1"/>
    <col min="8980" max="8980" width="21.5703125" style="1" customWidth="1"/>
    <col min="8981" max="8981" width="9.7109375" style="1" customWidth="1"/>
    <col min="8982" max="8982" width="11.42578125" style="1" customWidth="1"/>
    <col min="8983" max="8983" width="11" style="1" customWidth="1"/>
    <col min="8984" max="8985" width="9.7109375" style="1" customWidth="1"/>
    <col min="8986" max="8986" width="12.85546875" style="1" customWidth="1"/>
    <col min="8987" max="8987" width="8.85546875" style="1" bestFit="1" customWidth="1"/>
    <col min="8988" max="8988" width="10.5703125" style="1" customWidth="1"/>
    <col min="8989" max="8989" width="9.85546875" style="1" bestFit="1" customWidth="1"/>
    <col min="8990" max="8990" width="11.140625" style="1" customWidth="1"/>
    <col min="8991" max="8991" width="9.85546875" style="1" bestFit="1" customWidth="1"/>
    <col min="8992" max="8992" width="10.85546875" style="1" customWidth="1"/>
    <col min="8993" max="8993" width="12.140625" style="1" bestFit="1" customWidth="1"/>
    <col min="8994" max="8994" width="12.140625" style="1" customWidth="1"/>
    <col min="8995" max="8995" width="9.5703125" style="1" bestFit="1" customWidth="1"/>
    <col min="8996" max="8996" width="11.140625" style="1" customWidth="1"/>
    <col min="8997" max="8997" width="11.7109375" style="1" bestFit="1" customWidth="1"/>
    <col min="8998" max="8998" width="11.7109375" style="1" customWidth="1"/>
    <col min="8999" max="9216" width="9.140625" style="1"/>
    <col min="9217" max="9217" width="38.7109375" style="1" customWidth="1"/>
    <col min="9218" max="9218" width="12.28515625" style="1" customWidth="1"/>
    <col min="9219" max="9219" width="11" style="1" customWidth="1"/>
    <col min="9220" max="9220" width="13" style="1" customWidth="1"/>
    <col min="9221" max="9221" width="11.85546875" style="1" customWidth="1"/>
    <col min="9222" max="9222" width="11.140625" style="1" customWidth="1"/>
    <col min="9223" max="9223" width="13.42578125" style="1" customWidth="1"/>
    <col min="9224" max="9224" width="13" style="1" customWidth="1"/>
    <col min="9225" max="9225" width="11.140625" style="1" customWidth="1"/>
    <col min="9226" max="9226" width="14.28515625" style="1" customWidth="1"/>
    <col min="9227" max="9227" width="14.5703125" style="1" customWidth="1"/>
    <col min="9228" max="9228" width="11.140625" style="1" customWidth="1"/>
    <col min="9229" max="9229" width="12.28515625" style="1" customWidth="1"/>
    <col min="9230" max="9230" width="11.7109375" style="1" customWidth="1"/>
    <col min="9231" max="9231" width="11.140625" style="1" customWidth="1"/>
    <col min="9232" max="9232" width="12.85546875" style="1" customWidth="1"/>
    <col min="9233" max="9233" width="11.5703125" style="1" customWidth="1"/>
    <col min="9234" max="9234" width="11.140625" style="1" customWidth="1"/>
    <col min="9235" max="9235" width="13.85546875" style="1" customWidth="1"/>
    <col min="9236" max="9236" width="21.5703125" style="1" customWidth="1"/>
    <col min="9237" max="9237" width="9.7109375" style="1" customWidth="1"/>
    <col min="9238" max="9238" width="11.42578125" style="1" customWidth="1"/>
    <col min="9239" max="9239" width="11" style="1" customWidth="1"/>
    <col min="9240" max="9241" width="9.7109375" style="1" customWidth="1"/>
    <col min="9242" max="9242" width="12.85546875" style="1" customWidth="1"/>
    <col min="9243" max="9243" width="8.85546875" style="1" bestFit="1" customWidth="1"/>
    <col min="9244" max="9244" width="10.5703125" style="1" customWidth="1"/>
    <col min="9245" max="9245" width="9.85546875" style="1" bestFit="1" customWidth="1"/>
    <col min="9246" max="9246" width="11.140625" style="1" customWidth="1"/>
    <col min="9247" max="9247" width="9.85546875" style="1" bestFit="1" customWidth="1"/>
    <col min="9248" max="9248" width="10.85546875" style="1" customWidth="1"/>
    <col min="9249" max="9249" width="12.140625" style="1" bestFit="1" customWidth="1"/>
    <col min="9250" max="9250" width="12.140625" style="1" customWidth="1"/>
    <col min="9251" max="9251" width="9.5703125" style="1" bestFit="1" customWidth="1"/>
    <col min="9252" max="9252" width="11.140625" style="1" customWidth="1"/>
    <col min="9253" max="9253" width="11.7109375" style="1" bestFit="1" customWidth="1"/>
    <col min="9254" max="9254" width="11.7109375" style="1" customWidth="1"/>
    <col min="9255" max="9472" width="9.140625" style="1"/>
    <col min="9473" max="9473" width="38.7109375" style="1" customWidth="1"/>
    <col min="9474" max="9474" width="12.28515625" style="1" customWidth="1"/>
    <col min="9475" max="9475" width="11" style="1" customWidth="1"/>
    <col min="9476" max="9476" width="13" style="1" customWidth="1"/>
    <col min="9477" max="9477" width="11.85546875" style="1" customWidth="1"/>
    <col min="9478" max="9478" width="11.140625" style="1" customWidth="1"/>
    <col min="9479" max="9479" width="13.42578125" style="1" customWidth="1"/>
    <col min="9480" max="9480" width="13" style="1" customWidth="1"/>
    <col min="9481" max="9481" width="11.140625" style="1" customWidth="1"/>
    <col min="9482" max="9482" width="14.28515625" style="1" customWidth="1"/>
    <col min="9483" max="9483" width="14.5703125" style="1" customWidth="1"/>
    <col min="9484" max="9484" width="11.140625" style="1" customWidth="1"/>
    <col min="9485" max="9485" width="12.28515625" style="1" customWidth="1"/>
    <col min="9486" max="9486" width="11.7109375" style="1" customWidth="1"/>
    <col min="9487" max="9487" width="11.140625" style="1" customWidth="1"/>
    <col min="9488" max="9488" width="12.85546875" style="1" customWidth="1"/>
    <col min="9489" max="9489" width="11.5703125" style="1" customWidth="1"/>
    <col min="9490" max="9490" width="11.140625" style="1" customWidth="1"/>
    <col min="9491" max="9491" width="13.85546875" style="1" customWidth="1"/>
    <col min="9492" max="9492" width="21.5703125" style="1" customWidth="1"/>
    <col min="9493" max="9493" width="9.7109375" style="1" customWidth="1"/>
    <col min="9494" max="9494" width="11.42578125" style="1" customWidth="1"/>
    <col min="9495" max="9495" width="11" style="1" customWidth="1"/>
    <col min="9496" max="9497" width="9.7109375" style="1" customWidth="1"/>
    <col min="9498" max="9498" width="12.85546875" style="1" customWidth="1"/>
    <col min="9499" max="9499" width="8.85546875" style="1" bestFit="1" customWidth="1"/>
    <col min="9500" max="9500" width="10.5703125" style="1" customWidth="1"/>
    <col min="9501" max="9501" width="9.85546875" style="1" bestFit="1" customWidth="1"/>
    <col min="9502" max="9502" width="11.140625" style="1" customWidth="1"/>
    <col min="9503" max="9503" width="9.85546875" style="1" bestFit="1" customWidth="1"/>
    <col min="9504" max="9504" width="10.85546875" style="1" customWidth="1"/>
    <col min="9505" max="9505" width="12.140625" style="1" bestFit="1" customWidth="1"/>
    <col min="9506" max="9506" width="12.140625" style="1" customWidth="1"/>
    <col min="9507" max="9507" width="9.5703125" style="1" bestFit="1" customWidth="1"/>
    <col min="9508" max="9508" width="11.140625" style="1" customWidth="1"/>
    <col min="9509" max="9509" width="11.7109375" style="1" bestFit="1" customWidth="1"/>
    <col min="9510" max="9510" width="11.7109375" style="1" customWidth="1"/>
    <col min="9511" max="9728" width="9.140625" style="1"/>
    <col min="9729" max="9729" width="38.7109375" style="1" customWidth="1"/>
    <col min="9730" max="9730" width="12.28515625" style="1" customWidth="1"/>
    <col min="9731" max="9731" width="11" style="1" customWidth="1"/>
    <col min="9732" max="9732" width="13" style="1" customWidth="1"/>
    <col min="9733" max="9733" width="11.85546875" style="1" customWidth="1"/>
    <col min="9734" max="9734" width="11.140625" style="1" customWidth="1"/>
    <col min="9735" max="9735" width="13.42578125" style="1" customWidth="1"/>
    <col min="9736" max="9736" width="13" style="1" customWidth="1"/>
    <col min="9737" max="9737" width="11.140625" style="1" customWidth="1"/>
    <col min="9738" max="9738" width="14.28515625" style="1" customWidth="1"/>
    <col min="9739" max="9739" width="14.5703125" style="1" customWidth="1"/>
    <col min="9740" max="9740" width="11.140625" style="1" customWidth="1"/>
    <col min="9741" max="9741" width="12.28515625" style="1" customWidth="1"/>
    <col min="9742" max="9742" width="11.7109375" style="1" customWidth="1"/>
    <col min="9743" max="9743" width="11.140625" style="1" customWidth="1"/>
    <col min="9744" max="9744" width="12.85546875" style="1" customWidth="1"/>
    <col min="9745" max="9745" width="11.5703125" style="1" customWidth="1"/>
    <col min="9746" max="9746" width="11.140625" style="1" customWidth="1"/>
    <col min="9747" max="9747" width="13.85546875" style="1" customWidth="1"/>
    <col min="9748" max="9748" width="21.5703125" style="1" customWidth="1"/>
    <col min="9749" max="9749" width="9.7109375" style="1" customWidth="1"/>
    <col min="9750" max="9750" width="11.42578125" style="1" customWidth="1"/>
    <col min="9751" max="9751" width="11" style="1" customWidth="1"/>
    <col min="9752" max="9753" width="9.7109375" style="1" customWidth="1"/>
    <col min="9754" max="9754" width="12.85546875" style="1" customWidth="1"/>
    <col min="9755" max="9755" width="8.85546875" style="1" bestFit="1" customWidth="1"/>
    <col min="9756" max="9756" width="10.5703125" style="1" customWidth="1"/>
    <col min="9757" max="9757" width="9.85546875" style="1" bestFit="1" customWidth="1"/>
    <col min="9758" max="9758" width="11.140625" style="1" customWidth="1"/>
    <col min="9759" max="9759" width="9.85546875" style="1" bestFit="1" customWidth="1"/>
    <col min="9760" max="9760" width="10.85546875" style="1" customWidth="1"/>
    <col min="9761" max="9761" width="12.140625" style="1" bestFit="1" customWidth="1"/>
    <col min="9762" max="9762" width="12.140625" style="1" customWidth="1"/>
    <col min="9763" max="9763" width="9.5703125" style="1" bestFit="1" customWidth="1"/>
    <col min="9764" max="9764" width="11.140625" style="1" customWidth="1"/>
    <col min="9765" max="9765" width="11.7109375" style="1" bestFit="1" customWidth="1"/>
    <col min="9766" max="9766" width="11.7109375" style="1" customWidth="1"/>
    <col min="9767" max="9984" width="9.140625" style="1"/>
    <col min="9985" max="9985" width="38.7109375" style="1" customWidth="1"/>
    <col min="9986" max="9986" width="12.28515625" style="1" customWidth="1"/>
    <col min="9987" max="9987" width="11" style="1" customWidth="1"/>
    <col min="9988" max="9988" width="13" style="1" customWidth="1"/>
    <col min="9989" max="9989" width="11.85546875" style="1" customWidth="1"/>
    <col min="9990" max="9990" width="11.140625" style="1" customWidth="1"/>
    <col min="9991" max="9991" width="13.42578125" style="1" customWidth="1"/>
    <col min="9992" max="9992" width="13" style="1" customWidth="1"/>
    <col min="9993" max="9993" width="11.140625" style="1" customWidth="1"/>
    <col min="9994" max="9994" width="14.28515625" style="1" customWidth="1"/>
    <col min="9995" max="9995" width="14.5703125" style="1" customWidth="1"/>
    <col min="9996" max="9996" width="11.140625" style="1" customWidth="1"/>
    <col min="9997" max="9997" width="12.28515625" style="1" customWidth="1"/>
    <col min="9998" max="9998" width="11.7109375" style="1" customWidth="1"/>
    <col min="9999" max="9999" width="11.140625" style="1" customWidth="1"/>
    <col min="10000" max="10000" width="12.85546875" style="1" customWidth="1"/>
    <col min="10001" max="10001" width="11.5703125" style="1" customWidth="1"/>
    <col min="10002" max="10002" width="11.140625" style="1" customWidth="1"/>
    <col min="10003" max="10003" width="13.85546875" style="1" customWidth="1"/>
    <col min="10004" max="10004" width="21.5703125" style="1" customWidth="1"/>
    <col min="10005" max="10005" width="9.7109375" style="1" customWidth="1"/>
    <col min="10006" max="10006" width="11.42578125" style="1" customWidth="1"/>
    <col min="10007" max="10007" width="11" style="1" customWidth="1"/>
    <col min="10008" max="10009" width="9.7109375" style="1" customWidth="1"/>
    <col min="10010" max="10010" width="12.85546875" style="1" customWidth="1"/>
    <col min="10011" max="10011" width="8.85546875" style="1" bestFit="1" customWidth="1"/>
    <col min="10012" max="10012" width="10.5703125" style="1" customWidth="1"/>
    <col min="10013" max="10013" width="9.85546875" style="1" bestFit="1" customWidth="1"/>
    <col min="10014" max="10014" width="11.140625" style="1" customWidth="1"/>
    <col min="10015" max="10015" width="9.85546875" style="1" bestFit="1" customWidth="1"/>
    <col min="10016" max="10016" width="10.85546875" style="1" customWidth="1"/>
    <col min="10017" max="10017" width="12.140625" style="1" bestFit="1" customWidth="1"/>
    <col min="10018" max="10018" width="12.140625" style="1" customWidth="1"/>
    <col min="10019" max="10019" width="9.5703125" style="1" bestFit="1" customWidth="1"/>
    <col min="10020" max="10020" width="11.140625" style="1" customWidth="1"/>
    <col min="10021" max="10021" width="11.7109375" style="1" bestFit="1" customWidth="1"/>
    <col min="10022" max="10022" width="11.7109375" style="1" customWidth="1"/>
    <col min="10023" max="10240" width="9.140625" style="1"/>
    <col min="10241" max="10241" width="38.7109375" style="1" customWidth="1"/>
    <col min="10242" max="10242" width="12.28515625" style="1" customWidth="1"/>
    <col min="10243" max="10243" width="11" style="1" customWidth="1"/>
    <col min="10244" max="10244" width="13" style="1" customWidth="1"/>
    <col min="10245" max="10245" width="11.85546875" style="1" customWidth="1"/>
    <col min="10246" max="10246" width="11.140625" style="1" customWidth="1"/>
    <col min="10247" max="10247" width="13.42578125" style="1" customWidth="1"/>
    <col min="10248" max="10248" width="13" style="1" customWidth="1"/>
    <col min="10249" max="10249" width="11.140625" style="1" customWidth="1"/>
    <col min="10250" max="10250" width="14.28515625" style="1" customWidth="1"/>
    <col min="10251" max="10251" width="14.5703125" style="1" customWidth="1"/>
    <col min="10252" max="10252" width="11.140625" style="1" customWidth="1"/>
    <col min="10253" max="10253" width="12.28515625" style="1" customWidth="1"/>
    <col min="10254" max="10254" width="11.7109375" style="1" customWidth="1"/>
    <col min="10255" max="10255" width="11.140625" style="1" customWidth="1"/>
    <col min="10256" max="10256" width="12.85546875" style="1" customWidth="1"/>
    <col min="10257" max="10257" width="11.5703125" style="1" customWidth="1"/>
    <col min="10258" max="10258" width="11.140625" style="1" customWidth="1"/>
    <col min="10259" max="10259" width="13.85546875" style="1" customWidth="1"/>
    <col min="10260" max="10260" width="21.5703125" style="1" customWidth="1"/>
    <col min="10261" max="10261" width="9.7109375" style="1" customWidth="1"/>
    <col min="10262" max="10262" width="11.42578125" style="1" customWidth="1"/>
    <col min="10263" max="10263" width="11" style="1" customWidth="1"/>
    <col min="10264" max="10265" width="9.7109375" style="1" customWidth="1"/>
    <col min="10266" max="10266" width="12.85546875" style="1" customWidth="1"/>
    <col min="10267" max="10267" width="8.85546875" style="1" bestFit="1" customWidth="1"/>
    <col min="10268" max="10268" width="10.5703125" style="1" customWidth="1"/>
    <col min="10269" max="10269" width="9.85546875" style="1" bestFit="1" customWidth="1"/>
    <col min="10270" max="10270" width="11.140625" style="1" customWidth="1"/>
    <col min="10271" max="10271" width="9.85546875" style="1" bestFit="1" customWidth="1"/>
    <col min="10272" max="10272" width="10.85546875" style="1" customWidth="1"/>
    <col min="10273" max="10273" width="12.140625" style="1" bestFit="1" customWidth="1"/>
    <col min="10274" max="10274" width="12.140625" style="1" customWidth="1"/>
    <col min="10275" max="10275" width="9.5703125" style="1" bestFit="1" customWidth="1"/>
    <col min="10276" max="10276" width="11.140625" style="1" customWidth="1"/>
    <col min="10277" max="10277" width="11.7109375" style="1" bestFit="1" customWidth="1"/>
    <col min="10278" max="10278" width="11.7109375" style="1" customWidth="1"/>
    <col min="10279" max="10496" width="9.140625" style="1"/>
    <col min="10497" max="10497" width="38.7109375" style="1" customWidth="1"/>
    <col min="10498" max="10498" width="12.28515625" style="1" customWidth="1"/>
    <col min="10499" max="10499" width="11" style="1" customWidth="1"/>
    <col min="10500" max="10500" width="13" style="1" customWidth="1"/>
    <col min="10501" max="10501" width="11.85546875" style="1" customWidth="1"/>
    <col min="10502" max="10502" width="11.140625" style="1" customWidth="1"/>
    <col min="10503" max="10503" width="13.42578125" style="1" customWidth="1"/>
    <col min="10504" max="10504" width="13" style="1" customWidth="1"/>
    <col min="10505" max="10505" width="11.140625" style="1" customWidth="1"/>
    <col min="10506" max="10506" width="14.28515625" style="1" customWidth="1"/>
    <col min="10507" max="10507" width="14.5703125" style="1" customWidth="1"/>
    <col min="10508" max="10508" width="11.140625" style="1" customWidth="1"/>
    <col min="10509" max="10509" width="12.28515625" style="1" customWidth="1"/>
    <col min="10510" max="10510" width="11.7109375" style="1" customWidth="1"/>
    <col min="10511" max="10511" width="11.140625" style="1" customWidth="1"/>
    <col min="10512" max="10512" width="12.85546875" style="1" customWidth="1"/>
    <col min="10513" max="10513" width="11.5703125" style="1" customWidth="1"/>
    <col min="10514" max="10514" width="11.140625" style="1" customWidth="1"/>
    <col min="10515" max="10515" width="13.85546875" style="1" customWidth="1"/>
    <col min="10516" max="10516" width="21.5703125" style="1" customWidth="1"/>
    <col min="10517" max="10517" width="9.7109375" style="1" customWidth="1"/>
    <col min="10518" max="10518" width="11.42578125" style="1" customWidth="1"/>
    <col min="10519" max="10519" width="11" style="1" customWidth="1"/>
    <col min="10520" max="10521" width="9.7109375" style="1" customWidth="1"/>
    <col min="10522" max="10522" width="12.85546875" style="1" customWidth="1"/>
    <col min="10523" max="10523" width="8.85546875" style="1" bestFit="1" customWidth="1"/>
    <col min="10524" max="10524" width="10.5703125" style="1" customWidth="1"/>
    <col min="10525" max="10525" width="9.85546875" style="1" bestFit="1" customWidth="1"/>
    <col min="10526" max="10526" width="11.140625" style="1" customWidth="1"/>
    <col min="10527" max="10527" width="9.85546875" style="1" bestFit="1" customWidth="1"/>
    <col min="10528" max="10528" width="10.85546875" style="1" customWidth="1"/>
    <col min="10529" max="10529" width="12.140625" style="1" bestFit="1" customWidth="1"/>
    <col min="10530" max="10530" width="12.140625" style="1" customWidth="1"/>
    <col min="10531" max="10531" width="9.5703125" style="1" bestFit="1" customWidth="1"/>
    <col min="10532" max="10532" width="11.140625" style="1" customWidth="1"/>
    <col min="10533" max="10533" width="11.7109375" style="1" bestFit="1" customWidth="1"/>
    <col min="10534" max="10534" width="11.7109375" style="1" customWidth="1"/>
    <col min="10535" max="10752" width="9.140625" style="1"/>
    <col min="10753" max="10753" width="38.7109375" style="1" customWidth="1"/>
    <col min="10754" max="10754" width="12.28515625" style="1" customWidth="1"/>
    <col min="10755" max="10755" width="11" style="1" customWidth="1"/>
    <col min="10756" max="10756" width="13" style="1" customWidth="1"/>
    <col min="10757" max="10757" width="11.85546875" style="1" customWidth="1"/>
    <col min="10758" max="10758" width="11.140625" style="1" customWidth="1"/>
    <col min="10759" max="10759" width="13.42578125" style="1" customWidth="1"/>
    <col min="10760" max="10760" width="13" style="1" customWidth="1"/>
    <col min="10761" max="10761" width="11.140625" style="1" customWidth="1"/>
    <col min="10762" max="10762" width="14.28515625" style="1" customWidth="1"/>
    <col min="10763" max="10763" width="14.5703125" style="1" customWidth="1"/>
    <col min="10764" max="10764" width="11.140625" style="1" customWidth="1"/>
    <col min="10765" max="10765" width="12.28515625" style="1" customWidth="1"/>
    <col min="10766" max="10766" width="11.7109375" style="1" customWidth="1"/>
    <col min="10767" max="10767" width="11.140625" style="1" customWidth="1"/>
    <col min="10768" max="10768" width="12.85546875" style="1" customWidth="1"/>
    <col min="10769" max="10769" width="11.5703125" style="1" customWidth="1"/>
    <col min="10770" max="10770" width="11.140625" style="1" customWidth="1"/>
    <col min="10771" max="10771" width="13.85546875" style="1" customWidth="1"/>
    <col min="10772" max="10772" width="21.5703125" style="1" customWidth="1"/>
    <col min="10773" max="10773" width="9.7109375" style="1" customWidth="1"/>
    <col min="10774" max="10774" width="11.42578125" style="1" customWidth="1"/>
    <col min="10775" max="10775" width="11" style="1" customWidth="1"/>
    <col min="10776" max="10777" width="9.7109375" style="1" customWidth="1"/>
    <col min="10778" max="10778" width="12.85546875" style="1" customWidth="1"/>
    <col min="10779" max="10779" width="8.85546875" style="1" bestFit="1" customWidth="1"/>
    <col min="10780" max="10780" width="10.5703125" style="1" customWidth="1"/>
    <col min="10781" max="10781" width="9.85546875" style="1" bestFit="1" customWidth="1"/>
    <col min="10782" max="10782" width="11.140625" style="1" customWidth="1"/>
    <col min="10783" max="10783" width="9.85546875" style="1" bestFit="1" customWidth="1"/>
    <col min="10784" max="10784" width="10.85546875" style="1" customWidth="1"/>
    <col min="10785" max="10785" width="12.140625" style="1" bestFit="1" customWidth="1"/>
    <col min="10786" max="10786" width="12.140625" style="1" customWidth="1"/>
    <col min="10787" max="10787" width="9.5703125" style="1" bestFit="1" customWidth="1"/>
    <col min="10788" max="10788" width="11.140625" style="1" customWidth="1"/>
    <col min="10789" max="10789" width="11.7109375" style="1" bestFit="1" customWidth="1"/>
    <col min="10790" max="10790" width="11.7109375" style="1" customWidth="1"/>
    <col min="10791" max="11008" width="9.140625" style="1"/>
    <col min="11009" max="11009" width="38.7109375" style="1" customWidth="1"/>
    <col min="11010" max="11010" width="12.28515625" style="1" customWidth="1"/>
    <col min="11011" max="11011" width="11" style="1" customWidth="1"/>
    <col min="11012" max="11012" width="13" style="1" customWidth="1"/>
    <col min="11013" max="11013" width="11.85546875" style="1" customWidth="1"/>
    <col min="11014" max="11014" width="11.140625" style="1" customWidth="1"/>
    <col min="11015" max="11015" width="13.42578125" style="1" customWidth="1"/>
    <col min="11016" max="11016" width="13" style="1" customWidth="1"/>
    <col min="11017" max="11017" width="11.140625" style="1" customWidth="1"/>
    <col min="11018" max="11018" width="14.28515625" style="1" customWidth="1"/>
    <col min="11019" max="11019" width="14.5703125" style="1" customWidth="1"/>
    <col min="11020" max="11020" width="11.140625" style="1" customWidth="1"/>
    <col min="11021" max="11021" width="12.28515625" style="1" customWidth="1"/>
    <col min="11022" max="11022" width="11.7109375" style="1" customWidth="1"/>
    <col min="11023" max="11023" width="11.140625" style="1" customWidth="1"/>
    <col min="11024" max="11024" width="12.85546875" style="1" customWidth="1"/>
    <col min="11025" max="11025" width="11.5703125" style="1" customWidth="1"/>
    <col min="11026" max="11026" width="11.140625" style="1" customWidth="1"/>
    <col min="11027" max="11027" width="13.85546875" style="1" customWidth="1"/>
    <col min="11028" max="11028" width="21.5703125" style="1" customWidth="1"/>
    <col min="11029" max="11029" width="9.7109375" style="1" customWidth="1"/>
    <col min="11030" max="11030" width="11.42578125" style="1" customWidth="1"/>
    <col min="11031" max="11031" width="11" style="1" customWidth="1"/>
    <col min="11032" max="11033" width="9.7109375" style="1" customWidth="1"/>
    <col min="11034" max="11034" width="12.85546875" style="1" customWidth="1"/>
    <col min="11035" max="11035" width="8.85546875" style="1" bestFit="1" customWidth="1"/>
    <col min="11036" max="11036" width="10.5703125" style="1" customWidth="1"/>
    <col min="11037" max="11037" width="9.85546875" style="1" bestFit="1" customWidth="1"/>
    <col min="11038" max="11038" width="11.140625" style="1" customWidth="1"/>
    <col min="11039" max="11039" width="9.85546875" style="1" bestFit="1" customWidth="1"/>
    <col min="11040" max="11040" width="10.85546875" style="1" customWidth="1"/>
    <col min="11041" max="11041" width="12.140625" style="1" bestFit="1" customWidth="1"/>
    <col min="11042" max="11042" width="12.140625" style="1" customWidth="1"/>
    <col min="11043" max="11043" width="9.5703125" style="1" bestFit="1" customWidth="1"/>
    <col min="11044" max="11044" width="11.140625" style="1" customWidth="1"/>
    <col min="11045" max="11045" width="11.7109375" style="1" bestFit="1" customWidth="1"/>
    <col min="11046" max="11046" width="11.7109375" style="1" customWidth="1"/>
    <col min="11047" max="11264" width="9.140625" style="1"/>
    <col min="11265" max="11265" width="38.7109375" style="1" customWidth="1"/>
    <col min="11266" max="11266" width="12.28515625" style="1" customWidth="1"/>
    <col min="11267" max="11267" width="11" style="1" customWidth="1"/>
    <col min="11268" max="11268" width="13" style="1" customWidth="1"/>
    <col min="11269" max="11269" width="11.85546875" style="1" customWidth="1"/>
    <col min="11270" max="11270" width="11.140625" style="1" customWidth="1"/>
    <col min="11271" max="11271" width="13.42578125" style="1" customWidth="1"/>
    <col min="11272" max="11272" width="13" style="1" customWidth="1"/>
    <col min="11273" max="11273" width="11.140625" style="1" customWidth="1"/>
    <col min="11274" max="11274" width="14.28515625" style="1" customWidth="1"/>
    <col min="11275" max="11275" width="14.5703125" style="1" customWidth="1"/>
    <col min="11276" max="11276" width="11.140625" style="1" customWidth="1"/>
    <col min="11277" max="11277" width="12.28515625" style="1" customWidth="1"/>
    <col min="11278" max="11278" width="11.7109375" style="1" customWidth="1"/>
    <col min="11279" max="11279" width="11.140625" style="1" customWidth="1"/>
    <col min="11280" max="11280" width="12.85546875" style="1" customWidth="1"/>
    <col min="11281" max="11281" width="11.5703125" style="1" customWidth="1"/>
    <col min="11282" max="11282" width="11.140625" style="1" customWidth="1"/>
    <col min="11283" max="11283" width="13.85546875" style="1" customWidth="1"/>
    <col min="11284" max="11284" width="21.5703125" style="1" customWidth="1"/>
    <col min="11285" max="11285" width="9.7109375" style="1" customWidth="1"/>
    <col min="11286" max="11286" width="11.42578125" style="1" customWidth="1"/>
    <col min="11287" max="11287" width="11" style="1" customWidth="1"/>
    <col min="11288" max="11289" width="9.7109375" style="1" customWidth="1"/>
    <col min="11290" max="11290" width="12.85546875" style="1" customWidth="1"/>
    <col min="11291" max="11291" width="8.85546875" style="1" bestFit="1" customWidth="1"/>
    <col min="11292" max="11292" width="10.5703125" style="1" customWidth="1"/>
    <col min="11293" max="11293" width="9.85546875" style="1" bestFit="1" customWidth="1"/>
    <col min="11294" max="11294" width="11.140625" style="1" customWidth="1"/>
    <col min="11295" max="11295" width="9.85546875" style="1" bestFit="1" customWidth="1"/>
    <col min="11296" max="11296" width="10.85546875" style="1" customWidth="1"/>
    <col min="11297" max="11297" width="12.140625" style="1" bestFit="1" customWidth="1"/>
    <col min="11298" max="11298" width="12.140625" style="1" customWidth="1"/>
    <col min="11299" max="11299" width="9.5703125" style="1" bestFit="1" customWidth="1"/>
    <col min="11300" max="11300" width="11.140625" style="1" customWidth="1"/>
    <col min="11301" max="11301" width="11.7109375" style="1" bestFit="1" customWidth="1"/>
    <col min="11302" max="11302" width="11.7109375" style="1" customWidth="1"/>
    <col min="11303" max="11520" width="9.140625" style="1"/>
    <col min="11521" max="11521" width="38.7109375" style="1" customWidth="1"/>
    <col min="11522" max="11522" width="12.28515625" style="1" customWidth="1"/>
    <col min="11523" max="11523" width="11" style="1" customWidth="1"/>
    <col min="11524" max="11524" width="13" style="1" customWidth="1"/>
    <col min="11525" max="11525" width="11.85546875" style="1" customWidth="1"/>
    <col min="11526" max="11526" width="11.140625" style="1" customWidth="1"/>
    <col min="11527" max="11527" width="13.42578125" style="1" customWidth="1"/>
    <col min="11528" max="11528" width="13" style="1" customWidth="1"/>
    <col min="11529" max="11529" width="11.140625" style="1" customWidth="1"/>
    <col min="11530" max="11530" width="14.28515625" style="1" customWidth="1"/>
    <col min="11531" max="11531" width="14.5703125" style="1" customWidth="1"/>
    <col min="11532" max="11532" width="11.140625" style="1" customWidth="1"/>
    <col min="11533" max="11533" width="12.28515625" style="1" customWidth="1"/>
    <col min="11534" max="11534" width="11.7109375" style="1" customWidth="1"/>
    <col min="11535" max="11535" width="11.140625" style="1" customWidth="1"/>
    <col min="11536" max="11536" width="12.85546875" style="1" customWidth="1"/>
    <col min="11537" max="11537" width="11.5703125" style="1" customWidth="1"/>
    <col min="11538" max="11538" width="11.140625" style="1" customWidth="1"/>
    <col min="11539" max="11539" width="13.85546875" style="1" customWidth="1"/>
    <col min="11540" max="11540" width="21.5703125" style="1" customWidth="1"/>
    <col min="11541" max="11541" width="9.7109375" style="1" customWidth="1"/>
    <col min="11542" max="11542" width="11.42578125" style="1" customWidth="1"/>
    <col min="11543" max="11543" width="11" style="1" customWidth="1"/>
    <col min="11544" max="11545" width="9.7109375" style="1" customWidth="1"/>
    <col min="11546" max="11546" width="12.85546875" style="1" customWidth="1"/>
    <col min="11547" max="11547" width="8.85546875" style="1" bestFit="1" customWidth="1"/>
    <col min="11548" max="11548" width="10.5703125" style="1" customWidth="1"/>
    <col min="11549" max="11549" width="9.85546875" style="1" bestFit="1" customWidth="1"/>
    <col min="11550" max="11550" width="11.140625" style="1" customWidth="1"/>
    <col min="11551" max="11551" width="9.85546875" style="1" bestFit="1" customWidth="1"/>
    <col min="11552" max="11552" width="10.85546875" style="1" customWidth="1"/>
    <col min="11553" max="11553" width="12.140625" style="1" bestFit="1" customWidth="1"/>
    <col min="11554" max="11554" width="12.140625" style="1" customWidth="1"/>
    <col min="11555" max="11555" width="9.5703125" style="1" bestFit="1" customWidth="1"/>
    <col min="11556" max="11556" width="11.140625" style="1" customWidth="1"/>
    <col min="11557" max="11557" width="11.7109375" style="1" bestFit="1" customWidth="1"/>
    <col min="11558" max="11558" width="11.7109375" style="1" customWidth="1"/>
    <col min="11559" max="11776" width="9.140625" style="1"/>
    <col min="11777" max="11777" width="38.7109375" style="1" customWidth="1"/>
    <col min="11778" max="11778" width="12.28515625" style="1" customWidth="1"/>
    <col min="11779" max="11779" width="11" style="1" customWidth="1"/>
    <col min="11780" max="11780" width="13" style="1" customWidth="1"/>
    <col min="11781" max="11781" width="11.85546875" style="1" customWidth="1"/>
    <col min="11782" max="11782" width="11.140625" style="1" customWidth="1"/>
    <col min="11783" max="11783" width="13.42578125" style="1" customWidth="1"/>
    <col min="11784" max="11784" width="13" style="1" customWidth="1"/>
    <col min="11785" max="11785" width="11.140625" style="1" customWidth="1"/>
    <col min="11786" max="11786" width="14.28515625" style="1" customWidth="1"/>
    <col min="11787" max="11787" width="14.5703125" style="1" customWidth="1"/>
    <col min="11788" max="11788" width="11.140625" style="1" customWidth="1"/>
    <col min="11789" max="11789" width="12.28515625" style="1" customWidth="1"/>
    <col min="11790" max="11790" width="11.7109375" style="1" customWidth="1"/>
    <col min="11791" max="11791" width="11.140625" style="1" customWidth="1"/>
    <col min="11792" max="11792" width="12.85546875" style="1" customWidth="1"/>
    <col min="11793" max="11793" width="11.5703125" style="1" customWidth="1"/>
    <col min="11794" max="11794" width="11.140625" style="1" customWidth="1"/>
    <col min="11795" max="11795" width="13.85546875" style="1" customWidth="1"/>
    <col min="11796" max="11796" width="21.5703125" style="1" customWidth="1"/>
    <col min="11797" max="11797" width="9.7109375" style="1" customWidth="1"/>
    <col min="11798" max="11798" width="11.42578125" style="1" customWidth="1"/>
    <col min="11799" max="11799" width="11" style="1" customWidth="1"/>
    <col min="11800" max="11801" width="9.7109375" style="1" customWidth="1"/>
    <col min="11802" max="11802" width="12.85546875" style="1" customWidth="1"/>
    <col min="11803" max="11803" width="8.85546875" style="1" bestFit="1" customWidth="1"/>
    <col min="11804" max="11804" width="10.5703125" style="1" customWidth="1"/>
    <col min="11805" max="11805" width="9.85546875" style="1" bestFit="1" customWidth="1"/>
    <col min="11806" max="11806" width="11.140625" style="1" customWidth="1"/>
    <col min="11807" max="11807" width="9.85546875" style="1" bestFit="1" customWidth="1"/>
    <col min="11808" max="11808" width="10.85546875" style="1" customWidth="1"/>
    <col min="11809" max="11809" width="12.140625" style="1" bestFit="1" customWidth="1"/>
    <col min="11810" max="11810" width="12.140625" style="1" customWidth="1"/>
    <col min="11811" max="11811" width="9.5703125" style="1" bestFit="1" customWidth="1"/>
    <col min="11812" max="11812" width="11.140625" style="1" customWidth="1"/>
    <col min="11813" max="11813" width="11.7109375" style="1" bestFit="1" customWidth="1"/>
    <col min="11814" max="11814" width="11.7109375" style="1" customWidth="1"/>
    <col min="11815" max="12032" width="9.140625" style="1"/>
    <col min="12033" max="12033" width="38.7109375" style="1" customWidth="1"/>
    <col min="12034" max="12034" width="12.28515625" style="1" customWidth="1"/>
    <col min="12035" max="12035" width="11" style="1" customWidth="1"/>
    <col min="12036" max="12036" width="13" style="1" customWidth="1"/>
    <col min="12037" max="12037" width="11.85546875" style="1" customWidth="1"/>
    <col min="12038" max="12038" width="11.140625" style="1" customWidth="1"/>
    <col min="12039" max="12039" width="13.42578125" style="1" customWidth="1"/>
    <col min="12040" max="12040" width="13" style="1" customWidth="1"/>
    <col min="12041" max="12041" width="11.140625" style="1" customWidth="1"/>
    <col min="12042" max="12042" width="14.28515625" style="1" customWidth="1"/>
    <col min="12043" max="12043" width="14.5703125" style="1" customWidth="1"/>
    <col min="12044" max="12044" width="11.140625" style="1" customWidth="1"/>
    <col min="12045" max="12045" width="12.28515625" style="1" customWidth="1"/>
    <col min="12046" max="12046" width="11.7109375" style="1" customWidth="1"/>
    <col min="12047" max="12047" width="11.140625" style="1" customWidth="1"/>
    <col min="12048" max="12048" width="12.85546875" style="1" customWidth="1"/>
    <col min="12049" max="12049" width="11.5703125" style="1" customWidth="1"/>
    <col min="12050" max="12050" width="11.140625" style="1" customWidth="1"/>
    <col min="12051" max="12051" width="13.85546875" style="1" customWidth="1"/>
    <col min="12052" max="12052" width="21.5703125" style="1" customWidth="1"/>
    <col min="12053" max="12053" width="9.7109375" style="1" customWidth="1"/>
    <col min="12054" max="12054" width="11.42578125" style="1" customWidth="1"/>
    <col min="12055" max="12055" width="11" style="1" customWidth="1"/>
    <col min="12056" max="12057" width="9.7109375" style="1" customWidth="1"/>
    <col min="12058" max="12058" width="12.85546875" style="1" customWidth="1"/>
    <col min="12059" max="12059" width="8.85546875" style="1" bestFit="1" customWidth="1"/>
    <col min="12060" max="12060" width="10.5703125" style="1" customWidth="1"/>
    <col min="12061" max="12061" width="9.85546875" style="1" bestFit="1" customWidth="1"/>
    <col min="12062" max="12062" width="11.140625" style="1" customWidth="1"/>
    <col min="12063" max="12063" width="9.85546875" style="1" bestFit="1" customWidth="1"/>
    <col min="12064" max="12064" width="10.85546875" style="1" customWidth="1"/>
    <col min="12065" max="12065" width="12.140625" style="1" bestFit="1" customWidth="1"/>
    <col min="12066" max="12066" width="12.140625" style="1" customWidth="1"/>
    <col min="12067" max="12067" width="9.5703125" style="1" bestFit="1" customWidth="1"/>
    <col min="12068" max="12068" width="11.140625" style="1" customWidth="1"/>
    <col min="12069" max="12069" width="11.7109375" style="1" bestFit="1" customWidth="1"/>
    <col min="12070" max="12070" width="11.7109375" style="1" customWidth="1"/>
    <col min="12071" max="12288" width="9.140625" style="1"/>
    <col min="12289" max="12289" width="38.7109375" style="1" customWidth="1"/>
    <col min="12290" max="12290" width="12.28515625" style="1" customWidth="1"/>
    <col min="12291" max="12291" width="11" style="1" customWidth="1"/>
    <col min="12292" max="12292" width="13" style="1" customWidth="1"/>
    <col min="12293" max="12293" width="11.85546875" style="1" customWidth="1"/>
    <col min="12294" max="12294" width="11.140625" style="1" customWidth="1"/>
    <col min="12295" max="12295" width="13.42578125" style="1" customWidth="1"/>
    <col min="12296" max="12296" width="13" style="1" customWidth="1"/>
    <col min="12297" max="12297" width="11.140625" style="1" customWidth="1"/>
    <col min="12298" max="12298" width="14.28515625" style="1" customWidth="1"/>
    <col min="12299" max="12299" width="14.5703125" style="1" customWidth="1"/>
    <col min="12300" max="12300" width="11.140625" style="1" customWidth="1"/>
    <col min="12301" max="12301" width="12.28515625" style="1" customWidth="1"/>
    <col min="12302" max="12302" width="11.7109375" style="1" customWidth="1"/>
    <col min="12303" max="12303" width="11.140625" style="1" customWidth="1"/>
    <col min="12304" max="12304" width="12.85546875" style="1" customWidth="1"/>
    <col min="12305" max="12305" width="11.5703125" style="1" customWidth="1"/>
    <col min="12306" max="12306" width="11.140625" style="1" customWidth="1"/>
    <col min="12307" max="12307" width="13.85546875" style="1" customWidth="1"/>
    <col min="12308" max="12308" width="21.5703125" style="1" customWidth="1"/>
    <col min="12309" max="12309" width="9.7109375" style="1" customWidth="1"/>
    <col min="12310" max="12310" width="11.42578125" style="1" customWidth="1"/>
    <col min="12311" max="12311" width="11" style="1" customWidth="1"/>
    <col min="12312" max="12313" width="9.7109375" style="1" customWidth="1"/>
    <col min="12314" max="12314" width="12.85546875" style="1" customWidth="1"/>
    <col min="12315" max="12315" width="8.85546875" style="1" bestFit="1" customWidth="1"/>
    <col min="12316" max="12316" width="10.5703125" style="1" customWidth="1"/>
    <col min="12317" max="12317" width="9.85546875" style="1" bestFit="1" customWidth="1"/>
    <col min="12318" max="12318" width="11.140625" style="1" customWidth="1"/>
    <col min="12319" max="12319" width="9.85546875" style="1" bestFit="1" customWidth="1"/>
    <col min="12320" max="12320" width="10.85546875" style="1" customWidth="1"/>
    <col min="12321" max="12321" width="12.140625" style="1" bestFit="1" customWidth="1"/>
    <col min="12322" max="12322" width="12.140625" style="1" customWidth="1"/>
    <col min="12323" max="12323" width="9.5703125" style="1" bestFit="1" customWidth="1"/>
    <col min="12324" max="12324" width="11.140625" style="1" customWidth="1"/>
    <col min="12325" max="12325" width="11.7109375" style="1" bestFit="1" customWidth="1"/>
    <col min="12326" max="12326" width="11.7109375" style="1" customWidth="1"/>
    <col min="12327" max="12544" width="9.140625" style="1"/>
    <col min="12545" max="12545" width="38.7109375" style="1" customWidth="1"/>
    <col min="12546" max="12546" width="12.28515625" style="1" customWidth="1"/>
    <col min="12547" max="12547" width="11" style="1" customWidth="1"/>
    <col min="12548" max="12548" width="13" style="1" customWidth="1"/>
    <col min="12549" max="12549" width="11.85546875" style="1" customWidth="1"/>
    <col min="12550" max="12550" width="11.140625" style="1" customWidth="1"/>
    <col min="12551" max="12551" width="13.42578125" style="1" customWidth="1"/>
    <col min="12552" max="12552" width="13" style="1" customWidth="1"/>
    <col min="12553" max="12553" width="11.140625" style="1" customWidth="1"/>
    <col min="12554" max="12554" width="14.28515625" style="1" customWidth="1"/>
    <col min="12555" max="12555" width="14.5703125" style="1" customWidth="1"/>
    <col min="12556" max="12556" width="11.140625" style="1" customWidth="1"/>
    <col min="12557" max="12557" width="12.28515625" style="1" customWidth="1"/>
    <col min="12558" max="12558" width="11.7109375" style="1" customWidth="1"/>
    <col min="12559" max="12559" width="11.140625" style="1" customWidth="1"/>
    <col min="12560" max="12560" width="12.85546875" style="1" customWidth="1"/>
    <col min="12561" max="12561" width="11.5703125" style="1" customWidth="1"/>
    <col min="12562" max="12562" width="11.140625" style="1" customWidth="1"/>
    <col min="12563" max="12563" width="13.85546875" style="1" customWidth="1"/>
    <col min="12564" max="12564" width="21.5703125" style="1" customWidth="1"/>
    <col min="12565" max="12565" width="9.7109375" style="1" customWidth="1"/>
    <col min="12566" max="12566" width="11.42578125" style="1" customWidth="1"/>
    <col min="12567" max="12567" width="11" style="1" customWidth="1"/>
    <col min="12568" max="12569" width="9.7109375" style="1" customWidth="1"/>
    <col min="12570" max="12570" width="12.85546875" style="1" customWidth="1"/>
    <col min="12571" max="12571" width="8.85546875" style="1" bestFit="1" customWidth="1"/>
    <col min="12572" max="12572" width="10.5703125" style="1" customWidth="1"/>
    <col min="12573" max="12573" width="9.85546875" style="1" bestFit="1" customWidth="1"/>
    <col min="12574" max="12574" width="11.140625" style="1" customWidth="1"/>
    <col min="12575" max="12575" width="9.85546875" style="1" bestFit="1" customWidth="1"/>
    <col min="12576" max="12576" width="10.85546875" style="1" customWidth="1"/>
    <col min="12577" max="12577" width="12.140625" style="1" bestFit="1" customWidth="1"/>
    <col min="12578" max="12578" width="12.140625" style="1" customWidth="1"/>
    <col min="12579" max="12579" width="9.5703125" style="1" bestFit="1" customWidth="1"/>
    <col min="12580" max="12580" width="11.140625" style="1" customWidth="1"/>
    <col min="12581" max="12581" width="11.7109375" style="1" bestFit="1" customWidth="1"/>
    <col min="12582" max="12582" width="11.7109375" style="1" customWidth="1"/>
    <col min="12583" max="12800" width="9.140625" style="1"/>
    <col min="12801" max="12801" width="38.7109375" style="1" customWidth="1"/>
    <col min="12802" max="12802" width="12.28515625" style="1" customWidth="1"/>
    <col min="12803" max="12803" width="11" style="1" customWidth="1"/>
    <col min="12804" max="12804" width="13" style="1" customWidth="1"/>
    <col min="12805" max="12805" width="11.85546875" style="1" customWidth="1"/>
    <col min="12806" max="12806" width="11.140625" style="1" customWidth="1"/>
    <col min="12807" max="12807" width="13.42578125" style="1" customWidth="1"/>
    <col min="12808" max="12808" width="13" style="1" customWidth="1"/>
    <col min="12809" max="12809" width="11.140625" style="1" customWidth="1"/>
    <col min="12810" max="12810" width="14.28515625" style="1" customWidth="1"/>
    <col min="12811" max="12811" width="14.5703125" style="1" customWidth="1"/>
    <col min="12812" max="12812" width="11.140625" style="1" customWidth="1"/>
    <col min="12813" max="12813" width="12.28515625" style="1" customWidth="1"/>
    <col min="12814" max="12814" width="11.7109375" style="1" customWidth="1"/>
    <col min="12815" max="12815" width="11.140625" style="1" customWidth="1"/>
    <col min="12816" max="12816" width="12.85546875" style="1" customWidth="1"/>
    <col min="12817" max="12817" width="11.5703125" style="1" customWidth="1"/>
    <col min="12818" max="12818" width="11.140625" style="1" customWidth="1"/>
    <col min="12819" max="12819" width="13.85546875" style="1" customWidth="1"/>
    <col min="12820" max="12820" width="21.5703125" style="1" customWidth="1"/>
    <col min="12821" max="12821" width="9.7109375" style="1" customWidth="1"/>
    <col min="12822" max="12822" width="11.42578125" style="1" customWidth="1"/>
    <col min="12823" max="12823" width="11" style="1" customWidth="1"/>
    <col min="12824" max="12825" width="9.7109375" style="1" customWidth="1"/>
    <col min="12826" max="12826" width="12.85546875" style="1" customWidth="1"/>
    <col min="12827" max="12827" width="8.85546875" style="1" bestFit="1" customWidth="1"/>
    <col min="12828" max="12828" width="10.5703125" style="1" customWidth="1"/>
    <col min="12829" max="12829" width="9.85546875" style="1" bestFit="1" customWidth="1"/>
    <col min="12830" max="12830" width="11.140625" style="1" customWidth="1"/>
    <col min="12831" max="12831" width="9.85546875" style="1" bestFit="1" customWidth="1"/>
    <col min="12832" max="12832" width="10.85546875" style="1" customWidth="1"/>
    <col min="12833" max="12833" width="12.140625" style="1" bestFit="1" customWidth="1"/>
    <col min="12834" max="12834" width="12.140625" style="1" customWidth="1"/>
    <col min="12835" max="12835" width="9.5703125" style="1" bestFit="1" customWidth="1"/>
    <col min="12836" max="12836" width="11.140625" style="1" customWidth="1"/>
    <col min="12837" max="12837" width="11.7109375" style="1" bestFit="1" customWidth="1"/>
    <col min="12838" max="12838" width="11.7109375" style="1" customWidth="1"/>
    <col min="12839" max="13056" width="9.140625" style="1"/>
    <col min="13057" max="13057" width="38.7109375" style="1" customWidth="1"/>
    <col min="13058" max="13058" width="12.28515625" style="1" customWidth="1"/>
    <col min="13059" max="13059" width="11" style="1" customWidth="1"/>
    <col min="13060" max="13060" width="13" style="1" customWidth="1"/>
    <col min="13061" max="13061" width="11.85546875" style="1" customWidth="1"/>
    <col min="13062" max="13062" width="11.140625" style="1" customWidth="1"/>
    <col min="13063" max="13063" width="13.42578125" style="1" customWidth="1"/>
    <col min="13064" max="13064" width="13" style="1" customWidth="1"/>
    <col min="13065" max="13065" width="11.140625" style="1" customWidth="1"/>
    <col min="13066" max="13066" width="14.28515625" style="1" customWidth="1"/>
    <col min="13067" max="13067" width="14.5703125" style="1" customWidth="1"/>
    <col min="13068" max="13068" width="11.140625" style="1" customWidth="1"/>
    <col min="13069" max="13069" width="12.28515625" style="1" customWidth="1"/>
    <col min="13070" max="13070" width="11.7109375" style="1" customWidth="1"/>
    <col min="13071" max="13071" width="11.140625" style="1" customWidth="1"/>
    <col min="13072" max="13072" width="12.85546875" style="1" customWidth="1"/>
    <col min="13073" max="13073" width="11.5703125" style="1" customWidth="1"/>
    <col min="13074" max="13074" width="11.140625" style="1" customWidth="1"/>
    <col min="13075" max="13075" width="13.85546875" style="1" customWidth="1"/>
    <col min="13076" max="13076" width="21.5703125" style="1" customWidth="1"/>
    <col min="13077" max="13077" width="9.7109375" style="1" customWidth="1"/>
    <col min="13078" max="13078" width="11.42578125" style="1" customWidth="1"/>
    <col min="13079" max="13079" width="11" style="1" customWidth="1"/>
    <col min="13080" max="13081" width="9.7109375" style="1" customWidth="1"/>
    <col min="13082" max="13082" width="12.85546875" style="1" customWidth="1"/>
    <col min="13083" max="13083" width="8.85546875" style="1" bestFit="1" customWidth="1"/>
    <col min="13084" max="13084" width="10.5703125" style="1" customWidth="1"/>
    <col min="13085" max="13085" width="9.85546875" style="1" bestFit="1" customWidth="1"/>
    <col min="13086" max="13086" width="11.140625" style="1" customWidth="1"/>
    <col min="13087" max="13087" width="9.85546875" style="1" bestFit="1" customWidth="1"/>
    <col min="13088" max="13088" width="10.85546875" style="1" customWidth="1"/>
    <col min="13089" max="13089" width="12.140625" style="1" bestFit="1" customWidth="1"/>
    <col min="13090" max="13090" width="12.140625" style="1" customWidth="1"/>
    <col min="13091" max="13091" width="9.5703125" style="1" bestFit="1" customWidth="1"/>
    <col min="13092" max="13092" width="11.140625" style="1" customWidth="1"/>
    <col min="13093" max="13093" width="11.7109375" style="1" bestFit="1" customWidth="1"/>
    <col min="13094" max="13094" width="11.7109375" style="1" customWidth="1"/>
    <col min="13095" max="13312" width="9.140625" style="1"/>
    <col min="13313" max="13313" width="38.7109375" style="1" customWidth="1"/>
    <col min="13314" max="13314" width="12.28515625" style="1" customWidth="1"/>
    <col min="13315" max="13315" width="11" style="1" customWidth="1"/>
    <col min="13316" max="13316" width="13" style="1" customWidth="1"/>
    <col min="13317" max="13317" width="11.85546875" style="1" customWidth="1"/>
    <col min="13318" max="13318" width="11.140625" style="1" customWidth="1"/>
    <col min="13319" max="13319" width="13.42578125" style="1" customWidth="1"/>
    <col min="13320" max="13320" width="13" style="1" customWidth="1"/>
    <col min="13321" max="13321" width="11.140625" style="1" customWidth="1"/>
    <col min="13322" max="13322" width="14.28515625" style="1" customWidth="1"/>
    <col min="13323" max="13323" width="14.5703125" style="1" customWidth="1"/>
    <col min="13324" max="13324" width="11.140625" style="1" customWidth="1"/>
    <col min="13325" max="13325" width="12.28515625" style="1" customWidth="1"/>
    <col min="13326" max="13326" width="11.7109375" style="1" customWidth="1"/>
    <col min="13327" max="13327" width="11.140625" style="1" customWidth="1"/>
    <col min="13328" max="13328" width="12.85546875" style="1" customWidth="1"/>
    <col min="13329" max="13329" width="11.5703125" style="1" customWidth="1"/>
    <col min="13330" max="13330" width="11.140625" style="1" customWidth="1"/>
    <col min="13331" max="13331" width="13.85546875" style="1" customWidth="1"/>
    <col min="13332" max="13332" width="21.5703125" style="1" customWidth="1"/>
    <col min="13333" max="13333" width="9.7109375" style="1" customWidth="1"/>
    <col min="13334" max="13334" width="11.42578125" style="1" customWidth="1"/>
    <col min="13335" max="13335" width="11" style="1" customWidth="1"/>
    <col min="13336" max="13337" width="9.7109375" style="1" customWidth="1"/>
    <col min="13338" max="13338" width="12.85546875" style="1" customWidth="1"/>
    <col min="13339" max="13339" width="8.85546875" style="1" bestFit="1" customWidth="1"/>
    <col min="13340" max="13340" width="10.5703125" style="1" customWidth="1"/>
    <col min="13341" max="13341" width="9.85546875" style="1" bestFit="1" customWidth="1"/>
    <col min="13342" max="13342" width="11.140625" style="1" customWidth="1"/>
    <col min="13343" max="13343" width="9.85546875" style="1" bestFit="1" customWidth="1"/>
    <col min="13344" max="13344" width="10.85546875" style="1" customWidth="1"/>
    <col min="13345" max="13345" width="12.140625" style="1" bestFit="1" customWidth="1"/>
    <col min="13346" max="13346" width="12.140625" style="1" customWidth="1"/>
    <col min="13347" max="13347" width="9.5703125" style="1" bestFit="1" customWidth="1"/>
    <col min="13348" max="13348" width="11.140625" style="1" customWidth="1"/>
    <col min="13349" max="13349" width="11.7109375" style="1" bestFit="1" customWidth="1"/>
    <col min="13350" max="13350" width="11.7109375" style="1" customWidth="1"/>
    <col min="13351" max="13568" width="9.140625" style="1"/>
    <col min="13569" max="13569" width="38.7109375" style="1" customWidth="1"/>
    <col min="13570" max="13570" width="12.28515625" style="1" customWidth="1"/>
    <col min="13571" max="13571" width="11" style="1" customWidth="1"/>
    <col min="13572" max="13572" width="13" style="1" customWidth="1"/>
    <col min="13573" max="13573" width="11.85546875" style="1" customWidth="1"/>
    <col min="13574" max="13574" width="11.140625" style="1" customWidth="1"/>
    <col min="13575" max="13575" width="13.42578125" style="1" customWidth="1"/>
    <col min="13576" max="13576" width="13" style="1" customWidth="1"/>
    <col min="13577" max="13577" width="11.140625" style="1" customWidth="1"/>
    <col min="13578" max="13578" width="14.28515625" style="1" customWidth="1"/>
    <col min="13579" max="13579" width="14.5703125" style="1" customWidth="1"/>
    <col min="13580" max="13580" width="11.140625" style="1" customWidth="1"/>
    <col min="13581" max="13581" width="12.28515625" style="1" customWidth="1"/>
    <col min="13582" max="13582" width="11.7109375" style="1" customWidth="1"/>
    <col min="13583" max="13583" width="11.140625" style="1" customWidth="1"/>
    <col min="13584" max="13584" width="12.85546875" style="1" customWidth="1"/>
    <col min="13585" max="13585" width="11.5703125" style="1" customWidth="1"/>
    <col min="13586" max="13586" width="11.140625" style="1" customWidth="1"/>
    <col min="13587" max="13587" width="13.85546875" style="1" customWidth="1"/>
    <col min="13588" max="13588" width="21.5703125" style="1" customWidth="1"/>
    <col min="13589" max="13589" width="9.7109375" style="1" customWidth="1"/>
    <col min="13590" max="13590" width="11.42578125" style="1" customWidth="1"/>
    <col min="13591" max="13591" width="11" style="1" customWidth="1"/>
    <col min="13592" max="13593" width="9.7109375" style="1" customWidth="1"/>
    <col min="13594" max="13594" width="12.85546875" style="1" customWidth="1"/>
    <col min="13595" max="13595" width="8.85546875" style="1" bestFit="1" customWidth="1"/>
    <col min="13596" max="13596" width="10.5703125" style="1" customWidth="1"/>
    <col min="13597" max="13597" width="9.85546875" style="1" bestFit="1" customWidth="1"/>
    <col min="13598" max="13598" width="11.140625" style="1" customWidth="1"/>
    <col min="13599" max="13599" width="9.85546875" style="1" bestFit="1" customWidth="1"/>
    <col min="13600" max="13600" width="10.85546875" style="1" customWidth="1"/>
    <col min="13601" max="13601" width="12.140625" style="1" bestFit="1" customWidth="1"/>
    <col min="13602" max="13602" width="12.140625" style="1" customWidth="1"/>
    <col min="13603" max="13603" width="9.5703125" style="1" bestFit="1" customWidth="1"/>
    <col min="13604" max="13604" width="11.140625" style="1" customWidth="1"/>
    <col min="13605" max="13605" width="11.7109375" style="1" bestFit="1" customWidth="1"/>
    <col min="13606" max="13606" width="11.7109375" style="1" customWidth="1"/>
    <col min="13607" max="13824" width="9.140625" style="1"/>
    <col min="13825" max="13825" width="38.7109375" style="1" customWidth="1"/>
    <col min="13826" max="13826" width="12.28515625" style="1" customWidth="1"/>
    <col min="13827" max="13827" width="11" style="1" customWidth="1"/>
    <col min="13828" max="13828" width="13" style="1" customWidth="1"/>
    <col min="13829" max="13829" width="11.85546875" style="1" customWidth="1"/>
    <col min="13830" max="13830" width="11.140625" style="1" customWidth="1"/>
    <col min="13831" max="13831" width="13.42578125" style="1" customWidth="1"/>
    <col min="13832" max="13832" width="13" style="1" customWidth="1"/>
    <col min="13833" max="13833" width="11.140625" style="1" customWidth="1"/>
    <col min="13834" max="13834" width="14.28515625" style="1" customWidth="1"/>
    <col min="13835" max="13835" width="14.5703125" style="1" customWidth="1"/>
    <col min="13836" max="13836" width="11.140625" style="1" customWidth="1"/>
    <col min="13837" max="13837" width="12.28515625" style="1" customWidth="1"/>
    <col min="13838" max="13838" width="11.7109375" style="1" customWidth="1"/>
    <col min="13839" max="13839" width="11.140625" style="1" customWidth="1"/>
    <col min="13840" max="13840" width="12.85546875" style="1" customWidth="1"/>
    <col min="13841" max="13841" width="11.5703125" style="1" customWidth="1"/>
    <col min="13842" max="13842" width="11.140625" style="1" customWidth="1"/>
    <col min="13843" max="13843" width="13.85546875" style="1" customWidth="1"/>
    <col min="13844" max="13844" width="21.5703125" style="1" customWidth="1"/>
    <col min="13845" max="13845" width="9.7109375" style="1" customWidth="1"/>
    <col min="13846" max="13846" width="11.42578125" style="1" customWidth="1"/>
    <col min="13847" max="13847" width="11" style="1" customWidth="1"/>
    <col min="13848" max="13849" width="9.7109375" style="1" customWidth="1"/>
    <col min="13850" max="13850" width="12.85546875" style="1" customWidth="1"/>
    <col min="13851" max="13851" width="8.85546875" style="1" bestFit="1" customWidth="1"/>
    <col min="13852" max="13852" width="10.5703125" style="1" customWidth="1"/>
    <col min="13853" max="13853" width="9.85546875" style="1" bestFit="1" customWidth="1"/>
    <col min="13854" max="13854" width="11.140625" style="1" customWidth="1"/>
    <col min="13855" max="13855" width="9.85546875" style="1" bestFit="1" customWidth="1"/>
    <col min="13856" max="13856" width="10.85546875" style="1" customWidth="1"/>
    <col min="13857" max="13857" width="12.140625" style="1" bestFit="1" customWidth="1"/>
    <col min="13858" max="13858" width="12.140625" style="1" customWidth="1"/>
    <col min="13859" max="13859" width="9.5703125" style="1" bestFit="1" customWidth="1"/>
    <col min="13860" max="13860" width="11.140625" style="1" customWidth="1"/>
    <col min="13861" max="13861" width="11.7109375" style="1" bestFit="1" customWidth="1"/>
    <col min="13862" max="13862" width="11.7109375" style="1" customWidth="1"/>
    <col min="13863" max="14080" width="9.140625" style="1"/>
    <col min="14081" max="14081" width="38.7109375" style="1" customWidth="1"/>
    <col min="14082" max="14082" width="12.28515625" style="1" customWidth="1"/>
    <col min="14083" max="14083" width="11" style="1" customWidth="1"/>
    <col min="14084" max="14084" width="13" style="1" customWidth="1"/>
    <col min="14085" max="14085" width="11.85546875" style="1" customWidth="1"/>
    <col min="14086" max="14086" width="11.140625" style="1" customWidth="1"/>
    <col min="14087" max="14087" width="13.42578125" style="1" customWidth="1"/>
    <col min="14088" max="14088" width="13" style="1" customWidth="1"/>
    <col min="14089" max="14089" width="11.140625" style="1" customWidth="1"/>
    <col min="14090" max="14090" width="14.28515625" style="1" customWidth="1"/>
    <col min="14091" max="14091" width="14.5703125" style="1" customWidth="1"/>
    <col min="14092" max="14092" width="11.140625" style="1" customWidth="1"/>
    <col min="14093" max="14093" width="12.28515625" style="1" customWidth="1"/>
    <col min="14094" max="14094" width="11.7109375" style="1" customWidth="1"/>
    <col min="14095" max="14095" width="11.140625" style="1" customWidth="1"/>
    <col min="14096" max="14096" width="12.85546875" style="1" customWidth="1"/>
    <col min="14097" max="14097" width="11.5703125" style="1" customWidth="1"/>
    <col min="14098" max="14098" width="11.140625" style="1" customWidth="1"/>
    <col min="14099" max="14099" width="13.85546875" style="1" customWidth="1"/>
    <col min="14100" max="14100" width="21.5703125" style="1" customWidth="1"/>
    <col min="14101" max="14101" width="9.7109375" style="1" customWidth="1"/>
    <col min="14102" max="14102" width="11.42578125" style="1" customWidth="1"/>
    <col min="14103" max="14103" width="11" style="1" customWidth="1"/>
    <col min="14104" max="14105" width="9.7109375" style="1" customWidth="1"/>
    <col min="14106" max="14106" width="12.85546875" style="1" customWidth="1"/>
    <col min="14107" max="14107" width="8.85546875" style="1" bestFit="1" customWidth="1"/>
    <col min="14108" max="14108" width="10.5703125" style="1" customWidth="1"/>
    <col min="14109" max="14109" width="9.85546875" style="1" bestFit="1" customWidth="1"/>
    <col min="14110" max="14110" width="11.140625" style="1" customWidth="1"/>
    <col min="14111" max="14111" width="9.85546875" style="1" bestFit="1" customWidth="1"/>
    <col min="14112" max="14112" width="10.85546875" style="1" customWidth="1"/>
    <col min="14113" max="14113" width="12.140625" style="1" bestFit="1" customWidth="1"/>
    <col min="14114" max="14114" width="12.140625" style="1" customWidth="1"/>
    <col min="14115" max="14115" width="9.5703125" style="1" bestFit="1" customWidth="1"/>
    <col min="14116" max="14116" width="11.140625" style="1" customWidth="1"/>
    <col min="14117" max="14117" width="11.7109375" style="1" bestFit="1" customWidth="1"/>
    <col min="14118" max="14118" width="11.7109375" style="1" customWidth="1"/>
    <col min="14119" max="14336" width="9.140625" style="1"/>
    <col min="14337" max="14337" width="38.7109375" style="1" customWidth="1"/>
    <col min="14338" max="14338" width="12.28515625" style="1" customWidth="1"/>
    <col min="14339" max="14339" width="11" style="1" customWidth="1"/>
    <col min="14340" max="14340" width="13" style="1" customWidth="1"/>
    <col min="14341" max="14341" width="11.85546875" style="1" customWidth="1"/>
    <col min="14342" max="14342" width="11.140625" style="1" customWidth="1"/>
    <col min="14343" max="14343" width="13.42578125" style="1" customWidth="1"/>
    <col min="14344" max="14344" width="13" style="1" customWidth="1"/>
    <col min="14345" max="14345" width="11.140625" style="1" customWidth="1"/>
    <col min="14346" max="14346" width="14.28515625" style="1" customWidth="1"/>
    <col min="14347" max="14347" width="14.5703125" style="1" customWidth="1"/>
    <col min="14348" max="14348" width="11.140625" style="1" customWidth="1"/>
    <col min="14349" max="14349" width="12.28515625" style="1" customWidth="1"/>
    <col min="14350" max="14350" width="11.7109375" style="1" customWidth="1"/>
    <col min="14351" max="14351" width="11.140625" style="1" customWidth="1"/>
    <col min="14352" max="14352" width="12.85546875" style="1" customWidth="1"/>
    <col min="14353" max="14353" width="11.5703125" style="1" customWidth="1"/>
    <col min="14354" max="14354" width="11.140625" style="1" customWidth="1"/>
    <col min="14355" max="14355" width="13.85546875" style="1" customWidth="1"/>
    <col min="14356" max="14356" width="21.5703125" style="1" customWidth="1"/>
    <col min="14357" max="14357" width="9.7109375" style="1" customWidth="1"/>
    <col min="14358" max="14358" width="11.42578125" style="1" customWidth="1"/>
    <col min="14359" max="14359" width="11" style="1" customWidth="1"/>
    <col min="14360" max="14361" width="9.7109375" style="1" customWidth="1"/>
    <col min="14362" max="14362" width="12.85546875" style="1" customWidth="1"/>
    <col min="14363" max="14363" width="8.85546875" style="1" bestFit="1" customWidth="1"/>
    <col min="14364" max="14364" width="10.5703125" style="1" customWidth="1"/>
    <col min="14365" max="14365" width="9.85546875" style="1" bestFit="1" customWidth="1"/>
    <col min="14366" max="14366" width="11.140625" style="1" customWidth="1"/>
    <col min="14367" max="14367" width="9.85546875" style="1" bestFit="1" customWidth="1"/>
    <col min="14368" max="14368" width="10.85546875" style="1" customWidth="1"/>
    <col min="14369" max="14369" width="12.140625" style="1" bestFit="1" customWidth="1"/>
    <col min="14370" max="14370" width="12.140625" style="1" customWidth="1"/>
    <col min="14371" max="14371" width="9.5703125" style="1" bestFit="1" customWidth="1"/>
    <col min="14372" max="14372" width="11.140625" style="1" customWidth="1"/>
    <col min="14373" max="14373" width="11.7109375" style="1" bestFit="1" customWidth="1"/>
    <col min="14374" max="14374" width="11.7109375" style="1" customWidth="1"/>
    <col min="14375" max="14592" width="9.140625" style="1"/>
    <col min="14593" max="14593" width="38.7109375" style="1" customWidth="1"/>
    <col min="14594" max="14594" width="12.28515625" style="1" customWidth="1"/>
    <col min="14595" max="14595" width="11" style="1" customWidth="1"/>
    <col min="14596" max="14596" width="13" style="1" customWidth="1"/>
    <col min="14597" max="14597" width="11.85546875" style="1" customWidth="1"/>
    <col min="14598" max="14598" width="11.140625" style="1" customWidth="1"/>
    <col min="14599" max="14599" width="13.42578125" style="1" customWidth="1"/>
    <col min="14600" max="14600" width="13" style="1" customWidth="1"/>
    <col min="14601" max="14601" width="11.140625" style="1" customWidth="1"/>
    <col min="14602" max="14602" width="14.28515625" style="1" customWidth="1"/>
    <col min="14603" max="14603" width="14.5703125" style="1" customWidth="1"/>
    <col min="14604" max="14604" width="11.140625" style="1" customWidth="1"/>
    <col min="14605" max="14605" width="12.28515625" style="1" customWidth="1"/>
    <col min="14606" max="14606" width="11.7109375" style="1" customWidth="1"/>
    <col min="14607" max="14607" width="11.140625" style="1" customWidth="1"/>
    <col min="14608" max="14608" width="12.85546875" style="1" customWidth="1"/>
    <col min="14609" max="14609" width="11.5703125" style="1" customWidth="1"/>
    <col min="14610" max="14610" width="11.140625" style="1" customWidth="1"/>
    <col min="14611" max="14611" width="13.85546875" style="1" customWidth="1"/>
    <col min="14612" max="14612" width="21.5703125" style="1" customWidth="1"/>
    <col min="14613" max="14613" width="9.7109375" style="1" customWidth="1"/>
    <col min="14614" max="14614" width="11.42578125" style="1" customWidth="1"/>
    <col min="14615" max="14615" width="11" style="1" customWidth="1"/>
    <col min="14616" max="14617" width="9.7109375" style="1" customWidth="1"/>
    <col min="14618" max="14618" width="12.85546875" style="1" customWidth="1"/>
    <col min="14619" max="14619" width="8.85546875" style="1" bestFit="1" customWidth="1"/>
    <col min="14620" max="14620" width="10.5703125" style="1" customWidth="1"/>
    <col min="14621" max="14621" width="9.85546875" style="1" bestFit="1" customWidth="1"/>
    <col min="14622" max="14622" width="11.140625" style="1" customWidth="1"/>
    <col min="14623" max="14623" width="9.85546875" style="1" bestFit="1" customWidth="1"/>
    <col min="14624" max="14624" width="10.85546875" style="1" customWidth="1"/>
    <col min="14625" max="14625" width="12.140625" style="1" bestFit="1" customWidth="1"/>
    <col min="14626" max="14626" width="12.140625" style="1" customWidth="1"/>
    <col min="14627" max="14627" width="9.5703125" style="1" bestFit="1" customWidth="1"/>
    <col min="14628" max="14628" width="11.140625" style="1" customWidth="1"/>
    <col min="14629" max="14629" width="11.7109375" style="1" bestFit="1" customWidth="1"/>
    <col min="14630" max="14630" width="11.7109375" style="1" customWidth="1"/>
    <col min="14631" max="14848" width="9.140625" style="1"/>
    <col min="14849" max="14849" width="38.7109375" style="1" customWidth="1"/>
    <col min="14850" max="14850" width="12.28515625" style="1" customWidth="1"/>
    <col min="14851" max="14851" width="11" style="1" customWidth="1"/>
    <col min="14852" max="14852" width="13" style="1" customWidth="1"/>
    <col min="14853" max="14853" width="11.85546875" style="1" customWidth="1"/>
    <col min="14854" max="14854" width="11.140625" style="1" customWidth="1"/>
    <col min="14855" max="14855" width="13.42578125" style="1" customWidth="1"/>
    <col min="14856" max="14856" width="13" style="1" customWidth="1"/>
    <col min="14857" max="14857" width="11.140625" style="1" customWidth="1"/>
    <col min="14858" max="14858" width="14.28515625" style="1" customWidth="1"/>
    <col min="14859" max="14859" width="14.5703125" style="1" customWidth="1"/>
    <col min="14860" max="14860" width="11.140625" style="1" customWidth="1"/>
    <col min="14861" max="14861" width="12.28515625" style="1" customWidth="1"/>
    <col min="14862" max="14862" width="11.7109375" style="1" customWidth="1"/>
    <col min="14863" max="14863" width="11.140625" style="1" customWidth="1"/>
    <col min="14864" max="14864" width="12.85546875" style="1" customWidth="1"/>
    <col min="14865" max="14865" width="11.5703125" style="1" customWidth="1"/>
    <col min="14866" max="14866" width="11.140625" style="1" customWidth="1"/>
    <col min="14867" max="14867" width="13.85546875" style="1" customWidth="1"/>
    <col min="14868" max="14868" width="21.5703125" style="1" customWidth="1"/>
    <col min="14869" max="14869" width="9.7109375" style="1" customWidth="1"/>
    <col min="14870" max="14870" width="11.42578125" style="1" customWidth="1"/>
    <col min="14871" max="14871" width="11" style="1" customWidth="1"/>
    <col min="14872" max="14873" width="9.7109375" style="1" customWidth="1"/>
    <col min="14874" max="14874" width="12.85546875" style="1" customWidth="1"/>
    <col min="14875" max="14875" width="8.85546875" style="1" bestFit="1" customWidth="1"/>
    <col min="14876" max="14876" width="10.5703125" style="1" customWidth="1"/>
    <col min="14877" max="14877" width="9.85546875" style="1" bestFit="1" customWidth="1"/>
    <col min="14878" max="14878" width="11.140625" style="1" customWidth="1"/>
    <col min="14879" max="14879" width="9.85546875" style="1" bestFit="1" customWidth="1"/>
    <col min="14880" max="14880" width="10.85546875" style="1" customWidth="1"/>
    <col min="14881" max="14881" width="12.140625" style="1" bestFit="1" customWidth="1"/>
    <col min="14882" max="14882" width="12.140625" style="1" customWidth="1"/>
    <col min="14883" max="14883" width="9.5703125" style="1" bestFit="1" customWidth="1"/>
    <col min="14884" max="14884" width="11.140625" style="1" customWidth="1"/>
    <col min="14885" max="14885" width="11.7109375" style="1" bestFit="1" customWidth="1"/>
    <col min="14886" max="14886" width="11.7109375" style="1" customWidth="1"/>
    <col min="14887" max="15104" width="9.140625" style="1"/>
    <col min="15105" max="15105" width="38.7109375" style="1" customWidth="1"/>
    <col min="15106" max="15106" width="12.28515625" style="1" customWidth="1"/>
    <col min="15107" max="15107" width="11" style="1" customWidth="1"/>
    <col min="15108" max="15108" width="13" style="1" customWidth="1"/>
    <col min="15109" max="15109" width="11.85546875" style="1" customWidth="1"/>
    <col min="15110" max="15110" width="11.140625" style="1" customWidth="1"/>
    <col min="15111" max="15111" width="13.42578125" style="1" customWidth="1"/>
    <col min="15112" max="15112" width="13" style="1" customWidth="1"/>
    <col min="15113" max="15113" width="11.140625" style="1" customWidth="1"/>
    <col min="15114" max="15114" width="14.28515625" style="1" customWidth="1"/>
    <col min="15115" max="15115" width="14.5703125" style="1" customWidth="1"/>
    <col min="15116" max="15116" width="11.140625" style="1" customWidth="1"/>
    <col min="15117" max="15117" width="12.28515625" style="1" customWidth="1"/>
    <col min="15118" max="15118" width="11.7109375" style="1" customWidth="1"/>
    <col min="15119" max="15119" width="11.140625" style="1" customWidth="1"/>
    <col min="15120" max="15120" width="12.85546875" style="1" customWidth="1"/>
    <col min="15121" max="15121" width="11.5703125" style="1" customWidth="1"/>
    <col min="15122" max="15122" width="11.140625" style="1" customWidth="1"/>
    <col min="15123" max="15123" width="13.85546875" style="1" customWidth="1"/>
    <col min="15124" max="15124" width="21.5703125" style="1" customWidth="1"/>
    <col min="15125" max="15125" width="9.7109375" style="1" customWidth="1"/>
    <col min="15126" max="15126" width="11.42578125" style="1" customWidth="1"/>
    <col min="15127" max="15127" width="11" style="1" customWidth="1"/>
    <col min="15128" max="15129" width="9.7109375" style="1" customWidth="1"/>
    <col min="15130" max="15130" width="12.85546875" style="1" customWidth="1"/>
    <col min="15131" max="15131" width="8.85546875" style="1" bestFit="1" customWidth="1"/>
    <col min="15132" max="15132" width="10.5703125" style="1" customWidth="1"/>
    <col min="15133" max="15133" width="9.85546875" style="1" bestFit="1" customWidth="1"/>
    <col min="15134" max="15134" width="11.140625" style="1" customWidth="1"/>
    <col min="15135" max="15135" width="9.85546875" style="1" bestFit="1" customWidth="1"/>
    <col min="15136" max="15136" width="10.85546875" style="1" customWidth="1"/>
    <col min="15137" max="15137" width="12.140625" style="1" bestFit="1" customWidth="1"/>
    <col min="15138" max="15138" width="12.140625" style="1" customWidth="1"/>
    <col min="15139" max="15139" width="9.5703125" style="1" bestFit="1" customWidth="1"/>
    <col min="15140" max="15140" width="11.140625" style="1" customWidth="1"/>
    <col min="15141" max="15141" width="11.7109375" style="1" bestFit="1" customWidth="1"/>
    <col min="15142" max="15142" width="11.7109375" style="1" customWidth="1"/>
    <col min="15143" max="15360" width="9.140625" style="1"/>
    <col min="15361" max="15361" width="38.7109375" style="1" customWidth="1"/>
    <col min="15362" max="15362" width="12.28515625" style="1" customWidth="1"/>
    <col min="15363" max="15363" width="11" style="1" customWidth="1"/>
    <col min="15364" max="15364" width="13" style="1" customWidth="1"/>
    <col min="15365" max="15365" width="11.85546875" style="1" customWidth="1"/>
    <col min="15366" max="15366" width="11.140625" style="1" customWidth="1"/>
    <col min="15367" max="15367" width="13.42578125" style="1" customWidth="1"/>
    <col min="15368" max="15368" width="13" style="1" customWidth="1"/>
    <col min="15369" max="15369" width="11.140625" style="1" customWidth="1"/>
    <col min="15370" max="15370" width="14.28515625" style="1" customWidth="1"/>
    <col min="15371" max="15371" width="14.5703125" style="1" customWidth="1"/>
    <col min="15372" max="15372" width="11.140625" style="1" customWidth="1"/>
    <col min="15373" max="15373" width="12.28515625" style="1" customWidth="1"/>
    <col min="15374" max="15374" width="11.7109375" style="1" customWidth="1"/>
    <col min="15375" max="15375" width="11.140625" style="1" customWidth="1"/>
    <col min="15376" max="15376" width="12.85546875" style="1" customWidth="1"/>
    <col min="15377" max="15377" width="11.5703125" style="1" customWidth="1"/>
    <col min="15378" max="15378" width="11.140625" style="1" customWidth="1"/>
    <col min="15379" max="15379" width="13.85546875" style="1" customWidth="1"/>
    <col min="15380" max="15380" width="21.5703125" style="1" customWidth="1"/>
    <col min="15381" max="15381" width="9.7109375" style="1" customWidth="1"/>
    <col min="15382" max="15382" width="11.42578125" style="1" customWidth="1"/>
    <col min="15383" max="15383" width="11" style="1" customWidth="1"/>
    <col min="15384" max="15385" width="9.7109375" style="1" customWidth="1"/>
    <col min="15386" max="15386" width="12.85546875" style="1" customWidth="1"/>
    <col min="15387" max="15387" width="8.85546875" style="1" bestFit="1" customWidth="1"/>
    <col min="15388" max="15388" width="10.5703125" style="1" customWidth="1"/>
    <col min="15389" max="15389" width="9.85546875" style="1" bestFit="1" customWidth="1"/>
    <col min="15390" max="15390" width="11.140625" style="1" customWidth="1"/>
    <col min="15391" max="15391" width="9.85546875" style="1" bestFit="1" customWidth="1"/>
    <col min="15392" max="15392" width="10.85546875" style="1" customWidth="1"/>
    <col min="15393" max="15393" width="12.140625" style="1" bestFit="1" customWidth="1"/>
    <col min="15394" max="15394" width="12.140625" style="1" customWidth="1"/>
    <col min="15395" max="15395" width="9.5703125" style="1" bestFit="1" customWidth="1"/>
    <col min="15396" max="15396" width="11.140625" style="1" customWidth="1"/>
    <col min="15397" max="15397" width="11.7109375" style="1" bestFit="1" customWidth="1"/>
    <col min="15398" max="15398" width="11.7109375" style="1" customWidth="1"/>
    <col min="15399" max="15616" width="9.140625" style="1"/>
    <col min="15617" max="15617" width="38.7109375" style="1" customWidth="1"/>
    <col min="15618" max="15618" width="12.28515625" style="1" customWidth="1"/>
    <col min="15619" max="15619" width="11" style="1" customWidth="1"/>
    <col min="15620" max="15620" width="13" style="1" customWidth="1"/>
    <col min="15621" max="15621" width="11.85546875" style="1" customWidth="1"/>
    <col min="15622" max="15622" width="11.140625" style="1" customWidth="1"/>
    <col min="15623" max="15623" width="13.42578125" style="1" customWidth="1"/>
    <col min="15624" max="15624" width="13" style="1" customWidth="1"/>
    <col min="15625" max="15625" width="11.140625" style="1" customWidth="1"/>
    <col min="15626" max="15626" width="14.28515625" style="1" customWidth="1"/>
    <col min="15627" max="15627" width="14.5703125" style="1" customWidth="1"/>
    <col min="15628" max="15628" width="11.140625" style="1" customWidth="1"/>
    <col min="15629" max="15629" width="12.28515625" style="1" customWidth="1"/>
    <col min="15630" max="15630" width="11.7109375" style="1" customWidth="1"/>
    <col min="15631" max="15631" width="11.140625" style="1" customWidth="1"/>
    <col min="15632" max="15632" width="12.85546875" style="1" customWidth="1"/>
    <col min="15633" max="15633" width="11.5703125" style="1" customWidth="1"/>
    <col min="15634" max="15634" width="11.140625" style="1" customWidth="1"/>
    <col min="15635" max="15635" width="13.85546875" style="1" customWidth="1"/>
    <col min="15636" max="15636" width="21.5703125" style="1" customWidth="1"/>
    <col min="15637" max="15637" width="9.7109375" style="1" customWidth="1"/>
    <col min="15638" max="15638" width="11.42578125" style="1" customWidth="1"/>
    <col min="15639" max="15639" width="11" style="1" customWidth="1"/>
    <col min="15640" max="15641" width="9.7109375" style="1" customWidth="1"/>
    <col min="15642" max="15642" width="12.85546875" style="1" customWidth="1"/>
    <col min="15643" max="15643" width="8.85546875" style="1" bestFit="1" customWidth="1"/>
    <col min="15644" max="15644" width="10.5703125" style="1" customWidth="1"/>
    <col min="15645" max="15645" width="9.85546875" style="1" bestFit="1" customWidth="1"/>
    <col min="15646" max="15646" width="11.140625" style="1" customWidth="1"/>
    <col min="15647" max="15647" width="9.85546875" style="1" bestFit="1" customWidth="1"/>
    <col min="15648" max="15648" width="10.85546875" style="1" customWidth="1"/>
    <col min="15649" max="15649" width="12.140625" style="1" bestFit="1" customWidth="1"/>
    <col min="15650" max="15650" width="12.140625" style="1" customWidth="1"/>
    <col min="15651" max="15651" width="9.5703125" style="1" bestFit="1" customWidth="1"/>
    <col min="15652" max="15652" width="11.140625" style="1" customWidth="1"/>
    <col min="15653" max="15653" width="11.7109375" style="1" bestFit="1" customWidth="1"/>
    <col min="15654" max="15654" width="11.7109375" style="1" customWidth="1"/>
    <col min="15655" max="15872" width="9.140625" style="1"/>
    <col min="15873" max="15873" width="38.7109375" style="1" customWidth="1"/>
    <col min="15874" max="15874" width="12.28515625" style="1" customWidth="1"/>
    <col min="15875" max="15875" width="11" style="1" customWidth="1"/>
    <col min="15876" max="15876" width="13" style="1" customWidth="1"/>
    <col min="15877" max="15877" width="11.85546875" style="1" customWidth="1"/>
    <col min="15878" max="15878" width="11.140625" style="1" customWidth="1"/>
    <col min="15879" max="15879" width="13.42578125" style="1" customWidth="1"/>
    <col min="15880" max="15880" width="13" style="1" customWidth="1"/>
    <col min="15881" max="15881" width="11.140625" style="1" customWidth="1"/>
    <col min="15882" max="15882" width="14.28515625" style="1" customWidth="1"/>
    <col min="15883" max="15883" width="14.5703125" style="1" customWidth="1"/>
    <col min="15884" max="15884" width="11.140625" style="1" customWidth="1"/>
    <col min="15885" max="15885" width="12.28515625" style="1" customWidth="1"/>
    <col min="15886" max="15886" width="11.7109375" style="1" customWidth="1"/>
    <col min="15887" max="15887" width="11.140625" style="1" customWidth="1"/>
    <col min="15888" max="15888" width="12.85546875" style="1" customWidth="1"/>
    <col min="15889" max="15889" width="11.5703125" style="1" customWidth="1"/>
    <col min="15890" max="15890" width="11.140625" style="1" customWidth="1"/>
    <col min="15891" max="15891" width="13.85546875" style="1" customWidth="1"/>
    <col min="15892" max="15892" width="21.5703125" style="1" customWidth="1"/>
    <col min="15893" max="15893" width="9.7109375" style="1" customWidth="1"/>
    <col min="15894" max="15894" width="11.42578125" style="1" customWidth="1"/>
    <col min="15895" max="15895" width="11" style="1" customWidth="1"/>
    <col min="15896" max="15897" width="9.7109375" style="1" customWidth="1"/>
    <col min="15898" max="15898" width="12.85546875" style="1" customWidth="1"/>
    <col min="15899" max="15899" width="8.85546875" style="1" bestFit="1" customWidth="1"/>
    <col min="15900" max="15900" width="10.5703125" style="1" customWidth="1"/>
    <col min="15901" max="15901" width="9.85546875" style="1" bestFit="1" customWidth="1"/>
    <col min="15902" max="15902" width="11.140625" style="1" customWidth="1"/>
    <col min="15903" max="15903" width="9.85546875" style="1" bestFit="1" customWidth="1"/>
    <col min="15904" max="15904" width="10.85546875" style="1" customWidth="1"/>
    <col min="15905" max="15905" width="12.140625" style="1" bestFit="1" customWidth="1"/>
    <col min="15906" max="15906" width="12.140625" style="1" customWidth="1"/>
    <col min="15907" max="15907" width="9.5703125" style="1" bestFit="1" customWidth="1"/>
    <col min="15908" max="15908" width="11.140625" style="1" customWidth="1"/>
    <col min="15909" max="15909" width="11.7109375" style="1" bestFit="1" customWidth="1"/>
    <col min="15910" max="15910" width="11.7109375" style="1" customWidth="1"/>
    <col min="15911" max="16128" width="9.140625" style="1"/>
    <col min="16129" max="16129" width="38.7109375" style="1" customWidth="1"/>
    <col min="16130" max="16130" width="12.28515625" style="1" customWidth="1"/>
    <col min="16131" max="16131" width="11" style="1" customWidth="1"/>
    <col min="16132" max="16132" width="13" style="1" customWidth="1"/>
    <col min="16133" max="16133" width="11.85546875" style="1" customWidth="1"/>
    <col min="16134" max="16134" width="11.140625" style="1" customWidth="1"/>
    <col min="16135" max="16135" width="13.42578125" style="1" customWidth="1"/>
    <col min="16136" max="16136" width="13" style="1" customWidth="1"/>
    <col min="16137" max="16137" width="11.140625" style="1" customWidth="1"/>
    <col min="16138" max="16138" width="14.28515625" style="1" customWidth="1"/>
    <col min="16139" max="16139" width="14.5703125" style="1" customWidth="1"/>
    <col min="16140" max="16140" width="11.140625" style="1" customWidth="1"/>
    <col min="16141" max="16141" width="12.28515625" style="1" customWidth="1"/>
    <col min="16142" max="16142" width="11.7109375" style="1" customWidth="1"/>
    <col min="16143" max="16143" width="11.140625" style="1" customWidth="1"/>
    <col min="16144" max="16144" width="12.85546875" style="1" customWidth="1"/>
    <col min="16145" max="16145" width="11.5703125" style="1" customWidth="1"/>
    <col min="16146" max="16146" width="11.140625" style="1" customWidth="1"/>
    <col min="16147" max="16147" width="13.85546875" style="1" customWidth="1"/>
    <col min="16148" max="16148" width="21.5703125" style="1" customWidth="1"/>
    <col min="16149" max="16149" width="9.7109375" style="1" customWidth="1"/>
    <col min="16150" max="16150" width="11.42578125" style="1" customWidth="1"/>
    <col min="16151" max="16151" width="11" style="1" customWidth="1"/>
    <col min="16152" max="16153" width="9.7109375" style="1" customWidth="1"/>
    <col min="16154" max="16154" width="12.85546875" style="1" customWidth="1"/>
    <col min="16155" max="16155" width="8.85546875" style="1" bestFit="1" customWidth="1"/>
    <col min="16156" max="16156" width="10.5703125" style="1" customWidth="1"/>
    <col min="16157" max="16157" width="9.85546875" style="1" bestFit="1" customWidth="1"/>
    <col min="16158" max="16158" width="11.140625" style="1" customWidth="1"/>
    <col min="16159" max="16159" width="9.85546875" style="1" bestFit="1" customWidth="1"/>
    <col min="16160" max="16160" width="10.85546875" style="1" customWidth="1"/>
    <col min="16161" max="16161" width="12.140625" style="1" bestFit="1" customWidth="1"/>
    <col min="16162" max="16162" width="12.140625" style="1" customWidth="1"/>
    <col min="16163" max="16163" width="9.5703125" style="1" bestFit="1" customWidth="1"/>
    <col min="16164" max="16164" width="11.140625" style="1" customWidth="1"/>
    <col min="16165" max="16165" width="11.7109375" style="1" bestFit="1" customWidth="1"/>
    <col min="16166" max="16166" width="11.7109375" style="1" customWidth="1"/>
    <col min="16167" max="16384" width="9.140625" style="1"/>
  </cols>
  <sheetData>
    <row r="1" spans="1:31" ht="16.5" customHeight="1" x14ac:dyDescent="0.25">
      <c r="A1" s="4" t="s">
        <v>139</v>
      </c>
    </row>
    <row r="2" spans="1:31" x14ac:dyDescent="0.2">
      <c r="A2" s="2"/>
    </row>
    <row r="3" spans="1:31" ht="18" customHeight="1" x14ac:dyDescent="0.25">
      <c r="A3" s="4" t="s">
        <v>140</v>
      </c>
      <c r="T3" s="120"/>
    </row>
    <row r="4" spans="1:31" ht="14.25" customHeight="1" x14ac:dyDescent="0.2"/>
    <row r="5" spans="1:31" ht="15" customHeight="1" x14ac:dyDescent="0.2">
      <c r="A5" s="109"/>
      <c r="B5" s="433" t="s">
        <v>0</v>
      </c>
      <c r="C5" s="434"/>
      <c r="D5" s="435"/>
      <c r="E5" s="433" t="s">
        <v>1</v>
      </c>
      <c r="F5" s="434"/>
      <c r="G5" s="435"/>
      <c r="H5" s="433" t="s">
        <v>2</v>
      </c>
      <c r="I5" s="434"/>
      <c r="J5" s="435"/>
      <c r="K5" s="433" t="s">
        <v>3</v>
      </c>
      <c r="L5" s="434"/>
      <c r="M5" s="435"/>
      <c r="N5" s="433" t="s">
        <v>4</v>
      </c>
      <c r="O5" s="434"/>
      <c r="P5" s="435"/>
      <c r="Q5" s="433" t="s">
        <v>5</v>
      </c>
      <c r="R5" s="434"/>
      <c r="S5" s="435"/>
    </row>
    <row r="6" spans="1:31" s="128" customFormat="1" ht="37.5" customHeight="1" x14ac:dyDescent="0.25">
      <c r="A6" s="328" t="s">
        <v>23</v>
      </c>
      <c r="B6" s="125" t="s">
        <v>216</v>
      </c>
      <c r="C6" s="125" t="s">
        <v>141</v>
      </c>
      <c r="D6" s="126" t="s">
        <v>142</v>
      </c>
      <c r="E6" s="125" t="s">
        <v>216</v>
      </c>
      <c r="F6" s="125" t="s">
        <v>141</v>
      </c>
      <c r="G6" s="126" t="s">
        <v>142</v>
      </c>
      <c r="H6" s="127" t="s">
        <v>216</v>
      </c>
      <c r="I6" s="125" t="s">
        <v>141</v>
      </c>
      <c r="J6" s="126" t="s">
        <v>142</v>
      </c>
      <c r="K6" s="127" t="s">
        <v>216</v>
      </c>
      <c r="L6" s="125" t="s">
        <v>141</v>
      </c>
      <c r="M6" s="126" t="s">
        <v>142</v>
      </c>
      <c r="N6" s="127" t="s">
        <v>216</v>
      </c>
      <c r="O6" s="125" t="s">
        <v>141</v>
      </c>
      <c r="P6" s="126" t="s">
        <v>142</v>
      </c>
      <c r="Q6" s="127" t="s">
        <v>216</v>
      </c>
      <c r="R6" s="125" t="s">
        <v>141</v>
      </c>
      <c r="S6" s="126" t="s">
        <v>142</v>
      </c>
      <c r="T6" s="403" t="s">
        <v>215</v>
      </c>
    </row>
    <row r="7" spans="1:31" s="339" customFormat="1" ht="13.5" customHeight="1" x14ac:dyDescent="0.2">
      <c r="A7" s="329" t="s">
        <v>24</v>
      </c>
      <c r="B7" s="340"/>
      <c r="C7" s="341"/>
      <c r="D7" s="342"/>
      <c r="E7" s="343"/>
      <c r="F7" s="341"/>
      <c r="G7" s="342"/>
      <c r="H7" s="343"/>
      <c r="I7" s="341"/>
      <c r="J7" s="341"/>
      <c r="K7" s="343"/>
      <c r="L7" s="341"/>
      <c r="M7" s="344"/>
      <c r="N7" s="343"/>
      <c r="O7" s="341"/>
      <c r="P7" s="344"/>
      <c r="Q7" s="343"/>
      <c r="R7" s="341"/>
      <c r="S7" s="344"/>
      <c r="T7" s="345"/>
    </row>
    <row r="8" spans="1:31" x14ac:dyDescent="0.2">
      <c r="A8" s="9" t="s">
        <v>111</v>
      </c>
      <c r="B8" s="392">
        <v>582</v>
      </c>
      <c r="C8" s="11">
        <f>B8*'LI (ExPost &amp; ExAnte)'!B28/1000</f>
        <v>457.5684</v>
      </c>
      <c r="D8" s="12">
        <f>B8*'LI (ExPost &amp; ExAnte)'!B6/1000</f>
        <v>382.31579999999997</v>
      </c>
      <c r="E8" s="393">
        <v>585</v>
      </c>
      <c r="F8" s="14">
        <f>E8*'LI (ExPost &amp; ExAnte)'!C28/1000</f>
        <v>483.79500000000002</v>
      </c>
      <c r="G8" s="12">
        <f>E8*'LI (ExPost &amp; ExAnte)'!C6/1000</f>
        <v>384.28649999999999</v>
      </c>
      <c r="H8" s="390">
        <v>0</v>
      </c>
      <c r="I8" s="397">
        <f>H8*'LI (ExPost &amp; ExAnte)'!D28/1000</f>
        <v>0</v>
      </c>
      <c r="J8" s="401">
        <f>H8*'LI (ExPost &amp; ExAnte)'!D6/1000</f>
        <v>0</v>
      </c>
      <c r="K8" s="393">
        <v>0</v>
      </c>
      <c r="L8" s="397">
        <f>K8*'LI (ExPost &amp; ExAnte)'!E28/1000</f>
        <v>0</v>
      </c>
      <c r="M8" s="401">
        <f>K8*'LI (ExPost &amp; ExAnte)'!E6/1000</f>
        <v>0</v>
      </c>
      <c r="N8" s="393">
        <v>0</v>
      </c>
      <c r="O8" s="397">
        <f>N8*'LI (ExPost &amp; ExAnte)'!F28/1000</f>
        <v>0</v>
      </c>
      <c r="P8" s="401">
        <f>N8*'LI (ExPost &amp; ExAnte)'!F6/1000</f>
        <v>0</v>
      </c>
      <c r="Q8" s="393">
        <v>0</v>
      </c>
      <c r="R8" s="397">
        <f>Q8*'LI (ExPost &amp; ExAnte)'!G28/1000</f>
        <v>0</v>
      </c>
      <c r="S8" s="401">
        <f>Q8*'LI (ExPost &amp; ExAnte)'!G6/1000</f>
        <v>0</v>
      </c>
      <c r="T8" s="123">
        <v>11478</v>
      </c>
    </row>
    <row r="9" spans="1:31" x14ac:dyDescent="0.2">
      <c r="A9" s="9" t="s">
        <v>112</v>
      </c>
      <c r="B9" s="392">
        <v>66</v>
      </c>
      <c r="C9" s="11">
        <f>B9*'LI (ExPost &amp; ExAnte)'!B28/1000</f>
        <v>51.889200000000002</v>
      </c>
      <c r="D9" s="12">
        <f>B9*'LI (ExPost &amp; ExAnte)'!B6/1000</f>
        <v>43.355400000000003</v>
      </c>
      <c r="E9" s="393">
        <v>66</v>
      </c>
      <c r="F9" s="14">
        <f>E9*'LI (ExPost &amp; ExAnte)'!C28/1000</f>
        <v>54.582000000000001</v>
      </c>
      <c r="G9" s="12">
        <f>E9*'LI (ExPost &amp; ExAnte)'!C6/1000</f>
        <v>43.355400000000003</v>
      </c>
      <c r="H9" s="390">
        <v>0</v>
      </c>
      <c r="I9" s="397">
        <f>H9*'LI (ExPost &amp; ExAnte)'!D28/1000</f>
        <v>0</v>
      </c>
      <c r="J9" s="401">
        <f>H9*'LI (ExPost &amp; ExAnte)'!D6/1000</f>
        <v>0</v>
      </c>
      <c r="K9" s="393">
        <v>0</v>
      </c>
      <c r="L9" s="397">
        <f>K9*'LI (ExPost &amp; ExAnte)'!E28/1000</f>
        <v>0</v>
      </c>
      <c r="M9" s="401">
        <f>K9*'LI (ExPost &amp; ExAnte)'!E6/1000</f>
        <v>0</v>
      </c>
      <c r="N9" s="393">
        <v>0</v>
      </c>
      <c r="O9" s="397">
        <f>N9*'LI (ExPost &amp; ExAnte)'!F28/1000</f>
        <v>0</v>
      </c>
      <c r="P9" s="401">
        <f>N9*'LI (ExPost &amp; ExAnte)'!F6/1000</f>
        <v>0</v>
      </c>
      <c r="Q9" s="393">
        <v>0</v>
      </c>
      <c r="R9" s="397">
        <f>Q9*'LI (ExPost &amp; ExAnte)'!G28/1000</f>
        <v>0</v>
      </c>
      <c r="S9" s="401">
        <f>Q9*'LI (ExPost &amp; ExAnte)'!G6/1000</f>
        <v>0</v>
      </c>
      <c r="T9" s="123">
        <v>11478</v>
      </c>
    </row>
    <row r="10" spans="1:31" x14ac:dyDescent="0.2">
      <c r="A10" s="9" t="s">
        <v>211</v>
      </c>
      <c r="B10" s="392">
        <v>2288</v>
      </c>
      <c r="C10" s="11">
        <f>B10*'LI (ExPost &amp; ExAnte)'!B30/1000</f>
        <v>0</v>
      </c>
      <c r="D10" s="12">
        <f>B10*'LI (ExPost &amp; ExAnte)'!B8/1000</f>
        <v>12.076064000000001</v>
      </c>
      <c r="E10" s="393">
        <v>2285</v>
      </c>
      <c r="F10" s="14">
        <f>E10*'LI (ExPost &amp; ExAnte)'!C30/1000</f>
        <v>0</v>
      </c>
      <c r="G10" s="12">
        <f>E10*'LI (ExPost &amp; ExAnte)'!C8/1000</f>
        <v>12.060230000000001</v>
      </c>
      <c r="H10" s="390">
        <v>0</v>
      </c>
      <c r="I10" s="397">
        <f>H10*'LI (ExPost &amp; ExAnte)'!D30/1000</f>
        <v>0</v>
      </c>
      <c r="J10" s="401">
        <f>H10*'LI (ExPost &amp; ExAnte)'!D8/1000</f>
        <v>0</v>
      </c>
      <c r="K10" s="393">
        <v>0</v>
      </c>
      <c r="L10" s="397">
        <f>K10*'LI (ExPost &amp; ExAnte)'!E30/1000</f>
        <v>0</v>
      </c>
      <c r="M10" s="401">
        <f>K10*'LI (ExPost &amp; ExAnte)'!E8/1000</f>
        <v>0</v>
      </c>
      <c r="N10" s="393">
        <v>0</v>
      </c>
      <c r="O10" s="397">
        <v>0</v>
      </c>
      <c r="P10" s="401">
        <f>N10*'LI (ExPost &amp; ExAnte)'!F8/1000</f>
        <v>0</v>
      </c>
      <c r="Q10" s="393">
        <v>0</v>
      </c>
      <c r="R10" s="397">
        <f>Q10*'LI (ExPost &amp; ExAnte)'!G30/1000</f>
        <v>0</v>
      </c>
      <c r="S10" s="401">
        <f>Q10*'LI (ExPost &amp; ExAnte)'!G8/1000</f>
        <v>0</v>
      </c>
      <c r="T10" s="123">
        <v>466866</v>
      </c>
    </row>
    <row r="11" spans="1:31" x14ac:dyDescent="0.2">
      <c r="A11" s="9" t="s">
        <v>212</v>
      </c>
      <c r="B11" s="392">
        <v>8303</v>
      </c>
      <c r="C11" s="11">
        <f>B11*'LI (ExPost &amp; ExAnte)'!B30/1000</f>
        <v>0</v>
      </c>
      <c r="D11" s="12">
        <f>B11*'LI (ExPost &amp; ExAnte)'!B8/1000</f>
        <v>43.823234000000006</v>
      </c>
      <c r="E11" s="393">
        <v>8262</v>
      </c>
      <c r="F11" s="14">
        <f>E11*'LI (ExPost &amp; ExAnte)'!C30/1000</f>
        <v>0</v>
      </c>
      <c r="G11" s="12">
        <f>E11*'LI (ExPost &amp; ExAnte)'!C8/1000</f>
        <v>43.606836000000001</v>
      </c>
      <c r="H11" s="390">
        <v>0</v>
      </c>
      <c r="I11" s="397">
        <f>H11*'LI (ExPost &amp; ExAnte)'!D30/1000</f>
        <v>0</v>
      </c>
      <c r="J11" s="401">
        <f>H11*'LI (ExPost &amp; ExAnte)'!D8/1000</f>
        <v>0</v>
      </c>
      <c r="K11" s="393">
        <v>0</v>
      </c>
      <c r="L11" s="397">
        <f>K11*'LI (ExPost &amp; ExAnte)'!E30/1000</f>
        <v>0</v>
      </c>
      <c r="M11" s="401">
        <f>K11*'LI (ExPost &amp; ExAnte)'!E8/1000</f>
        <v>0</v>
      </c>
      <c r="N11" s="393">
        <v>0</v>
      </c>
      <c r="O11" s="397">
        <v>0</v>
      </c>
      <c r="P11" s="401">
        <f>N11*'LI (ExPost &amp; ExAnte)'!F8/1000</f>
        <v>0</v>
      </c>
      <c r="Q11" s="393">
        <v>0</v>
      </c>
      <c r="R11" s="397">
        <f>Q11*'LI (ExPost &amp; ExAnte)'!G30/1000</f>
        <v>0</v>
      </c>
      <c r="S11" s="401">
        <f>Q11*'LI (ExPost &amp; ExAnte)'!G8/1000</f>
        <v>0</v>
      </c>
      <c r="T11" s="123">
        <v>466866</v>
      </c>
    </row>
    <row r="12" spans="1:31" x14ac:dyDescent="0.2">
      <c r="A12" s="9" t="s">
        <v>15</v>
      </c>
      <c r="B12" s="392">
        <v>12</v>
      </c>
      <c r="C12" s="11">
        <f>B12*'LI (ExPost &amp; ExAnte)'!B31/1000</f>
        <v>19.162320000000001</v>
      </c>
      <c r="D12" s="12">
        <f>B12*'LI (ExPost &amp; ExAnte)'!B9/1000</f>
        <v>18.204000000000001</v>
      </c>
      <c r="E12" s="393">
        <v>12</v>
      </c>
      <c r="F12" s="14">
        <f>E12*'LI (ExPost &amp; ExAnte)'!C31/1000</f>
        <v>19.192319999999999</v>
      </c>
      <c r="G12" s="12">
        <f>E12*'LI (ExPost &amp; ExAnte)'!C9/1000</f>
        <v>18.204000000000001</v>
      </c>
      <c r="H12" s="390">
        <v>0</v>
      </c>
      <c r="I12" s="397">
        <f>H12*'LI (ExPost &amp; ExAnte)'!D31/1000</f>
        <v>0</v>
      </c>
      <c r="J12" s="401">
        <f>H12*'LI (ExPost &amp; ExAnte)'!D9/1000</f>
        <v>0</v>
      </c>
      <c r="K12" s="393">
        <v>0</v>
      </c>
      <c r="L12" s="397">
        <f>K12*'LI (ExPost &amp; ExAnte)'!E31/1000</f>
        <v>0</v>
      </c>
      <c r="M12" s="401">
        <f>K12*'LI (ExPost &amp; ExAnte)'!E9/1000</f>
        <v>0</v>
      </c>
      <c r="N12" s="393">
        <v>0</v>
      </c>
      <c r="O12" s="397">
        <f>N12*'LI (ExPost &amp; ExAnte)'!F31/1000</f>
        <v>0</v>
      </c>
      <c r="P12" s="401">
        <f>N12*'LI (ExPost &amp; ExAnte)'!F9/1000</f>
        <v>0</v>
      </c>
      <c r="Q12" s="393">
        <v>0</v>
      </c>
      <c r="R12" s="397">
        <f>Q12*'LI (ExPost &amp; ExAnte)'!G31/1000</f>
        <v>0</v>
      </c>
      <c r="S12" s="401">
        <f>Q12*'LI (ExPost &amp; ExAnte)'!G9/1000</f>
        <v>0</v>
      </c>
      <c r="T12" s="123" t="s">
        <v>52</v>
      </c>
    </row>
    <row r="13" spans="1:31" x14ac:dyDescent="0.2">
      <c r="A13" s="9" t="s">
        <v>16</v>
      </c>
      <c r="B13" s="392">
        <v>1030</v>
      </c>
      <c r="C13" s="11">
        <f>B13*'LI (ExPost &amp; ExAnte)'!B32/1000</f>
        <v>23.175000000000001</v>
      </c>
      <c r="D13" s="12">
        <f>B13*'LI (ExPost &amp; ExAnte)'!B10/1000</f>
        <v>30.797000000000001</v>
      </c>
      <c r="E13" s="393">
        <v>1033</v>
      </c>
      <c r="F13" s="14">
        <f>E13*'LI (ExPost &amp; ExAnte)'!C32/1000</f>
        <v>24.378800000000002</v>
      </c>
      <c r="G13" s="12">
        <f>E13*'LI (ExPost &amp; ExAnte)'!C10/1000</f>
        <v>30.886699999999998</v>
      </c>
      <c r="H13" s="391">
        <v>0</v>
      </c>
      <c r="I13" s="397">
        <f>H13*'LI (ExPost &amp; ExAnte)'!D32/1000</f>
        <v>0</v>
      </c>
      <c r="J13" s="401">
        <f>H13*'LI (ExPost &amp; ExAnte)'!D10/1000</f>
        <v>0</v>
      </c>
      <c r="K13" s="393">
        <v>0</v>
      </c>
      <c r="L13" s="397">
        <f>K13*'LI (ExPost &amp; ExAnte)'!E32/1000</f>
        <v>0</v>
      </c>
      <c r="M13" s="401">
        <f>K13*'LI (ExPost &amp; ExAnte)'!E10/1000</f>
        <v>0</v>
      </c>
      <c r="N13" s="393">
        <v>0</v>
      </c>
      <c r="O13" s="397">
        <f>N13*'LI (ExPost &amp; ExAnte)'!F32/1000</f>
        <v>0</v>
      </c>
      <c r="P13" s="401">
        <f>N13*'LI (ExPost &amp; ExAnte)'!F10/1000</f>
        <v>0</v>
      </c>
      <c r="Q13" s="393">
        <v>0</v>
      </c>
      <c r="R13" s="397">
        <f>Q13*'LI (ExPost &amp; ExAnte)'!G32/1000</f>
        <v>0</v>
      </c>
      <c r="S13" s="401">
        <f>Q13*'LI (ExPost &amp; ExAnte)'!G10/1000</f>
        <v>0</v>
      </c>
      <c r="T13" s="123">
        <v>7555</v>
      </c>
    </row>
    <row r="14" spans="1:31" s="339" customFormat="1" ht="14.25" customHeight="1" thickBot="1" x14ac:dyDescent="0.25">
      <c r="A14" s="346" t="s">
        <v>22</v>
      </c>
      <c r="B14" s="347">
        <f t="shared" ref="B14:S14" si="0">SUM(B8:B13)</f>
        <v>12281</v>
      </c>
      <c r="C14" s="348">
        <f>SUM(C8:C13)</f>
        <v>551.79491999999993</v>
      </c>
      <c r="D14" s="349">
        <f t="shared" si="0"/>
        <v>530.57149800000002</v>
      </c>
      <c r="E14" s="350">
        <f t="shared" si="0"/>
        <v>12243</v>
      </c>
      <c r="F14" s="348">
        <f t="shared" si="0"/>
        <v>581.94812000000002</v>
      </c>
      <c r="G14" s="349">
        <f t="shared" si="0"/>
        <v>532.39966599999991</v>
      </c>
      <c r="H14" s="350">
        <f t="shared" si="0"/>
        <v>0</v>
      </c>
      <c r="I14" s="348">
        <f t="shared" si="0"/>
        <v>0</v>
      </c>
      <c r="J14" s="349">
        <f t="shared" si="0"/>
        <v>0</v>
      </c>
      <c r="K14" s="350">
        <f t="shared" si="0"/>
        <v>0</v>
      </c>
      <c r="L14" s="348">
        <f t="shared" si="0"/>
        <v>0</v>
      </c>
      <c r="M14" s="349">
        <f t="shared" si="0"/>
        <v>0</v>
      </c>
      <c r="N14" s="350">
        <f t="shared" si="0"/>
        <v>0</v>
      </c>
      <c r="O14" s="348">
        <f t="shared" si="0"/>
        <v>0</v>
      </c>
      <c r="P14" s="349">
        <f t="shared" si="0"/>
        <v>0</v>
      </c>
      <c r="Q14" s="350">
        <f t="shared" si="0"/>
        <v>0</v>
      </c>
      <c r="R14" s="348">
        <f t="shared" si="0"/>
        <v>0</v>
      </c>
      <c r="S14" s="349">
        <f t="shared" si="0"/>
        <v>0</v>
      </c>
      <c r="T14" s="351"/>
    </row>
    <row r="15" spans="1:31" s="339" customFormat="1" ht="13.5" customHeight="1" thickTop="1" x14ac:dyDescent="0.2">
      <c r="A15" s="352" t="s">
        <v>40</v>
      </c>
      <c r="B15" s="353"/>
      <c r="C15" s="354"/>
      <c r="D15" s="355"/>
      <c r="E15" s="356"/>
      <c r="F15" s="354"/>
      <c r="G15" s="355"/>
      <c r="H15" s="356"/>
      <c r="I15" s="354"/>
      <c r="J15" s="355"/>
      <c r="K15" s="356"/>
      <c r="L15" s="354"/>
      <c r="M15" s="355"/>
      <c r="N15" s="356"/>
      <c r="O15" s="354"/>
      <c r="P15" s="357"/>
      <c r="Q15" s="356"/>
      <c r="R15" s="354"/>
      <c r="S15" s="357"/>
      <c r="T15" s="337"/>
      <c r="U15" s="358"/>
      <c r="V15" s="358"/>
      <c r="W15" s="358"/>
      <c r="X15" s="358"/>
      <c r="Y15" s="358"/>
      <c r="Z15" s="358"/>
      <c r="AA15" s="358"/>
      <c r="AB15" s="358"/>
      <c r="AC15" s="358"/>
      <c r="AD15" s="358"/>
      <c r="AE15" s="358"/>
    </row>
    <row r="16" spans="1:31" x14ac:dyDescent="0.2">
      <c r="A16" s="9" t="s">
        <v>199</v>
      </c>
      <c r="B16" s="392">
        <f>SUM(B17:B19)</f>
        <v>312751</v>
      </c>
      <c r="C16" s="11">
        <f t="shared" ref="C16:S16" si="1">SUM(C17:C18)</f>
        <v>0</v>
      </c>
      <c r="D16" s="12">
        <f>SUM(D17:D19)</f>
        <v>675.54216000000008</v>
      </c>
      <c r="E16" s="392">
        <f>SUM(E17:E19)</f>
        <v>311570</v>
      </c>
      <c r="F16" s="11">
        <f t="shared" si="1"/>
        <v>0</v>
      </c>
      <c r="G16" s="12">
        <f>SUM(G17:G19)</f>
        <v>672.99120000000016</v>
      </c>
      <c r="H16" s="392">
        <f t="shared" si="1"/>
        <v>0</v>
      </c>
      <c r="I16" s="398">
        <f t="shared" si="1"/>
        <v>0</v>
      </c>
      <c r="J16" s="401">
        <f t="shared" si="1"/>
        <v>0</v>
      </c>
      <c r="K16" s="392">
        <f t="shared" si="1"/>
        <v>0</v>
      </c>
      <c r="L16" s="398">
        <f t="shared" si="1"/>
        <v>0</v>
      </c>
      <c r="M16" s="401">
        <f t="shared" si="1"/>
        <v>0</v>
      </c>
      <c r="N16" s="392">
        <f t="shared" si="1"/>
        <v>0</v>
      </c>
      <c r="O16" s="398">
        <f t="shared" si="1"/>
        <v>0</v>
      </c>
      <c r="P16" s="401">
        <f t="shared" si="1"/>
        <v>0</v>
      </c>
      <c r="Q16" s="392">
        <f t="shared" si="1"/>
        <v>0</v>
      </c>
      <c r="R16" s="398">
        <f t="shared" si="1"/>
        <v>0</v>
      </c>
      <c r="S16" s="401">
        <f t="shared" si="1"/>
        <v>0</v>
      </c>
      <c r="T16" s="123">
        <v>2121195</v>
      </c>
      <c r="U16" s="15"/>
      <c r="V16" s="15"/>
      <c r="W16" s="15"/>
      <c r="X16" s="15"/>
      <c r="Y16" s="15"/>
      <c r="Z16" s="15"/>
      <c r="AA16" s="15"/>
      <c r="AB16" s="15"/>
      <c r="AC16" s="15"/>
      <c r="AD16" s="15"/>
      <c r="AE16" s="15"/>
    </row>
    <row r="17" spans="1:31" ht="12.75" hidden="1" customHeight="1" x14ac:dyDescent="0.2">
      <c r="A17" s="9" t="s">
        <v>36</v>
      </c>
      <c r="B17" s="392">
        <v>79321</v>
      </c>
      <c r="C17" s="11">
        <f>B17*'LI (ExPost &amp; ExAnte)'!B29/1000</f>
        <v>0</v>
      </c>
      <c r="D17" s="12">
        <f>$B$17*'LI (ExPost &amp; ExAnte)'!$B$7/1000</f>
        <v>171.33336000000003</v>
      </c>
      <c r="E17" s="393">
        <v>310417</v>
      </c>
      <c r="F17" s="14">
        <f>E17*'LI (ExPost &amp; ExAnte)'!C29/1000</f>
        <v>0</v>
      </c>
      <c r="G17" s="12">
        <f>E17*'LI (ExPost &amp; ExAnte)'!C7/1000</f>
        <v>670.50072000000011</v>
      </c>
      <c r="H17" s="390">
        <v>0</v>
      </c>
      <c r="I17" s="397">
        <f>H17*'LI (ExPost &amp; ExAnte)'!D29/1000</f>
        <v>0</v>
      </c>
      <c r="J17" s="401">
        <f>H17*'LI (ExPost &amp; ExAnte)'!D7/1000</f>
        <v>0</v>
      </c>
      <c r="K17" s="393">
        <v>0</v>
      </c>
      <c r="L17" s="397">
        <f>K17*'LI (ExPost &amp; ExAnte)'!E29/1000</f>
        <v>0</v>
      </c>
      <c r="M17" s="401">
        <f>K17*'LI (ExPost &amp; ExAnte)'!E7/1000</f>
        <v>0</v>
      </c>
      <c r="N17" s="393">
        <v>0</v>
      </c>
      <c r="O17" s="397">
        <f>N17*'LI (ExPost &amp; ExAnte)'!$F$29/1000</f>
        <v>0</v>
      </c>
      <c r="P17" s="401">
        <f>N17*'LI (ExPost &amp; ExAnte)'!$F$7/1000</f>
        <v>0</v>
      </c>
      <c r="Q17" s="393">
        <v>0</v>
      </c>
      <c r="R17" s="397">
        <f>Q17*'LI (ExPost &amp; ExAnte)'!G29/1000</f>
        <v>0</v>
      </c>
      <c r="S17" s="401">
        <f>Q17*'LI (ExPost &amp; ExAnte)'!G7/1000</f>
        <v>0</v>
      </c>
      <c r="T17" s="123">
        <v>2121195</v>
      </c>
    </row>
    <row r="18" spans="1:31" ht="12.75" hidden="1" customHeight="1" x14ac:dyDescent="0.2">
      <c r="A18" s="9" t="s">
        <v>37</v>
      </c>
      <c r="B18" s="392">
        <v>233430</v>
      </c>
      <c r="C18" s="11">
        <f>B18*'LI (ExPost &amp; ExAnte)'!B29/1000</f>
        <v>0</v>
      </c>
      <c r="D18" s="12">
        <f>$B$18*'LI (ExPost &amp; ExAnte)'!$B$7/1000</f>
        <v>504.20880000000005</v>
      </c>
      <c r="E18" s="393">
        <v>1139</v>
      </c>
      <c r="F18" s="14">
        <f>E18*'LI (ExPost &amp; ExAnte)'!$C$29/1000</f>
        <v>0</v>
      </c>
      <c r="G18" s="12">
        <f>E18*'LI (ExPost &amp; ExAnte)'!$C$7/1000</f>
        <v>2.4602400000000002</v>
      </c>
      <c r="H18" s="390">
        <v>0</v>
      </c>
      <c r="I18" s="397">
        <f>H18*'LI (ExPost &amp; ExAnte)'!$D$29/1000</f>
        <v>0</v>
      </c>
      <c r="J18" s="401">
        <f>H18*'LI (ExPost &amp; ExAnte)'!$D$7/1000</f>
        <v>0</v>
      </c>
      <c r="K18" s="393">
        <v>0</v>
      </c>
      <c r="L18" s="397">
        <f>K18*'LI (ExPost &amp; ExAnte)'!$E$29/1000</f>
        <v>0</v>
      </c>
      <c r="M18" s="401">
        <f>K18*'LI (ExPost &amp; ExAnte)'!$E$7/1000</f>
        <v>0</v>
      </c>
      <c r="N18" s="393">
        <v>0</v>
      </c>
      <c r="O18" s="397">
        <f>N18*'LI (ExPost &amp; ExAnte)'!$F$29/1000</f>
        <v>0</v>
      </c>
      <c r="P18" s="401">
        <f>N18*'LI (ExPost &amp; ExAnte)'!$F$7/1000</f>
        <v>0</v>
      </c>
      <c r="Q18" s="393">
        <v>0</v>
      </c>
      <c r="R18" s="397">
        <f>Q18*'LI (ExPost &amp; ExAnte)'!$G$29/1000</f>
        <v>0</v>
      </c>
      <c r="S18" s="401">
        <f>Q18*'LI (ExPost &amp; ExAnte)'!$G$7/1000</f>
        <v>0</v>
      </c>
      <c r="T18" s="123">
        <v>2121195</v>
      </c>
    </row>
    <row r="19" spans="1:31" ht="12.75" hidden="1" customHeight="1" x14ac:dyDescent="0.2">
      <c r="A19" s="9" t="s">
        <v>207</v>
      </c>
      <c r="B19" s="392">
        <v>0</v>
      </c>
      <c r="C19" s="11">
        <f>B19*'LI (ExPost &amp; ExAnte)'!B29/1000</f>
        <v>0</v>
      </c>
      <c r="D19" s="12">
        <f>$B$19*'LI (ExPost &amp; ExAnte)'!$B$7/1000</f>
        <v>0</v>
      </c>
      <c r="E19" s="393">
        <v>14</v>
      </c>
      <c r="F19" s="14">
        <f>E19*'LI (ExPost &amp; ExAnte)'!$C$29/1000</f>
        <v>0</v>
      </c>
      <c r="G19" s="12">
        <f>E19*'LI (ExPost &amp; ExAnte)'!$C$7/1000</f>
        <v>3.0240000000000003E-2</v>
      </c>
      <c r="H19" s="390">
        <v>0</v>
      </c>
      <c r="I19" s="397">
        <f>H19*'LI (ExPost &amp; ExAnte)'!$D$29/1000</f>
        <v>0</v>
      </c>
      <c r="J19" s="401">
        <f>H19*'LI (ExPost &amp; ExAnte)'!$D$7/1000</f>
        <v>0</v>
      </c>
      <c r="K19" s="393">
        <v>0</v>
      </c>
      <c r="L19" s="397">
        <f>K19*'LI (ExPost &amp; ExAnte)'!$E$29/1000</f>
        <v>0</v>
      </c>
      <c r="M19" s="401">
        <f>K19*'LI (ExPost &amp; ExAnte)'!$E$7/1000</f>
        <v>0</v>
      </c>
      <c r="N19" s="393">
        <v>0</v>
      </c>
      <c r="O19" s="397">
        <f>N19*'LI (ExPost &amp; ExAnte)'!$F$29/1000</f>
        <v>0</v>
      </c>
      <c r="P19" s="401">
        <f>N19*'LI (ExPost &amp; ExAnte)'!$F$7/1000</f>
        <v>0</v>
      </c>
      <c r="Q19" s="393">
        <v>0</v>
      </c>
      <c r="R19" s="397">
        <f>Q19*'LI (ExPost &amp; ExAnte)'!$G$29/1000</f>
        <v>0</v>
      </c>
      <c r="S19" s="401">
        <f>Q19*'LI (ExPost &amp; ExAnte)'!$G$7/1000</f>
        <v>0</v>
      </c>
      <c r="T19" s="123">
        <v>2121195</v>
      </c>
    </row>
    <row r="20" spans="1:31" x14ac:dyDescent="0.2">
      <c r="A20" s="9" t="s">
        <v>201</v>
      </c>
      <c r="B20" s="392">
        <v>3271</v>
      </c>
      <c r="C20" s="11">
        <f>B20*'LI (ExPost &amp; ExAnte)'!B33/1000</f>
        <v>0</v>
      </c>
      <c r="D20" s="12">
        <f>B20*'LI (ExPost &amp; ExAnte)'!B11/1000</f>
        <v>24.532499999999999</v>
      </c>
      <c r="E20" s="393">
        <v>3261</v>
      </c>
      <c r="F20" s="14">
        <f>E20*'LI (ExPost &amp; ExAnte)'!C33/1000</f>
        <v>0</v>
      </c>
      <c r="G20" s="12">
        <f>E20*'LI (ExPost &amp; ExAnte)'!C11/1000</f>
        <v>24.4575</v>
      </c>
      <c r="H20" s="393">
        <v>0</v>
      </c>
      <c r="I20" s="397">
        <f>H20*'LI (ExPost &amp; ExAnte)'!D33/1000</f>
        <v>0</v>
      </c>
      <c r="J20" s="401">
        <f>H20*'LI (ExPost &amp; ExAnte)'!D11/1000</f>
        <v>0</v>
      </c>
      <c r="K20" s="393">
        <v>0</v>
      </c>
      <c r="L20" s="397">
        <f>K20*'LI (ExPost &amp; ExAnte)'!E33/1000</f>
        <v>0</v>
      </c>
      <c r="M20" s="401">
        <f>K20*'LI (ExPost &amp; ExAnte)'!E11/1000</f>
        <v>0</v>
      </c>
      <c r="N20" s="393">
        <v>0</v>
      </c>
      <c r="O20" s="397">
        <f>N20*'LI (ExPost &amp; ExAnte)'!F33/1000</f>
        <v>0</v>
      </c>
      <c r="P20" s="401">
        <f>N20*'LI (ExPost &amp; ExAnte)'!F11/1000</f>
        <v>0</v>
      </c>
      <c r="Q20" s="393">
        <v>0</v>
      </c>
      <c r="R20" s="397">
        <f>Q20*'LI (ExPost &amp; ExAnte)'!G33/1000</f>
        <v>0</v>
      </c>
      <c r="S20" s="401">
        <f>Q20*'LI (ExPost &amp; ExAnte)'!G11/1000</f>
        <v>0</v>
      </c>
      <c r="T20" s="123">
        <v>10478</v>
      </c>
      <c r="U20" s="15"/>
      <c r="V20" s="15"/>
      <c r="W20" s="15"/>
      <c r="X20" s="15"/>
      <c r="Y20" s="15"/>
      <c r="Z20" s="15"/>
      <c r="AA20" s="15"/>
      <c r="AB20" s="15"/>
      <c r="AC20" s="15"/>
      <c r="AD20" s="15"/>
      <c r="AE20" s="15"/>
    </row>
    <row r="21" spans="1:31" x14ac:dyDescent="0.2">
      <c r="A21" s="9" t="s">
        <v>204</v>
      </c>
      <c r="B21" s="392">
        <v>1356</v>
      </c>
      <c r="C21" s="11">
        <f>B21*'LI (ExPost &amp; ExAnte)'!B34/1000</f>
        <v>50.578799999999994</v>
      </c>
      <c r="D21" s="12">
        <f>B21*'LI (ExPost &amp; ExAnte)'!B12/1000</f>
        <v>60.748799999999996</v>
      </c>
      <c r="E21" s="393">
        <v>1343</v>
      </c>
      <c r="F21" s="14">
        <f>E21*'LI (ExPost &amp; ExAnte)'!C34/1000</f>
        <v>51.812939999999998</v>
      </c>
      <c r="G21" s="12">
        <f>E21*'LI (ExPost &amp; ExAnte)'!C12/1000</f>
        <v>60.166399999999996</v>
      </c>
      <c r="H21" s="393">
        <v>0</v>
      </c>
      <c r="I21" s="397">
        <f>H21*'LI (ExPost &amp; ExAnte)'!D34/1000</f>
        <v>0</v>
      </c>
      <c r="J21" s="401">
        <f>H21*'LI (ExPost &amp; ExAnte)'!D12/1000</f>
        <v>0</v>
      </c>
      <c r="K21" s="393">
        <v>0</v>
      </c>
      <c r="L21" s="397">
        <f>K21*'LI (ExPost &amp; ExAnte)'!E34/1000</f>
        <v>0</v>
      </c>
      <c r="M21" s="401">
        <f>K21*'LI (ExPost &amp; ExAnte)'!E12/1000</f>
        <v>0</v>
      </c>
      <c r="N21" s="393">
        <v>0</v>
      </c>
      <c r="O21" s="397">
        <f>N21*'LI (ExPost &amp; ExAnte)'!F34/1000</f>
        <v>0</v>
      </c>
      <c r="P21" s="401">
        <f>N21*'LI (ExPost &amp; ExAnte)'!F12/1000</f>
        <v>0</v>
      </c>
      <c r="Q21" s="393">
        <v>0</v>
      </c>
      <c r="R21" s="397">
        <f>Q21*'LI (ExPost &amp; ExAnte)'!G34/1000</f>
        <v>0</v>
      </c>
      <c r="S21" s="401">
        <f>Q21*'LI (ExPost &amp; ExAnte)'!G12/1000</f>
        <v>0</v>
      </c>
      <c r="T21" s="123">
        <v>12680</v>
      </c>
      <c r="U21" s="15"/>
      <c r="V21" s="15"/>
      <c r="W21" s="15"/>
      <c r="X21" s="15"/>
      <c r="Y21" s="15"/>
      <c r="Z21" s="15"/>
      <c r="AA21" s="15"/>
      <c r="AB21" s="15"/>
      <c r="AC21" s="15"/>
      <c r="AD21" s="15"/>
      <c r="AE21" s="15"/>
    </row>
    <row r="22" spans="1:31" x14ac:dyDescent="0.2">
      <c r="A22" s="9" t="s">
        <v>143</v>
      </c>
      <c r="B22" s="392">
        <v>50</v>
      </c>
      <c r="C22" s="11">
        <f>B22*'LI (ExPost &amp; ExAnte)'!B36/1000</f>
        <v>0</v>
      </c>
      <c r="D22" s="12">
        <f>B22*'LI (ExPost &amp; ExAnte)'!B14/1000</f>
        <v>0.25190000000000001</v>
      </c>
      <c r="E22" s="393">
        <v>46</v>
      </c>
      <c r="F22" s="14">
        <f>E22*'LI (ExPost &amp; ExAnte)'!C36/1000</f>
        <v>0</v>
      </c>
      <c r="G22" s="12">
        <f>E22*'LI (ExPost &amp; ExAnte)'!C14/1000</f>
        <v>0.23174800000000001</v>
      </c>
      <c r="H22" s="393">
        <v>0</v>
      </c>
      <c r="I22" s="397">
        <f>H22*'LI (ExPost &amp; ExAnte)'!D36/1000</f>
        <v>0</v>
      </c>
      <c r="J22" s="401">
        <f>H22*'LI (ExPost &amp; ExAnte)'!D14/1000</f>
        <v>0</v>
      </c>
      <c r="K22" s="393">
        <v>0</v>
      </c>
      <c r="L22" s="397">
        <f>K22*'LI (ExPost &amp; ExAnte)'!E36/1000</f>
        <v>0</v>
      </c>
      <c r="M22" s="401">
        <f>K22*'LI (ExPost &amp; ExAnte)'!E14/1000</f>
        <v>0</v>
      </c>
      <c r="N22" s="393">
        <v>0</v>
      </c>
      <c r="O22" s="397">
        <f>N22*'LI (ExPost &amp; ExAnte)'!F36/1000</f>
        <v>0</v>
      </c>
      <c r="P22" s="401">
        <f>N22*'LI (ExPost &amp; ExAnte)'!F14/1000</f>
        <v>0</v>
      </c>
      <c r="Q22" s="393">
        <v>0</v>
      </c>
      <c r="R22" s="397">
        <f>Q22*'LI (ExPost &amp; ExAnte)'!G36/1000</f>
        <v>0</v>
      </c>
      <c r="S22" s="401">
        <f>Q22*'LI (ExPost &amp; ExAnte)'!G14/1000</f>
        <v>0</v>
      </c>
      <c r="T22" s="123">
        <v>634097</v>
      </c>
      <c r="U22" s="15"/>
      <c r="V22" s="15"/>
      <c r="W22" s="15"/>
      <c r="X22" s="15"/>
      <c r="Y22" s="15"/>
      <c r="Z22" s="15"/>
      <c r="AA22" s="15"/>
      <c r="AB22" s="15"/>
      <c r="AC22" s="15"/>
      <c r="AD22" s="15"/>
      <c r="AE22" s="15"/>
    </row>
    <row r="23" spans="1:31" x14ac:dyDescent="0.2">
      <c r="A23" s="9" t="s">
        <v>144</v>
      </c>
      <c r="B23" s="392">
        <v>322</v>
      </c>
      <c r="C23" s="11">
        <f>B23*'LI (ExPost &amp; ExAnte)'!B35/1000</f>
        <v>0</v>
      </c>
      <c r="D23" s="12">
        <f>B23*'LI (ExPost &amp; ExAnte)'!B13/1000</f>
        <v>11.2378</v>
      </c>
      <c r="E23" s="393">
        <v>293</v>
      </c>
      <c r="F23" s="14">
        <f>E23*'LI (ExPost &amp; ExAnte)'!C35/1000</f>
        <v>0</v>
      </c>
      <c r="G23" s="12">
        <f>E23*'LI (ExPost &amp; ExAnte)'!C13/1000</f>
        <v>10.2257</v>
      </c>
      <c r="H23" s="393">
        <v>0</v>
      </c>
      <c r="I23" s="397">
        <f>H23*'LI (ExPost &amp; ExAnte)'!D35/1000</f>
        <v>0</v>
      </c>
      <c r="J23" s="401">
        <f>H23*'LI (ExPost &amp; ExAnte)'!D13/1000</f>
        <v>0</v>
      </c>
      <c r="K23" s="393">
        <v>0</v>
      </c>
      <c r="L23" s="397">
        <f>K23*'LI (ExPost &amp; ExAnte)'!E35/1000</f>
        <v>0</v>
      </c>
      <c r="M23" s="401">
        <f>K23*'LI (ExPost &amp; ExAnte)'!E13/1000</f>
        <v>0</v>
      </c>
      <c r="N23" s="393">
        <v>0</v>
      </c>
      <c r="O23" s="397">
        <f>N23*'LI (ExPost &amp; ExAnte)'!F35/1000</f>
        <v>0</v>
      </c>
      <c r="P23" s="401">
        <f>N23*'LI (ExPost &amp; ExAnte)'!F13/1000</f>
        <v>0</v>
      </c>
      <c r="Q23" s="393">
        <v>0</v>
      </c>
      <c r="R23" s="397">
        <f>Q23*'LI (ExPost &amp; ExAnte)'!G35/1000</f>
        <v>0</v>
      </c>
      <c r="S23" s="401">
        <f>Q23*'LI (ExPost &amp; ExAnte)'!G13/1000</f>
        <v>0</v>
      </c>
      <c r="T23" s="123">
        <v>634097</v>
      </c>
      <c r="U23" s="15"/>
      <c r="V23" s="15"/>
      <c r="W23" s="15"/>
      <c r="X23" s="15"/>
      <c r="Y23" s="15"/>
      <c r="Z23" s="15"/>
      <c r="AA23" s="15"/>
      <c r="AB23" s="15"/>
      <c r="AC23" s="15"/>
      <c r="AD23" s="15"/>
      <c r="AE23" s="15"/>
    </row>
    <row r="24" spans="1:31" x14ac:dyDescent="0.2">
      <c r="A24" s="9" t="s">
        <v>35</v>
      </c>
      <c r="B24" s="392">
        <v>2508</v>
      </c>
      <c r="C24" s="11">
        <v>83.9</v>
      </c>
      <c r="D24" s="12">
        <v>217.3</v>
      </c>
      <c r="E24" s="393">
        <v>2467</v>
      </c>
      <c r="F24" s="14">
        <v>82.5</v>
      </c>
      <c r="G24" s="12">
        <v>213.6</v>
      </c>
      <c r="H24" s="393">
        <v>0</v>
      </c>
      <c r="I24" s="398">
        <v>0</v>
      </c>
      <c r="J24" s="401">
        <v>0</v>
      </c>
      <c r="K24" s="393">
        <v>0</v>
      </c>
      <c r="L24" s="397">
        <v>0</v>
      </c>
      <c r="M24" s="401">
        <v>0</v>
      </c>
      <c r="N24" s="393">
        <v>0</v>
      </c>
      <c r="O24" s="397">
        <v>0</v>
      </c>
      <c r="P24" s="401">
        <v>0</v>
      </c>
      <c r="Q24" s="393">
        <v>0</v>
      </c>
      <c r="R24" s="397">
        <v>0</v>
      </c>
      <c r="S24" s="401">
        <v>0</v>
      </c>
      <c r="T24" s="123">
        <v>634097</v>
      </c>
    </row>
    <row r="25" spans="1:31" x14ac:dyDescent="0.2">
      <c r="A25" s="9" t="s">
        <v>39</v>
      </c>
      <c r="B25" s="392">
        <v>131</v>
      </c>
      <c r="C25" s="11">
        <f>B25*'LI (ExPost &amp; ExAnte)'!B39/1000</f>
        <v>0</v>
      </c>
      <c r="D25" s="12">
        <f>B25*'LI (ExPost &amp; ExAnte)'!B17/1000</f>
        <v>0</v>
      </c>
      <c r="E25" s="393">
        <v>131</v>
      </c>
      <c r="F25" s="14">
        <f>E25*'LI (ExPost &amp; ExAnte)'!C39/1000</f>
        <v>0</v>
      </c>
      <c r="G25" s="12">
        <f>E25*'LI (ExPost &amp; ExAnte)'!C17/1000</f>
        <v>0</v>
      </c>
      <c r="H25" s="393">
        <v>0</v>
      </c>
      <c r="I25" s="397">
        <f>H25*'LI (ExPost &amp; ExAnte)'!D39/1000</f>
        <v>0</v>
      </c>
      <c r="J25" s="401">
        <f>H25*'LI (ExPost &amp; ExAnte)'!D17/1000</f>
        <v>0</v>
      </c>
      <c r="K25" s="393">
        <v>0</v>
      </c>
      <c r="L25" s="397">
        <f>K25*'LI (ExPost &amp; ExAnte)'!E39/1000</f>
        <v>0</v>
      </c>
      <c r="M25" s="401">
        <f>K25*'LI (ExPost &amp; ExAnte)'!E17/1000</f>
        <v>0</v>
      </c>
      <c r="N25" s="393">
        <v>0</v>
      </c>
      <c r="O25" s="397">
        <f>N25*'LI (ExPost &amp; ExAnte)'!F39/1000</f>
        <v>0</v>
      </c>
      <c r="P25" s="401">
        <f>N25*'LI (ExPost &amp; ExAnte)'!F17/1000</f>
        <v>0</v>
      </c>
      <c r="Q25" s="393">
        <v>0</v>
      </c>
      <c r="R25" s="397">
        <f>Q25*'LI (ExPost &amp; ExAnte)'!G39/1000</f>
        <v>0</v>
      </c>
      <c r="S25" s="401">
        <f>Q25*'LI (ExPost &amp; ExAnte)'!G17/1000</f>
        <v>0</v>
      </c>
      <c r="T25" s="123">
        <v>2921</v>
      </c>
    </row>
    <row r="26" spans="1:31" x14ac:dyDescent="0.2">
      <c r="A26" s="9" t="s">
        <v>206</v>
      </c>
      <c r="B26" s="392">
        <v>103650</v>
      </c>
      <c r="C26" s="11">
        <v>0</v>
      </c>
      <c r="D26" s="12">
        <v>0</v>
      </c>
      <c r="E26" s="392">
        <v>104543</v>
      </c>
      <c r="F26" s="14">
        <v>0</v>
      </c>
      <c r="G26" s="12">
        <v>0</v>
      </c>
      <c r="H26" s="392">
        <v>0</v>
      </c>
      <c r="I26" s="397">
        <v>0</v>
      </c>
      <c r="J26" s="401">
        <v>0</v>
      </c>
      <c r="K26" s="392">
        <v>0</v>
      </c>
      <c r="L26" s="397">
        <v>0</v>
      </c>
      <c r="M26" s="401">
        <v>0</v>
      </c>
      <c r="N26" s="392">
        <v>0</v>
      </c>
      <c r="O26" s="397">
        <v>0</v>
      </c>
      <c r="P26" s="397">
        <v>0</v>
      </c>
      <c r="Q26" s="393">
        <v>0</v>
      </c>
      <c r="R26" s="397">
        <v>0</v>
      </c>
      <c r="S26" s="401">
        <v>0</v>
      </c>
      <c r="T26" s="123">
        <v>3376620</v>
      </c>
    </row>
    <row r="27" spans="1:31" x14ac:dyDescent="0.2">
      <c r="A27" s="9" t="s">
        <v>29</v>
      </c>
      <c r="B27" s="395">
        <v>0</v>
      </c>
      <c r="C27" s="11">
        <v>0</v>
      </c>
      <c r="D27" s="12">
        <v>0</v>
      </c>
      <c r="E27" s="396">
        <v>0</v>
      </c>
      <c r="F27" s="14">
        <v>0</v>
      </c>
      <c r="G27" s="12">
        <v>0</v>
      </c>
      <c r="H27" s="393">
        <v>0</v>
      </c>
      <c r="I27" s="397">
        <v>0</v>
      </c>
      <c r="J27" s="401">
        <v>0</v>
      </c>
      <c r="K27" s="393">
        <v>0</v>
      </c>
      <c r="L27" s="397">
        <v>0</v>
      </c>
      <c r="M27" s="401">
        <v>0</v>
      </c>
      <c r="N27" s="393">
        <v>0</v>
      </c>
      <c r="O27" s="397">
        <v>0</v>
      </c>
      <c r="P27" s="401">
        <v>0</v>
      </c>
      <c r="Q27" s="393">
        <v>0</v>
      </c>
      <c r="R27" s="397">
        <v>0</v>
      </c>
      <c r="S27" s="401">
        <v>0</v>
      </c>
      <c r="T27" s="124">
        <v>21310</v>
      </c>
      <c r="U27" s="15"/>
      <c r="V27" s="15"/>
      <c r="W27" s="15"/>
      <c r="X27" s="15"/>
      <c r="Y27" s="15"/>
      <c r="Z27" s="15"/>
      <c r="AA27" s="15"/>
      <c r="AB27" s="15"/>
      <c r="AC27" s="15"/>
      <c r="AD27" s="15"/>
      <c r="AE27" s="15"/>
    </row>
    <row r="28" spans="1:31" s="339" customFormat="1" ht="14.25" customHeight="1" thickBot="1" x14ac:dyDescent="0.25">
      <c r="A28" s="346" t="s">
        <v>41</v>
      </c>
      <c r="B28" s="347">
        <f>SUM(B20:B27,B16)</f>
        <v>424039</v>
      </c>
      <c r="C28" s="348">
        <f>SUM(C20:C27,C16)</f>
        <v>134.47880000000001</v>
      </c>
      <c r="D28" s="349">
        <f t="shared" ref="D28:G28" si="2">SUM(D20:D27,D16)</f>
        <v>989.61316000000011</v>
      </c>
      <c r="E28" s="347">
        <f t="shared" si="2"/>
        <v>423654</v>
      </c>
      <c r="F28" s="348">
        <f t="shared" si="2"/>
        <v>134.31294</v>
      </c>
      <c r="G28" s="349">
        <f t="shared" si="2"/>
        <v>981.67254800000012</v>
      </c>
      <c r="H28" s="347">
        <f t="shared" ref="H28:S28" si="3">SUM(H20:H27,H16)</f>
        <v>0</v>
      </c>
      <c r="I28" s="348">
        <f t="shared" si="3"/>
        <v>0</v>
      </c>
      <c r="J28" s="349">
        <f t="shared" si="3"/>
        <v>0</v>
      </c>
      <c r="K28" s="347">
        <f t="shared" si="3"/>
        <v>0</v>
      </c>
      <c r="L28" s="348">
        <f t="shared" si="3"/>
        <v>0</v>
      </c>
      <c r="M28" s="349">
        <f t="shared" si="3"/>
        <v>0</v>
      </c>
      <c r="N28" s="347">
        <f t="shared" si="3"/>
        <v>0</v>
      </c>
      <c r="O28" s="348">
        <f t="shared" si="3"/>
        <v>0</v>
      </c>
      <c r="P28" s="349">
        <f t="shared" si="3"/>
        <v>0</v>
      </c>
      <c r="Q28" s="347">
        <f t="shared" si="3"/>
        <v>0</v>
      </c>
      <c r="R28" s="348">
        <f t="shared" si="3"/>
        <v>0</v>
      </c>
      <c r="S28" s="349">
        <f t="shared" si="3"/>
        <v>0</v>
      </c>
      <c r="T28" s="359"/>
      <c r="U28" s="358"/>
      <c r="V28" s="358"/>
      <c r="W28" s="360"/>
      <c r="X28" s="358"/>
      <c r="Y28" s="358"/>
      <c r="Z28" s="358"/>
      <c r="AA28" s="358"/>
      <c r="AB28" s="358"/>
      <c r="AC28" s="358"/>
      <c r="AD28" s="358"/>
      <c r="AE28" s="358"/>
    </row>
    <row r="29" spans="1:31" ht="14.25" customHeight="1" thickTop="1" thickBot="1" x14ac:dyDescent="0.25">
      <c r="A29" s="112" t="s">
        <v>25</v>
      </c>
      <c r="B29" s="113">
        <f>+B14+B28</f>
        <v>436320</v>
      </c>
      <c r="C29" s="114">
        <f>+C14+C28</f>
        <v>686.27371999999991</v>
      </c>
      <c r="D29" s="115">
        <f>D14+D28</f>
        <v>1520.1846580000001</v>
      </c>
      <c r="E29" s="116">
        <f>+E14+E28</f>
        <v>435897</v>
      </c>
      <c r="F29" s="117">
        <f>+F14+F28</f>
        <v>716.26106000000004</v>
      </c>
      <c r="G29" s="115">
        <f>+G14+G28</f>
        <v>1514.072214</v>
      </c>
      <c r="H29" s="116">
        <f>+H14+H28</f>
        <v>0</v>
      </c>
      <c r="I29" s="117">
        <f>I14+I28</f>
        <v>0</v>
      </c>
      <c r="J29" s="115">
        <f>J14+J28</f>
        <v>0</v>
      </c>
      <c r="K29" s="116">
        <f>+K14+K28</f>
        <v>0</v>
      </c>
      <c r="L29" s="117">
        <f>L14+L28</f>
        <v>0</v>
      </c>
      <c r="M29" s="115">
        <f>M14+M28</f>
        <v>0</v>
      </c>
      <c r="N29" s="116">
        <f>+N14+N28</f>
        <v>0</v>
      </c>
      <c r="O29" s="117">
        <f>O14+O28</f>
        <v>0</v>
      </c>
      <c r="P29" s="115">
        <f>P14+P28</f>
        <v>0</v>
      </c>
      <c r="Q29" s="116">
        <f>+Q14+Q28</f>
        <v>0</v>
      </c>
      <c r="R29" s="114">
        <f>R14+R28</f>
        <v>0</v>
      </c>
      <c r="S29" s="115">
        <f>S14+S28</f>
        <v>0</v>
      </c>
      <c r="T29" s="122"/>
      <c r="U29" s="15"/>
      <c r="V29" s="15"/>
      <c r="W29" s="15"/>
      <c r="X29" s="15"/>
      <c r="Y29" s="15"/>
      <c r="Z29" s="15"/>
      <c r="AA29" s="15"/>
      <c r="AB29" s="15"/>
      <c r="AC29" s="15"/>
      <c r="AD29" s="15"/>
      <c r="AE29" s="15"/>
    </row>
    <row r="30" spans="1:31" ht="13.5" thickTop="1" x14ac:dyDescent="0.2">
      <c r="B30" s="17"/>
      <c r="C30" s="18"/>
      <c r="D30" s="18"/>
      <c r="E30" s="17"/>
      <c r="F30" s="18"/>
      <c r="G30" s="18"/>
      <c r="H30" s="17"/>
      <c r="I30" s="18"/>
      <c r="J30" s="19"/>
      <c r="K30" s="10"/>
      <c r="L30" s="11"/>
      <c r="M30" s="18"/>
      <c r="N30" s="17"/>
      <c r="O30" s="18"/>
      <c r="P30" s="18"/>
      <c r="Q30" s="17"/>
      <c r="R30" s="18"/>
      <c r="S30" s="18"/>
    </row>
    <row r="31" spans="1:31" ht="9" customHeight="1" x14ac:dyDescent="0.2">
      <c r="B31" s="17"/>
      <c r="C31" s="18"/>
      <c r="D31" s="18"/>
      <c r="E31" s="17"/>
      <c r="F31" s="18"/>
      <c r="G31" s="18"/>
      <c r="H31" s="17"/>
      <c r="I31" s="18"/>
      <c r="J31" s="18"/>
      <c r="K31" s="17"/>
      <c r="L31" s="18"/>
      <c r="M31" s="18"/>
      <c r="N31" s="17"/>
      <c r="O31" s="18"/>
      <c r="P31" s="18"/>
      <c r="Q31" s="17"/>
      <c r="R31" s="18"/>
      <c r="S31" s="18"/>
    </row>
    <row r="32" spans="1:31" ht="15" customHeight="1" x14ac:dyDescent="0.2">
      <c r="A32" s="109"/>
      <c r="B32" s="430" t="s">
        <v>6</v>
      </c>
      <c r="C32" s="431"/>
      <c r="D32" s="432"/>
      <c r="E32" s="430" t="s">
        <v>7</v>
      </c>
      <c r="F32" s="431"/>
      <c r="G32" s="432"/>
      <c r="H32" s="430" t="s">
        <v>8</v>
      </c>
      <c r="I32" s="431"/>
      <c r="J32" s="432"/>
      <c r="K32" s="430" t="s">
        <v>9</v>
      </c>
      <c r="L32" s="431"/>
      <c r="M32" s="432"/>
      <c r="N32" s="430" t="s">
        <v>10</v>
      </c>
      <c r="O32" s="431"/>
      <c r="P32" s="432"/>
      <c r="Q32" s="430" t="s">
        <v>11</v>
      </c>
      <c r="R32" s="431"/>
      <c r="S32" s="432"/>
      <c r="T32" s="120"/>
      <c r="U32" s="6"/>
    </row>
    <row r="33" spans="1:21" s="128" customFormat="1" ht="37.5" customHeight="1" x14ac:dyDescent="0.25">
      <c r="A33" s="328" t="s">
        <v>23</v>
      </c>
      <c r="B33" s="125" t="s">
        <v>216</v>
      </c>
      <c r="C33" s="125" t="s">
        <v>141</v>
      </c>
      <c r="D33" s="126" t="s">
        <v>142</v>
      </c>
      <c r="E33" s="125" t="s">
        <v>216</v>
      </c>
      <c r="F33" s="125" t="s">
        <v>141</v>
      </c>
      <c r="G33" s="126" t="s">
        <v>142</v>
      </c>
      <c r="H33" s="127" t="s">
        <v>216</v>
      </c>
      <c r="I33" s="125" t="s">
        <v>141</v>
      </c>
      <c r="J33" s="126" t="s">
        <v>142</v>
      </c>
      <c r="K33" s="127" t="s">
        <v>216</v>
      </c>
      <c r="L33" s="125" t="s">
        <v>141</v>
      </c>
      <c r="M33" s="126" t="s">
        <v>142</v>
      </c>
      <c r="N33" s="127" t="s">
        <v>216</v>
      </c>
      <c r="O33" s="125" t="s">
        <v>141</v>
      </c>
      <c r="P33" s="126" t="s">
        <v>142</v>
      </c>
      <c r="Q33" s="127" t="s">
        <v>216</v>
      </c>
      <c r="R33" s="125" t="s">
        <v>141</v>
      </c>
      <c r="S33" s="126" t="s">
        <v>142</v>
      </c>
      <c r="T33" s="403" t="s">
        <v>215</v>
      </c>
      <c r="U33" s="129"/>
    </row>
    <row r="34" spans="1:21" s="339" customFormat="1" ht="13.5" customHeight="1" x14ac:dyDescent="0.2">
      <c r="A34" s="329" t="s">
        <v>24</v>
      </c>
      <c r="B34" s="330"/>
      <c r="C34" s="335"/>
      <c r="D34" s="332"/>
      <c r="E34" s="330"/>
      <c r="F34" s="335"/>
      <c r="G34" s="332"/>
      <c r="H34" s="330"/>
      <c r="I34" s="335"/>
      <c r="J34" s="335"/>
      <c r="K34" s="330"/>
      <c r="L34" s="335"/>
      <c r="M34" s="332"/>
      <c r="N34" s="330"/>
      <c r="O34" s="335"/>
      <c r="P34" s="332"/>
      <c r="Q34" s="330"/>
      <c r="R34" s="335"/>
      <c r="S34" s="332"/>
      <c r="T34" s="345"/>
      <c r="U34" s="338"/>
    </row>
    <row r="35" spans="1:21" x14ac:dyDescent="0.2">
      <c r="A35" s="9" t="s">
        <v>111</v>
      </c>
      <c r="B35" s="390">
        <v>0</v>
      </c>
      <c r="C35" s="397">
        <f>B35*'LI (ExPost &amp; ExAnte)'!H28/1000</f>
        <v>0</v>
      </c>
      <c r="D35" s="401">
        <f>B35*'LI (ExPost &amp; ExAnte)'!H6/1000</f>
        <v>0</v>
      </c>
      <c r="E35" s="393">
        <v>0</v>
      </c>
      <c r="F35" s="397">
        <f>E35*'LI (ExPost &amp; ExAnte)'!I28/1000</f>
        <v>0</v>
      </c>
      <c r="G35" s="401">
        <f>E35*'LI (ExPost &amp; ExAnte)'!I6/1000</f>
        <v>0</v>
      </c>
      <c r="H35" s="393">
        <v>0</v>
      </c>
      <c r="I35" s="398">
        <f>H35*'LI (ExPost &amp; ExAnte)'!J28/1000</f>
        <v>0</v>
      </c>
      <c r="J35" s="401">
        <f>H35*'LI (ExPost &amp; ExAnte)'!J6/1000</f>
        <v>0</v>
      </c>
      <c r="K35" s="393">
        <v>0</v>
      </c>
      <c r="L35" s="397">
        <f>K35*'LI (ExPost &amp; ExAnte)'!K28/1000</f>
        <v>0</v>
      </c>
      <c r="M35" s="397">
        <f>K35*'LI (ExPost &amp; ExAnte)'!K6/1000</f>
        <v>0</v>
      </c>
      <c r="N35" s="393">
        <v>0</v>
      </c>
      <c r="O35" s="397">
        <f>N35*'LI (ExPost &amp; ExAnte)'!L28/1000</f>
        <v>0</v>
      </c>
      <c r="P35" s="401">
        <f>N35*'LI (ExPost &amp; ExAnte)'!L6/1000</f>
        <v>0</v>
      </c>
      <c r="Q35" s="393">
        <v>0</v>
      </c>
      <c r="R35" s="397">
        <f>Q35*'LI (ExPost &amp; ExAnte)'!M28/1000</f>
        <v>0</v>
      </c>
      <c r="S35" s="401">
        <f>Q35*'LI (ExPost &amp; ExAnte)'!M6/1000</f>
        <v>0</v>
      </c>
      <c r="T35" s="123">
        <v>11478</v>
      </c>
      <c r="U35" s="20"/>
    </row>
    <row r="36" spans="1:21" x14ac:dyDescent="0.2">
      <c r="A36" s="9" t="s">
        <v>112</v>
      </c>
      <c r="B36" s="390">
        <v>0</v>
      </c>
      <c r="C36" s="397">
        <f>B36*'LI (ExPost &amp; ExAnte)'!H28/1000</f>
        <v>0</v>
      </c>
      <c r="D36" s="401">
        <f>B36*'LI (ExPost &amp; ExAnte)'!H6/1000</f>
        <v>0</v>
      </c>
      <c r="E36" s="393">
        <v>0</v>
      </c>
      <c r="F36" s="397">
        <f>E36*'LI (ExPost &amp; ExAnte)'!I28/1000</f>
        <v>0</v>
      </c>
      <c r="G36" s="401">
        <f>E36*'LI (ExPost &amp; ExAnte)'!I6/1000</f>
        <v>0</v>
      </c>
      <c r="H36" s="393">
        <v>0</v>
      </c>
      <c r="I36" s="398">
        <f>H36*'LI (ExPost &amp; ExAnte)'!J28/1000</f>
        <v>0</v>
      </c>
      <c r="J36" s="401">
        <f>H36*'LI (ExPost &amp; ExAnte)'!J6/1000</f>
        <v>0</v>
      </c>
      <c r="K36" s="393">
        <v>0</v>
      </c>
      <c r="L36" s="397">
        <f>K36*'LI (ExPost &amp; ExAnte)'!K28/1000</f>
        <v>0</v>
      </c>
      <c r="M36" s="397">
        <f>K36*'LI (ExPost &amp; ExAnte)'!K6/1000</f>
        <v>0</v>
      </c>
      <c r="N36" s="393">
        <v>0</v>
      </c>
      <c r="O36" s="397">
        <f>N36*'LI (ExPost &amp; ExAnte)'!L28/1000</f>
        <v>0</v>
      </c>
      <c r="P36" s="401">
        <f>N36*'LI (ExPost &amp; ExAnte)'!L6/1000</f>
        <v>0</v>
      </c>
      <c r="Q36" s="393">
        <v>0</v>
      </c>
      <c r="R36" s="397">
        <f>Q36*'LI (ExPost &amp; ExAnte)'!M28/1000</f>
        <v>0</v>
      </c>
      <c r="S36" s="401">
        <f>Q36*'LI (ExPost &amp; ExAnte)'!M6/1000</f>
        <v>0</v>
      </c>
      <c r="T36" s="123">
        <v>11478</v>
      </c>
      <c r="U36" s="20"/>
    </row>
    <row r="37" spans="1:21" x14ac:dyDescent="0.2">
      <c r="A37" s="9" t="s">
        <v>211</v>
      </c>
      <c r="B37" s="390">
        <v>0</v>
      </c>
      <c r="C37" s="397">
        <f>B37*'LI (ExPost &amp; ExAnte)'!H30/1000</f>
        <v>0</v>
      </c>
      <c r="D37" s="401">
        <f>B37*'LI (ExPost &amp; ExAnte)'!H8/1000</f>
        <v>0</v>
      </c>
      <c r="E37" s="393">
        <v>0</v>
      </c>
      <c r="F37" s="397">
        <f>E37*'LI (ExPost &amp; ExAnte)'!I30/1000</f>
        <v>0</v>
      </c>
      <c r="G37" s="401">
        <f>E37*'LI (ExPost &amp; ExAnte)'!I8/1000</f>
        <v>0</v>
      </c>
      <c r="H37" s="393">
        <v>0</v>
      </c>
      <c r="I37" s="398">
        <f>H37*'LI (ExPost &amp; ExAnte)'!J30/1000</f>
        <v>0</v>
      </c>
      <c r="J37" s="401">
        <f>H37*'LI (ExPost &amp; ExAnte)'!J8/1000</f>
        <v>0</v>
      </c>
      <c r="K37" s="393">
        <v>0</v>
      </c>
      <c r="L37" s="397">
        <f>K37*'LI (ExPost &amp; ExAnte)'!K30/1000</f>
        <v>0</v>
      </c>
      <c r="M37" s="397">
        <f>K37*'LI (ExPost &amp; ExAnte)'!K8/1000</f>
        <v>0</v>
      </c>
      <c r="N37" s="393">
        <v>0</v>
      </c>
      <c r="O37" s="397">
        <f>N37*'LI (ExPost &amp; ExAnte)'!L30/1000</f>
        <v>0</v>
      </c>
      <c r="P37" s="401">
        <f>N37*'LI (ExPost &amp; ExAnte)'!L8/1000</f>
        <v>0</v>
      </c>
      <c r="Q37" s="393">
        <v>0</v>
      </c>
      <c r="R37" s="397">
        <f>Q37*'LI (ExPost &amp; ExAnte)'!M30/1000</f>
        <v>0</v>
      </c>
      <c r="S37" s="401">
        <f>Q37*'LI (ExPost &amp; ExAnte)'!M8/1000</f>
        <v>0</v>
      </c>
      <c r="T37" s="123">
        <v>466866</v>
      </c>
      <c r="U37" s="20"/>
    </row>
    <row r="38" spans="1:21" x14ac:dyDescent="0.2">
      <c r="A38" s="9" t="s">
        <v>212</v>
      </c>
      <c r="B38" s="390">
        <v>0</v>
      </c>
      <c r="C38" s="397">
        <f>B38*'LI (ExPost &amp; ExAnte)'!H30/1000</f>
        <v>0</v>
      </c>
      <c r="D38" s="401">
        <f>B38*'LI (ExPost &amp; ExAnte)'!H8/1000</f>
        <v>0</v>
      </c>
      <c r="E38" s="393">
        <v>0</v>
      </c>
      <c r="F38" s="397">
        <f>E38*'LI (ExPost &amp; ExAnte)'!I30/1000</f>
        <v>0</v>
      </c>
      <c r="G38" s="401">
        <f>E38*'LI (ExPost &amp; ExAnte)'!I8/1000</f>
        <v>0</v>
      </c>
      <c r="H38" s="393">
        <v>0</v>
      </c>
      <c r="I38" s="398">
        <f>H38*'LI (ExPost &amp; ExAnte)'!J30/1000</f>
        <v>0</v>
      </c>
      <c r="J38" s="401">
        <f>H38*'LI (ExPost &amp; ExAnte)'!J8/1000</f>
        <v>0</v>
      </c>
      <c r="K38" s="393">
        <v>0</v>
      </c>
      <c r="L38" s="397">
        <f>K38*'LI (ExPost &amp; ExAnte)'!K30/1000</f>
        <v>0</v>
      </c>
      <c r="M38" s="397">
        <f>K38*'LI (ExPost &amp; ExAnte)'!K8/1000</f>
        <v>0</v>
      </c>
      <c r="N38" s="393">
        <v>0</v>
      </c>
      <c r="O38" s="397">
        <f>N38*'LI (ExPost &amp; ExAnte)'!L30/1000</f>
        <v>0</v>
      </c>
      <c r="P38" s="401">
        <f>N38*'LI (ExPost &amp; ExAnte)'!L8/1000</f>
        <v>0</v>
      </c>
      <c r="Q38" s="393">
        <v>0</v>
      </c>
      <c r="R38" s="397">
        <f>Q38*'LI (ExPost &amp; ExAnte)'!M30/1000</f>
        <v>0</v>
      </c>
      <c r="S38" s="401">
        <f>Q38*'LI (ExPost &amp; ExAnte)'!M8/1000</f>
        <v>0</v>
      </c>
      <c r="T38" s="123">
        <v>466866</v>
      </c>
      <c r="U38" s="20"/>
    </row>
    <row r="39" spans="1:21" x14ac:dyDescent="0.2">
      <c r="A39" s="9" t="s">
        <v>15</v>
      </c>
      <c r="B39" s="390">
        <v>0</v>
      </c>
      <c r="C39" s="397">
        <f>B39*'LI (ExPost &amp; ExAnte)'!H31/1000</f>
        <v>0</v>
      </c>
      <c r="D39" s="401">
        <f>B39*'LI (ExPost &amp; ExAnte)'!H9/1000</f>
        <v>0</v>
      </c>
      <c r="E39" s="393">
        <v>0</v>
      </c>
      <c r="F39" s="397">
        <f>E39*'LI (ExPost &amp; ExAnte)'!I31/1000</f>
        <v>0</v>
      </c>
      <c r="G39" s="401">
        <f>E39*'LI (ExPost &amp; ExAnte)'!I9/1000</f>
        <v>0</v>
      </c>
      <c r="H39" s="393">
        <v>0</v>
      </c>
      <c r="I39" s="398">
        <f>H39*'LI (ExPost &amp; ExAnte)'!J31/1000</f>
        <v>0</v>
      </c>
      <c r="J39" s="401">
        <f>H39*'LI (ExPost &amp; ExAnte)'!J9/1000</f>
        <v>0</v>
      </c>
      <c r="K39" s="393">
        <v>0</v>
      </c>
      <c r="L39" s="397">
        <f>K39*'LI (ExPost &amp; ExAnte)'!K31/1000</f>
        <v>0</v>
      </c>
      <c r="M39" s="397">
        <f>K39*'LI (ExPost &amp; ExAnte)'!K9/1000</f>
        <v>0</v>
      </c>
      <c r="N39" s="393">
        <v>0</v>
      </c>
      <c r="O39" s="397">
        <f>N39*'LI (ExPost &amp; ExAnte)'!L31/1000</f>
        <v>0</v>
      </c>
      <c r="P39" s="401">
        <f>N39*'LI (ExPost &amp; ExAnte)'!L9/1000</f>
        <v>0</v>
      </c>
      <c r="Q39" s="393">
        <v>0</v>
      </c>
      <c r="R39" s="397">
        <f>Q39*'LI (ExPost &amp; ExAnte)'!M31/1000</f>
        <v>0</v>
      </c>
      <c r="S39" s="401">
        <f>Q39*'LI (ExPost &amp; ExAnte)'!M9/1000</f>
        <v>0</v>
      </c>
      <c r="T39" s="123" t="s">
        <v>52</v>
      </c>
      <c r="U39" s="20"/>
    </row>
    <row r="40" spans="1:21" x14ac:dyDescent="0.2">
      <c r="A40" s="9" t="s">
        <v>16</v>
      </c>
      <c r="B40" s="390">
        <v>0</v>
      </c>
      <c r="C40" s="397">
        <f>B40*'LI (ExPost &amp; ExAnte)'!H32/1000</f>
        <v>0</v>
      </c>
      <c r="D40" s="401">
        <f>B40*'LI (ExPost &amp; ExAnte)'!H10/1000</f>
        <v>0</v>
      </c>
      <c r="E40" s="393">
        <v>0</v>
      </c>
      <c r="F40" s="399">
        <f>E40*'LI (ExPost &amp; ExAnte)'!I32/1000</f>
        <v>0</v>
      </c>
      <c r="G40" s="401">
        <f>E40*'LI (ExPost &amp; ExAnte)'!I10/1000</f>
        <v>0</v>
      </c>
      <c r="H40" s="393">
        <v>0</v>
      </c>
      <c r="I40" s="400">
        <f>H40*'LI (ExPost &amp; ExAnte)'!J32/1000</f>
        <v>0</v>
      </c>
      <c r="J40" s="401">
        <f>H40*'LI (ExPost &amp; ExAnte)'!J10/1000</f>
        <v>0</v>
      </c>
      <c r="K40" s="394">
        <v>0</v>
      </c>
      <c r="L40" s="399">
        <f>K40*'LI (ExPost &amp; ExAnte)'!K32/1000</f>
        <v>0</v>
      </c>
      <c r="M40" s="402">
        <f>K40*'LI (ExPost &amp; ExAnte)'!K10/1000</f>
        <v>0</v>
      </c>
      <c r="N40" s="393">
        <v>0</v>
      </c>
      <c r="O40" s="399">
        <f>N40*'LI (ExPost &amp; ExAnte)'!L32/1000</f>
        <v>0</v>
      </c>
      <c r="P40" s="401">
        <f>N40*'LI (ExPost &amp; ExAnte)'!L10/1000</f>
        <v>0</v>
      </c>
      <c r="Q40" s="393">
        <v>0</v>
      </c>
      <c r="R40" s="397">
        <f>Q40*'LI (ExPost &amp; ExAnte)'!M32/1000</f>
        <v>0</v>
      </c>
      <c r="S40" s="402">
        <f>Q40*'LI (ExPost &amp; ExAnte)'!M10/1000</f>
        <v>0</v>
      </c>
      <c r="T40" s="123">
        <v>7555</v>
      </c>
      <c r="U40" s="20"/>
    </row>
    <row r="41" spans="1:21" s="339" customFormat="1" ht="14.25" customHeight="1" thickBot="1" x14ac:dyDescent="0.25">
      <c r="A41" s="346" t="s">
        <v>22</v>
      </c>
      <c r="B41" s="350">
        <f t="shared" ref="B41:S41" si="4">SUM(B35:B40)</f>
        <v>0</v>
      </c>
      <c r="C41" s="348">
        <f t="shared" si="4"/>
        <v>0</v>
      </c>
      <c r="D41" s="349">
        <f t="shared" si="4"/>
        <v>0</v>
      </c>
      <c r="E41" s="350">
        <f t="shared" si="4"/>
        <v>0</v>
      </c>
      <c r="F41" s="348">
        <f t="shared" si="4"/>
        <v>0</v>
      </c>
      <c r="G41" s="349">
        <f t="shared" si="4"/>
        <v>0</v>
      </c>
      <c r="H41" s="350">
        <f t="shared" si="4"/>
        <v>0</v>
      </c>
      <c r="I41" s="348">
        <f t="shared" si="4"/>
        <v>0</v>
      </c>
      <c r="J41" s="349">
        <f t="shared" si="4"/>
        <v>0</v>
      </c>
      <c r="K41" s="361">
        <f t="shared" si="4"/>
        <v>0</v>
      </c>
      <c r="L41" s="362">
        <f t="shared" si="4"/>
        <v>0</v>
      </c>
      <c r="M41" s="363">
        <f t="shared" si="4"/>
        <v>0</v>
      </c>
      <c r="N41" s="350">
        <f t="shared" si="4"/>
        <v>0</v>
      </c>
      <c r="O41" s="348">
        <f t="shared" si="4"/>
        <v>0</v>
      </c>
      <c r="P41" s="349">
        <f t="shared" si="4"/>
        <v>0</v>
      </c>
      <c r="Q41" s="350">
        <f t="shared" si="4"/>
        <v>0</v>
      </c>
      <c r="R41" s="348">
        <f t="shared" si="4"/>
        <v>0</v>
      </c>
      <c r="S41" s="349">
        <f t="shared" si="4"/>
        <v>0</v>
      </c>
      <c r="T41" s="351"/>
      <c r="U41" s="338"/>
    </row>
    <row r="42" spans="1:21" s="339" customFormat="1" ht="13.5" customHeight="1" thickTop="1" x14ac:dyDescent="0.2">
      <c r="A42" s="329" t="s">
        <v>40</v>
      </c>
      <c r="B42" s="330"/>
      <c r="C42" s="331"/>
      <c r="D42" s="332"/>
      <c r="E42" s="330"/>
      <c r="F42" s="331"/>
      <c r="G42" s="332"/>
      <c r="H42" s="330"/>
      <c r="I42" s="333"/>
      <c r="J42" s="332"/>
      <c r="K42" s="330"/>
      <c r="L42" s="331"/>
      <c r="M42" s="332"/>
      <c r="N42" s="330"/>
      <c r="O42" s="331"/>
      <c r="P42" s="332"/>
      <c r="Q42" s="334"/>
      <c r="R42" s="335"/>
      <c r="S42" s="336"/>
      <c r="T42" s="337"/>
      <c r="U42" s="338"/>
    </row>
    <row r="43" spans="1:21" x14ac:dyDescent="0.2">
      <c r="A43" s="9" t="s">
        <v>199</v>
      </c>
      <c r="B43" s="390">
        <v>0</v>
      </c>
      <c r="C43" s="397">
        <v>0</v>
      </c>
      <c r="D43" s="401">
        <v>0</v>
      </c>
      <c r="E43" s="390">
        <v>0</v>
      </c>
      <c r="F43" s="397">
        <v>0</v>
      </c>
      <c r="G43" s="401">
        <v>0</v>
      </c>
      <c r="H43" s="390">
        <v>0</v>
      </c>
      <c r="I43" s="397">
        <v>0</v>
      </c>
      <c r="J43" s="401">
        <v>0</v>
      </c>
      <c r="K43" s="390">
        <v>0</v>
      </c>
      <c r="L43" s="397">
        <v>0</v>
      </c>
      <c r="M43" s="401">
        <v>0</v>
      </c>
      <c r="N43" s="390">
        <v>0</v>
      </c>
      <c r="O43" s="397">
        <v>0</v>
      </c>
      <c r="P43" s="401">
        <v>0</v>
      </c>
      <c r="Q43" s="390">
        <v>0</v>
      </c>
      <c r="R43" s="397">
        <v>0</v>
      </c>
      <c r="S43" s="401">
        <v>0</v>
      </c>
      <c r="T43" s="123">
        <v>2121195</v>
      </c>
      <c r="U43" s="20"/>
    </row>
    <row r="44" spans="1:21" x14ac:dyDescent="0.2">
      <c r="A44" s="9" t="s">
        <v>201</v>
      </c>
      <c r="B44" s="390">
        <v>0</v>
      </c>
      <c r="C44" s="397">
        <v>0</v>
      </c>
      <c r="D44" s="401">
        <v>0</v>
      </c>
      <c r="E44" s="390">
        <v>0</v>
      </c>
      <c r="F44" s="397">
        <v>0</v>
      </c>
      <c r="G44" s="401">
        <v>0</v>
      </c>
      <c r="H44" s="390">
        <v>0</v>
      </c>
      <c r="I44" s="397">
        <v>0</v>
      </c>
      <c r="J44" s="401">
        <v>0</v>
      </c>
      <c r="K44" s="390">
        <v>0</v>
      </c>
      <c r="L44" s="397">
        <v>0</v>
      </c>
      <c r="M44" s="401">
        <v>0</v>
      </c>
      <c r="N44" s="390">
        <v>0</v>
      </c>
      <c r="O44" s="397">
        <v>0</v>
      </c>
      <c r="P44" s="401">
        <v>0</v>
      </c>
      <c r="Q44" s="390">
        <v>0</v>
      </c>
      <c r="R44" s="397">
        <v>0</v>
      </c>
      <c r="S44" s="401">
        <v>0</v>
      </c>
      <c r="T44" s="123">
        <v>10478</v>
      </c>
      <c r="U44" s="20"/>
    </row>
    <row r="45" spans="1:21" x14ac:dyDescent="0.2">
      <c r="A45" s="9" t="s">
        <v>204</v>
      </c>
      <c r="B45" s="390">
        <v>0</v>
      </c>
      <c r="C45" s="397">
        <v>0</v>
      </c>
      <c r="D45" s="401">
        <v>0</v>
      </c>
      <c r="E45" s="390">
        <v>0</v>
      </c>
      <c r="F45" s="397">
        <v>0</v>
      </c>
      <c r="G45" s="401">
        <v>0</v>
      </c>
      <c r="H45" s="390">
        <v>0</v>
      </c>
      <c r="I45" s="397">
        <v>0</v>
      </c>
      <c r="J45" s="401">
        <v>0</v>
      </c>
      <c r="K45" s="390">
        <v>0</v>
      </c>
      <c r="L45" s="397">
        <v>0</v>
      </c>
      <c r="M45" s="401">
        <v>0</v>
      </c>
      <c r="N45" s="390">
        <v>0</v>
      </c>
      <c r="O45" s="397">
        <v>0</v>
      </c>
      <c r="P45" s="401">
        <v>0</v>
      </c>
      <c r="Q45" s="390">
        <v>0</v>
      </c>
      <c r="R45" s="397">
        <v>0</v>
      </c>
      <c r="S45" s="401">
        <v>0</v>
      </c>
      <c r="T45" s="123">
        <v>12680</v>
      </c>
      <c r="U45" s="20"/>
    </row>
    <row r="46" spans="1:21" x14ac:dyDescent="0.2">
      <c r="A46" s="9" t="s">
        <v>143</v>
      </c>
      <c r="B46" s="390">
        <v>0</v>
      </c>
      <c r="C46" s="397">
        <v>0</v>
      </c>
      <c r="D46" s="401">
        <v>0</v>
      </c>
      <c r="E46" s="390">
        <v>0</v>
      </c>
      <c r="F46" s="397">
        <v>0</v>
      </c>
      <c r="G46" s="401">
        <v>0</v>
      </c>
      <c r="H46" s="390">
        <v>0</v>
      </c>
      <c r="I46" s="397">
        <v>0</v>
      </c>
      <c r="J46" s="401">
        <v>0</v>
      </c>
      <c r="K46" s="390">
        <v>0</v>
      </c>
      <c r="L46" s="397">
        <v>0</v>
      </c>
      <c r="M46" s="401">
        <v>0</v>
      </c>
      <c r="N46" s="390">
        <v>0</v>
      </c>
      <c r="O46" s="397">
        <v>0</v>
      </c>
      <c r="P46" s="401">
        <v>0</v>
      </c>
      <c r="Q46" s="390">
        <v>0</v>
      </c>
      <c r="R46" s="397">
        <v>0</v>
      </c>
      <c r="S46" s="401">
        <v>0</v>
      </c>
      <c r="T46" s="123">
        <v>634097</v>
      </c>
      <c r="U46" s="20"/>
    </row>
    <row r="47" spans="1:21" x14ac:dyDescent="0.2">
      <c r="A47" s="9" t="s">
        <v>144</v>
      </c>
      <c r="B47" s="390">
        <v>0</v>
      </c>
      <c r="C47" s="397">
        <v>0</v>
      </c>
      <c r="D47" s="401">
        <v>0</v>
      </c>
      <c r="E47" s="390">
        <v>0</v>
      </c>
      <c r="F47" s="397">
        <v>0</v>
      </c>
      <c r="G47" s="401">
        <v>0</v>
      </c>
      <c r="H47" s="390">
        <v>0</v>
      </c>
      <c r="I47" s="397">
        <v>0</v>
      </c>
      <c r="J47" s="401">
        <v>0</v>
      </c>
      <c r="K47" s="390">
        <v>0</v>
      </c>
      <c r="L47" s="397">
        <v>0</v>
      </c>
      <c r="M47" s="401">
        <v>0</v>
      </c>
      <c r="N47" s="390">
        <v>0</v>
      </c>
      <c r="O47" s="397">
        <v>0</v>
      </c>
      <c r="P47" s="401">
        <v>0</v>
      </c>
      <c r="Q47" s="390">
        <v>0</v>
      </c>
      <c r="R47" s="397">
        <v>0</v>
      </c>
      <c r="S47" s="401">
        <v>0</v>
      </c>
      <c r="T47" s="123">
        <v>634097</v>
      </c>
      <c r="U47" s="20"/>
    </row>
    <row r="48" spans="1:21" x14ac:dyDescent="0.2">
      <c r="A48" s="9" t="s">
        <v>35</v>
      </c>
      <c r="B48" s="390">
        <v>0</v>
      </c>
      <c r="C48" s="397">
        <v>0</v>
      </c>
      <c r="D48" s="401">
        <v>0</v>
      </c>
      <c r="E48" s="390">
        <v>0</v>
      </c>
      <c r="F48" s="397">
        <v>0</v>
      </c>
      <c r="G48" s="401">
        <v>0</v>
      </c>
      <c r="H48" s="390">
        <v>0</v>
      </c>
      <c r="I48" s="397">
        <v>0</v>
      </c>
      <c r="J48" s="401">
        <v>0</v>
      </c>
      <c r="K48" s="390">
        <v>0</v>
      </c>
      <c r="L48" s="397">
        <v>0</v>
      </c>
      <c r="M48" s="401">
        <v>0</v>
      </c>
      <c r="N48" s="390">
        <v>0</v>
      </c>
      <c r="O48" s="397">
        <v>0</v>
      </c>
      <c r="P48" s="401">
        <v>0</v>
      </c>
      <c r="Q48" s="390">
        <v>0</v>
      </c>
      <c r="R48" s="397">
        <v>0</v>
      </c>
      <c r="S48" s="401">
        <v>0</v>
      </c>
      <c r="T48" s="123">
        <v>634097</v>
      </c>
      <c r="U48" s="20"/>
    </row>
    <row r="49" spans="1:26" x14ac:dyDescent="0.2">
      <c r="A49" s="9" t="s">
        <v>39</v>
      </c>
      <c r="B49" s="390">
        <v>0</v>
      </c>
      <c r="C49" s="397">
        <v>0</v>
      </c>
      <c r="D49" s="401">
        <v>0</v>
      </c>
      <c r="E49" s="390">
        <v>0</v>
      </c>
      <c r="F49" s="397">
        <v>0</v>
      </c>
      <c r="G49" s="401">
        <v>0</v>
      </c>
      <c r="H49" s="390">
        <v>0</v>
      </c>
      <c r="I49" s="397">
        <v>0</v>
      </c>
      <c r="J49" s="401">
        <v>0</v>
      </c>
      <c r="K49" s="390">
        <v>0</v>
      </c>
      <c r="L49" s="397">
        <v>0</v>
      </c>
      <c r="M49" s="401">
        <v>0</v>
      </c>
      <c r="N49" s="390">
        <v>0</v>
      </c>
      <c r="O49" s="397">
        <v>0</v>
      </c>
      <c r="P49" s="401">
        <v>0</v>
      </c>
      <c r="Q49" s="390">
        <v>0</v>
      </c>
      <c r="R49" s="397">
        <v>0</v>
      </c>
      <c r="S49" s="401">
        <v>0</v>
      </c>
      <c r="T49" s="123">
        <v>2921</v>
      </c>
      <c r="U49" s="20"/>
    </row>
    <row r="50" spans="1:26" x14ac:dyDescent="0.2">
      <c r="A50" s="9" t="s">
        <v>181</v>
      </c>
      <c r="B50" s="390">
        <v>0</v>
      </c>
      <c r="C50" s="397">
        <v>0</v>
      </c>
      <c r="D50" s="401">
        <v>0</v>
      </c>
      <c r="E50" s="390">
        <v>0</v>
      </c>
      <c r="F50" s="397">
        <v>0</v>
      </c>
      <c r="G50" s="401">
        <v>0</v>
      </c>
      <c r="H50" s="390">
        <v>0</v>
      </c>
      <c r="I50" s="397">
        <v>0</v>
      </c>
      <c r="J50" s="401">
        <v>0</v>
      </c>
      <c r="K50" s="390">
        <v>0</v>
      </c>
      <c r="L50" s="397">
        <v>0</v>
      </c>
      <c r="M50" s="401">
        <v>0</v>
      </c>
      <c r="N50" s="390">
        <v>0</v>
      </c>
      <c r="O50" s="397">
        <v>0</v>
      </c>
      <c r="P50" s="401">
        <v>0</v>
      </c>
      <c r="Q50" s="390">
        <v>0</v>
      </c>
      <c r="R50" s="397">
        <v>0</v>
      </c>
      <c r="S50" s="401">
        <v>0</v>
      </c>
      <c r="T50" s="123">
        <v>3376620</v>
      </c>
      <c r="U50" s="20"/>
    </row>
    <row r="51" spans="1:26" x14ac:dyDescent="0.2">
      <c r="A51" s="9" t="s">
        <v>29</v>
      </c>
      <c r="B51" s="390">
        <v>0</v>
      </c>
      <c r="C51" s="397">
        <v>0</v>
      </c>
      <c r="D51" s="401">
        <v>0</v>
      </c>
      <c r="E51" s="390">
        <v>0</v>
      </c>
      <c r="F51" s="397">
        <v>0</v>
      </c>
      <c r="G51" s="401">
        <v>0</v>
      </c>
      <c r="H51" s="390">
        <v>0</v>
      </c>
      <c r="I51" s="397">
        <v>0</v>
      </c>
      <c r="J51" s="401">
        <v>0</v>
      </c>
      <c r="K51" s="390">
        <v>0</v>
      </c>
      <c r="L51" s="397">
        <v>0</v>
      </c>
      <c r="M51" s="401">
        <v>0</v>
      </c>
      <c r="N51" s="390">
        <v>0</v>
      </c>
      <c r="O51" s="397">
        <v>0</v>
      </c>
      <c r="P51" s="401">
        <v>0</v>
      </c>
      <c r="Q51" s="390">
        <v>0</v>
      </c>
      <c r="R51" s="397">
        <v>0</v>
      </c>
      <c r="S51" s="401">
        <v>0</v>
      </c>
      <c r="T51" s="124">
        <v>21310</v>
      </c>
      <c r="U51" s="20"/>
    </row>
    <row r="52" spans="1:26" hidden="1" x14ac:dyDescent="0.2">
      <c r="A52" s="9"/>
      <c r="B52" s="13"/>
      <c r="C52" s="14"/>
      <c r="D52" s="12"/>
      <c r="E52" s="13"/>
      <c r="F52" s="14"/>
      <c r="G52" s="12"/>
      <c r="H52" s="13"/>
      <c r="I52" s="11"/>
      <c r="J52" s="12"/>
      <c r="K52" s="13"/>
      <c r="L52" s="14"/>
      <c r="M52" s="12"/>
      <c r="N52" s="13"/>
      <c r="O52" s="14"/>
      <c r="P52" s="12"/>
      <c r="Q52" s="13"/>
      <c r="R52" s="14"/>
      <c r="S52" s="12"/>
      <c r="T52" s="121"/>
      <c r="U52" s="20"/>
    </row>
    <row r="53" spans="1:26" s="339" customFormat="1" ht="14.25" customHeight="1" thickBot="1" x14ac:dyDescent="0.25">
      <c r="A53" s="364" t="s">
        <v>41</v>
      </c>
      <c r="B53" s="350">
        <f>SUM(B43:B48)</f>
        <v>0</v>
      </c>
      <c r="C53" s="348">
        <f>SUM(C43:C51)</f>
        <v>0</v>
      </c>
      <c r="D53" s="349">
        <f>SUM(D43:D51)</f>
        <v>0</v>
      </c>
      <c r="E53" s="350">
        <f t="shared" ref="E53:S53" si="5">SUM(E43:E48)</f>
        <v>0</v>
      </c>
      <c r="F53" s="348">
        <f t="shared" si="5"/>
        <v>0</v>
      </c>
      <c r="G53" s="349">
        <f t="shared" si="5"/>
        <v>0</v>
      </c>
      <c r="H53" s="350">
        <f t="shared" si="5"/>
        <v>0</v>
      </c>
      <c r="I53" s="348">
        <f t="shared" si="5"/>
        <v>0</v>
      </c>
      <c r="J53" s="349">
        <f t="shared" si="5"/>
        <v>0</v>
      </c>
      <c r="K53" s="350">
        <f t="shared" si="5"/>
        <v>0</v>
      </c>
      <c r="L53" s="348">
        <f t="shared" si="5"/>
        <v>0</v>
      </c>
      <c r="M53" s="349">
        <f t="shared" si="5"/>
        <v>0</v>
      </c>
      <c r="N53" s="350">
        <f t="shared" si="5"/>
        <v>0</v>
      </c>
      <c r="O53" s="348">
        <f t="shared" si="5"/>
        <v>0</v>
      </c>
      <c r="P53" s="349">
        <f t="shared" si="5"/>
        <v>0</v>
      </c>
      <c r="Q53" s="350">
        <f t="shared" si="5"/>
        <v>0</v>
      </c>
      <c r="R53" s="348">
        <f t="shared" si="5"/>
        <v>0</v>
      </c>
      <c r="S53" s="349">
        <f t="shared" si="5"/>
        <v>0</v>
      </c>
      <c r="T53" s="359"/>
      <c r="U53" s="338"/>
    </row>
    <row r="54" spans="1:26" ht="14.25" customHeight="1" thickTop="1" thickBot="1" x14ac:dyDescent="0.25">
      <c r="A54" s="112" t="s">
        <v>25</v>
      </c>
      <c r="B54" s="116">
        <f>+B41+B53</f>
        <v>0</v>
      </c>
      <c r="C54" s="117">
        <f>C41+C53</f>
        <v>0</v>
      </c>
      <c r="D54" s="115">
        <f>D41+D53</f>
        <v>0</v>
      </c>
      <c r="E54" s="116">
        <f>+E41+E53</f>
        <v>0</v>
      </c>
      <c r="F54" s="117">
        <f>F41+F53</f>
        <v>0</v>
      </c>
      <c r="G54" s="115">
        <f>G41+G53</f>
        <v>0</v>
      </c>
      <c r="H54" s="116">
        <f>+H41+H53</f>
        <v>0</v>
      </c>
      <c r="I54" s="118">
        <f>I41+I53</f>
        <v>0</v>
      </c>
      <c r="J54" s="115">
        <f>J41+J53</f>
        <v>0</v>
      </c>
      <c r="K54" s="116">
        <f>+K41+K53</f>
        <v>0</v>
      </c>
      <c r="L54" s="117">
        <f>L41+L53</f>
        <v>0</v>
      </c>
      <c r="M54" s="119">
        <f>M41+M53</f>
        <v>0</v>
      </c>
      <c r="N54" s="116">
        <f>+N41+N53</f>
        <v>0</v>
      </c>
      <c r="O54" s="117">
        <f>O41+O53</f>
        <v>0</v>
      </c>
      <c r="P54" s="119">
        <f>P41+P53</f>
        <v>0</v>
      </c>
      <c r="Q54" s="116">
        <f>+Q41+Q53</f>
        <v>0</v>
      </c>
      <c r="R54" s="114">
        <f>R41+R53</f>
        <v>0</v>
      </c>
      <c r="S54" s="119">
        <f>S41+S53</f>
        <v>0</v>
      </c>
      <c r="T54" s="23"/>
      <c r="U54" s="20"/>
    </row>
    <row r="55" spans="1:26" ht="13.5" thickTop="1" x14ac:dyDescent="0.2">
      <c r="A55" s="21"/>
      <c r="B55" s="22"/>
      <c r="C55" s="22"/>
      <c r="D55" s="15"/>
      <c r="E55" s="22"/>
      <c r="F55" s="22"/>
      <c r="G55" s="22"/>
      <c r="H55" s="22"/>
      <c r="I55" s="22"/>
      <c r="J55" s="22"/>
      <c r="K55" s="22"/>
      <c r="L55" s="22"/>
      <c r="M55" s="15"/>
      <c r="N55" s="22"/>
      <c r="O55" s="22"/>
      <c r="P55" s="22"/>
      <c r="Q55" s="22"/>
      <c r="R55" s="22"/>
      <c r="S55" s="22"/>
      <c r="T55" s="22"/>
      <c r="U55" s="15"/>
      <c r="V55" s="22"/>
      <c r="W55" s="22"/>
      <c r="X55" s="16"/>
      <c r="Y55" s="23"/>
      <c r="Z55" s="23"/>
    </row>
    <row r="56" spans="1:26" ht="12.75" customHeight="1" x14ac:dyDescent="0.2">
      <c r="A56" s="424" t="s">
        <v>26</v>
      </c>
      <c r="B56" s="424"/>
      <c r="C56" s="424"/>
      <c r="D56" s="424"/>
      <c r="E56" s="424"/>
      <c r="F56" s="424"/>
      <c r="G56" s="424"/>
      <c r="H56" s="424"/>
      <c r="I56" s="424"/>
      <c r="J56" s="424"/>
      <c r="K56" s="424"/>
      <c r="L56" s="424"/>
      <c r="M56" s="424"/>
      <c r="N56" s="424"/>
      <c r="O56" s="424"/>
      <c r="P56" s="424"/>
      <c r="Q56" s="424"/>
      <c r="R56" s="424"/>
      <c r="S56" s="424"/>
      <c r="T56" s="424"/>
      <c r="U56" s="424"/>
      <c r="V56" s="424"/>
      <c r="W56" s="424"/>
      <c r="X56" s="424"/>
      <c r="Y56" s="424"/>
      <c r="Z56" s="424"/>
    </row>
    <row r="57" spans="1:26" x14ac:dyDescent="0.2">
      <c r="A57" s="425" t="s">
        <v>168</v>
      </c>
      <c r="B57" s="426"/>
      <c r="C57" s="426"/>
      <c r="D57" s="426"/>
      <c r="E57" s="426"/>
      <c r="F57" s="426"/>
      <c r="G57" s="426"/>
      <c r="H57" s="426"/>
      <c r="I57" s="426"/>
      <c r="J57" s="426"/>
      <c r="K57" s="426"/>
      <c r="L57" s="426"/>
      <c r="M57" s="426"/>
      <c r="N57" s="426"/>
      <c r="O57" s="404"/>
      <c r="P57" s="404"/>
      <c r="Q57" s="405"/>
      <c r="R57" s="404"/>
      <c r="S57" s="404"/>
      <c r="T57" s="405"/>
      <c r="U57" s="404"/>
      <c r="V57" s="404"/>
      <c r="W57" s="404"/>
      <c r="X57" s="404"/>
      <c r="Y57" s="404"/>
      <c r="Z57" s="404"/>
    </row>
    <row r="58" spans="1:26" x14ac:dyDescent="0.2">
      <c r="A58" s="425"/>
      <c r="B58" s="426"/>
      <c r="C58" s="426"/>
      <c r="D58" s="426"/>
      <c r="E58" s="426"/>
      <c r="F58" s="426"/>
      <c r="G58" s="426"/>
      <c r="H58" s="426"/>
      <c r="I58" s="426"/>
      <c r="J58" s="426"/>
      <c r="K58" s="426"/>
      <c r="L58" s="426"/>
      <c r="M58" s="426"/>
      <c r="N58" s="426"/>
      <c r="O58" s="404"/>
      <c r="P58" s="404"/>
      <c r="Q58" s="405"/>
      <c r="R58" s="404"/>
      <c r="S58" s="404"/>
      <c r="T58" s="405"/>
      <c r="U58" s="404"/>
      <c r="V58" s="404"/>
      <c r="W58" s="404"/>
      <c r="X58" s="404"/>
      <c r="Y58" s="404"/>
      <c r="Z58" s="404"/>
    </row>
    <row r="59" spans="1:26" ht="24.75" customHeight="1" x14ac:dyDescent="0.2">
      <c r="A59" s="426"/>
      <c r="B59" s="426"/>
      <c r="C59" s="426"/>
      <c r="D59" s="426"/>
      <c r="E59" s="426"/>
      <c r="F59" s="426"/>
      <c r="G59" s="426"/>
      <c r="H59" s="426"/>
      <c r="I59" s="426"/>
      <c r="J59" s="426"/>
      <c r="K59" s="426"/>
      <c r="L59" s="426"/>
      <c r="M59" s="426"/>
      <c r="N59" s="426"/>
      <c r="O59" s="404"/>
      <c r="P59" s="404"/>
      <c r="Q59" s="405"/>
      <c r="R59" s="404"/>
      <c r="S59" s="404"/>
      <c r="T59" s="405"/>
      <c r="U59" s="404"/>
      <c r="V59" s="404"/>
      <c r="W59" s="404"/>
      <c r="X59" s="404"/>
      <c r="Y59" s="404"/>
      <c r="Z59" s="404"/>
    </row>
    <row r="60" spans="1:26" ht="12.75" customHeight="1" x14ac:dyDescent="0.2">
      <c r="A60" s="427" t="s">
        <v>169</v>
      </c>
      <c r="B60" s="428"/>
      <c r="C60" s="428"/>
      <c r="D60" s="428"/>
      <c r="E60" s="428"/>
      <c r="F60" s="428"/>
      <c r="G60" s="428"/>
      <c r="H60" s="428"/>
      <c r="I60" s="428"/>
      <c r="J60" s="428"/>
      <c r="K60" s="428"/>
      <c r="L60" s="428"/>
      <c r="M60" s="428"/>
      <c r="N60" s="428"/>
      <c r="O60" s="404"/>
      <c r="P60" s="404"/>
      <c r="Q60" s="405"/>
      <c r="R60" s="404"/>
      <c r="S60" s="404"/>
      <c r="T60" s="405"/>
      <c r="U60" s="404"/>
      <c r="V60" s="404"/>
      <c r="W60" s="404"/>
      <c r="X60" s="404"/>
      <c r="Y60" s="404"/>
      <c r="Z60" s="404"/>
    </row>
    <row r="61" spans="1:26" ht="28.5" customHeight="1" x14ac:dyDescent="0.2">
      <c r="A61" s="428"/>
      <c r="B61" s="428"/>
      <c r="C61" s="428"/>
      <c r="D61" s="428"/>
      <c r="E61" s="428"/>
      <c r="F61" s="428"/>
      <c r="G61" s="428"/>
      <c r="H61" s="428"/>
      <c r="I61" s="428"/>
      <c r="J61" s="428"/>
      <c r="K61" s="428"/>
      <c r="L61" s="428"/>
      <c r="M61" s="428"/>
      <c r="N61" s="428"/>
      <c r="O61" s="406"/>
      <c r="P61" s="406"/>
      <c r="Q61" s="407"/>
      <c r="R61" s="406"/>
      <c r="S61" s="406"/>
      <c r="T61" s="407"/>
      <c r="U61" s="406"/>
      <c r="V61" s="406"/>
      <c r="W61" s="406"/>
      <c r="X61" s="406"/>
      <c r="Y61" s="406"/>
      <c r="Z61" s="406"/>
    </row>
    <row r="62" spans="1:26" s="421" customFormat="1" ht="15" customHeight="1" x14ac:dyDescent="0.2">
      <c r="A62" s="421" t="s">
        <v>145</v>
      </c>
      <c r="B62" s="422"/>
      <c r="E62" s="422"/>
      <c r="H62" s="422"/>
      <c r="K62" s="422"/>
      <c r="N62" s="422"/>
      <c r="Q62" s="422"/>
      <c r="T62" s="422"/>
    </row>
    <row r="63" spans="1:26" ht="76.5" customHeight="1" x14ac:dyDescent="0.2">
      <c r="A63" s="423" t="s">
        <v>167</v>
      </c>
      <c r="B63" s="423"/>
      <c r="C63" s="423"/>
      <c r="D63" s="423"/>
      <c r="E63" s="423"/>
      <c r="F63" s="423"/>
      <c r="G63" s="423"/>
      <c r="H63" s="423"/>
      <c r="I63" s="423"/>
      <c r="J63" s="423"/>
      <c r="K63" s="423"/>
      <c r="L63" s="423"/>
      <c r="M63" s="423"/>
      <c r="N63" s="423"/>
      <c r="O63" s="27"/>
      <c r="P63" s="27"/>
      <c r="Q63" s="26"/>
      <c r="R63" s="27"/>
      <c r="S63" s="27"/>
      <c r="T63" s="26"/>
      <c r="U63" s="27"/>
      <c r="V63" s="27"/>
      <c r="W63" s="27"/>
      <c r="X63" s="27"/>
      <c r="Y63" s="27"/>
      <c r="Z63" s="27"/>
    </row>
    <row r="64" spans="1:26" ht="27" customHeight="1" x14ac:dyDescent="0.2">
      <c r="A64" s="423" t="s">
        <v>189</v>
      </c>
      <c r="B64" s="423"/>
      <c r="C64" s="423"/>
      <c r="D64" s="423"/>
      <c r="E64" s="423"/>
      <c r="F64" s="423"/>
      <c r="G64" s="423"/>
      <c r="H64" s="423"/>
      <c r="I64" s="423"/>
      <c r="J64" s="423"/>
      <c r="K64" s="423"/>
      <c r="L64" s="423"/>
      <c r="M64" s="423"/>
      <c r="N64" s="423"/>
      <c r="O64" s="423"/>
      <c r="P64" s="423"/>
      <c r="Q64" s="423"/>
      <c r="R64" s="423"/>
      <c r="S64" s="423"/>
      <c r="T64" s="423"/>
      <c r="U64" s="423"/>
      <c r="V64" s="423"/>
      <c r="W64" s="423"/>
      <c r="X64" s="423"/>
      <c r="Y64" s="423"/>
      <c r="Z64" s="423"/>
    </row>
    <row r="65" spans="1:26" ht="27.75" customHeight="1" x14ac:dyDescent="0.2">
      <c r="A65" s="429" t="s">
        <v>245</v>
      </c>
      <c r="B65" s="429"/>
      <c r="C65" s="429"/>
      <c r="D65" s="429"/>
      <c r="E65" s="429"/>
      <c r="F65" s="429"/>
      <c r="G65" s="429"/>
      <c r="H65" s="429"/>
      <c r="I65" s="429"/>
      <c r="J65" s="429"/>
      <c r="K65" s="429"/>
      <c r="L65" s="429"/>
      <c r="M65" s="429"/>
      <c r="N65" s="429"/>
      <c r="O65" s="423"/>
      <c r="P65" s="423"/>
      <c r="Q65" s="423"/>
      <c r="R65" s="423"/>
      <c r="S65" s="423"/>
      <c r="T65" s="423"/>
      <c r="U65" s="423"/>
      <c r="V65" s="423"/>
      <c r="W65" s="423"/>
      <c r="X65" s="423"/>
      <c r="Y65" s="423"/>
      <c r="Z65" s="423"/>
    </row>
    <row r="66" spans="1:26" x14ac:dyDescent="0.2">
      <c r="A66" s="388" t="s">
        <v>202</v>
      </c>
      <c r="C66" s="388"/>
      <c r="D66" s="388"/>
      <c r="F66" s="388"/>
      <c r="G66" s="388"/>
      <c r="I66" s="388"/>
      <c r="J66" s="388"/>
      <c r="L66" s="388"/>
      <c r="M66" s="388"/>
      <c r="O66" s="388"/>
      <c r="P66" s="388"/>
      <c r="R66" s="388"/>
      <c r="S66" s="388"/>
      <c r="U66" s="388"/>
      <c r="V66" s="388"/>
      <c r="W66" s="388"/>
      <c r="X66" s="388"/>
      <c r="Y66" s="388"/>
      <c r="Z66" s="388"/>
    </row>
    <row r="69" spans="1:26" x14ac:dyDescent="0.2">
      <c r="A69" s="25"/>
    </row>
  </sheetData>
  <mergeCells count="20">
    <mergeCell ref="Q32:S32"/>
    <mergeCell ref="B5:D5"/>
    <mergeCell ref="E5:G5"/>
    <mergeCell ref="H5:J5"/>
    <mergeCell ref="K5:M5"/>
    <mergeCell ref="N5:P5"/>
    <mergeCell ref="Q5:S5"/>
    <mergeCell ref="B32:D32"/>
    <mergeCell ref="E32:G32"/>
    <mergeCell ref="H32:J32"/>
    <mergeCell ref="K32:M32"/>
    <mergeCell ref="N32:P32"/>
    <mergeCell ref="O65:Z65"/>
    <mergeCell ref="A56:Z56"/>
    <mergeCell ref="A57:N59"/>
    <mergeCell ref="A60:N61"/>
    <mergeCell ref="A63:N63"/>
    <mergeCell ref="A64:N64"/>
    <mergeCell ref="O64:Z64"/>
    <mergeCell ref="A65:N65"/>
  </mergeCells>
  <printOptions horizontalCentered="1"/>
  <pageMargins left="0.17" right="0.17" top="0.59" bottom="0.33" header="0.17" footer="0.15"/>
  <pageSetup scale="54" orientation="landscape" r:id="rId1"/>
  <headerFooter alignWithMargins="0">
    <oddHeader>&amp;C&amp;"Calibri,Bold"Table I-1
SCE Interruptible and Price Responsive Programs
 Subscription Statistics -  Estimated Ex Ante and Ex Post MWs
 2012</oddHeader>
    <oddFooter>&amp;L&amp;"Calibri,Bold"&amp;F&amp;C&amp;"Calibri,Bold"- PUBLIC -&amp;R&amp;"Calibri,Bold"&amp;D</oddFooter>
  </headerFooter>
  <ignoredErrors>
    <ignoredError sqref="E54 H54 K54 N54 Q54 K29 N29 Q29" formula="1"/>
    <ignoredError sqref="B20:S27 B17:C17 E17:S17 B18:C18 E18:S18 B19:C19 E19:S19 B53:S53 C16 F16 H16:S1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showGridLines="0" zoomScaleNormal="100" zoomScaleSheetLayoutView="75" workbookViewId="0"/>
  </sheetViews>
  <sheetFormatPr defaultRowHeight="12.75" x14ac:dyDescent="0.2"/>
  <cols>
    <col min="1" max="1" width="27" style="1" customWidth="1"/>
    <col min="2" max="13" width="10.7109375" style="1" customWidth="1"/>
    <col min="14" max="14" width="13.28515625" style="141" customWidth="1"/>
    <col min="15" max="15" width="52.42578125" style="1" customWidth="1"/>
    <col min="16" max="16" width="15" style="1" bestFit="1" customWidth="1"/>
    <col min="17" max="17" width="10.5703125" style="1" customWidth="1"/>
    <col min="18" max="18" width="9.85546875" style="1" bestFit="1" customWidth="1"/>
    <col min="19" max="19" width="11.140625" style="1" customWidth="1"/>
    <col min="20" max="20" width="9.85546875" style="1" bestFit="1" customWidth="1"/>
    <col min="21" max="21" width="10.85546875" style="1" customWidth="1"/>
    <col min="22" max="22" width="12.140625" style="1" bestFit="1" customWidth="1"/>
    <col min="23" max="23" width="12.140625" style="1" customWidth="1"/>
    <col min="24" max="24" width="9.5703125" style="1" bestFit="1" customWidth="1"/>
    <col min="25" max="25" width="11.140625" style="1" customWidth="1"/>
    <col min="26" max="26" width="11.7109375" style="1" bestFit="1" customWidth="1"/>
    <col min="27" max="27" width="11.7109375" style="1" customWidth="1"/>
    <col min="28" max="16384" width="9.140625" style="1"/>
  </cols>
  <sheetData>
    <row r="1" spans="1:16" x14ac:dyDescent="0.2">
      <c r="A1" s="2" t="s">
        <v>190</v>
      </c>
    </row>
    <row r="4" spans="1:16" ht="12.75" customHeight="1" x14ac:dyDescent="0.2">
      <c r="A4" s="109"/>
      <c r="B4" s="437" t="s">
        <v>165</v>
      </c>
      <c r="C4" s="437"/>
      <c r="D4" s="437"/>
      <c r="E4" s="437"/>
      <c r="F4" s="437"/>
      <c r="G4" s="437"/>
      <c r="H4" s="437"/>
      <c r="I4" s="437"/>
      <c r="J4" s="437"/>
      <c r="K4" s="437"/>
      <c r="L4" s="437"/>
      <c r="M4" s="437"/>
      <c r="N4" s="438" t="s">
        <v>235</v>
      </c>
      <c r="O4" s="20"/>
    </row>
    <row r="5" spans="1:16" ht="40.5" customHeight="1" x14ac:dyDescent="0.2">
      <c r="A5" s="110" t="s">
        <v>163</v>
      </c>
      <c r="B5" s="138" t="s">
        <v>0</v>
      </c>
      <c r="C5" s="7" t="s">
        <v>1</v>
      </c>
      <c r="D5" s="7" t="s">
        <v>2</v>
      </c>
      <c r="E5" s="7" t="s">
        <v>3</v>
      </c>
      <c r="F5" s="7" t="s">
        <v>4</v>
      </c>
      <c r="G5" s="7" t="s">
        <v>5</v>
      </c>
      <c r="H5" s="7" t="s">
        <v>6</v>
      </c>
      <c r="I5" s="7" t="s">
        <v>162</v>
      </c>
      <c r="J5" s="7" t="s">
        <v>161</v>
      </c>
      <c r="K5" s="7" t="s">
        <v>9</v>
      </c>
      <c r="L5" s="7" t="s">
        <v>160</v>
      </c>
      <c r="M5" s="8" t="s">
        <v>11</v>
      </c>
      <c r="N5" s="439"/>
      <c r="O5" s="36" t="s">
        <v>159</v>
      </c>
    </row>
    <row r="6" spans="1:16" x14ac:dyDescent="0.2">
      <c r="A6" s="130" t="s">
        <v>12</v>
      </c>
      <c r="B6" s="136">
        <v>656.9</v>
      </c>
      <c r="C6" s="131">
        <v>656.9</v>
      </c>
      <c r="D6" s="131">
        <v>656.9</v>
      </c>
      <c r="E6" s="131">
        <v>656.9</v>
      </c>
      <c r="F6" s="131">
        <v>656.9</v>
      </c>
      <c r="G6" s="131">
        <v>656.9</v>
      </c>
      <c r="H6" s="131">
        <v>656.9</v>
      </c>
      <c r="I6" s="131">
        <v>656.9</v>
      </c>
      <c r="J6" s="131">
        <v>656.9</v>
      </c>
      <c r="K6" s="131">
        <v>656.9</v>
      </c>
      <c r="L6" s="131">
        <v>656.9</v>
      </c>
      <c r="M6" s="131">
        <v>656.9</v>
      </c>
      <c r="N6" s="142">
        <v>11478</v>
      </c>
      <c r="O6" s="132" t="s">
        <v>158</v>
      </c>
    </row>
    <row r="7" spans="1:16" x14ac:dyDescent="0.2">
      <c r="A7" s="146" t="s">
        <v>199</v>
      </c>
      <c r="B7" s="147">
        <v>2.16</v>
      </c>
      <c r="C7" s="148">
        <v>2.16</v>
      </c>
      <c r="D7" s="148">
        <v>2.16</v>
      </c>
      <c r="E7" s="148">
        <v>2.16</v>
      </c>
      <c r="F7" s="148">
        <v>2.16</v>
      </c>
      <c r="G7" s="148">
        <v>2.16</v>
      </c>
      <c r="H7" s="148">
        <v>2.16</v>
      </c>
      <c r="I7" s="148">
        <v>2.16</v>
      </c>
      <c r="J7" s="148">
        <v>2.16</v>
      </c>
      <c r="K7" s="148">
        <v>2.16</v>
      </c>
      <c r="L7" s="148">
        <v>2.16</v>
      </c>
      <c r="M7" s="148">
        <v>2.16</v>
      </c>
      <c r="N7" s="149">
        <v>2121195</v>
      </c>
      <c r="O7" s="150" t="s">
        <v>157</v>
      </c>
    </row>
    <row r="8" spans="1:16" x14ac:dyDescent="0.2">
      <c r="A8" s="130" t="s">
        <v>224</v>
      </c>
      <c r="B8" s="136">
        <f>0.754*7</f>
        <v>5.2780000000000005</v>
      </c>
      <c r="C8" s="131">
        <f t="shared" ref="C8:M8" si="0">0.754*7</f>
        <v>5.2780000000000005</v>
      </c>
      <c r="D8" s="131">
        <f t="shared" si="0"/>
        <v>5.2780000000000005</v>
      </c>
      <c r="E8" s="131">
        <f t="shared" si="0"/>
        <v>5.2780000000000005</v>
      </c>
      <c r="F8" s="131">
        <f t="shared" si="0"/>
        <v>5.2780000000000005</v>
      </c>
      <c r="G8" s="131">
        <f t="shared" si="0"/>
        <v>5.2780000000000005</v>
      </c>
      <c r="H8" s="131">
        <f t="shared" si="0"/>
        <v>5.2780000000000005</v>
      </c>
      <c r="I8" s="131">
        <f t="shared" si="0"/>
        <v>5.2780000000000005</v>
      </c>
      <c r="J8" s="131">
        <f t="shared" si="0"/>
        <v>5.2780000000000005</v>
      </c>
      <c r="K8" s="131">
        <f t="shared" si="0"/>
        <v>5.2780000000000005</v>
      </c>
      <c r="L8" s="131">
        <f t="shared" si="0"/>
        <v>5.2780000000000005</v>
      </c>
      <c r="M8" s="131">
        <f t="shared" si="0"/>
        <v>5.2780000000000005</v>
      </c>
      <c r="N8" s="143">
        <v>466866</v>
      </c>
      <c r="O8" s="132" t="s">
        <v>156</v>
      </c>
    </row>
    <row r="9" spans="1:16" x14ac:dyDescent="0.2">
      <c r="A9" s="146" t="s">
        <v>15</v>
      </c>
      <c r="B9" s="147">
        <v>1517</v>
      </c>
      <c r="C9" s="148">
        <v>1517</v>
      </c>
      <c r="D9" s="148">
        <v>1517</v>
      </c>
      <c r="E9" s="148">
        <v>1517</v>
      </c>
      <c r="F9" s="148">
        <v>1517</v>
      </c>
      <c r="G9" s="148">
        <v>1517</v>
      </c>
      <c r="H9" s="148">
        <v>1517</v>
      </c>
      <c r="I9" s="148">
        <v>1517</v>
      </c>
      <c r="J9" s="148">
        <v>1517</v>
      </c>
      <c r="K9" s="148">
        <v>1517</v>
      </c>
      <c r="L9" s="148">
        <v>1517</v>
      </c>
      <c r="M9" s="148">
        <v>1517</v>
      </c>
      <c r="N9" s="151" t="s">
        <v>52</v>
      </c>
      <c r="O9" s="152" t="s">
        <v>155</v>
      </c>
    </row>
    <row r="10" spans="1:16" x14ac:dyDescent="0.2">
      <c r="A10" s="130" t="s">
        <v>16</v>
      </c>
      <c r="B10" s="136">
        <v>29.9</v>
      </c>
      <c r="C10" s="131">
        <v>29.9</v>
      </c>
      <c r="D10" s="131">
        <v>29.9</v>
      </c>
      <c r="E10" s="131">
        <v>29.9</v>
      </c>
      <c r="F10" s="131">
        <v>29.9</v>
      </c>
      <c r="G10" s="131">
        <v>29.9</v>
      </c>
      <c r="H10" s="131">
        <v>29.9</v>
      </c>
      <c r="I10" s="131">
        <v>29.9</v>
      </c>
      <c r="J10" s="131">
        <v>29.9</v>
      </c>
      <c r="K10" s="131">
        <v>29.9</v>
      </c>
      <c r="L10" s="131">
        <v>29.9</v>
      </c>
      <c r="M10" s="131">
        <v>29.9</v>
      </c>
      <c r="N10" s="143">
        <v>7555</v>
      </c>
      <c r="O10" s="132" t="s">
        <v>154</v>
      </c>
    </row>
    <row r="11" spans="1:16" s="30" customFormat="1" x14ac:dyDescent="0.2">
      <c r="A11" s="146" t="s">
        <v>228</v>
      </c>
      <c r="B11" s="147">
        <v>7.5</v>
      </c>
      <c r="C11" s="148">
        <v>7.5</v>
      </c>
      <c r="D11" s="148">
        <v>7.5</v>
      </c>
      <c r="E11" s="148">
        <v>7.5</v>
      </c>
      <c r="F11" s="148">
        <v>7.5</v>
      </c>
      <c r="G11" s="148">
        <v>7.5</v>
      </c>
      <c r="H11" s="148">
        <v>7.5</v>
      </c>
      <c r="I11" s="148">
        <v>7.5</v>
      </c>
      <c r="J11" s="148">
        <v>7.5</v>
      </c>
      <c r="K11" s="148">
        <v>7.5</v>
      </c>
      <c r="L11" s="148">
        <v>7.5</v>
      </c>
      <c r="M11" s="148">
        <v>7.5</v>
      </c>
      <c r="N11" s="149">
        <v>10478</v>
      </c>
      <c r="O11" s="150" t="s">
        <v>153</v>
      </c>
    </row>
    <row r="12" spans="1:16" x14ac:dyDescent="0.2">
      <c r="A12" s="130" t="s">
        <v>17</v>
      </c>
      <c r="B12" s="137">
        <v>44.8</v>
      </c>
      <c r="C12" s="133">
        <v>44.8</v>
      </c>
      <c r="D12" s="133">
        <v>44.8</v>
      </c>
      <c r="E12" s="133">
        <v>44.8</v>
      </c>
      <c r="F12" s="133">
        <v>44.8</v>
      </c>
      <c r="G12" s="133">
        <v>44.8</v>
      </c>
      <c r="H12" s="133">
        <v>44.8</v>
      </c>
      <c r="I12" s="133">
        <v>44.8</v>
      </c>
      <c r="J12" s="133">
        <v>44.8</v>
      </c>
      <c r="K12" s="133">
        <v>44.8</v>
      </c>
      <c r="L12" s="133">
        <v>44.8</v>
      </c>
      <c r="M12" s="133">
        <v>44.8</v>
      </c>
      <c r="N12" s="143">
        <v>12680</v>
      </c>
      <c r="O12" s="132" t="s">
        <v>153</v>
      </c>
      <c r="P12" s="30"/>
    </row>
    <row r="13" spans="1:16" x14ac:dyDescent="0.2">
      <c r="A13" s="146" t="s">
        <v>152</v>
      </c>
      <c r="B13" s="147">
        <v>34.9</v>
      </c>
      <c r="C13" s="148">
        <v>34.9</v>
      </c>
      <c r="D13" s="148">
        <v>34.9</v>
      </c>
      <c r="E13" s="148">
        <v>34.9</v>
      </c>
      <c r="F13" s="148">
        <v>34.9</v>
      </c>
      <c r="G13" s="148">
        <v>34.9</v>
      </c>
      <c r="H13" s="148">
        <v>34.9</v>
      </c>
      <c r="I13" s="148">
        <v>34.9</v>
      </c>
      <c r="J13" s="148">
        <v>34.9</v>
      </c>
      <c r="K13" s="148">
        <v>34.9</v>
      </c>
      <c r="L13" s="148">
        <v>34.9</v>
      </c>
      <c r="M13" s="148">
        <v>34.9</v>
      </c>
      <c r="N13" s="149">
        <v>634097</v>
      </c>
      <c r="O13" s="150" t="s">
        <v>148</v>
      </c>
    </row>
    <row r="14" spans="1:16" x14ac:dyDescent="0.2">
      <c r="A14" s="130" t="s">
        <v>151</v>
      </c>
      <c r="B14" s="136">
        <v>5.0380000000000003</v>
      </c>
      <c r="C14" s="131">
        <v>5.0380000000000003</v>
      </c>
      <c r="D14" s="131">
        <v>5.0380000000000003</v>
      </c>
      <c r="E14" s="131">
        <v>5.0380000000000003</v>
      </c>
      <c r="F14" s="131">
        <v>5.0380000000000003</v>
      </c>
      <c r="G14" s="131">
        <v>5.0380000000000003</v>
      </c>
      <c r="H14" s="131">
        <v>5.0380000000000003</v>
      </c>
      <c r="I14" s="131">
        <v>5.0380000000000003</v>
      </c>
      <c r="J14" s="131">
        <v>5.0380000000000003</v>
      </c>
      <c r="K14" s="131">
        <v>5.0380000000000003</v>
      </c>
      <c r="L14" s="131">
        <v>5.0380000000000003</v>
      </c>
      <c r="M14" s="131">
        <v>5.0380000000000003</v>
      </c>
      <c r="N14" s="143">
        <v>634097</v>
      </c>
      <c r="O14" s="132" t="s">
        <v>148</v>
      </c>
    </row>
    <row r="15" spans="1:16" x14ac:dyDescent="0.2">
      <c r="A15" s="146" t="s">
        <v>150</v>
      </c>
      <c r="B15" s="147">
        <v>93.86</v>
      </c>
      <c r="C15" s="148">
        <v>93.86</v>
      </c>
      <c r="D15" s="148">
        <v>93.86</v>
      </c>
      <c r="E15" s="148">
        <v>93.86</v>
      </c>
      <c r="F15" s="148">
        <v>93.86</v>
      </c>
      <c r="G15" s="148">
        <v>93.86</v>
      </c>
      <c r="H15" s="148">
        <v>93.86</v>
      </c>
      <c r="I15" s="148">
        <v>93.86</v>
      </c>
      <c r="J15" s="148">
        <v>93.86</v>
      </c>
      <c r="K15" s="148">
        <v>93.86</v>
      </c>
      <c r="L15" s="148">
        <v>93.86</v>
      </c>
      <c r="M15" s="148">
        <v>93.86</v>
      </c>
      <c r="N15" s="149">
        <v>634097</v>
      </c>
      <c r="O15" s="150" t="s">
        <v>148</v>
      </c>
    </row>
    <row r="16" spans="1:16" x14ac:dyDescent="0.2">
      <c r="A16" s="130" t="s">
        <v>149</v>
      </c>
      <c r="B16" s="136">
        <v>60.28</v>
      </c>
      <c r="C16" s="131">
        <v>60.28</v>
      </c>
      <c r="D16" s="131">
        <v>60.28</v>
      </c>
      <c r="E16" s="131">
        <v>60.28</v>
      </c>
      <c r="F16" s="131">
        <v>60.28</v>
      </c>
      <c r="G16" s="131">
        <v>60.28</v>
      </c>
      <c r="H16" s="131">
        <v>60.28</v>
      </c>
      <c r="I16" s="131">
        <v>60.28</v>
      </c>
      <c r="J16" s="131">
        <v>60.28</v>
      </c>
      <c r="K16" s="131">
        <v>60.28</v>
      </c>
      <c r="L16" s="131">
        <v>60.28</v>
      </c>
      <c r="M16" s="131">
        <v>60.28</v>
      </c>
      <c r="N16" s="143">
        <v>634097</v>
      </c>
      <c r="O16" s="132" t="s">
        <v>148</v>
      </c>
    </row>
    <row r="17" spans="1:23" x14ac:dyDescent="0.2">
      <c r="A17" s="146" t="s">
        <v>39</v>
      </c>
      <c r="B17" s="147">
        <v>0</v>
      </c>
      <c r="C17" s="148">
        <v>0</v>
      </c>
      <c r="D17" s="148">
        <v>0</v>
      </c>
      <c r="E17" s="148">
        <v>0</v>
      </c>
      <c r="F17" s="148">
        <v>0</v>
      </c>
      <c r="G17" s="148">
        <v>0</v>
      </c>
      <c r="H17" s="148">
        <v>135.69999999999999</v>
      </c>
      <c r="I17" s="148">
        <v>134.9</v>
      </c>
      <c r="J17" s="148">
        <v>196.6</v>
      </c>
      <c r="K17" s="148">
        <v>0</v>
      </c>
      <c r="L17" s="148">
        <v>0</v>
      </c>
      <c r="M17" s="148">
        <v>0</v>
      </c>
      <c r="N17" s="149">
        <v>2921</v>
      </c>
      <c r="O17" s="150" t="s">
        <v>147</v>
      </c>
      <c r="R17" s="30"/>
    </row>
    <row r="18" spans="1:23" ht="25.5" x14ac:dyDescent="0.2">
      <c r="A18" s="134" t="s">
        <v>225</v>
      </c>
      <c r="B18" s="139" t="s">
        <v>52</v>
      </c>
      <c r="C18" s="140" t="s">
        <v>52</v>
      </c>
      <c r="D18" s="140" t="s">
        <v>52</v>
      </c>
      <c r="E18" s="140" t="s">
        <v>52</v>
      </c>
      <c r="F18" s="140" t="s">
        <v>52</v>
      </c>
      <c r="G18" s="140" t="s">
        <v>52</v>
      </c>
      <c r="H18" s="140" t="s">
        <v>52</v>
      </c>
      <c r="I18" s="140" t="s">
        <v>52</v>
      </c>
      <c r="J18" s="140" t="s">
        <v>52</v>
      </c>
      <c r="K18" s="140" t="s">
        <v>52</v>
      </c>
      <c r="L18" s="140" t="s">
        <v>52</v>
      </c>
      <c r="M18" s="140" t="s">
        <v>52</v>
      </c>
      <c r="N18" s="144">
        <v>3376620</v>
      </c>
      <c r="O18" s="135" t="s">
        <v>192</v>
      </c>
      <c r="R18" s="30"/>
    </row>
    <row r="19" spans="1:23" x14ac:dyDescent="0.2">
      <c r="A19" s="146" t="s">
        <v>29</v>
      </c>
      <c r="B19" s="153" t="s">
        <v>52</v>
      </c>
      <c r="C19" s="154" t="s">
        <v>52</v>
      </c>
      <c r="D19" s="154" t="s">
        <v>52</v>
      </c>
      <c r="E19" s="154" t="s">
        <v>52</v>
      </c>
      <c r="F19" s="154" t="s">
        <v>52</v>
      </c>
      <c r="G19" s="154" t="s">
        <v>52</v>
      </c>
      <c r="H19" s="154" t="s">
        <v>52</v>
      </c>
      <c r="I19" s="154" t="s">
        <v>52</v>
      </c>
      <c r="J19" s="154" t="s">
        <v>52</v>
      </c>
      <c r="K19" s="154" t="s">
        <v>52</v>
      </c>
      <c r="L19" s="154" t="s">
        <v>52</v>
      </c>
      <c r="M19" s="154" t="s">
        <v>52</v>
      </c>
      <c r="N19" s="149">
        <v>21310</v>
      </c>
      <c r="O19" s="150" t="s">
        <v>146</v>
      </c>
    </row>
    <row r="21" spans="1:23" x14ac:dyDescent="0.2">
      <c r="A21" s="21" t="s">
        <v>26</v>
      </c>
    </row>
    <row r="22" spans="1:23" ht="41.25" customHeight="1" x14ac:dyDescent="0.2">
      <c r="A22" s="441" t="s">
        <v>187</v>
      </c>
      <c r="B22" s="441"/>
      <c r="C22" s="441"/>
      <c r="D22" s="441"/>
      <c r="E22" s="441"/>
      <c r="F22" s="441"/>
      <c r="G22" s="441"/>
      <c r="H22" s="441"/>
      <c r="I22" s="441"/>
      <c r="J22" s="441"/>
      <c r="K22" s="441"/>
      <c r="L22" s="441"/>
      <c r="M22" s="441"/>
      <c r="N22" s="441"/>
      <c r="O22" s="441"/>
    </row>
    <row r="23" spans="1:23" x14ac:dyDescent="0.2">
      <c r="A23" s="32"/>
      <c r="B23" s="32"/>
      <c r="C23" s="32"/>
      <c r="D23" s="32"/>
      <c r="E23" s="32"/>
      <c r="F23" s="32"/>
      <c r="G23" s="32"/>
      <c r="H23" s="32"/>
      <c r="I23" s="32"/>
      <c r="J23" s="32"/>
      <c r="K23" s="32"/>
      <c r="L23" s="32"/>
      <c r="M23" s="32"/>
      <c r="N23" s="145"/>
      <c r="O23" s="32"/>
    </row>
    <row r="24" spans="1:23" ht="25.5" customHeight="1" x14ac:dyDescent="0.2">
      <c r="A24" s="442" t="s">
        <v>191</v>
      </c>
      <c r="B24" s="442"/>
      <c r="C24" s="442"/>
      <c r="D24" s="442"/>
      <c r="E24" s="442"/>
      <c r="F24" s="442"/>
      <c r="G24" s="442"/>
      <c r="H24" s="442"/>
      <c r="I24" s="442"/>
      <c r="J24" s="442"/>
      <c r="K24" s="442"/>
      <c r="L24" s="442"/>
      <c r="M24" s="442"/>
      <c r="N24" s="442"/>
      <c r="O24" s="442"/>
    </row>
    <row r="26" spans="1:23" ht="12.75" customHeight="1" x14ac:dyDescent="0.2">
      <c r="A26" s="109"/>
      <c r="B26" s="437" t="s">
        <v>164</v>
      </c>
      <c r="C26" s="437"/>
      <c r="D26" s="437"/>
      <c r="E26" s="437"/>
      <c r="F26" s="437"/>
      <c r="G26" s="437"/>
      <c r="H26" s="437"/>
      <c r="I26" s="437"/>
      <c r="J26" s="437"/>
      <c r="K26" s="437"/>
      <c r="L26" s="437"/>
      <c r="M26" s="437"/>
      <c r="N26" s="438" t="s">
        <v>235</v>
      </c>
      <c r="O26" s="20"/>
    </row>
    <row r="27" spans="1:23" ht="40.5" customHeight="1" x14ac:dyDescent="0.2">
      <c r="A27" s="110" t="s">
        <v>163</v>
      </c>
      <c r="B27" s="138" t="s">
        <v>0</v>
      </c>
      <c r="C27" s="7" t="s">
        <v>1</v>
      </c>
      <c r="D27" s="7" t="s">
        <v>2</v>
      </c>
      <c r="E27" s="7" t="s">
        <v>3</v>
      </c>
      <c r="F27" s="7" t="s">
        <v>4</v>
      </c>
      <c r="G27" s="7" t="s">
        <v>5</v>
      </c>
      <c r="H27" s="7" t="s">
        <v>6</v>
      </c>
      <c r="I27" s="7" t="s">
        <v>162</v>
      </c>
      <c r="J27" s="7" t="s">
        <v>161</v>
      </c>
      <c r="K27" s="7" t="s">
        <v>9</v>
      </c>
      <c r="L27" s="7" t="s">
        <v>160</v>
      </c>
      <c r="M27" s="8" t="s">
        <v>11</v>
      </c>
      <c r="N27" s="439"/>
      <c r="O27" s="36" t="s">
        <v>159</v>
      </c>
      <c r="S27" s="1" t="s">
        <v>14</v>
      </c>
    </row>
    <row r="28" spans="1:23" x14ac:dyDescent="0.2">
      <c r="A28" s="29" t="s">
        <v>12</v>
      </c>
      <c r="B28" s="136">
        <v>786.2</v>
      </c>
      <c r="C28" s="131">
        <v>827</v>
      </c>
      <c r="D28" s="131">
        <v>779</v>
      </c>
      <c r="E28" s="131">
        <v>870.2</v>
      </c>
      <c r="F28" s="131">
        <v>919.1</v>
      </c>
      <c r="G28" s="131">
        <v>868.9</v>
      </c>
      <c r="H28" s="131">
        <v>852.3</v>
      </c>
      <c r="I28" s="131">
        <v>852</v>
      </c>
      <c r="J28" s="131">
        <v>861.1</v>
      </c>
      <c r="K28" s="131">
        <v>910.4</v>
      </c>
      <c r="L28" s="131">
        <v>835.6</v>
      </c>
      <c r="M28" s="155">
        <v>716.6</v>
      </c>
      <c r="N28" s="142">
        <v>11478</v>
      </c>
      <c r="O28" s="28" t="s">
        <v>158</v>
      </c>
      <c r="R28" s="30"/>
    </row>
    <row r="29" spans="1:23" x14ac:dyDescent="0.2">
      <c r="A29" s="156" t="s">
        <v>199</v>
      </c>
      <c r="B29" s="147">
        <v>0</v>
      </c>
      <c r="C29" s="148">
        <v>0</v>
      </c>
      <c r="D29" s="148">
        <v>0</v>
      </c>
      <c r="E29" s="148">
        <v>0</v>
      </c>
      <c r="F29" s="148">
        <v>0</v>
      </c>
      <c r="G29" s="148">
        <v>1.4187000000000001</v>
      </c>
      <c r="H29" s="148">
        <v>1.6626000000000001</v>
      </c>
      <c r="I29" s="148">
        <v>1.5118</v>
      </c>
      <c r="J29" s="148">
        <v>1.5593999999999999</v>
      </c>
      <c r="K29" s="148">
        <v>0</v>
      </c>
      <c r="L29" s="148">
        <v>0</v>
      </c>
      <c r="M29" s="157">
        <v>0</v>
      </c>
      <c r="N29" s="149">
        <v>2121195</v>
      </c>
      <c r="O29" s="156" t="s">
        <v>157</v>
      </c>
      <c r="P29" s="33"/>
      <c r="Q29" s="30"/>
      <c r="R29" s="30"/>
      <c r="S29" s="30"/>
    </row>
    <row r="30" spans="1:23" x14ac:dyDescent="0.2">
      <c r="A30" s="29" t="s">
        <v>224</v>
      </c>
      <c r="B30" s="136">
        <v>0</v>
      </c>
      <c r="C30" s="131">
        <v>0</v>
      </c>
      <c r="D30" s="131">
        <v>0</v>
      </c>
      <c r="E30" s="131">
        <v>0</v>
      </c>
      <c r="F30" s="131">
        <v>0</v>
      </c>
      <c r="G30" s="131">
        <f>0.5*7</f>
        <v>3.5</v>
      </c>
      <c r="H30" s="131">
        <f>0.69*7</f>
        <v>4.83</v>
      </c>
      <c r="I30" s="131">
        <f>0.92*7</f>
        <v>6.44</v>
      </c>
      <c r="J30" s="131">
        <f>0.8*7</f>
        <v>5.6000000000000005</v>
      </c>
      <c r="K30" s="131">
        <v>0</v>
      </c>
      <c r="L30" s="131">
        <v>0</v>
      </c>
      <c r="M30" s="155">
        <v>0</v>
      </c>
      <c r="N30" s="143">
        <v>466866</v>
      </c>
      <c r="O30" s="28" t="s">
        <v>156</v>
      </c>
      <c r="W30" s="30"/>
    </row>
    <row r="31" spans="1:23" x14ac:dyDescent="0.2">
      <c r="A31" s="156" t="s">
        <v>15</v>
      </c>
      <c r="B31" s="147">
        <v>1596.86</v>
      </c>
      <c r="C31" s="148">
        <v>1599.36</v>
      </c>
      <c r="D31" s="148">
        <v>1601.12</v>
      </c>
      <c r="E31" s="148">
        <v>1555.39</v>
      </c>
      <c r="F31" s="148">
        <v>1609.84</v>
      </c>
      <c r="G31" s="148">
        <v>1524.28</v>
      </c>
      <c r="H31" s="148">
        <v>1510.61</v>
      </c>
      <c r="I31" s="148">
        <v>1532.09</v>
      </c>
      <c r="J31" s="148">
        <v>1469.18</v>
      </c>
      <c r="K31" s="148">
        <v>1450.55</v>
      </c>
      <c r="L31" s="148">
        <v>1498.27</v>
      </c>
      <c r="M31" s="157">
        <v>1348.11</v>
      </c>
      <c r="N31" s="151" t="s">
        <v>52</v>
      </c>
      <c r="O31" s="158" t="s">
        <v>155</v>
      </c>
      <c r="V31" s="30"/>
    </row>
    <row r="32" spans="1:23" x14ac:dyDescent="0.2">
      <c r="A32" s="29" t="s">
        <v>16</v>
      </c>
      <c r="B32" s="136">
        <v>22.5</v>
      </c>
      <c r="C32" s="131">
        <v>23.6</v>
      </c>
      <c r="D32" s="131">
        <v>29.1</v>
      </c>
      <c r="E32" s="131">
        <v>43.2</v>
      </c>
      <c r="F32" s="131">
        <v>45.5</v>
      </c>
      <c r="G32" s="131">
        <v>43.6</v>
      </c>
      <c r="H32" s="131">
        <v>41.7</v>
      </c>
      <c r="I32" s="131">
        <v>41.5</v>
      </c>
      <c r="J32" s="131">
        <v>39.1</v>
      </c>
      <c r="K32" s="131">
        <v>40.6</v>
      </c>
      <c r="L32" s="131">
        <v>32.6</v>
      </c>
      <c r="M32" s="155">
        <v>22.4</v>
      </c>
      <c r="N32" s="143">
        <v>7555</v>
      </c>
      <c r="O32" s="28" t="s">
        <v>154</v>
      </c>
    </row>
    <row r="33" spans="1:16" x14ac:dyDescent="0.2">
      <c r="A33" s="156" t="s">
        <v>228</v>
      </c>
      <c r="B33" s="147">
        <v>0</v>
      </c>
      <c r="C33" s="148">
        <v>0</v>
      </c>
      <c r="D33" s="148">
        <v>0</v>
      </c>
      <c r="E33" s="148">
        <v>0</v>
      </c>
      <c r="F33" s="148">
        <v>0</v>
      </c>
      <c r="G33" s="148">
        <v>9.36</v>
      </c>
      <c r="H33" s="148">
        <v>7.67</v>
      </c>
      <c r="I33" s="148">
        <v>8.56</v>
      </c>
      <c r="J33" s="148">
        <v>9.14</v>
      </c>
      <c r="K33" s="148">
        <v>0</v>
      </c>
      <c r="L33" s="148">
        <v>0</v>
      </c>
      <c r="M33" s="157">
        <v>0</v>
      </c>
      <c r="N33" s="149">
        <v>10478</v>
      </c>
      <c r="O33" s="156" t="s">
        <v>153</v>
      </c>
    </row>
    <row r="34" spans="1:16" x14ac:dyDescent="0.2">
      <c r="A34" s="29" t="s">
        <v>17</v>
      </c>
      <c r="B34" s="137">
        <v>37.299999999999997</v>
      </c>
      <c r="C34" s="133">
        <v>38.58</v>
      </c>
      <c r="D34" s="133">
        <v>40.29</v>
      </c>
      <c r="E34" s="131">
        <v>45.03</v>
      </c>
      <c r="F34" s="131">
        <v>46.73</v>
      </c>
      <c r="G34" s="131">
        <v>45.04</v>
      </c>
      <c r="H34" s="131">
        <v>46.24</v>
      </c>
      <c r="I34" s="131">
        <v>46.62</v>
      </c>
      <c r="J34" s="131">
        <v>46.52</v>
      </c>
      <c r="K34" s="131">
        <v>46.91</v>
      </c>
      <c r="L34" s="131">
        <v>40.54</v>
      </c>
      <c r="M34" s="155">
        <v>36.29</v>
      </c>
      <c r="N34" s="143">
        <v>12680</v>
      </c>
      <c r="O34" s="28" t="s">
        <v>153</v>
      </c>
    </row>
    <row r="35" spans="1:16" x14ac:dyDescent="0.2">
      <c r="A35" s="156" t="s">
        <v>152</v>
      </c>
      <c r="B35" s="147">
        <v>0</v>
      </c>
      <c r="C35" s="148">
        <v>0</v>
      </c>
      <c r="D35" s="148">
        <v>0</v>
      </c>
      <c r="E35" s="148">
        <v>0</v>
      </c>
      <c r="F35" s="148">
        <v>35.869999999999997</v>
      </c>
      <c r="G35" s="148">
        <v>37.130000000000003</v>
      </c>
      <c r="H35" s="148">
        <v>38.51</v>
      </c>
      <c r="I35" s="148">
        <v>39.39</v>
      </c>
      <c r="J35" s="148">
        <v>39.1</v>
      </c>
      <c r="K35" s="148">
        <v>36.479999999999997</v>
      </c>
      <c r="L35" s="148">
        <v>0</v>
      </c>
      <c r="M35" s="157">
        <v>0</v>
      </c>
      <c r="N35" s="149">
        <v>634097</v>
      </c>
      <c r="O35" s="156" t="s">
        <v>148</v>
      </c>
    </row>
    <row r="36" spans="1:16" x14ac:dyDescent="0.2">
      <c r="A36" s="29" t="s">
        <v>151</v>
      </c>
      <c r="B36" s="136">
        <v>0</v>
      </c>
      <c r="C36" s="131">
        <v>0</v>
      </c>
      <c r="D36" s="131">
        <v>0</v>
      </c>
      <c r="E36" s="131">
        <v>0</v>
      </c>
      <c r="F36" s="131">
        <v>10.039999999999999</v>
      </c>
      <c r="G36" s="131">
        <v>10.38</v>
      </c>
      <c r="H36" s="131">
        <v>10.77</v>
      </c>
      <c r="I36" s="131">
        <v>11.06</v>
      </c>
      <c r="J36" s="131">
        <v>10.7</v>
      </c>
      <c r="K36" s="131">
        <v>10.27</v>
      </c>
      <c r="L36" s="131">
        <v>0</v>
      </c>
      <c r="M36" s="155">
        <v>0</v>
      </c>
      <c r="N36" s="143">
        <v>634097</v>
      </c>
      <c r="O36" s="28" t="s">
        <v>148</v>
      </c>
    </row>
    <row r="37" spans="1:16" x14ac:dyDescent="0.2">
      <c r="A37" s="156" t="s">
        <v>150</v>
      </c>
      <c r="B37" s="147">
        <v>32.99</v>
      </c>
      <c r="C37" s="148">
        <v>32.99</v>
      </c>
      <c r="D37" s="148">
        <v>32.99</v>
      </c>
      <c r="E37" s="148">
        <v>65.88</v>
      </c>
      <c r="F37" s="148">
        <v>63.33</v>
      </c>
      <c r="G37" s="148">
        <v>63.21</v>
      </c>
      <c r="H37" s="148">
        <v>65.22</v>
      </c>
      <c r="I37" s="148">
        <v>66.81</v>
      </c>
      <c r="J37" s="148">
        <v>66.7</v>
      </c>
      <c r="K37" s="148">
        <v>64.12</v>
      </c>
      <c r="L37" s="148">
        <v>32.99</v>
      </c>
      <c r="M37" s="157">
        <v>32.99</v>
      </c>
      <c r="N37" s="149">
        <v>634097</v>
      </c>
      <c r="O37" s="156" t="s">
        <v>148</v>
      </c>
    </row>
    <row r="38" spans="1:16" x14ac:dyDescent="0.2">
      <c r="A38" s="29" t="s">
        <v>149</v>
      </c>
      <c r="B38" s="136">
        <v>35.1</v>
      </c>
      <c r="C38" s="131">
        <v>35.1</v>
      </c>
      <c r="D38" s="131">
        <v>35.1</v>
      </c>
      <c r="E38" s="131">
        <v>64.61</v>
      </c>
      <c r="F38" s="131">
        <v>60.75</v>
      </c>
      <c r="G38" s="131">
        <v>62.14</v>
      </c>
      <c r="H38" s="131">
        <v>64.69</v>
      </c>
      <c r="I38" s="131">
        <v>65.53</v>
      </c>
      <c r="J38" s="131">
        <v>62.88</v>
      </c>
      <c r="K38" s="131">
        <v>62.17</v>
      </c>
      <c r="L38" s="131">
        <v>35.1</v>
      </c>
      <c r="M38" s="155">
        <v>35.1</v>
      </c>
      <c r="N38" s="143">
        <v>634097</v>
      </c>
      <c r="O38" s="28" t="s">
        <v>148</v>
      </c>
    </row>
    <row r="39" spans="1:16" x14ac:dyDescent="0.2">
      <c r="A39" s="156" t="s">
        <v>39</v>
      </c>
      <c r="B39" s="147">
        <v>0</v>
      </c>
      <c r="C39" s="148">
        <v>0</v>
      </c>
      <c r="D39" s="148">
        <v>0</v>
      </c>
      <c r="E39" s="148">
        <v>0</v>
      </c>
      <c r="F39" s="148">
        <v>0</v>
      </c>
      <c r="G39" s="148">
        <v>0</v>
      </c>
      <c r="H39" s="148">
        <v>50.8</v>
      </c>
      <c r="I39" s="148">
        <v>134</v>
      </c>
      <c r="J39" s="148">
        <v>197.1</v>
      </c>
      <c r="K39" s="148">
        <v>103.8</v>
      </c>
      <c r="L39" s="148">
        <v>46</v>
      </c>
      <c r="M39" s="157">
        <v>0</v>
      </c>
      <c r="N39" s="149">
        <v>2921</v>
      </c>
      <c r="O39" s="156" t="s">
        <v>147</v>
      </c>
      <c r="P39" s="30"/>
    </row>
    <row r="40" spans="1:16" ht="25.5" x14ac:dyDescent="0.2">
      <c r="A40" s="111" t="s">
        <v>225</v>
      </c>
      <c r="B40" s="139" t="s">
        <v>52</v>
      </c>
      <c r="C40" s="140" t="s">
        <v>52</v>
      </c>
      <c r="D40" s="140" t="s">
        <v>52</v>
      </c>
      <c r="E40" s="140" t="s">
        <v>52</v>
      </c>
      <c r="F40" s="140" t="s">
        <v>52</v>
      </c>
      <c r="G40" s="140" t="s">
        <v>52</v>
      </c>
      <c r="H40" s="140" t="s">
        <v>52</v>
      </c>
      <c r="I40" s="140" t="s">
        <v>52</v>
      </c>
      <c r="J40" s="140" t="s">
        <v>52</v>
      </c>
      <c r="K40" s="140" t="s">
        <v>52</v>
      </c>
      <c r="L40" s="140" t="s">
        <v>52</v>
      </c>
      <c r="M40" s="159" t="s">
        <v>52</v>
      </c>
      <c r="N40" s="144">
        <v>3376620</v>
      </c>
      <c r="O40" s="108" t="s">
        <v>192</v>
      </c>
      <c r="P40" s="30"/>
    </row>
    <row r="41" spans="1:16" x14ac:dyDescent="0.2">
      <c r="A41" s="156" t="s">
        <v>29</v>
      </c>
      <c r="B41" s="153" t="s">
        <v>52</v>
      </c>
      <c r="C41" s="154" t="s">
        <v>52</v>
      </c>
      <c r="D41" s="154" t="s">
        <v>52</v>
      </c>
      <c r="E41" s="154" t="s">
        <v>52</v>
      </c>
      <c r="F41" s="154" t="s">
        <v>52</v>
      </c>
      <c r="G41" s="154" t="s">
        <v>52</v>
      </c>
      <c r="H41" s="154" t="s">
        <v>52</v>
      </c>
      <c r="I41" s="154" t="s">
        <v>52</v>
      </c>
      <c r="J41" s="154" t="s">
        <v>52</v>
      </c>
      <c r="K41" s="154" t="s">
        <v>52</v>
      </c>
      <c r="L41" s="154" t="s">
        <v>52</v>
      </c>
      <c r="M41" s="160" t="s">
        <v>52</v>
      </c>
      <c r="N41" s="149">
        <v>21310</v>
      </c>
      <c r="O41" s="156" t="s">
        <v>146</v>
      </c>
    </row>
    <row r="43" spans="1:16" x14ac:dyDescent="0.2">
      <c r="A43" s="440" t="s">
        <v>26</v>
      </c>
      <c r="B43" s="440"/>
      <c r="C43" s="440"/>
      <c r="D43" s="440"/>
      <c r="E43" s="440"/>
      <c r="F43" s="440"/>
      <c r="G43" s="440"/>
      <c r="H43" s="440"/>
      <c r="I43" s="440"/>
      <c r="J43" s="440"/>
      <c r="K43" s="440"/>
      <c r="L43" s="440"/>
      <c r="M43" s="440"/>
      <c r="N43" s="440"/>
      <c r="O43" s="440"/>
    </row>
    <row r="44" spans="1:16" ht="42.75" customHeight="1" x14ac:dyDescent="0.2">
      <c r="A44" s="436" t="s">
        <v>188</v>
      </c>
      <c r="B44" s="436"/>
      <c r="C44" s="436"/>
      <c r="D44" s="436"/>
      <c r="E44" s="436"/>
      <c r="F44" s="436"/>
      <c r="G44" s="436"/>
      <c r="H44" s="436"/>
      <c r="I44" s="436"/>
      <c r="J44" s="436"/>
      <c r="K44" s="436"/>
      <c r="L44" s="436"/>
      <c r="M44" s="436"/>
      <c r="N44" s="436"/>
      <c r="O44" s="436"/>
    </row>
    <row r="45" spans="1:16" x14ac:dyDescent="0.2">
      <c r="A45" s="21"/>
    </row>
    <row r="46" spans="1:16" x14ac:dyDescent="0.2">
      <c r="A46" s="35" t="s">
        <v>234</v>
      </c>
    </row>
  </sheetData>
  <mergeCells count="8">
    <mergeCell ref="A44:O44"/>
    <mergeCell ref="B4:M4"/>
    <mergeCell ref="N4:N5"/>
    <mergeCell ref="B26:M26"/>
    <mergeCell ref="N26:N27"/>
    <mergeCell ref="A43:O43"/>
    <mergeCell ref="A22:O22"/>
    <mergeCell ref="A24:O24"/>
  </mergeCells>
  <printOptions horizontalCentered="1"/>
  <pageMargins left="0.17" right="0.17" top="0.64" bottom="0.44" header="0.17" footer="0.26"/>
  <pageSetup scale="62" orientation="landscape" r:id="rId1"/>
  <headerFooter alignWithMargins="0">
    <oddHeader>&amp;C&amp;"-,Bold"Table I-1A
Average Load Impact kW / Customer
2012</oddHeader>
    <oddFooter>&amp;L&amp;"Calibri,Bold"&amp;F&amp;C&amp;"-,Bold"- PUBLIC -&amp;R&amp;"Calibri,Bold"&amp;D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1"/>
  <sheetViews>
    <sheetView zoomScaleNormal="100" zoomScaleSheetLayoutView="100" zoomScalePageLayoutView="86" workbookViewId="0"/>
  </sheetViews>
  <sheetFormatPr defaultRowHeight="12.75" x14ac:dyDescent="0.2"/>
  <cols>
    <col min="1" max="1" width="2.140625" style="161" customWidth="1"/>
    <col min="2" max="2" width="34.85546875" style="30" customWidth="1"/>
    <col min="3" max="5" width="9.42578125" style="30" customWidth="1"/>
    <col min="6" max="6" width="9.7109375" style="30" customWidth="1"/>
    <col min="7" max="9" width="9.42578125" style="30" customWidth="1"/>
    <col min="10" max="10" width="9.7109375" style="30" customWidth="1"/>
    <col min="11" max="13" width="9.42578125" style="30" customWidth="1"/>
    <col min="14" max="14" width="9.7109375" style="30" customWidth="1"/>
    <col min="15" max="17" width="9.42578125" style="30" customWidth="1"/>
    <col min="18" max="18" width="9.7109375" style="30" customWidth="1"/>
    <col min="19" max="21" width="9.42578125" style="30" customWidth="1"/>
    <col min="22" max="22" width="9.7109375" style="30" customWidth="1"/>
    <col min="23" max="25" width="9.42578125" style="30" customWidth="1"/>
    <col min="26" max="26" width="10.7109375" style="30" customWidth="1"/>
    <col min="27" max="27" width="3.85546875" style="161" customWidth="1"/>
    <col min="28" max="115" width="9.140625" style="30"/>
    <col min="116" max="116" width="9.140625" style="30" customWidth="1"/>
    <col min="117" max="16384" width="9.140625" style="30"/>
  </cols>
  <sheetData>
    <row r="1" spans="1:27" s="161" customFormat="1" ht="12" customHeight="1" x14ac:dyDescent="0.2"/>
    <row r="2" spans="1:27" s="375" customFormat="1" ht="21" customHeight="1" x14ac:dyDescent="0.25">
      <c r="B2" s="376" t="s">
        <v>135</v>
      </c>
    </row>
    <row r="3" spans="1:27" s="161" customFormat="1" ht="19.5" customHeight="1" x14ac:dyDescent="0.2"/>
    <row r="4" spans="1:27" s="164" customFormat="1" ht="20.25" customHeight="1" x14ac:dyDescent="0.2">
      <c r="A4" s="163"/>
      <c r="B4" s="377" t="s">
        <v>193</v>
      </c>
      <c r="C4" s="443" t="s">
        <v>0</v>
      </c>
      <c r="D4" s="443"/>
      <c r="E4" s="443"/>
      <c r="F4" s="443"/>
      <c r="G4" s="443" t="s">
        <v>1</v>
      </c>
      <c r="H4" s="443"/>
      <c r="I4" s="443"/>
      <c r="J4" s="443"/>
      <c r="K4" s="443" t="s">
        <v>2</v>
      </c>
      <c r="L4" s="443"/>
      <c r="M4" s="443"/>
      <c r="N4" s="443"/>
      <c r="O4" s="443" t="s">
        <v>3</v>
      </c>
      <c r="P4" s="443"/>
      <c r="Q4" s="443"/>
      <c r="R4" s="443"/>
      <c r="S4" s="443" t="s">
        <v>4</v>
      </c>
      <c r="T4" s="443"/>
      <c r="U4" s="443"/>
      <c r="V4" s="443"/>
      <c r="W4" s="443" t="s">
        <v>5</v>
      </c>
      <c r="X4" s="443"/>
      <c r="Y4" s="443"/>
      <c r="Z4" s="443"/>
      <c r="AA4" s="163"/>
    </row>
    <row r="5" spans="1:27" ht="38.25" x14ac:dyDescent="0.2">
      <c r="B5" s="256" t="s">
        <v>91</v>
      </c>
      <c r="C5" s="180" t="s">
        <v>125</v>
      </c>
      <c r="D5" s="181" t="s">
        <v>126</v>
      </c>
      <c r="E5" s="181" t="s">
        <v>127</v>
      </c>
      <c r="F5" s="182" t="s">
        <v>128</v>
      </c>
      <c r="G5" s="180" t="s">
        <v>125</v>
      </c>
      <c r="H5" s="181" t="s">
        <v>126</v>
      </c>
      <c r="I5" s="181" t="s">
        <v>127</v>
      </c>
      <c r="J5" s="182" t="s">
        <v>128</v>
      </c>
      <c r="K5" s="180" t="s">
        <v>125</v>
      </c>
      <c r="L5" s="181" t="s">
        <v>126</v>
      </c>
      <c r="M5" s="181" t="s">
        <v>127</v>
      </c>
      <c r="N5" s="182" t="s">
        <v>128</v>
      </c>
      <c r="O5" s="180" t="s">
        <v>125</v>
      </c>
      <c r="P5" s="181" t="s">
        <v>126</v>
      </c>
      <c r="Q5" s="181" t="s">
        <v>127</v>
      </c>
      <c r="R5" s="182" t="s">
        <v>128</v>
      </c>
      <c r="S5" s="180" t="s">
        <v>125</v>
      </c>
      <c r="T5" s="181" t="s">
        <v>126</v>
      </c>
      <c r="U5" s="181" t="s">
        <v>127</v>
      </c>
      <c r="V5" s="182" t="s">
        <v>128</v>
      </c>
      <c r="W5" s="180" t="s">
        <v>125</v>
      </c>
      <c r="X5" s="181" t="s">
        <v>126</v>
      </c>
      <c r="Y5" s="181" t="s">
        <v>127</v>
      </c>
      <c r="Z5" s="182" t="s">
        <v>128</v>
      </c>
    </row>
    <row r="6" spans="1:27" x14ac:dyDescent="0.2">
      <c r="B6" s="231" t="s">
        <v>33</v>
      </c>
      <c r="C6" s="232"/>
      <c r="D6" s="233">
        <v>8.6506000000000007</v>
      </c>
      <c r="E6" s="233">
        <v>3.95E-2</v>
      </c>
      <c r="F6" s="234">
        <f t="shared" ref="F6:F11" si="0">SUM(C6:E6)</f>
        <v>8.690100000000001</v>
      </c>
      <c r="G6" s="227"/>
      <c r="H6" s="235">
        <v>8.6506000000000007</v>
      </c>
      <c r="I6" s="235">
        <v>3.95E-2</v>
      </c>
      <c r="J6" s="234">
        <f t="shared" ref="J6:J11" si="1">SUM(G6:I6)</f>
        <v>8.690100000000001</v>
      </c>
      <c r="K6" s="227"/>
      <c r="L6" s="233"/>
      <c r="M6" s="233"/>
      <c r="N6" s="236">
        <f t="shared" ref="N6:N11" si="2">SUM(L6:M6)</f>
        <v>0</v>
      </c>
      <c r="O6" s="237"/>
      <c r="P6" s="233"/>
      <c r="Q6" s="233"/>
      <c r="R6" s="236">
        <f t="shared" ref="R6:R10" si="3">SUM(P6:Q6)</f>
        <v>0</v>
      </c>
      <c r="S6" s="237"/>
      <c r="T6" s="233"/>
      <c r="U6" s="233"/>
      <c r="V6" s="236">
        <f t="shared" ref="V6:V11" si="4">SUM(T6:U6)</f>
        <v>0</v>
      </c>
      <c r="W6" s="237"/>
      <c r="X6" s="233"/>
      <c r="Y6" s="233"/>
      <c r="Z6" s="236">
        <f t="shared" ref="Z6:Z11" si="5">SUM(X6:Y6)</f>
        <v>0</v>
      </c>
    </row>
    <row r="7" spans="1:27" x14ac:dyDescent="0.2">
      <c r="B7" s="238" t="s">
        <v>118</v>
      </c>
      <c r="C7" s="239"/>
      <c r="D7" s="240">
        <v>7.5573999999999995</v>
      </c>
      <c r="E7" s="240">
        <v>0.16400000000000001</v>
      </c>
      <c r="F7" s="241">
        <f t="shared" si="0"/>
        <v>7.7213999999999992</v>
      </c>
      <c r="G7" s="228"/>
      <c r="H7" s="242">
        <v>7.5573999999999995</v>
      </c>
      <c r="I7" s="242">
        <v>0.16400000000000001</v>
      </c>
      <c r="J7" s="241">
        <f t="shared" si="1"/>
        <v>7.7213999999999992</v>
      </c>
      <c r="K7" s="228"/>
      <c r="L7" s="240"/>
      <c r="M7" s="240"/>
      <c r="N7" s="243">
        <f t="shared" si="2"/>
        <v>0</v>
      </c>
      <c r="O7" s="229"/>
      <c r="P7" s="240"/>
      <c r="Q7" s="240"/>
      <c r="R7" s="243">
        <f t="shared" si="3"/>
        <v>0</v>
      </c>
      <c r="S7" s="229"/>
      <c r="T7" s="240"/>
      <c r="U7" s="240"/>
      <c r="V7" s="243">
        <f t="shared" si="4"/>
        <v>0</v>
      </c>
      <c r="W7" s="229"/>
      <c r="X7" s="240"/>
      <c r="Y7" s="240"/>
      <c r="Z7" s="243">
        <f t="shared" si="5"/>
        <v>0</v>
      </c>
    </row>
    <row r="8" spans="1:27" x14ac:dyDescent="0.2">
      <c r="B8" s="238" t="s">
        <v>114</v>
      </c>
      <c r="C8" s="239"/>
      <c r="D8" s="240">
        <v>42.45150000000006</v>
      </c>
      <c r="E8" s="240">
        <v>0.60399999999999998</v>
      </c>
      <c r="F8" s="241">
        <f t="shared" si="0"/>
        <v>43.055500000000059</v>
      </c>
      <c r="G8" s="228"/>
      <c r="H8" s="242">
        <v>42.451500000000053</v>
      </c>
      <c r="I8" s="242">
        <v>0.60399999999999998</v>
      </c>
      <c r="J8" s="241">
        <f t="shared" si="1"/>
        <v>43.055500000000052</v>
      </c>
      <c r="K8" s="228"/>
      <c r="L8" s="240"/>
      <c r="M8" s="240"/>
      <c r="N8" s="243">
        <f t="shared" si="2"/>
        <v>0</v>
      </c>
      <c r="O8" s="229"/>
      <c r="P8" s="240"/>
      <c r="Q8" s="240"/>
      <c r="R8" s="243">
        <f t="shared" si="3"/>
        <v>0</v>
      </c>
      <c r="S8" s="229"/>
      <c r="T8" s="240"/>
      <c r="U8" s="240"/>
      <c r="V8" s="243">
        <f>SUM(T8:U8)</f>
        <v>0</v>
      </c>
      <c r="W8" s="229"/>
      <c r="X8" s="240"/>
      <c r="Y8" s="240"/>
      <c r="Z8" s="243">
        <f t="shared" si="5"/>
        <v>0</v>
      </c>
    </row>
    <row r="9" spans="1:27" x14ac:dyDescent="0.2">
      <c r="B9" s="238" t="s">
        <v>115</v>
      </c>
      <c r="C9" s="239"/>
      <c r="D9" s="240">
        <v>14.696</v>
      </c>
      <c r="E9" s="240">
        <v>3.430299999999999</v>
      </c>
      <c r="F9" s="241">
        <f t="shared" si="0"/>
        <v>18.126300000000001</v>
      </c>
      <c r="G9" s="228"/>
      <c r="H9" s="242">
        <v>14.696</v>
      </c>
      <c r="I9" s="242">
        <v>3.430299999999999</v>
      </c>
      <c r="J9" s="241">
        <f t="shared" si="1"/>
        <v>18.126300000000001</v>
      </c>
      <c r="K9" s="228"/>
      <c r="L9" s="240"/>
      <c r="M9" s="240"/>
      <c r="N9" s="243">
        <f t="shared" si="2"/>
        <v>0</v>
      </c>
      <c r="O9" s="229"/>
      <c r="P9" s="240"/>
      <c r="Q9" s="240"/>
      <c r="R9" s="243">
        <f t="shared" si="3"/>
        <v>0</v>
      </c>
      <c r="S9" s="229"/>
      <c r="T9" s="240"/>
      <c r="U9" s="240"/>
      <c r="V9" s="243">
        <f t="shared" si="4"/>
        <v>0</v>
      </c>
      <c r="W9" s="229"/>
      <c r="X9" s="240"/>
      <c r="Y9" s="240"/>
      <c r="Z9" s="243">
        <f t="shared" si="5"/>
        <v>0</v>
      </c>
    </row>
    <row r="10" spans="1:27" x14ac:dyDescent="0.2">
      <c r="B10" s="238" t="s">
        <v>56</v>
      </c>
      <c r="C10" s="239"/>
      <c r="D10" s="240">
        <v>0.96189999999999998</v>
      </c>
      <c r="E10" s="240">
        <v>0</v>
      </c>
      <c r="F10" s="241">
        <f t="shared" si="0"/>
        <v>0.96189999999999998</v>
      </c>
      <c r="G10" s="228"/>
      <c r="H10" s="242">
        <v>0.96189999999999998</v>
      </c>
      <c r="I10" s="242">
        <v>0</v>
      </c>
      <c r="J10" s="241">
        <f t="shared" si="1"/>
        <v>0.96189999999999998</v>
      </c>
      <c r="K10" s="228"/>
      <c r="L10" s="240"/>
      <c r="M10" s="240"/>
      <c r="N10" s="243">
        <f t="shared" si="2"/>
        <v>0</v>
      </c>
      <c r="O10" s="229"/>
      <c r="P10" s="240"/>
      <c r="Q10" s="240"/>
      <c r="R10" s="243">
        <f t="shared" si="3"/>
        <v>0</v>
      </c>
      <c r="S10" s="229"/>
      <c r="T10" s="240"/>
      <c r="U10" s="240"/>
      <c r="V10" s="243">
        <f t="shared" si="4"/>
        <v>0</v>
      </c>
      <c r="W10" s="229"/>
      <c r="X10" s="240"/>
      <c r="Y10" s="240"/>
      <c r="Z10" s="243">
        <f t="shared" si="5"/>
        <v>0</v>
      </c>
    </row>
    <row r="11" spans="1:27" x14ac:dyDescent="0.2">
      <c r="B11" s="244" t="s">
        <v>29</v>
      </c>
      <c r="C11" s="245"/>
      <c r="D11" s="246">
        <v>0</v>
      </c>
      <c r="E11" s="246">
        <v>0</v>
      </c>
      <c r="F11" s="247">
        <f t="shared" si="0"/>
        <v>0</v>
      </c>
      <c r="G11" s="230"/>
      <c r="H11" s="210">
        <v>0</v>
      </c>
      <c r="I11" s="210">
        <v>0</v>
      </c>
      <c r="J11" s="247">
        <f t="shared" si="1"/>
        <v>0</v>
      </c>
      <c r="K11" s="230"/>
      <c r="L11" s="246"/>
      <c r="M11" s="246"/>
      <c r="N11" s="248">
        <f t="shared" si="2"/>
        <v>0</v>
      </c>
      <c r="O11" s="249"/>
      <c r="P11" s="246"/>
      <c r="Q11" s="246"/>
      <c r="R11" s="255">
        <v>0</v>
      </c>
      <c r="S11" s="249"/>
      <c r="T11" s="246"/>
      <c r="U11" s="246"/>
      <c r="V11" s="248">
        <f t="shared" si="4"/>
        <v>0</v>
      </c>
      <c r="W11" s="249"/>
      <c r="X11" s="246"/>
      <c r="Y11" s="246"/>
      <c r="Z11" s="248">
        <f t="shared" si="5"/>
        <v>0</v>
      </c>
    </row>
    <row r="12" spans="1:27" s="50" customFormat="1" x14ac:dyDescent="0.2">
      <c r="A12" s="162"/>
      <c r="B12" s="216" t="s">
        <v>101</v>
      </c>
      <c r="C12" s="217"/>
      <c r="D12" s="218">
        <f>SUM(D6:D11)</f>
        <v>74.317400000000063</v>
      </c>
      <c r="E12" s="218">
        <f>SUM(E6:E11)</f>
        <v>4.2377999999999991</v>
      </c>
      <c r="F12" s="219">
        <f>SUM(F6:F11)</f>
        <v>78.555200000000056</v>
      </c>
      <c r="G12" s="216"/>
      <c r="H12" s="218">
        <f>SUM(H6:H11)</f>
        <v>74.317400000000049</v>
      </c>
      <c r="I12" s="218">
        <f>SUM(I6:I11)</f>
        <v>4.2377999999999991</v>
      </c>
      <c r="J12" s="221">
        <f>SUM(J6:J11)</f>
        <v>78.555200000000056</v>
      </c>
      <c r="K12" s="222"/>
      <c r="L12" s="220">
        <f>SUM(L6:L11)</f>
        <v>0</v>
      </c>
      <c r="M12" s="220">
        <f>SUM(M6:M11)</f>
        <v>0</v>
      </c>
      <c r="N12" s="221">
        <f>SUM(N6:N11)</f>
        <v>0</v>
      </c>
      <c r="O12" s="222"/>
      <c r="P12" s="220">
        <f>SUM(P6:P11)</f>
        <v>0</v>
      </c>
      <c r="Q12" s="220">
        <f>SUM(Q6:Q11)</f>
        <v>0</v>
      </c>
      <c r="R12" s="221">
        <f>SUM(R6:R11)</f>
        <v>0</v>
      </c>
      <c r="S12" s="222"/>
      <c r="T12" s="220">
        <f>SUM(T6:T11)</f>
        <v>0</v>
      </c>
      <c r="U12" s="220">
        <f>SUM(U6:U11)</f>
        <v>0</v>
      </c>
      <c r="V12" s="221">
        <f>SUM(V6:V11)</f>
        <v>0</v>
      </c>
      <c r="W12" s="222"/>
      <c r="X12" s="220">
        <f>SUM(X6:X11)</f>
        <v>0</v>
      </c>
      <c r="Y12" s="220">
        <f>SUM(Y6:Y11)</f>
        <v>0</v>
      </c>
      <c r="Z12" s="221">
        <f>SUM(Z6:Z11)</f>
        <v>0</v>
      </c>
      <c r="AA12" s="162"/>
    </row>
    <row r="13" spans="1:27" ht="2.1" customHeight="1" x14ac:dyDescent="0.2">
      <c r="B13" s="3"/>
      <c r="C13" s="3"/>
      <c r="D13" s="183"/>
      <c r="E13" s="183"/>
      <c r="F13" s="184"/>
      <c r="G13" s="3"/>
      <c r="H13" s="185"/>
      <c r="I13" s="185"/>
      <c r="J13" s="186"/>
      <c r="K13" s="165"/>
      <c r="L13" s="185"/>
      <c r="M13" s="187"/>
      <c r="N13" s="186"/>
      <c r="O13" s="165"/>
      <c r="P13" s="185"/>
      <c r="Q13" s="187"/>
      <c r="R13" s="186"/>
      <c r="S13" s="165"/>
      <c r="T13" s="185"/>
      <c r="U13" s="187"/>
      <c r="V13" s="186"/>
      <c r="W13" s="165"/>
      <c r="X13" s="185"/>
      <c r="Y13" s="187"/>
      <c r="Z13" s="186"/>
    </row>
    <row r="14" spans="1:27" x14ac:dyDescent="0.2">
      <c r="B14" s="212" t="s">
        <v>24</v>
      </c>
      <c r="C14" s="212"/>
      <c r="D14" s="213"/>
      <c r="E14" s="213"/>
      <c r="F14" s="212"/>
      <c r="G14" s="212"/>
      <c r="H14" s="214"/>
      <c r="I14" s="215"/>
      <c r="J14" s="215"/>
      <c r="K14" s="215"/>
      <c r="L14" s="214"/>
      <c r="M14" s="215"/>
      <c r="N14" s="191"/>
      <c r="O14" s="215"/>
      <c r="P14" s="214"/>
      <c r="Q14" s="215"/>
      <c r="R14" s="191"/>
      <c r="S14" s="215"/>
      <c r="T14" s="214"/>
      <c r="U14" s="215"/>
      <c r="V14" s="191"/>
      <c r="W14" s="215"/>
      <c r="X14" s="214"/>
      <c r="Y14" s="215"/>
      <c r="Z14" s="191"/>
    </row>
    <row r="15" spans="1:27" x14ac:dyDescent="0.2">
      <c r="B15" s="231" t="s">
        <v>117</v>
      </c>
      <c r="C15" s="232"/>
      <c r="D15" s="233">
        <v>0</v>
      </c>
      <c r="E15" s="233">
        <v>0</v>
      </c>
      <c r="F15" s="234">
        <f>SUM(C15:E15)</f>
        <v>0</v>
      </c>
      <c r="G15" s="227"/>
      <c r="H15" s="233">
        <v>0</v>
      </c>
      <c r="I15" s="233">
        <v>0</v>
      </c>
      <c r="J15" s="234">
        <v>0</v>
      </c>
      <c r="K15" s="237"/>
      <c r="L15" s="233"/>
      <c r="M15" s="233"/>
      <c r="N15" s="236">
        <f>SUM(L15:M15)</f>
        <v>0</v>
      </c>
      <c r="O15" s="237"/>
      <c r="P15" s="235"/>
      <c r="Q15" s="235"/>
      <c r="R15" s="236">
        <f>SUM(P15:Q15)</f>
        <v>0</v>
      </c>
      <c r="S15" s="237"/>
      <c r="T15" s="235"/>
      <c r="U15" s="235"/>
      <c r="V15" s="236">
        <f>SUM(T15:U15)</f>
        <v>0</v>
      </c>
      <c r="W15" s="237"/>
      <c r="X15" s="235"/>
      <c r="Y15" s="235"/>
      <c r="Z15" s="236">
        <f>SUM(X15:Y15)</f>
        <v>0</v>
      </c>
    </row>
    <row r="16" spans="1:27" x14ac:dyDescent="0.2">
      <c r="B16" s="238" t="s">
        <v>119</v>
      </c>
      <c r="C16" s="239"/>
      <c r="D16" s="240">
        <v>0</v>
      </c>
      <c r="E16" s="240">
        <v>0</v>
      </c>
      <c r="F16" s="241">
        <f>SUM(C16:E16)</f>
        <v>0</v>
      </c>
      <c r="G16" s="228"/>
      <c r="H16" s="240">
        <v>0</v>
      </c>
      <c r="I16" s="240">
        <v>0</v>
      </c>
      <c r="J16" s="241">
        <v>0</v>
      </c>
      <c r="K16" s="229"/>
      <c r="L16" s="240"/>
      <c r="M16" s="240"/>
      <c r="N16" s="243">
        <f>SUM(L16:M16)</f>
        <v>0</v>
      </c>
      <c r="O16" s="229"/>
      <c r="P16" s="242"/>
      <c r="Q16" s="242"/>
      <c r="R16" s="243">
        <f>SUM(P16:Q16)</f>
        <v>0</v>
      </c>
      <c r="S16" s="229"/>
      <c r="T16" s="242"/>
      <c r="U16" s="242"/>
      <c r="V16" s="243">
        <f>SUM(T16:U16)</f>
        <v>0</v>
      </c>
      <c r="W16" s="229"/>
      <c r="X16" s="242"/>
      <c r="Y16" s="242"/>
      <c r="Z16" s="243">
        <f>SUM(X16:Y16)</f>
        <v>0</v>
      </c>
    </row>
    <row r="17" spans="1:27" x14ac:dyDescent="0.2">
      <c r="B17" s="238" t="s">
        <v>116</v>
      </c>
      <c r="C17" s="239"/>
      <c r="D17" s="240">
        <v>0</v>
      </c>
      <c r="E17" s="240">
        <v>0</v>
      </c>
      <c r="F17" s="241">
        <f>SUM(C17:E17)</f>
        <v>0</v>
      </c>
      <c r="G17" s="228"/>
      <c r="H17" s="240">
        <v>0</v>
      </c>
      <c r="I17" s="240">
        <v>0</v>
      </c>
      <c r="J17" s="241">
        <v>0</v>
      </c>
      <c r="K17" s="229"/>
      <c r="L17" s="240"/>
      <c r="M17" s="240"/>
      <c r="N17" s="243">
        <f>SUM(L17:M17)</f>
        <v>0</v>
      </c>
      <c r="O17" s="229"/>
      <c r="P17" s="242"/>
      <c r="Q17" s="242"/>
      <c r="R17" s="243">
        <f>SUM(P17:Q17)</f>
        <v>0</v>
      </c>
      <c r="S17" s="229"/>
      <c r="T17" s="242"/>
      <c r="U17" s="242"/>
      <c r="V17" s="243">
        <f>SUM(T17:U17)</f>
        <v>0</v>
      </c>
      <c r="W17" s="229"/>
      <c r="X17" s="242"/>
      <c r="Y17" s="242"/>
      <c r="Z17" s="243">
        <f>SUM(X17:Y17)</f>
        <v>0</v>
      </c>
    </row>
    <row r="18" spans="1:27" x14ac:dyDescent="0.2">
      <c r="B18" s="244" t="s">
        <v>15</v>
      </c>
      <c r="C18" s="251"/>
      <c r="D18" s="246">
        <v>0</v>
      </c>
      <c r="E18" s="246">
        <v>0</v>
      </c>
      <c r="F18" s="247">
        <f>SUM(C18:E18)</f>
        <v>0</v>
      </c>
      <c r="G18" s="230"/>
      <c r="H18" s="246">
        <v>0</v>
      </c>
      <c r="I18" s="246">
        <v>0</v>
      </c>
      <c r="J18" s="247">
        <v>0</v>
      </c>
      <c r="K18" s="249"/>
      <c r="L18" s="246"/>
      <c r="M18" s="246"/>
      <c r="N18" s="248">
        <f>SUM(L18:M18)</f>
        <v>0</v>
      </c>
      <c r="O18" s="249"/>
      <c r="P18" s="210"/>
      <c r="Q18" s="210"/>
      <c r="R18" s="248">
        <f>SUM(P18:Q18)</f>
        <v>0</v>
      </c>
      <c r="S18" s="249"/>
      <c r="T18" s="210"/>
      <c r="U18" s="210"/>
      <c r="V18" s="248">
        <f>SUM(T18:U18)</f>
        <v>0</v>
      </c>
      <c r="W18" s="249"/>
      <c r="X18" s="210"/>
      <c r="Y18" s="210"/>
      <c r="Z18" s="248">
        <f>SUM(X18:Y18)</f>
        <v>0</v>
      </c>
    </row>
    <row r="19" spans="1:27" s="50" customFormat="1" x14ac:dyDescent="0.2">
      <c r="A19" s="162"/>
      <c r="B19" s="216" t="s">
        <v>101</v>
      </c>
      <c r="C19" s="217"/>
      <c r="D19" s="218">
        <f>SUM(D15:D18)</f>
        <v>0</v>
      </c>
      <c r="E19" s="218">
        <f>SUM(E15:E18)</f>
        <v>0</v>
      </c>
      <c r="F19" s="219">
        <f>SUM(F15:F18)</f>
        <v>0</v>
      </c>
      <c r="G19" s="216"/>
      <c r="H19" s="223">
        <v>0</v>
      </c>
      <c r="I19" s="223">
        <v>0</v>
      </c>
      <c r="J19" s="221">
        <v>0</v>
      </c>
      <c r="K19" s="222"/>
      <c r="L19" s="223">
        <f>SUM(L15:L18)</f>
        <v>0</v>
      </c>
      <c r="M19" s="223">
        <f>SUM(M15:M18)</f>
        <v>0</v>
      </c>
      <c r="N19" s="221">
        <f>SUM(N15:N18)</f>
        <v>0</v>
      </c>
      <c r="O19" s="222"/>
      <c r="P19" s="223">
        <f>SUM(P15:P18)</f>
        <v>0</v>
      </c>
      <c r="Q19" s="223">
        <f>SUM(Q15:Q18)</f>
        <v>0</v>
      </c>
      <c r="R19" s="221">
        <f>SUM(R15:R18)</f>
        <v>0</v>
      </c>
      <c r="S19" s="222"/>
      <c r="T19" s="223">
        <f>SUM(T15:T18)</f>
        <v>0</v>
      </c>
      <c r="U19" s="223">
        <f>SUM(U15:U18)</f>
        <v>0</v>
      </c>
      <c r="V19" s="221">
        <f>SUM(V15:V18)</f>
        <v>0</v>
      </c>
      <c r="W19" s="222"/>
      <c r="X19" s="223">
        <f>SUM(X15:X18)</f>
        <v>0</v>
      </c>
      <c r="Y19" s="223">
        <f>SUM(Y15:Y18)</f>
        <v>0</v>
      </c>
      <c r="Z19" s="221">
        <f>SUM(Z15:Z18)</f>
        <v>0</v>
      </c>
      <c r="AA19" s="162"/>
    </row>
    <row r="20" spans="1:27" ht="2.1" customHeight="1" x14ac:dyDescent="0.2">
      <c r="B20" s="3"/>
      <c r="C20" s="3"/>
      <c r="D20" s="183"/>
      <c r="E20" s="183"/>
      <c r="F20" s="184"/>
      <c r="G20" s="3"/>
      <c r="H20" s="185"/>
      <c r="I20" s="185"/>
      <c r="J20" s="186"/>
      <c r="K20" s="165"/>
      <c r="L20" s="185"/>
      <c r="M20" s="187"/>
      <c r="N20" s="186"/>
      <c r="O20" s="165"/>
      <c r="P20" s="185"/>
      <c r="Q20" s="187"/>
      <c r="R20" s="186"/>
      <c r="S20" s="165"/>
      <c r="T20" s="185"/>
      <c r="U20" s="187"/>
      <c r="V20" s="186"/>
      <c r="W20" s="165"/>
      <c r="X20" s="185"/>
      <c r="Y20" s="187"/>
      <c r="Z20" s="186"/>
    </row>
    <row r="21" spans="1:27" s="178" customFormat="1" ht="3" customHeight="1" x14ac:dyDescent="0.2">
      <c r="B21" s="188"/>
      <c r="C21" s="188"/>
      <c r="D21" s="189"/>
      <c r="E21" s="189"/>
      <c r="F21" s="190"/>
      <c r="G21" s="188"/>
      <c r="H21" s="167"/>
      <c r="I21" s="167"/>
      <c r="J21" s="191"/>
      <c r="K21" s="191"/>
      <c r="L21" s="167"/>
      <c r="M21" s="192"/>
      <c r="N21" s="191"/>
      <c r="O21" s="191"/>
      <c r="P21" s="167"/>
      <c r="Q21" s="192"/>
      <c r="R21" s="191"/>
      <c r="S21" s="191"/>
      <c r="T21" s="167"/>
      <c r="U21" s="192"/>
      <c r="V21" s="191"/>
      <c r="W21" s="191"/>
      <c r="X21" s="167"/>
      <c r="Y21" s="192"/>
      <c r="Z21" s="191"/>
    </row>
    <row r="22" spans="1:27" s="50" customFormat="1" x14ac:dyDescent="0.2">
      <c r="A22" s="162"/>
      <c r="B22" s="193" t="s">
        <v>128</v>
      </c>
      <c r="C22" s="193"/>
      <c r="D22" s="194">
        <f>D12+D19</f>
        <v>74.317400000000063</v>
      </c>
      <c r="E22" s="194">
        <f>E12+E19</f>
        <v>4.2377999999999991</v>
      </c>
      <c r="F22" s="195">
        <f>F12+F19</f>
        <v>78.555200000000056</v>
      </c>
      <c r="G22" s="193"/>
      <c r="H22" s="196">
        <v>74.317400000000049</v>
      </c>
      <c r="I22" s="197">
        <v>4.2377999999999991</v>
      </c>
      <c r="J22" s="198">
        <v>78.555200000000056</v>
      </c>
      <c r="K22" s="199"/>
      <c r="L22" s="196">
        <f>L12+L19</f>
        <v>0</v>
      </c>
      <c r="M22" s="197">
        <f>M12+M19</f>
        <v>0</v>
      </c>
      <c r="N22" s="198">
        <f>N12+N19</f>
        <v>0</v>
      </c>
      <c r="O22" s="199"/>
      <c r="P22" s="196">
        <f>P12+P19</f>
        <v>0</v>
      </c>
      <c r="Q22" s="197">
        <f>Q12+Q19</f>
        <v>0</v>
      </c>
      <c r="R22" s="198">
        <f>R12+R19</f>
        <v>0</v>
      </c>
      <c r="S22" s="199"/>
      <c r="T22" s="196">
        <f>T12+T19</f>
        <v>0</v>
      </c>
      <c r="U22" s="197">
        <f>U12+U19</f>
        <v>0</v>
      </c>
      <c r="V22" s="198">
        <f>V12+V19</f>
        <v>0</v>
      </c>
      <c r="W22" s="199"/>
      <c r="X22" s="196">
        <f>X12+X19</f>
        <v>0</v>
      </c>
      <c r="Y22" s="197">
        <f>Y12+Y19</f>
        <v>0</v>
      </c>
      <c r="Z22" s="198">
        <f>Z12+Z19</f>
        <v>0</v>
      </c>
      <c r="AA22" s="162"/>
    </row>
    <row r="23" spans="1:27" x14ac:dyDescent="0.2">
      <c r="B23" s="206" t="s">
        <v>113</v>
      </c>
      <c r="C23" s="207"/>
      <c r="D23" s="208"/>
      <c r="E23" s="208"/>
      <c r="F23" s="209"/>
      <c r="G23" s="207"/>
      <c r="H23" s="210"/>
      <c r="I23" s="210"/>
      <c r="J23" s="211"/>
      <c r="K23" s="211"/>
      <c r="L23" s="210"/>
      <c r="M23" s="210"/>
      <c r="N23" s="211"/>
      <c r="O23" s="211"/>
      <c r="P23" s="210"/>
      <c r="Q23" s="210"/>
      <c r="R23" s="211"/>
      <c r="S23" s="211"/>
      <c r="T23" s="210"/>
      <c r="U23" s="210"/>
      <c r="V23" s="211"/>
      <c r="W23" s="211"/>
      <c r="X23" s="210"/>
      <c r="Y23" s="210"/>
      <c r="Z23" s="211"/>
    </row>
    <row r="24" spans="1:27" ht="18" customHeight="1" x14ac:dyDescent="0.2">
      <c r="B24" s="169" t="s">
        <v>120</v>
      </c>
      <c r="C24" s="226">
        <v>147.6</v>
      </c>
      <c r="D24" s="252"/>
      <c r="E24" s="253">
        <v>2.7</v>
      </c>
      <c r="F24" s="254"/>
      <c r="G24" s="226">
        <v>351.05097999999992</v>
      </c>
      <c r="H24" s="166"/>
      <c r="I24" s="166">
        <v>2.6983999999999995</v>
      </c>
      <c r="J24" s="168"/>
      <c r="K24" s="226"/>
      <c r="L24" s="166"/>
      <c r="M24" s="253"/>
      <c r="N24" s="168"/>
      <c r="O24" s="226"/>
      <c r="P24" s="166"/>
      <c r="Q24" s="253"/>
      <c r="R24" s="168"/>
      <c r="S24" s="226"/>
      <c r="T24" s="166"/>
      <c r="U24" s="253"/>
      <c r="V24" s="168"/>
      <c r="W24" s="226"/>
      <c r="X24" s="166"/>
      <c r="Y24" s="253"/>
      <c r="Z24" s="168"/>
    </row>
    <row r="25" spans="1:27" s="50" customFormat="1" x14ac:dyDescent="0.2">
      <c r="A25" s="162"/>
      <c r="B25" s="224" t="s">
        <v>101</v>
      </c>
      <c r="C25" s="203">
        <f>SUM(C24)</f>
        <v>147.6</v>
      </c>
      <c r="D25" s="194"/>
      <c r="E25" s="194">
        <f>E24</f>
        <v>2.7</v>
      </c>
      <c r="F25" s="195"/>
      <c r="G25" s="203">
        <v>351.05097999999992</v>
      </c>
      <c r="H25" s="194"/>
      <c r="I25" s="194">
        <v>2.6983999999999995</v>
      </c>
      <c r="J25" s="198"/>
      <c r="K25" s="199">
        <f>SUM(K24:K24)</f>
        <v>0</v>
      </c>
      <c r="L25" s="225"/>
      <c r="M25" s="225"/>
      <c r="N25" s="198"/>
      <c r="O25" s="199">
        <f>SUM(O24:O24)</f>
        <v>0</v>
      </c>
      <c r="P25" s="225"/>
      <c r="Q25" s="225"/>
      <c r="R25" s="198"/>
      <c r="S25" s="199">
        <f>SUM(S24:S24)</f>
        <v>0</v>
      </c>
      <c r="T25" s="225"/>
      <c r="U25" s="225"/>
      <c r="V25" s="198"/>
      <c r="W25" s="199">
        <f>SUM(W24:W24)</f>
        <v>0</v>
      </c>
      <c r="X25" s="225"/>
      <c r="Y25" s="225"/>
      <c r="Z25" s="198"/>
      <c r="AA25" s="162"/>
    </row>
    <row r="26" spans="1:27" s="178" customFormat="1" x14ac:dyDescent="0.2">
      <c r="B26" s="188"/>
      <c r="C26" s="188"/>
      <c r="D26" s="189"/>
      <c r="E26" s="189"/>
      <c r="F26" s="190"/>
      <c r="G26" s="188"/>
      <c r="H26" s="167"/>
      <c r="I26" s="167"/>
      <c r="J26" s="191"/>
      <c r="K26" s="191"/>
      <c r="L26" s="167"/>
      <c r="M26" s="192"/>
      <c r="N26" s="191"/>
      <c r="O26" s="191"/>
      <c r="P26" s="167"/>
      <c r="Q26" s="192"/>
      <c r="R26" s="191"/>
      <c r="S26" s="191"/>
      <c r="T26" s="167"/>
      <c r="U26" s="192"/>
      <c r="V26" s="191"/>
      <c r="W26" s="191"/>
      <c r="X26" s="167"/>
      <c r="Y26" s="192"/>
      <c r="Z26" s="191"/>
    </row>
    <row r="27" spans="1:27" s="50" customFormat="1" x14ac:dyDescent="0.2">
      <c r="A27" s="162"/>
      <c r="B27" s="193" t="s">
        <v>134</v>
      </c>
      <c r="C27" s="200">
        <f>C25</f>
        <v>147.6</v>
      </c>
      <c r="D27" s="201" t="s">
        <v>52</v>
      </c>
      <c r="E27" s="201" t="s">
        <v>52</v>
      </c>
      <c r="F27" s="202" t="s">
        <v>52</v>
      </c>
      <c r="G27" s="203">
        <v>351.05097999999992</v>
      </c>
      <c r="H27" s="201" t="s">
        <v>52</v>
      </c>
      <c r="I27" s="201" t="s">
        <v>52</v>
      </c>
      <c r="J27" s="204" t="s">
        <v>52</v>
      </c>
      <c r="K27" s="205">
        <f>K25</f>
        <v>0</v>
      </c>
      <c r="L27" s="201" t="s">
        <v>52</v>
      </c>
      <c r="M27" s="201" t="s">
        <v>52</v>
      </c>
      <c r="N27" s="202" t="s">
        <v>52</v>
      </c>
      <c r="O27" s="205">
        <f>O25</f>
        <v>0</v>
      </c>
      <c r="P27" s="201" t="s">
        <v>52</v>
      </c>
      <c r="Q27" s="201" t="s">
        <v>52</v>
      </c>
      <c r="R27" s="202" t="s">
        <v>52</v>
      </c>
      <c r="S27" s="205">
        <f>S25</f>
        <v>0</v>
      </c>
      <c r="T27" s="201" t="s">
        <v>52</v>
      </c>
      <c r="U27" s="201" t="s">
        <v>52</v>
      </c>
      <c r="V27" s="202" t="s">
        <v>52</v>
      </c>
      <c r="W27" s="205">
        <f>W25</f>
        <v>0</v>
      </c>
      <c r="X27" s="201" t="s">
        <v>52</v>
      </c>
      <c r="Y27" s="201" t="s">
        <v>52</v>
      </c>
      <c r="Z27" s="202" t="s">
        <v>52</v>
      </c>
      <c r="AA27" s="162"/>
    </row>
    <row r="28" spans="1:27" s="161" customFormat="1" ht="33.75" customHeight="1" x14ac:dyDescent="0.2"/>
    <row r="29" spans="1:27" s="164" customFormat="1" ht="20.25" customHeight="1" x14ac:dyDescent="0.2">
      <c r="A29" s="163"/>
      <c r="B29" s="257"/>
      <c r="C29" s="443" t="s">
        <v>6</v>
      </c>
      <c r="D29" s="443"/>
      <c r="E29" s="443"/>
      <c r="F29" s="443"/>
      <c r="G29" s="443" t="s">
        <v>7</v>
      </c>
      <c r="H29" s="443"/>
      <c r="I29" s="443"/>
      <c r="J29" s="443" t="s">
        <v>6</v>
      </c>
      <c r="K29" s="443" t="s">
        <v>8</v>
      </c>
      <c r="L29" s="443"/>
      <c r="M29" s="443"/>
      <c r="N29" s="443" t="s">
        <v>6</v>
      </c>
      <c r="O29" s="443" t="s">
        <v>9</v>
      </c>
      <c r="P29" s="443"/>
      <c r="Q29" s="443"/>
      <c r="R29" s="443" t="s">
        <v>6</v>
      </c>
      <c r="S29" s="443" t="s">
        <v>10</v>
      </c>
      <c r="T29" s="443"/>
      <c r="U29" s="443"/>
      <c r="V29" s="443" t="s">
        <v>6</v>
      </c>
      <c r="W29" s="443" t="s">
        <v>11</v>
      </c>
      <c r="X29" s="443"/>
      <c r="Y29" s="443"/>
      <c r="Z29" s="443" t="s">
        <v>6</v>
      </c>
      <c r="AA29" s="163"/>
    </row>
    <row r="30" spans="1:27" ht="38.25" x14ac:dyDescent="0.2">
      <c r="B30" s="256" t="s">
        <v>91</v>
      </c>
      <c r="C30" s="180" t="s">
        <v>125</v>
      </c>
      <c r="D30" s="181" t="s">
        <v>126</v>
      </c>
      <c r="E30" s="181" t="s">
        <v>127</v>
      </c>
      <c r="F30" s="182" t="s">
        <v>128</v>
      </c>
      <c r="G30" s="180" t="s">
        <v>125</v>
      </c>
      <c r="H30" s="181" t="s">
        <v>126</v>
      </c>
      <c r="I30" s="181" t="s">
        <v>127</v>
      </c>
      <c r="J30" s="182" t="s">
        <v>128</v>
      </c>
      <c r="K30" s="180" t="s">
        <v>125</v>
      </c>
      <c r="L30" s="181" t="s">
        <v>126</v>
      </c>
      <c r="M30" s="181" t="s">
        <v>127</v>
      </c>
      <c r="N30" s="182" t="s">
        <v>128</v>
      </c>
      <c r="O30" s="180" t="s">
        <v>125</v>
      </c>
      <c r="P30" s="181" t="s">
        <v>126</v>
      </c>
      <c r="Q30" s="181" t="s">
        <v>127</v>
      </c>
      <c r="R30" s="182" t="s">
        <v>128</v>
      </c>
      <c r="S30" s="180" t="s">
        <v>125</v>
      </c>
      <c r="T30" s="181" t="s">
        <v>126</v>
      </c>
      <c r="U30" s="181" t="s">
        <v>127</v>
      </c>
      <c r="V30" s="182" t="s">
        <v>128</v>
      </c>
      <c r="W30" s="180" t="s">
        <v>125</v>
      </c>
      <c r="X30" s="181" t="s">
        <v>126</v>
      </c>
      <c r="Y30" s="181" t="s">
        <v>127</v>
      </c>
      <c r="Z30" s="182" t="s">
        <v>128</v>
      </c>
    </row>
    <row r="31" spans="1:27" x14ac:dyDescent="0.2">
      <c r="B31" s="231" t="s">
        <v>33</v>
      </c>
      <c r="C31" s="232"/>
      <c r="D31" s="233"/>
      <c r="E31" s="233"/>
      <c r="F31" s="234">
        <f t="shared" ref="F31:F36" si="6">SUM(C31:E31)</f>
        <v>0</v>
      </c>
      <c r="G31" s="227"/>
      <c r="H31" s="235"/>
      <c r="I31" s="235"/>
      <c r="J31" s="234">
        <f t="shared" ref="J31:J36" si="7">SUM(G31:I31)</f>
        <v>0</v>
      </c>
      <c r="K31" s="227"/>
      <c r="L31" s="233"/>
      <c r="M31" s="233"/>
      <c r="N31" s="236">
        <f t="shared" ref="N31:N36" si="8">SUM(L31:M31)</f>
        <v>0</v>
      </c>
      <c r="O31" s="237"/>
      <c r="P31" s="233"/>
      <c r="Q31" s="233"/>
      <c r="R31" s="236">
        <f t="shared" ref="R31:R35" si="9">SUM(P31:Q31)</f>
        <v>0</v>
      </c>
      <c r="S31" s="237"/>
      <c r="T31" s="233"/>
      <c r="U31" s="233"/>
      <c r="V31" s="236">
        <f t="shared" ref="V31:V32" si="10">SUM(T31:U31)</f>
        <v>0</v>
      </c>
      <c r="W31" s="237"/>
      <c r="X31" s="233"/>
      <c r="Y31" s="233"/>
      <c r="Z31" s="236">
        <f t="shared" ref="Z31:Z36" si="11">SUM(X31:Y31)</f>
        <v>0</v>
      </c>
    </row>
    <row r="32" spans="1:27" x14ac:dyDescent="0.2">
      <c r="B32" s="238" t="s">
        <v>118</v>
      </c>
      <c r="C32" s="239"/>
      <c r="D32" s="240"/>
      <c r="E32" s="240"/>
      <c r="F32" s="241">
        <f t="shared" si="6"/>
        <v>0</v>
      </c>
      <c r="G32" s="228"/>
      <c r="H32" s="242"/>
      <c r="I32" s="242"/>
      <c r="J32" s="241">
        <f t="shared" si="7"/>
        <v>0</v>
      </c>
      <c r="K32" s="228"/>
      <c r="L32" s="240"/>
      <c r="M32" s="240"/>
      <c r="N32" s="243">
        <f t="shared" si="8"/>
        <v>0</v>
      </c>
      <c r="O32" s="229"/>
      <c r="P32" s="240"/>
      <c r="Q32" s="240"/>
      <c r="R32" s="243">
        <f t="shared" si="9"/>
        <v>0</v>
      </c>
      <c r="S32" s="229"/>
      <c r="T32" s="240"/>
      <c r="U32" s="240"/>
      <c r="V32" s="243">
        <f t="shared" si="10"/>
        <v>0</v>
      </c>
      <c r="W32" s="229"/>
      <c r="X32" s="240"/>
      <c r="Y32" s="240"/>
      <c r="Z32" s="243">
        <f t="shared" si="11"/>
        <v>0</v>
      </c>
    </row>
    <row r="33" spans="1:27" x14ac:dyDescent="0.2">
      <c r="B33" s="238" t="s">
        <v>114</v>
      </c>
      <c r="C33" s="239"/>
      <c r="D33" s="240"/>
      <c r="E33" s="240"/>
      <c r="F33" s="241">
        <f t="shared" si="6"/>
        <v>0</v>
      </c>
      <c r="G33" s="228"/>
      <c r="H33" s="242"/>
      <c r="I33" s="242"/>
      <c r="J33" s="241">
        <f t="shared" si="7"/>
        <v>0</v>
      </c>
      <c r="K33" s="228"/>
      <c r="L33" s="240"/>
      <c r="M33" s="240"/>
      <c r="N33" s="243">
        <f t="shared" si="8"/>
        <v>0</v>
      </c>
      <c r="O33" s="229"/>
      <c r="P33" s="240"/>
      <c r="Q33" s="240"/>
      <c r="R33" s="243">
        <f t="shared" si="9"/>
        <v>0</v>
      </c>
      <c r="S33" s="229"/>
      <c r="T33" s="240"/>
      <c r="U33" s="240"/>
      <c r="V33" s="243">
        <f>SUM(T33:U33)</f>
        <v>0</v>
      </c>
      <c r="W33" s="229"/>
      <c r="X33" s="240"/>
      <c r="Y33" s="240"/>
      <c r="Z33" s="243">
        <f t="shared" si="11"/>
        <v>0</v>
      </c>
    </row>
    <row r="34" spans="1:27" x14ac:dyDescent="0.2">
      <c r="B34" s="238" t="s">
        <v>115</v>
      </c>
      <c r="C34" s="239"/>
      <c r="D34" s="240"/>
      <c r="E34" s="240"/>
      <c r="F34" s="241">
        <f t="shared" si="6"/>
        <v>0</v>
      </c>
      <c r="G34" s="228"/>
      <c r="H34" s="242"/>
      <c r="I34" s="242"/>
      <c r="J34" s="241">
        <f t="shared" si="7"/>
        <v>0</v>
      </c>
      <c r="K34" s="228"/>
      <c r="L34" s="240"/>
      <c r="M34" s="240"/>
      <c r="N34" s="243">
        <f t="shared" si="8"/>
        <v>0</v>
      </c>
      <c r="O34" s="229"/>
      <c r="P34" s="240"/>
      <c r="Q34" s="240"/>
      <c r="R34" s="243">
        <f t="shared" si="9"/>
        <v>0</v>
      </c>
      <c r="S34" s="229"/>
      <c r="T34" s="240"/>
      <c r="U34" s="240"/>
      <c r="V34" s="243">
        <f t="shared" ref="V34:V36" si="12">SUM(T34:U34)</f>
        <v>0</v>
      </c>
      <c r="W34" s="229"/>
      <c r="X34" s="240"/>
      <c r="Y34" s="240"/>
      <c r="Z34" s="243">
        <f t="shared" si="11"/>
        <v>0</v>
      </c>
    </row>
    <row r="35" spans="1:27" x14ac:dyDescent="0.2">
      <c r="B35" s="238" t="s">
        <v>56</v>
      </c>
      <c r="C35" s="239"/>
      <c r="D35" s="240"/>
      <c r="E35" s="240"/>
      <c r="F35" s="241">
        <f t="shared" si="6"/>
        <v>0</v>
      </c>
      <c r="G35" s="228"/>
      <c r="H35" s="242"/>
      <c r="I35" s="242"/>
      <c r="J35" s="241">
        <f t="shared" si="7"/>
        <v>0</v>
      </c>
      <c r="K35" s="228"/>
      <c r="L35" s="240"/>
      <c r="M35" s="240"/>
      <c r="N35" s="243">
        <f t="shared" si="8"/>
        <v>0</v>
      </c>
      <c r="O35" s="229"/>
      <c r="P35" s="240"/>
      <c r="Q35" s="240"/>
      <c r="R35" s="243">
        <f t="shared" si="9"/>
        <v>0</v>
      </c>
      <c r="S35" s="229"/>
      <c r="T35" s="240"/>
      <c r="U35" s="240"/>
      <c r="V35" s="243">
        <f t="shared" si="12"/>
        <v>0</v>
      </c>
      <c r="W35" s="229"/>
      <c r="X35" s="240"/>
      <c r="Y35" s="240"/>
      <c r="Z35" s="243">
        <f t="shared" si="11"/>
        <v>0</v>
      </c>
    </row>
    <row r="36" spans="1:27" x14ac:dyDescent="0.2">
      <c r="B36" s="244" t="s">
        <v>29</v>
      </c>
      <c r="C36" s="245"/>
      <c r="D36" s="246"/>
      <c r="E36" s="246"/>
      <c r="F36" s="247">
        <f t="shared" si="6"/>
        <v>0</v>
      </c>
      <c r="G36" s="230"/>
      <c r="H36" s="210"/>
      <c r="I36" s="210"/>
      <c r="J36" s="247">
        <f t="shared" si="7"/>
        <v>0</v>
      </c>
      <c r="K36" s="230"/>
      <c r="L36" s="246"/>
      <c r="M36" s="246"/>
      <c r="N36" s="248">
        <f t="shared" si="8"/>
        <v>0</v>
      </c>
      <c r="O36" s="249"/>
      <c r="P36" s="246"/>
      <c r="Q36" s="246"/>
      <c r="R36" s="250">
        <v>0</v>
      </c>
      <c r="S36" s="249"/>
      <c r="T36" s="246"/>
      <c r="U36" s="246"/>
      <c r="V36" s="248">
        <f t="shared" si="12"/>
        <v>0</v>
      </c>
      <c r="W36" s="249"/>
      <c r="X36" s="246"/>
      <c r="Y36" s="246"/>
      <c r="Z36" s="248">
        <f t="shared" si="11"/>
        <v>0</v>
      </c>
    </row>
    <row r="37" spans="1:27" s="50" customFormat="1" x14ac:dyDescent="0.2">
      <c r="A37" s="162"/>
      <c r="B37" s="216" t="s">
        <v>101</v>
      </c>
      <c r="C37" s="217"/>
      <c r="D37" s="218">
        <f>SUM(D31:D36)</f>
        <v>0</v>
      </c>
      <c r="E37" s="218">
        <f>SUM(E31:E36)</f>
        <v>0</v>
      </c>
      <c r="F37" s="219">
        <f>SUM(F31:F36)</f>
        <v>0</v>
      </c>
      <c r="G37" s="216"/>
      <c r="H37" s="218">
        <f>SUM(H31:H36)</f>
        <v>0</v>
      </c>
      <c r="I37" s="218">
        <f>SUM(I31:I36)</f>
        <v>0</v>
      </c>
      <c r="J37" s="221">
        <f>SUM(J31:J36)</f>
        <v>0</v>
      </c>
      <c r="K37" s="222"/>
      <c r="L37" s="220">
        <f>SUM(L31:L36)</f>
        <v>0</v>
      </c>
      <c r="M37" s="220">
        <f>SUM(M31:M36)</f>
        <v>0</v>
      </c>
      <c r="N37" s="221">
        <f>SUM(N31:N36)</f>
        <v>0</v>
      </c>
      <c r="O37" s="222"/>
      <c r="P37" s="220">
        <f>SUM(P31:P36)</f>
        <v>0</v>
      </c>
      <c r="Q37" s="220">
        <f>SUM(Q31:Q36)</f>
        <v>0</v>
      </c>
      <c r="R37" s="221">
        <f>SUM(R31:R36)</f>
        <v>0</v>
      </c>
      <c r="S37" s="222"/>
      <c r="T37" s="220">
        <f>SUM(T31:T36)</f>
        <v>0</v>
      </c>
      <c r="U37" s="220">
        <f>SUM(U31:U36)</f>
        <v>0</v>
      </c>
      <c r="V37" s="221">
        <f>SUM(V31:V36)</f>
        <v>0</v>
      </c>
      <c r="W37" s="222"/>
      <c r="X37" s="220">
        <f>SUM(X31:X36)</f>
        <v>0</v>
      </c>
      <c r="Y37" s="220">
        <f>SUM(Y31:Y36)</f>
        <v>0</v>
      </c>
      <c r="Z37" s="221">
        <f>SUM(Z31:Z36)</f>
        <v>0</v>
      </c>
      <c r="AA37" s="162"/>
    </row>
    <row r="38" spans="1:27" ht="2.1" customHeight="1" x14ac:dyDescent="0.2">
      <c r="B38" s="3"/>
      <c r="C38" s="3"/>
      <c r="D38" s="183"/>
      <c r="E38" s="183"/>
      <c r="F38" s="184"/>
      <c r="G38" s="3"/>
      <c r="H38" s="185"/>
      <c r="I38" s="185"/>
      <c r="J38" s="186"/>
      <c r="K38" s="165"/>
      <c r="L38" s="185"/>
      <c r="M38" s="187"/>
      <c r="N38" s="186"/>
      <c r="O38" s="165"/>
      <c r="P38" s="185"/>
      <c r="Q38" s="187"/>
      <c r="R38" s="186"/>
      <c r="S38" s="165"/>
      <c r="T38" s="185"/>
      <c r="U38" s="187"/>
      <c r="V38" s="186"/>
      <c r="W38" s="165"/>
      <c r="X38" s="185"/>
      <c r="Y38" s="187"/>
      <c r="Z38" s="186"/>
    </row>
    <row r="39" spans="1:27" x14ac:dyDescent="0.2">
      <c r="B39" s="212" t="s">
        <v>24</v>
      </c>
      <c r="C39" s="212"/>
      <c r="D39" s="213"/>
      <c r="E39" s="213"/>
      <c r="F39" s="212"/>
      <c r="G39" s="212"/>
      <c r="H39" s="214"/>
      <c r="I39" s="215"/>
      <c r="J39" s="215"/>
      <c r="K39" s="215"/>
      <c r="L39" s="214"/>
      <c r="M39" s="215"/>
      <c r="N39" s="191"/>
      <c r="O39" s="215"/>
      <c r="P39" s="214"/>
      <c r="Q39" s="215"/>
      <c r="R39" s="191"/>
      <c r="S39" s="215"/>
      <c r="T39" s="214"/>
      <c r="U39" s="215"/>
      <c r="V39" s="191"/>
      <c r="W39" s="215"/>
      <c r="X39" s="214"/>
      <c r="Y39" s="215"/>
      <c r="Z39" s="191"/>
    </row>
    <row r="40" spans="1:27" x14ac:dyDescent="0.2">
      <c r="B40" s="231" t="s">
        <v>117</v>
      </c>
      <c r="C40" s="232"/>
      <c r="D40" s="233"/>
      <c r="E40" s="233"/>
      <c r="F40" s="234">
        <f>SUM(C40:E40)</f>
        <v>0</v>
      </c>
      <c r="G40" s="227"/>
      <c r="H40" s="233"/>
      <c r="I40" s="233"/>
      <c r="J40" s="234">
        <v>0</v>
      </c>
      <c r="K40" s="237"/>
      <c r="L40" s="233"/>
      <c r="M40" s="233"/>
      <c r="N40" s="236">
        <f>SUM(L40:M40)</f>
        <v>0</v>
      </c>
      <c r="O40" s="237"/>
      <c r="P40" s="235"/>
      <c r="Q40" s="235"/>
      <c r="R40" s="236">
        <f>SUM(P40:Q40)</f>
        <v>0</v>
      </c>
      <c r="S40" s="237"/>
      <c r="T40" s="235"/>
      <c r="U40" s="235"/>
      <c r="V40" s="236">
        <f>SUM(T40:U40)</f>
        <v>0</v>
      </c>
      <c r="W40" s="237"/>
      <c r="X40" s="235"/>
      <c r="Y40" s="235"/>
      <c r="Z40" s="236">
        <f>SUM(X40:Y40)</f>
        <v>0</v>
      </c>
    </row>
    <row r="41" spans="1:27" x14ac:dyDescent="0.2">
      <c r="B41" s="238" t="s">
        <v>119</v>
      </c>
      <c r="C41" s="239"/>
      <c r="D41" s="240"/>
      <c r="E41" s="240"/>
      <c r="F41" s="241">
        <f>SUM(C41:E41)</f>
        <v>0</v>
      </c>
      <c r="G41" s="228"/>
      <c r="H41" s="240"/>
      <c r="I41" s="240"/>
      <c r="J41" s="241">
        <v>0</v>
      </c>
      <c r="K41" s="229"/>
      <c r="L41" s="240"/>
      <c r="M41" s="240"/>
      <c r="N41" s="243">
        <f>SUM(L41:M41)</f>
        <v>0</v>
      </c>
      <c r="O41" s="229"/>
      <c r="P41" s="242"/>
      <c r="Q41" s="242"/>
      <c r="R41" s="243">
        <f>SUM(P41:Q41)</f>
        <v>0</v>
      </c>
      <c r="S41" s="229"/>
      <c r="T41" s="242"/>
      <c r="U41" s="242"/>
      <c r="V41" s="243">
        <f>SUM(T41:U41)</f>
        <v>0</v>
      </c>
      <c r="W41" s="229"/>
      <c r="X41" s="242"/>
      <c r="Y41" s="242"/>
      <c r="Z41" s="243">
        <f>SUM(X41:Y41)</f>
        <v>0</v>
      </c>
    </row>
    <row r="42" spans="1:27" x14ac:dyDescent="0.2">
      <c r="B42" s="238" t="s">
        <v>116</v>
      </c>
      <c r="C42" s="239"/>
      <c r="D42" s="240"/>
      <c r="E42" s="240"/>
      <c r="F42" s="241">
        <f>SUM(C42:E42)</f>
        <v>0</v>
      </c>
      <c r="G42" s="228"/>
      <c r="H42" s="240"/>
      <c r="I42" s="240"/>
      <c r="J42" s="241">
        <v>0</v>
      </c>
      <c r="K42" s="229"/>
      <c r="L42" s="240"/>
      <c r="M42" s="240"/>
      <c r="N42" s="243">
        <f>SUM(L42:M42)</f>
        <v>0</v>
      </c>
      <c r="O42" s="229"/>
      <c r="P42" s="242"/>
      <c r="Q42" s="242"/>
      <c r="R42" s="243">
        <f>SUM(P42:Q42)</f>
        <v>0</v>
      </c>
      <c r="S42" s="229"/>
      <c r="T42" s="242"/>
      <c r="U42" s="242"/>
      <c r="V42" s="243">
        <f>SUM(T42:U42)</f>
        <v>0</v>
      </c>
      <c r="W42" s="229"/>
      <c r="X42" s="242"/>
      <c r="Y42" s="242"/>
      <c r="Z42" s="243">
        <f>SUM(X42:Y42)</f>
        <v>0</v>
      </c>
    </row>
    <row r="43" spans="1:27" x14ac:dyDescent="0.2">
      <c r="B43" s="244" t="s">
        <v>15</v>
      </c>
      <c r="C43" s="251"/>
      <c r="D43" s="246"/>
      <c r="E43" s="246"/>
      <c r="F43" s="247">
        <f>SUM(C43:E43)</f>
        <v>0</v>
      </c>
      <c r="G43" s="230"/>
      <c r="H43" s="246"/>
      <c r="I43" s="246"/>
      <c r="J43" s="247">
        <v>0</v>
      </c>
      <c r="K43" s="249"/>
      <c r="L43" s="246"/>
      <c r="M43" s="246"/>
      <c r="N43" s="248">
        <f>SUM(L43:M43)</f>
        <v>0</v>
      </c>
      <c r="O43" s="249"/>
      <c r="P43" s="210"/>
      <c r="Q43" s="210"/>
      <c r="R43" s="248">
        <f>SUM(P43:Q43)</f>
        <v>0</v>
      </c>
      <c r="S43" s="249"/>
      <c r="T43" s="210"/>
      <c r="U43" s="210"/>
      <c r="V43" s="248">
        <f>SUM(T43:U43)</f>
        <v>0</v>
      </c>
      <c r="W43" s="249"/>
      <c r="X43" s="210"/>
      <c r="Y43" s="210"/>
      <c r="Z43" s="248">
        <f>SUM(X43:Y43)</f>
        <v>0</v>
      </c>
    </row>
    <row r="44" spans="1:27" s="50" customFormat="1" x14ac:dyDescent="0.2">
      <c r="A44" s="162"/>
      <c r="B44" s="216" t="s">
        <v>101</v>
      </c>
      <c r="C44" s="217"/>
      <c r="D44" s="218">
        <f>SUM(D40:D43)</f>
        <v>0</v>
      </c>
      <c r="E44" s="218">
        <f>SUM(E40:E43)</f>
        <v>0</v>
      </c>
      <c r="F44" s="219">
        <f>SUM(F40:F43)</f>
        <v>0</v>
      </c>
      <c r="G44" s="216"/>
      <c r="H44" s="223">
        <v>0</v>
      </c>
      <c r="I44" s="223">
        <v>0</v>
      </c>
      <c r="J44" s="221">
        <v>0</v>
      </c>
      <c r="K44" s="222"/>
      <c r="L44" s="223">
        <f>SUM(L40:L43)</f>
        <v>0</v>
      </c>
      <c r="M44" s="223">
        <f>SUM(M40:M43)</f>
        <v>0</v>
      </c>
      <c r="N44" s="221">
        <f>SUM(N40:N43)</f>
        <v>0</v>
      </c>
      <c r="O44" s="222"/>
      <c r="P44" s="223">
        <f>SUM(P40:P43)</f>
        <v>0</v>
      </c>
      <c r="Q44" s="223">
        <f>SUM(Q40:Q43)</f>
        <v>0</v>
      </c>
      <c r="R44" s="221">
        <f>SUM(R40:R43)</f>
        <v>0</v>
      </c>
      <c r="S44" s="222"/>
      <c r="T44" s="223">
        <f>SUM(T40:T43)</f>
        <v>0</v>
      </c>
      <c r="U44" s="223">
        <f>SUM(U40:U43)</f>
        <v>0</v>
      </c>
      <c r="V44" s="221">
        <f>SUM(V40:V43)</f>
        <v>0</v>
      </c>
      <c r="W44" s="222"/>
      <c r="X44" s="223">
        <f>SUM(X40:X43)</f>
        <v>0</v>
      </c>
      <c r="Y44" s="223">
        <f>SUM(Y40:Y43)</f>
        <v>0</v>
      </c>
      <c r="Z44" s="221">
        <f>SUM(Z40:Z43)</f>
        <v>0</v>
      </c>
      <c r="AA44" s="162"/>
    </row>
    <row r="45" spans="1:27" ht="2.1" customHeight="1" x14ac:dyDescent="0.2">
      <c r="B45" s="3"/>
      <c r="C45" s="3"/>
      <c r="D45" s="183"/>
      <c r="E45" s="183"/>
      <c r="F45" s="184"/>
      <c r="G45" s="3"/>
      <c r="H45" s="185"/>
      <c r="I45" s="185"/>
      <c r="J45" s="186"/>
      <c r="K45" s="165"/>
      <c r="L45" s="185"/>
      <c r="M45" s="187"/>
      <c r="N45" s="186"/>
      <c r="O45" s="165"/>
      <c r="P45" s="185"/>
      <c r="Q45" s="187"/>
      <c r="R45" s="186"/>
      <c r="S45" s="165"/>
      <c r="T45" s="185"/>
      <c r="U45" s="187"/>
      <c r="V45" s="186"/>
      <c r="W45" s="165"/>
      <c r="X45" s="185"/>
      <c r="Y45" s="187"/>
      <c r="Z45" s="186"/>
    </row>
    <row r="46" spans="1:27" s="178" customFormat="1" ht="3" customHeight="1" x14ac:dyDescent="0.2">
      <c r="B46" s="188"/>
      <c r="C46" s="188"/>
      <c r="D46" s="189"/>
      <c r="E46" s="189"/>
      <c r="F46" s="190"/>
      <c r="G46" s="188"/>
      <c r="H46" s="167"/>
      <c r="I46" s="167"/>
      <c r="J46" s="191"/>
      <c r="K46" s="191"/>
      <c r="L46" s="167"/>
      <c r="M46" s="192"/>
      <c r="N46" s="191"/>
      <c r="O46" s="191"/>
      <c r="P46" s="167"/>
      <c r="Q46" s="192"/>
      <c r="R46" s="191"/>
      <c r="S46" s="191"/>
      <c r="T46" s="167"/>
      <c r="U46" s="192"/>
      <c r="V46" s="191"/>
      <c r="W46" s="191"/>
      <c r="X46" s="167"/>
      <c r="Y46" s="192"/>
      <c r="Z46" s="191"/>
    </row>
    <row r="47" spans="1:27" s="50" customFormat="1" x14ac:dyDescent="0.2">
      <c r="A47" s="162"/>
      <c r="B47" s="193" t="s">
        <v>128</v>
      </c>
      <c r="C47" s="193"/>
      <c r="D47" s="194">
        <f>D37+D44</f>
        <v>0</v>
      </c>
      <c r="E47" s="194">
        <f>E37+E44</f>
        <v>0</v>
      </c>
      <c r="F47" s="195">
        <f>F37+F44</f>
        <v>0</v>
      </c>
      <c r="G47" s="193"/>
      <c r="H47" s="194">
        <f>H37+H44</f>
        <v>0</v>
      </c>
      <c r="I47" s="194">
        <f>I37+I44</f>
        <v>0</v>
      </c>
      <c r="J47" s="195">
        <f>J37+J44</f>
        <v>0</v>
      </c>
      <c r="K47" s="199"/>
      <c r="L47" s="196">
        <f>L37+L44</f>
        <v>0</v>
      </c>
      <c r="M47" s="197">
        <f>M37+M44</f>
        <v>0</v>
      </c>
      <c r="N47" s="198">
        <f>N37+N44</f>
        <v>0</v>
      </c>
      <c r="O47" s="199"/>
      <c r="P47" s="196">
        <f>P37+P44</f>
        <v>0</v>
      </c>
      <c r="Q47" s="197">
        <f>Q37+Q44</f>
        <v>0</v>
      </c>
      <c r="R47" s="198">
        <f>R37+R44</f>
        <v>0</v>
      </c>
      <c r="S47" s="199"/>
      <c r="T47" s="196">
        <f>T37+T44</f>
        <v>0</v>
      </c>
      <c r="U47" s="197">
        <f>U37+U44</f>
        <v>0</v>
      </c>
      <c r="V47" s="198">
        <f>V37+V44</f>
        <v>0</v>
      </c>
      <c r="W47" s="199"/>
      <c r="X47" s="196">
        <f>X37+X44</f>
        <v>0</v>
      </c>
      <c r="Y47" s="197">
        <f>Y37+Y44</f>
        <v>0</v>
      </c>
      <c r="Z47" s="198">
        <f>Z37+Z44</f>
        <v>0</v>
      </c>
      <c r="AA47" s="162"/>
    </row>
    <row r="48" spans="1:27" s="383" customFormat="1" x14ac:dyDescent="0.2">
      <c r="A48" s="365"/>
      <c r="B48" s="206" t="s">
        <v>113</v>
      </c>
      <c r="C48" s="378"/>
      <c r="D48" s="379"/>
      <c r="E48" s="379"/>
      <c r="F48" s="380"/>
      <c r="G48" s="378"/>
      <c r="H48" s="381"/>
      <c r="I48" s="381"/>
      <c r="J48" s="382"/>
      <c r="K48" s="382"/>
      <c r="L48" s="381"/>
      <c r="M48" s="381"/>
      <c r="N48" s="382"/>
      <c r="O48" s="382"/>
      <c r="P48" s="381"/>
      <c r="Q48" s="381"/>
      <c r="R48" s="382"/>
      <c r="S48" s="382"/>
      <c r="T48" s="381"/>
      <c r="U48" s="381"/>
      <c r="V48" s="382"/>
      <c r="W48" s="382"/>
      <c r="X48" s="381"/>
      <c r="Y48" s="381"/>
      <c r="Z48" s="382"/>
      <c r="AA48" s="365"/>
    </row>
    <row r="49" spans="1:27" ht="18.75" customHeight="1" x14ac:dyDescent="0.2">
      <c r="B49" s="169" t="s">
        <v>120</v>
      </c>
      <c r="C49" s="226"/>
      <c r="D49" s="252"/>
      <c r="E49" s="253"/>
      <c r="F49" s="254"/>
      <c r="G49" s="226"/>
      <c r="H49" s="166"/>
      <c r="I49" s="166"/>
      <c r="J49" s="168"/>
      <c r="K49" s="226"/>
      <c r="L49" s="166"/>
      <c r="M49" s="253"/>
      <c r="N49" s="168"/>
      <c r="O49" s="226"/>
      <c r="P49" s="166"/>
      <c r="Q49" s="253"/>
      <c r="R49" s="168"/>
      <c r="S49" s="226"/>
      <c r="T49" s="166"/>
      <c r="U49" s="253"/>
      <c r="V49" s="168"/>
      <c r="W49" s="226"/>
      <c r="X49" s="166"/>
      <c r="Y49" s="253"/>
      <c r="Z49" s="168"/>
    </row>
    <row r="50" spans="1:27" s="50" customFormat="1" x14ac:dyDescent="0.2">
      <c r="A50" s="162"/>
      <c r="B50" s="224" t="s">
        <v>101</v>
      </c>
      <c r="C50" s="203">
        <f>SUM(C49)</f>
        <v>0</v>
      </c>
      <c r="D50" s="194"/>
      <c r="E50" s="194"/>
      <c r="F50" s="195"/>
      <c r="G50" s="203">
        <f>G49</f>
        <v>0</v>
      </c>
      <c r="H50" s="194"/>
      <c r="I50" s="194">
        <f>I49</f>
        <v>0</v>
      </c>
      <c r="J50" s="198"/>
      <c r="K50" s="199">
        <f>SUM(K49:K49)</f>
        <v>0</v>
      </c>
      <c r="L50" s="225"/>
      <c r="M50" s="225"/>
      <c r="N50" s="198"/>
      <c r="O50" s="199">
        <f>SUM(O49:O49)</f>
        <v>0</v>
      </c>
      <c r="P50" s="225"/>
      <c r="Q50" s="225"/>
      <c r="R50" s="198"/>
      <c r="S50" s="199">
        <f>SUM(S49:S49)</f>
        <v>0</v>
      </c>
      <c r="T50" s="225"/>
      <c r="U50" s="225"/>
      <c r="V50" s="198"/>
      <c r="W50" s="199">
        <f>SUM(W49:W49)</f>
        <v>0</v>
      </c>
      <c r="X50" s="225"/>
      <c r="Y50" s="225"/>
      <c r="Z50" s="198"/>
      <c r="AA50" s="162"/>
    </row>
    <row r="51" spans="1:27" s="178" customFormat="1" x14ac:dyDescent="0.2">
      <c r="B51" s="188"/>
      <c r="C51" s="188"/>
      <c r="D51" s="189"/>
      <c r="E51" s="189"/>
      <c r="F51" s="190"/>
      <c r="G51" s="188"/>
      <c r="H51" s="167"/>
      <c r="I51" s="167"/>
      <c r="J51" s="191"/>
      <c r="K51" s="191"/>
      <c r="L51" s="167"/>
      <c r="M51" s="192"/>
      <c r="N51" s="191"/>
      <c r="O51" s="191"/>
      <c r="P51" s="167"/>
      <c r="Q51" s="192"/>
      <c r="R51" s="191"/>
      <c r="S51" s="191"/>
      <c r="T51" s="167"/>
      <c r="U51" s="192"/>
      <c r="V51" s="191"/>
      <c r="W51" s="191"/>
      <c r="X51" s="167"/>
      <c r="Y51" s="192"/>
      <c r="Z51" s="191"/>
    </row>
    <row r="52" spans="1:27" s="50" customFormat="1" x14ac:dyDescent="0.2">
      <c r="A52" s="162"/>
      <c r="B52" s="193" t="s">
        <v>134</v>
      </c>
      <c r="C52" s="200">
        <f>C50</f>
        <v>0</v>
      </c>
      <c r="D52" s="201" t="s">
        <v>52</v>
      </c>
      <c r="E52" s="201" t="s">
        <v>52</v>
      </c>
      <c r="F52" s="202" t="s">
        <v>52</v>
      </c>
      <c r="G52" s="203">
        <f>G50</f>
        <v>0</v>
      </c>
      <c r="H52" s="201" t="s">
        <v>52</v>
      </c>
      <c r="I52" s="201" t="s">
        <v>52</v>
      </c>
      <c r="J52" s="204" t="s">
        <v>52</v>
      </c>
      <c r="K52" s="205">
        <f>K50</f>
        <v>0</v>
      </c>
      <c r="L52" s="201" t="s">
        <v>52</v>
      </c>
      <c r="M52" s="201" t="s">
        <v>52</v>
      </c>
      <c r="N52" s="202" t="s">
        <v>52</v>
      </c>
      <c r="O52" s="205">
        <f>O50</f>
        <v>0</v>
      </c>
      <c r="P52" s="201" t="s">
        <v>52</v>
      </c>
      <c r="Q52" s="201" t="s">
        <v>52</v>
      </c>
      <c r="R52" s="202" t="s">
        <v>52</v>
      </c>
      <c r="S52" s="205">
        <f>S50</f>
        <v>0</v>
      </c>
      <c r="T52" s="201" t="s">
        <v>52</v>
      </c>
      <c r="U52" s="201" t="s">
        <v>52</v>
      </c>
      <c r="V52" s="202" t="s">
        <v>52</v>
      </c>
      <c r="W52" s="205">
        <f>W50</f>
        <v>0</v>
      </c>
      <c r="X52" s="201" t="s">
        <v>52</v>
      </c>
      <c r="Y52" s="201" t="s">
        <v>52</v>
      </c>
      <c r="Z52" s="202" t="s">
        <v>52</v>
      </c>
      <c r="AA52" s="162"/>
    </row>
    <row r="53" spans="1:27" s="172" customFormat="1" x14ac:dyDescent="0.2">
      <c r="B53" s="170"/>
      <c r="C53" s="173"/>
      <c r="D53" s="173"/>
      <c r="E53" s="173"/>
      <c r="F53" s="174"/>
      <c r="G53" s="175"/>
      <c r="H53" s="176"/>
      <c r="I53" s="177"/>
      <c r="J53" s="175"/>
      <c r="K53" s="175"/>
      <c r="L53" s="176"/>
      <c r="M53" s="177"/>
      <c r="N53" s="175"/>
      <c r="O53" s="175"/>
      <c r="P53" s="176"/>
      <c r="Q53" s="177"/>
      <c r="R53" s="175"/>
      <c r="S53" s="175"/>
      <c r="T53" s="176"/>
      <c r="U53" s="177"/>
      <c r="V53" s="175"/>
      <c r="W53" s="175"/>
      <c r="X53" s="176"/>
      <c r="Y53" s="177"/>
      <c r="Z53" s="175"/>
    </row>
    <row r="54" spans="1:27" s="161" customFormat="1" x14ac:dyDescent="0.2">
      <c r="B54" s="170" t="s">
        <v>26</v>
      </c>
      <c r="C54" s="170"/>
      <c r="D54" s="171"/>
      <c r="E54" s="171"/>
      <c r="F54" s="171"/>
      <c r="G54" s="170"/>
      <c r="H54" s="171"/>
      <c r="I54" s="171"/>
      <c r="J54" s="170"/>
      <c r="K54" s="170"/>
      <c r="L54" s="171"/>
      <c r="M54" s="171"/>
      <c r="N54" s="170"/>
      <c r="O54" s="170"/>
      <c r="P54" s="171"/>
      <c r="Q54" s="171"/>
      <c r="R54" s="170"/>
      <c r="S54" s="170"/>
      <c r="T54" s="171"/>
      <c r="U54" s="171"/>
      <c r="V54" s="170"/>
      <c r="W54" s="170"/>
      <c r="X54" s="171"/>
      <c r="Y54" s="171"/>
      <c r="Z54" s="170"/>
    </row>
    <row r="55" spans="1:27" s="161" customFormat="1" x14ac:dyDescent="0.2">
      <c r="B55" s="170"/>
      <c r="C55" s="178" t="s">
        <v>183</v>
      </c>
      <c r="D55" s="171"/>
      <c r="E55" s="171"/>
      <c r="F55" s="171"/>
      <c r="G55" s="170"/>
      <c r="H55" s="171"/>
      <c r="I55" s="171"/>
      <c r="J55" s="170"/>
      <c r="K55" s="170"/>
      <c r="L55" s="171"/>
      <c r="M55" s="171"/>
      <c r="N55" s="170"/>
      <c r="O55" s="170"/>
      <c r="P55" s="171"/>
      <c r="Q55" s="171"/>
      <c r="R55" s="170"/>
      <c r="S55" s="170"/>
      <c r="T55" s="171"/>
      <c r="U55" s="171"/>
      <c r="V55" s="170"/>
      <c r="W55" s="170"/>
      <c r="X55" s="171"/>
      <c r="Y55" s="171"/>
      <c r="Z55" s="170"/>
    </row>
    <row r="56" spans="1:27" s="161" customFormat="1" x14ac:dyDescent="0.2">
      <c r="B56" s="170"/>
      <c r="C56" s="178" t="s">
        <v>121</v>
      </c>
      <c r="D56" s="171"/>
      <c r="E56" s="171"/>
      <c r="F56" s="171"/>
      <c r="G56" s="170"/>
      <c r="H56" s="171"/>
      <c r="I56" s="171"/>
      <c r="J56" s="170"/>
      <c r="K56" s="170"/>
      <c r="L56" s="171"/>
      <c r="M56" s="171"/>
      <c r="N56" s="170"/>
      <c r="O56" s="170"/>
      <c r="P56" s="171"/>
      <c r="Q56" s="171"/>
      <c r="R56" s="170"/>
      <c r="S56" s="170"/>
      <c r="T56" s="171"/>
      <c r="U56" s="171"/>
      <c r="V56" s="170"/>
      <c r="W56" s="170"/>
      <c r="X56" s="171"/>
      <c r="Y56" s="171"/>
      <c r="Z56" s="170"/>
    </row>
    <row r="57" spans="1:27" s="161" customFormat="1" ht="20.25" customHeight="1" x14ac:dyDescent="0.2"/>
    <row r="58" spans="1:27" s="161" customFormat="1" x14ac:dyDescent="0.2">
      <c r="B58" s="170" t="s">
        <v>125</v>
      </c>
      <c r="C58" s="178" t="s">
        <v>129</v>
      </c>
      <c r="E58" s="171"/>
      <c r="H58" s="171"/>
      <c r="J58" s="170"/>
      <c r="L58" s="171"/>
      <c r="N58" s="170"/>
      <c r="O58" s="178"/>
      <c r="P58" s="171"/>
      <c r="Q58" s="171"/>
      <c r="R58" s="178"/>
      <c r="S58" s="178"/>
      <c r="T58" s="171"/>
      <c r="U58" s="171"/>
      <c r="V58" s="178"/>
      <c r="W58" s="178"/>
      <c r="X58" s="171"/>
      <c r="Y58" s="171"/>
      <c r="Z58" s="178"/>
    </row>
    <row r="59" spans="1:27" s="161" customFormat="1" x14ac:dyDescent="0.2">
      <c r="B59" s="170" t="s">
        <v>133</v>
      </c>
      <c r="C59" s="178" t="s">
        <v>130</v>
      </c>
      <c r="E59" s="171"/>
      <c r="H59" s="171"/>
      <c r="J59" s="170"/>
      <c r="L59" s="171"/>
      <c r="N59" s="170"/>
      <c r="O59" s="178"/>
      <c r="P59" s="171"/>
      <c r="Q59" s="171"/>
      <c r="R59" s="178"/>
      <c r="S59" s="178"/>
      <c r="T59" s="171"/>
      <c r="U59" s="171"/>
      <c r="V59" s="178"/>
      <c r="W59" s="178"/>
      <c r="X59" s="171"/>
      <c r="Y59" s="171"/>
      <c r="Z59" s="178"/>
    </row>
    <row r="60" spans="1:27" s="161" customFormat="1" x14ac:dyDescent="0.2">
      <c r="B60" s="170" t="s">
        <v>127</v>
      </c>
      <c r="C60" s="178" t="s">
        <v>131</v>
      </c>
      <c r="E60" s="171"/>
      <c r="H60" s="171"/>
      <c r="J60" s="170"/>
      <c r="L60" s="171"/>
      <c r="N60" s="170"/>
    </row>
    <row r="61" spans="1:27" s="161" customFormat="1" x14ac:dyDescent="0.2">
      <c r="B61" s="170"/>
      <c r="C61" s="178"/>
      <c r="D61" s="161" t="s">
        <v>170</v>
      </c>
      <c r="E61" s="171"/>
      <c r="H61" s="171"/>
      <c r="J61" s="170"/>
      <c r="L61" s="171"/>
      <c r="N61" s="170"/>
    </row>
    <row r="62" spans="1:27" s="161" customFormat="1" x14ac:dyDescent="0.2">
      <c r="B62" s="170"/>
      <c r="C62" s="178"/>
      <c r="D62" s="161" t="s">
        <v>244</v>
      </c>
      <c r="E62" s="171"/>
      <c r="H62" s="171"/>
      <c r="J62" s="170"/>
      <c r="L62" s="171"/>
      <c r="N62" s="170"/>
    </row>
    <row r="63" spans="1:27" s="161" customFormat="1" x14ac:dyDescent="0.2">
      <c r="B63" s="170" t="s">
        <v>128</v>
      </c>
      <c r="C63" s="178" t="s">
        <v>132</v>
      </c>
      <c r="E63" s="171"/>
      <c r="G63" s="179"/>
      <c r="J63" s="179"/>
      <c r="K63" s="179"/>
      <c r="N63" s="179"/>
      <c r="O63" s="179"/>
      <c r="R63" s="179"/>
      <c r="S63" s="179"/>
      <c r="V63" s="179"/>
      <c r="W63" s="179"/>
      <c r="Z63" s="179"/>
    </row>
    <row r="64" spans="1:27" s="161" customFormat="1" x14ac:dyDescent="0.2">
      <c r="B64" s="170" t="s">
        <v>122</v>
      </c>
      <c r="C64" s="178" t="s">
        <v>243</v>
      </c>
      <c r="E64" s="171"/>
      <c r="H64" s="171"/>
      <c r="J64" s="170"/>
      <c r="L64" s="171"/>
      <c r="N64" s="170"/>
      <c r="O64" s="178"/>
      <c r="P64" s="171"/>
      <c r="Q64" s="171"/>
      <c r="R64" s="178"/>
      <c r="S64" s="178"/>
      <c r="T64" s="171"/>
      <c r="U64" s="171"/>
      <c r="V64" s="178"/>
      <c r="W64" s="178"/>
      <c r="X64" s="171"/>
      <c r="Y64" s="171"/>
      <c r="Z64" s="178"/>
    </row>
    <row r="65" spans="2:26" s="161" customFormat="1" x14ac:dyDescent="0.2">
      <c r="B65" s="179"/>
      <c r="C65" s="179"/>
      <c r="G65" s="179"/>
      <c r="J65" s="179"/>
      <c r="K65" s="179"/>
      <c r="N65" s="179"/>
      <c r="O65" s="179"/>
      <c r="R65" s="179"/>
      <c r="S65" s="179"/>
      <c r="V65" s="179"/>
      <c r="W65" s="179"/>
      <c r="Z65" s="179"/>
    </row>
    <row r="66" spans="2:26" s="161" customFormat="1" x14ac:dyDescent="0.2">
      <c r="B66" s="179"/>
      <c r="C66" s="179"/>
      <c r="G66" s="179"/>
      <c r="J66" s="179"/>
      <c r="K66" s="179"/>
      <c r="N66" s="179"/>
      <c r="O66" s="179"/>
      <c r="R66" s="179"/>
      <c r="S66" s="179"/>
      <c r="V66" s="179"/>
      <c r="W66" s="179"/>
      <c r="Z66" s="179"/>
    </row>
    <row r="67" spans="2:26" s="161" customFormat="1" x14ac:dyDescent="0.2">
      <c r="B67" s="179"/>
      <c r="C67" s="179"/>
      <c r="G67" s="179"/>
      <c r="J67" s="179"/>
      <c r="K67" s="179"/>
      <c r="N67" s="179"/>
      <c r="O67" s="179"/>
      <c r="R67" s="179"/>
      <c r="S67" s="179"/>
      <c r="V67" s="179"/>
      <c r="W67" s="179"/>
      <c r="Z67" s="179"/>
    </row>
    <row r="68" spans="2:26" s="161" customFormat="1" x14ac:dyDescent="0.2">
      <c r="B68" s="179"/>
      <c r="G68" s="179"/>
      <c r="J68" s="179"/>
      <c r="K68" s="179"/>
      <c r="N68" s="179"/>
      <c r="O68" s="179"/>
      <c r="R68" s="179"/>
      <c r="S68" s="179"/>
      <c r="V68" s="179"/>
      <c r="W68" s="179"/>
      <c r="Z68" s="179"/>
    </row>
    <row r="69" spans="2:26" s="161" customFormat="1" x14ac:dyDescent="0.2"/>
    <row r="70" spans="2:26" s="161" customFormat="1" x14ac:dyDescent="0.2"/>
    <row r="71" spans="2:26" s="161" customFormat="1" x14ac:dyDescent="0.2"/>
    <row r="72" spans="2:26" s="161" customFormat="1" x14ac:dyDescent="0.2"/>
    <row r="73" spans="2:26" s="161" customFormat="1" x14ac:dyDescent="0.2"/>
    <row r="74" spans="2:26" s="161" customFormat="1" x14ac:dyDescent="0.2"/>
    <row r="75" spans="2:26" s="161" customFormat="1" x14ac:dyDescent="0.2"/>
    <row r="76" spans="2:26" s="161" customFormat="1" x14ac:dyDescent="0.2"/>
    <row r="77" spans="2:26" s="161" customFormat="1" x14ac:dyDescent="0.2"/>
    <row r="78" spans="2:26" s="161" customFormat="1" x14ac:dyDescent="0.2"/>
    <row r="79" spans="2:26" s="161" customFormat="1" x14ac:dyDescent="0.2"/>
    <row r="80" spans="2:26" s="161" customFormat="1" x14ac:dyDescent="0.2"/>
    <row r="81" s="161" customFormat="1" x14ac:dyDescent="0.2"/>
    <row r="82" s="161" customFormat="1" x14ac:dyDescent="0.2"/>
    <row r="83" s="161" customFormat="1" x14ac:dyDescent="0.2"/>
    <row r="84" s="161" customFormat="1" x14ac:dyDescent="0.2"/>
    <row r="85" s="161" customFormat="1" x14ac:dyDescent="0.2"/>
    <row r="86" s="161" customFormat="1" x14ac:dyDescent="0.2"/>
    <row r="87" s="161" customFormat="1" x14ac:dyDescent="0.2"/>
    <row r="88" s="161" customFormat="1" x14ac:dyDescent="0.2"/>
    <row r="89" s="161" customFormat="1" x14ac:dyDescent="0.2"/>
    <row r="90" s="161" customFormat="1" x14ac:dyDescent="0.2"/>
    <row r="91" s="161" customFormat="1" x14ac:dyDescent="0.2"/>
    <row r="92" s="161" customFormat="1" x14ac:dyDescent="0.2"/>
    <row r="93" s="161" customFormat="1" x14ac:dyDescent="0.2"/>
    <row r="94" s="161" customFormat="1" x14ac:dyDescent="0.2"/>
    <row r="95" s="161" customFormat="1" x14ac:dyDescent="0.2"/>
    <row r="96" s="161" customFormat="1" x14ac:dyDescent="0.2"/>
    <row r="97" s="161" customFormat="1" x14ac:dyDescent="0.2"/>
    <row r="98" s="161" customFormat="1" x14ac:dyDescent="0.2"/>
    <row r="99" s="161" customFormat="1" x14ac:dyDescent="0.2"/>
    <row r="100" s="161" customFormat="1" x14ac:dyDescent="0.2"/>
    <row r="101" s="161" customFormat="1" x14ac:dyDescent="0.2"/>
    <row r="102" s="161" customFormat="1" x14ac:dyDescent="0.2"/>
    <row r="103" s="161" customFormat="1" x14ac:dyDescent="0.2"/>
    <row r="104" s="161" customFormat="1" x14ac:dyDescent="0.2"/>
    <row r="105" s="161" customFormat="1" x14ac:dyDescent="0.2"/>
    <row r="106" s="161" customFormat="1" x14ac:dyDescent="0.2"/>
    <row r="107" s="161" customFormat="1" x14ac:dyDescent="0.2"/>
    <row r="108" s="161" customFormat="1" x14ac:dyDescent="0.2"/>
    <row r="109" s="161" customFormat="1" x14ac:dyDescent="0.2"/>
    <row r="110" s="161" customFormat="1" x14ac:dyDescent="0.2"/>
    <row r="111" s="161" customFormat="1" x14ac:dyDescent="0.2"/>
    <row r="112" s="161" customFormat="1" x14ac:dyDescent="0.2"/>
    <row r="113" s="161" customFormat="1" x14ac:dyDescent="0.2"/>
    <row r="114" s="161" customFormat="1" x14ac:dyDescent="0.2"/>
    <row r="115" s="161" customFormat="1" x14ac:dyDescent="0.2"/>
    <row r="116" s="161" customFormat="1" x14ac:dyDescent="0.2"/>
    <row r="117" s="161" customFormat="1" x14ac:dyDescent="0.2"/>
    <row r="118" s="161" customFormat="1" x14ac:dyDescent="0.2"/>
    <row r="119" s="161" customFormat="1" x14ac:dyDescent="0.2"/>
    <row r="120" s="161" customFormat="1" x14ac:dyDescent="0.2"/>
    <row r="121" s="161" customFormat="1" x14ac:dyDescent="0.2"/>
    <row r="122" s="161" customFormat="1" x14ac:dyDescent="0.2"/>
    <row r="123" s="161" customFormat="1" x14ac:dyDescent="0.2"/>
    <row r="124" s="161" customFormat="1" x14ac:dyDescent="0.2"/>
    <row r="125" s="161" customFormat="1" x14ac:dyDescent="0.2"/>
    <row r="126" s="161" customFormat="1" x14ac:dyDescent="0.2"/>
    <row r="127" s="161" customFormat="1" x14ac:dyDescent="0.2"/>
    <row r="128" s="161" customFormat="1" x14ac:dyDescent="0.2"/>
    <row r="129" s="161" customFormat="1" x14ac:dyDescent="0.2"/>
    <row r="130" s="161" customFormat="1" x14ac:dyDescent="0.2"/>
    <row r="131" s="161" customFormat="1" x14ac:dyDescent="0.2"/>
    <row r="132" s="161" customFormat="1" x14ac:dyDescent="0.2"/>
    <row r="133" s="161" customFormat="1" x14ac:dyDescent="0.2"/>
    <row r="134" s="161" customFormat="1" x14ac:dyDescent="0.2"/>
    <row r="135" s="161" customFormat="1" x14ac:dyDescent="0.2"/>
    <row r="136" s="161" customFormat="1" x14ac:dyDescent="0.2"/>
    <row r="137" s="161" customFormat="1" x14ac:dyDescent="0.2"/>
    <row r="138" s="161" customFormat="1" x14ac:dyDescent="0.2"/>
    <row r="139" s="161" customFormat="1" x14ac:dyDescent="0.2"/>
    <row r="140" s="161" customFormat="1" x14ac:dyDescent="0.2"/>
    <row r="141" s="161" customFormat="1" x14ac:dyDescent="0.2"/>
    <row r="142" s="161" customFormat="1" x14ac:dyDescent="0.2"/>
    <row r="143" s="161" customFormat="1" x14ac:dyDescent="0.2"/>
    <row r="144" s="161" customFormat="1" x14ac:dyDescent="0.2"/>
    <row r="145" s="161" customFormat="1" x14ac:dyDescent="0.2"/>
    <row r="146" s="161" customFormat="1" x14ac:dyDescent="0.2"/>
    <row r="147" s="161" customFormat="1" x14ac:dyDescent="0.2"/>
    <row r="148" s="161" customFormat="1" x14ac:dyDescent="0.2"/>
    <row r="149" s="161" customFormat="1" x14ac:dyDescent="0.2"/>
    <row r="150" s="161" customFormat="1" x14ac:dyDescent="0.2"/>
    <row r="151" s="161" customFormat="1" x14ac:dyDescent="0.2"/>
    <row r="152" s="161" customFormat="1" x14ac:dyDescent="0.2"/>
    <row r="153" s="161" customFormat="1" x14ac:dyDescent="0.2"/>
    <row r="154" s="161" customFormat="1" x14ac:dyDescent="0.2"/>
    <row r="155" s="161" customFormat="1" x14ac:dyDescent="0.2"/>
    <row r="156" s="161" customFormat="1" x14ac:dyDescent="0.2"/>
    <row r="157" s="161" customFormat="1" x14ac:dyDescent="0.2"/>
    <row r="158" s="161" customFormat="1" x14ac:dyDescent="0.2"/>
    <row r="159" s="161" customFormat="1" x14ac:dyDescent="0.2"/>
    <row r="160" s="161" customFormat="1" x14ac:dyDescent="0.2"/>
    <row r="161" s="161" customFormat="1" x14ac:dyDescent="0.2"/>
    <row r="162" s="161" customFormat="1" x14ac:dyDescent="0.2"/>
    <row r="163" s="161" customFormat="1" x14ac:dyDescent="0.2"/>
    <row r="164" s="161" customFormat="1" x14ac:dyDescent="0.2"/>
    <row r="165" s="161" customFormat="1" x14ac:dyDescent="0.2"/>
    <row r="166" s="161" customFormat="1" x14ac:dyDescent="0.2"/>
    <row r="167" s="161" customFormat="1" x14ac:dyDescent="0.2"/>
    <row r="168" s="161" customFormat="1" x14ac:dyDescent="0.2"/>
    <row r="169" s="161" customFormat="1" x14ac:dyDescent="0.2"/>
    <row r="170" s="161" customFormat="1" x14ac:dyDescent="0.2"/>
    <row r="171" s="161" customFormat="1" x14ac:dyDescent="0.2"/>
    <row r="172" s="161" customFormat="1" x14ac:dyDescent="0.2"/>
    <row r="173" s="161" customFormat="1" x14ac:dyDescent="0.2"/>
    <row r="174" s="161" customFormat="1" x14ac:dyDescent="0.2"/>
    <row r="175" s="161" customFormat="1" x14ac:dyDescent="0.2"/>
    <row r="176" s="161" customFormat="1" x14ac:dyDescent="0.2"/>
    <row r="177" s="161" customFormat="1" x14ac:dyDescent="0.2"/>
    <row r="178" s="161" customFormat="1" x14ac:dyDescent="0.2"/>
    <row r="179" s="161" customFormat="1" x14ac:dyDescent="0.2"/>
    <row r="180" s="161" customFormat="1" x14ac:dyDescent="0.2"/>
    <row r="181" s="161" customFormat="1" x14ac:dyDescent="0.2"/>
    <row r="182" s="161" customFormat="1" x14ac:dyDescent="0.2"/>
    <row r="183" s="161" customFormat="1" x14ac:dyDescent="0.2"/>
    <row r="184" s="161" customFormat="1" x14ac:dyDescent="0.2"/>
    <row r="185" s="161" customFormat="1" x14ac:dyDescent="0.2"/>
    <row r="186" s="161" customFormat="1" x14ac:dyDescent="0.2"/>
    <row r="187" s="161" customFormat="1" x14ac:dyDescent="0.2"/>
    <row r="188" s="161" customFormat="1" x14ac:dyDescent="0.2"/>
    <row r="189" s="161" customFormat="1" x14ac:dyDescent="0.2"/>
    <row r="190" s="161" customFormat="1" x14ac:dyDescent="0.2"/>
    <row r="191" s="161" customFormat="1" x14ac:dyDescent="0.2"/>
    <row r="192" s="161" customFormat="1" x14ac:dyDescent="0.2"/>
    <row r="193" s="161" customFormat="1" x14ac:dyDescent="0.2"/>
    <row r="194" s="161" customFormat="1" x14ac:dyDescent="0.2"/>
    <row r="195" s="161" customFormat="1" x14ac:dyDescent="0.2"/>
    <row r="196" s="161" customFormat="1" x14ac:dyDescent="0.2"/>
    <row r="197" s="161" customFormat="1" x14ac:dyDescent="0.2"/>
    <row r="198" s="161" customFormat="1" x14ac:dyDescent="0.2"/>
    <row r="199" s="161" customFormat="1" x14ac:dyDescent="0.2"/>
    <row r="200" s="161" customFormat="1" x14ac:dyDescent="0.2"/>
    <row r="201" s="161" customFormat="1" x14ac:dyDescent="0.2"/>
    <row r="202" s="161" customFormat="1" x14ac:dyDescent="0.2"/>
    <row r="203" s="161" customFormat="1" x14ac:dyDescent="0.2"/>
    <row r="204" s="161" customFormat="1" x14ac:dyDescent="0.2"/>
    <row r="205" s="161" customFormat="1" x14ac:dyDescent="0.2"/>
    <row r="206" s="161" customFormat="1" x14ac:dyDescent="0.2"/>
    <row r="207" s="161" customFormat="1" x14ac:dyDescent="0.2"/>
    <row r="208" s="161" customFormat="1" x14ac:dyDescent="0.2"/>
    <row r="209" s="161" customFormat="1" x14ac:dyDescent="0.2"/>
    <row r="210" s="161" customFormat="1" x14ac:dyDescent="0.2"/>
    <row r="211" s="161" customFormat="1" x14ac:dyDescent="0.2"/>
    <row r="212" s="161" customFormat="1" x14ac:dyDescent="0.2"/>
    <row r="213" s="161" customFormat="1" x14ac:dyDescent="0.2"/>
    <row r="214" s="161" customFormat="1" x14ac:dyDescent="0.2"/>
    <row r="215" s="161" customFormat="1" x14ac:dyDescent="0.2"/>
    <row r="216" s="161" customFormat="1" x14ac:dyDescent="0.2"/>
    <row r="217" s="161" customFormat="1" x14ac:dyDescent="0.2"/>
    <row r="218" s="161" customFormat="1" x14ac:dyDescent="0.2"/>
    <row r="219" s="161" customFormat="1" x14ac:dyDescent="0.2"/>
    <row r="220" s="161" customFormat="1" x14ac:dyDescent="0.2"/>
    <row r="221" s="161" customFormat="1" x14ac:dyDescent="0.2"/>
    <row r="222" s="161" customFormat="1" x14ac:dyDescent="0.2"/>
    <row r="223" s="161" customFormat="1" x14ac:dyDescent="0.2"/>
    <row r="224" s="161" customFormat="1" x14ac:dyDescent="0.2"/>
    <row r="225" s="161" customFormat="1" x14ac:dyDescent="0.2"/>
    <row r="226" s="161" customFormat="1" x14ac:dyDescent="0.2"/>
    <row r="227" s="161" customFormat="1" x14ac:dyDescent="0.2"/>
    <row r="228" s="161" customFormat="1" x14ac:dyDescent="0.2"/>
    <row r="229" s="161" customFormat="1" x14ac:dyDescent="0.2"/>
    <row r="230" s="161" customFormat="1" x14ac:dyDescent="0.2"/>
    <row r="231" s="161" customFormat="1" x14ac:dyDescent="0.2"/>
    <row r="232" s="161" customFormat="1" x14ac:dyDescent="0.2"/>
    <row r="233" s="161" customFormat="1" x14ac:dyDescent="0.2"/>
    <row r="234" s="161" customFormat="1" x14ac:dyDescent="0.2"/>
    <row r="235" s="161" customFormat="1" x14ac:dyDescent="0.2"/>
    <row r="236" s="161" customFormat="1" x14ac:dyDescent="0.2"/>
    <row r="237" s="161" customFormat="1" x14ac:dyDescent="0.2"/>
    <row r="238" s="161" customFormat="1" x14ac:dyDescent="0.2"/>
    <row r="239" s="161" customFormat="1" x14ac:dyDescent="0.2"/>
    <row r="240" s="161" customFormat="1" x14ac:dyDescent="0.2"/>
    <row r="241" s="161" customFormat="1" x14ac:dyDescent="0.2"/>
    <row r="242" s="161" customFormat="1" x14ac:dyDescent="0.2"/>
    <row r="243" s="161" customFormat="1" x14ac:dyDescent="0.2"/>
    <row r="244" s="161" customFormat="1" x14ac:dyDescent="0.2"/>
    <row r="245" s="161" customFormat="1" x14ac:dyDescent="0.2"/>
    <row r="246" s="161" customFormat="1" x14ac:dyDescent="0.2"/>
    <row r="247" s="161" customFormat="1" x14ac:dyDescent="0.2"/>
    <row r="248" s="161" customFormat="1" x14ac:dyDescent="0.2"/>
    <row r="249" s="161" customFormat="1" x14ac:dyDescent="0.2"/>
    <row r="250" s="161" customFormat="1" x14ac:dyDescent="0.2"/>
    <row r="251" s="161" customFormat="1" x14ac:dyDescent="0.2"/>
    <row r="252" s="161" customFormat="1" x14ac:dyDescent="0.2"/>
    <row r="253" s="161" customFormat="1" x14ac:dyDescent="0.2"/>
    <row r="254" s="161" customFormat="1" x14ac:dyDescent="0.2"/>
    <row r="255" s="161" customFormat="1" x14ac:dyDescent="0.2"/>
    <row r="256" s="161" customFormat="1" x14ac:dyDescent="0.2"/>
    <row r="257" s="161" customFormat="1" x14ac:dyDescent="0.2"/>
    <row r="258" s="161" customFormat="1" x14ac:dyDescent="0.2"/>
    <row r="259" s="161" customFormat="1" x14ac:dyDescent="0.2"/>
    <row r="260" s="161" customFormat="1" x14ac:dyDescent="0.2"/>
    <row r="261" s="161" customFormat="1" x14ac:dyDescent="0.2"/>
    <row r="262" s="161" customFormat="1" x14ac:dyDescent="0.2"/>
    <row r="263" s="161" customFormat="1" x14ac:dyDescent="0.2"/>
    <row r="264" s="161" customFormat="1" x14ac:dyDescent="0.2"/>
    <row r="265" s="161" customFormat="1" x14ac:dyDescent="0.2"/>
    <row r="266" s="161" customFormat="1" x14ac:dyDescent="0.2"/>
    <row r="267" s="161" customFormat="1" x14ac:dyDescent="0.2"/>
    <row r="268" s="161" customFormat="1" x14ac:dyDescent="0.2"/>
    <row r="269" s="161" customFormat="1" x14ac:dyDescent="0.2"/>
    <row r="270" s="161" customFormat="1" x14ac:dyDescent="0.2"/>
    <row r="271" s="161" customFormat="1" x14ac:dyDescent="0.2"/>
  </sheetData>
  <mergeCells count="12">
    <mergeCell ref="O4:R4"/>
    <mergeCell ref="O29:R29"/>
    <mergeCell ref="S4:V4"/>
    <mergeCell ref="S29:V29"/>
    <mergeCell ref="W4:Z4"/>
    <mergeCell ref="W29:Z29"/>
    <mergeCell ref="C4:F4"/>
    <mergeCell ref="C29:F29"/>
    <mergeCell ref="G4:J4"/>
    <mergeCell ref="G29:J29"/>
    <mergeCell ref="K4:N4"/>
    <mergeCell ref="K29:N29"/>
  </mergeCells>
  <phoneticPr fontId="0" type="noConversion"/>
  <printOptions horizontalCentered="1" verticalCentered="1"/>
  <pageMargins left="0.17" right="0.17" top="0.63" bottom="0.38" header="0.18" footer="0.17"/>
  <pageSetup scale="50" orientation="landscape" r:id="rId1"/>
  <headerFooter alignWithMargins="0">
    <oddHeader>&amp;C&amp;"-,Bold"&amp;14Table I-1B
SCE TA/TI and Auto DR Program Subscription Statistics 
2009 - 2012</oddHeader>
    <oddFooter>&amp;L&amp;"Calibri,Bold Italic"&amp;F&amp;C&amp;"-,Bold"- PUBLIC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Y100"/>
  <sheetViews>
    <sheetView showGridLines="0" topLeftCell="A46" zoomScaleNormal="100" zoomScaleSheetLayoutView="85" workbookViewId="0">
      <selection activeCell="B90" sqref="B90"/>
    </sheetView>
  </sheetViews>
  <sheetFormatPr defaultRowHeight="12.75" x14ac:dyDescent="0.2"/>
  <cols>
    <col min="1" max="1" width="2.42578125" style="386" customWidth="1"/>
    <col min="2" max="2" width="55" style="74" customWidth="1"/>
    <col min="3" max="3" width="14.140625" style="74" customWidth="1"/>
    <col min="4" max="5" width="13.5703125" style="74" hidden="1" customWidth="1"/>
    <col min="6" max="6" width="13" style="74" hidden="1" customWidth="1"/>
    <col min="7" max="16" width="12.7109375" style="74" customWidth="1"/>
    <col min="17" max="17" width="12.7109375" style="68" customWidth="1"/>
    <col min="18" max="18" width="12.7109375" style="74" customWidth="1"/>
    <col min="19" max="19" width="13.7109375" style="74" customWidth="1"/>
    <col min="20" max="20" width="11.28515625" style="74" customWidth="1"/>
    <col min="21" max="21" width="11" style="68" customWidth="1"/>
    <col min="22" max="22" width="13.85546875" style="68" customWidth="1"/>
    <col min="23" max="23" width="12.5703125" style="74" customWidth="1"/>
    <col min="24" max="24" width="3.42578125" style="74" customWidth="1"/>
    <col min="25" max="25" width="10.7109375" style="74" bestFit="1" customWidth="1"/>
    <col min="26" max="16384" width="9.140625" style="74"/>
  </cols>
  <sheetData>
    <row r="1" spans="1:25" ht="13.5" customHeight="1" x14ac:dyDescent="0.2"/>
    <row r="2" spans="1:25" s="385" customFormat="1" x14ac:dyDescent="0.2">
      <c r="A2" s="387"/>
      <c r="B2" s="384" t="s">
        <v>102</v>
      </c>
      <c r="C2" s="384"/>
    </row>
    <row r="3" spans="1:25" s="68" customFormat="1" ht="18" x14ac:dyDescent="0.25">
      <c r="A3" s="386"/>
      <c r="B3" s="445" t="s">
        <v>20</v>
      </c>
      <c r="C3" s="444" t="s">
        <v>182</v>
      </c>
      <c r="D3" s="83"/>
      <c r="E3" s="83"/>
      <c r="F3" s="83"/>
      <c r="G3" s="447" t="s">
        <v>222</v>
      </c>
      <c r="H3" s="447"/>
      <c r="I3" s="447"/>
      <c r="J3" s="447"/>
      <c r="K3" s="447"/>
      <c r="L3" s="447"/>
      <c r="M3" s="447"/>
      <c r="N3" s="447"/>
      <c r="O3" s="447"/>
      <c r="P3" s="447"/>
      <c r="Q3" s="447"/>
      <c r="R3" s="447"/>
      <c r="S3" s="452" t="s">
        <v>180</v>
      </c>
      <c r="T3" s="71"/>
      <c r="U3" s="450" t="s">
        <v>93</v>
      </c>
      <c r="V3" s="450" t="s">
        <v>223</v>
      </c>
      <c r="W3" s="448" t="s">
        <v>92</v>
      </c>
    </row>
    <row r="4" spans="1:25" s="68" customFormat="1" ht="51" x14ac:dyDescent="0.2">
      <c r="A4" s="386"/>
      <c r="B4" s="446"/>
      <c r="C4" s="444"/>
      <c r="D4" s="72" t="s">
        <v>176</v>
      </c>
      <c r="E4" s="72" t="s">
        <v>177</v>
      </c>
      <c r="F4" s="72" t="s">
        <v>178</v>
      </c>
      <c r="G4" s="273" t="s">
        <v>0</v>
      </c>
      <c r="H4" s="274" t="s">
        <v>1</v>
      </c>
      <c r="I4" s="274" t="s">
        <v>2</v>
      </c>
      <c r="J4" s="274" t="s">
        <v>3</v>
      </c>
      <c r="K4" s="274" t="s">
        <v>4</v>
      </c>
      <c r="L4" s="274" t="s">
        <v>5</v>
      </c>
      <c r="M4" s="274" t="s">
        <v>6</v>
      </c>
      <c r="N4" s="274" t="s">
        <v>7</v>
      </c>
      <c r="O4" s="274" t="s">
        <v>8</v>
      </c>
      <c r="P4" s="274" t="s">
        <v>9</v>
      </c>
      <c r="Q4" s="274" t="s">
        <v>10</v>
      </c>
      <c r="R4" s="275" t="s">
        <v>11</v>
      </c>
      <c r="S4" s="453"/>
      <c r="T4" s="272" t="s">
        <v>179</v>
      </c>
      <c r="U4" s="451"/>
      <c r="V4" s="451"/>
      <c r="W4" s="449"/>
    </row>
    <row r="5" spans="1:25" s="68" customFormat="1" x14ac:dyDescent="0.2">
      <c r="A5" s="386"/>
      <c r="B5" s="267" t="s">
        <v>53</v>
      </c>
      <c r="C5" s="267"/>
      <c r="D5" s="267"/>
      <c r="E5" s="267"/>
      <c r="F5" s="267"/>
      <c r="G5" s="88"/>
      <c r="H5" s="88"/>
      <c r="I5" s="88"/>
      <c r="J5" s="88"/>
      <c r="K5" s="88"/>
      <c r="L5" s="88"/>
      <c r="M5" s="88"/>
      <c r="N5" s="88"/>
      <c r="O5" s="88"/>
      <c r="P5" s="88"/>
      <c r="Q5" s="88"/>
      <c r="R5" s="88"/>
      <c r="S5" s="272"/>
      <c r="T5" s="272" t="s">
        <v>14</v>
      </c>
      <c r="U5" s="268"/>
      <c r="V5" s="268"/>
      <c r="W5" s="268"/>
    </row>
    <row r="6" spans="1:25" s="68" customFormat="1" x14ac:dyDescent="0.2">
      <c r="A6" s="386"/>
      <c r="B6" s="85" t="s">
        <v>49</v>
      </c>
      <c r="C6" s="276">
        <v>1423015.47</v>
      </c>
      <c r="D6" s="73">
        <v>0</v>
      </c>
      <c r="E6" s="73">
        <v>0</v>
      </c>
      <c r="F6" s="73">
        <f t="shared" ref="F6:F12" si="0">D6+E6</f>
        <v>0</v>
      </c>
      <c r="G6" s="73">
        <v>15187.83</v>
      </c>
      <c r="H6" s="73">
        <v>35034.339999999997</v>
      </c>
      <c r="I6" s="73"/>
      <c r="J6" s="73"/>
      <c r="K6" s="73"/>
      <c r="L6" s="73"/>
      <c r="M6" s="73"/>
      <c r="N6" s="73"/>
      <c r="O6" s="73"/>
      <c r="P6" s="73"/>
      <c r="Q6" s="73"/>
      <c r="R6" s="73"/>
      <c r="S6" s="277">
        <f t="shared" ref="S6:S12" si="1">SUM(G6:R6)</f>
        <v>50222.17</v>
      </c>
      <c r="T6" s="73">
        <f t="shared" ref="T6:T12" si="2">+F6+S6</f>
        <v>50222.17</v>
      </c>
      <c r="U6" s="76"/>
      <c r="V6" s="76"/>
      <c r="W6" s="86"/>
    </row>
    <row r="7" spans="1:25" s="68" customFormat="1" x14ac:dyDescent="0.2">
      <c r="A7" s="386"/>
      <c r="B7" s="85" t="s">
        <v>12</v>
      </c>
      <c r="C7" s="276">
        <v>3152371.45</v>
      </c>
      <c r="D7" s="73">
        <v>0</v>
      </c>
      <c r="E7" s="73">
        <v>0</v>
      </c>
      <c r="F7" s="73">
        <f t="shared" si="0"/>
        <v>0</v>
      </c>
      <c r="G7" s="73">
        <v>57762.59</v>
      </c>
      <c r="H7" s="73">
        <v>72649.13</v>
      </c>
      <c r="I7" s="73"/>
      <c r="J7" s="73"/>
      <c r="K7" s="73"/>
      <c r="L7" s="73"/>
      <c r="M7" s="73"/>
      <c r="N7" s="73"/>
      <c r="O7" s="73"/>
      <c r="P7" s="73"/>
      <c r="Q7" s="73"/>
      <c r="R7" s="73"/>
      <c r="S7" s="277">
        <f t="shared" si="1"/>
        <v>130411.72</v>
      </c>
      <c r="T7" s="73">
        <f t="shared" si="2"/>
        <v>130411.72</v>
      </c>
      <c r="U7" s="76"/>
      <c r="V7" s="76"/>
      <c r="W7" s="86"/>
    </row>
    <row r="8" spans="1:25" s="68" customFormat="1" x14ac:dyDescent="0.2">
      <c r="A8" s="386"/>
      <c r="B8" s="85" t="s">
        <v>185</v>
      </c>
      <c r="C8" s="276">
        <v>29331012</v>
      </c>
      <c r="D8" s="73">
        <v>0</v>
      </c>
      <c r="E8" s="73">
        <v>0</v>
      </c>
      <c r="F8" s="73">
        <f t="shared" si="0"/>
        <v>0</v>
      </c>
      <c r="G8" s="73">
        <f>75896+3154</f>
        <v>79050</v>
      </c>
      <c r="H8" s="73">
        <v>138758.69</v>
      </c>
      <c r="I8" s="73"/>
      <c r="J8" s="73"/>
      <c r="K8" s="73"/>
      <c r="L8" s="73"/>
      <c r="M8" s="73"/>
      <c r="N8" s="73"/>
      <c r="O8" s="73"/>
      <c r="P8" s="73"/>
      <c r="Q8" s="73"/>
      <c r="R8" s="73"/>
      <c r="S8" s="277">
        <f t="shared" si="1"/>
        <v>217808.69</v>
      </c>
      <c r="T8" s="73">
        <f t="shared" si="2"/>
        <v>217808.69</v>
      </c>
      <c r="U8" s="76"/>
      <c r="V8" s="76"/>
      <c r="W8" s="86"/>
    </row>
    <row r="9" spans="1:25" s="68" customFormat="1" ht="15" x14ac:dyDescent="0.2">
      <c r="A9" s="386"/>
      <c r="B9" s="85" t="s">
        <v>232</v>
      </c>
      <c r="C9" s="276">
        <v>736238</v>
      </c>
      <c r="D9" s="73"/>
      <c r="E9" s="73"/>
      <c r="F9" s="73"/>
      <c r="G9" s="73">
        <v>760577.16</v>
      </c>
      <c r="H9" s="73">
        <v>1325711.56</v>
      </c>
      <c r="I9" s="73"/>
      <c r="J9" s="73"/>
      <c r="K9" s="73"/>
      <c r="L9" s="73"/>
      <c r="M9" s="73"/>
      <c r="N9" s="73"/>
      <c r="O9" s="73"/>
      <c r="P9" s="73"/>
      <c r="Q9" s="73"/>
      <c r="R9" s="73"/>
      <c r="S9" s="277">
        <f t="shared" si="1"/>
        <v>2086288.7200000002</v>
      </c>
      <c r="T9" s="73"/>
      <c r="U9" s="76"/>
      <c r="V9" s="76"/>
      <c r="W9" s="77"/>
    </row>
    <row r="10" spans="1:25" s="68" customFormat="1" x14ac:dyDescent="0.2">
      <c r="A10" s="386"/>
      <c r="B10" s="85" t="s">
        <v>44</v>
      </c>
      <c r="C10" s="276">
        <v>139060.39000000001</v>
      </c>
      <c r="D10" s="73">
        <v>0</v>
      </c>
      <c r="E10" s="73">
        <v>0</v>
      </c>
      <c r="F10" s="73">
        <f t="shared" si="0"/>
        <v>0</v>
      </c>
      <c r="G10" s="73">
        <v>5807.67</v>
      </c>
      <c r="H10" s="73">
        <v>29404.54</v>
      </c>
      <c r="I10" s="73"/>
      <c r="J10" s="73"/>
      <c r="K10" s="73"/>
      <c r="L10" s="73"/>
      <c r="M10" s="73"/>
      <c r="N10" s="73"/>
      <c r="O10" s="73"/>
      <c r="P10" s="73"/>
      <c r="Q10" s="73"/>
      <c r="R10" s="73"/>
      <c r="S10" s="277">
        <f t="shared" si="1"/>
        <v>35212.21</v>
      </c>
      <c r="T10" s="73">
        <f t="shared" si="2"/>
        <v>35212.21</v>
      </c>
      <c r="U10" s="76"/>
      <c r="V10" s="76"/>
      <c r="W10" s="86"/>
    </row>
    <row r="11" spans="1:25" s="68" customFormat="1" x14ac:dyDescent="0.2">
      <c r="A11" s="386"/>
      <c r="B11" s="85" t="s">
        <v>29</v>
      </c>
      <c r="C11" s="276">
        <v>12223</v>
      </c>
      <c r="D11" s="73">
        <v>0</v>
      </c>
      <c r="E11" s="73">
        <v>0</v>
      </c>
      <c r="F11" s="73">
        <f t="shared" si="0"/>
        <v>0</v>
      </c>
      <c r="G11" s="73">
        <v>0</v>
      </c>
      <c r="H11" s="73">
        <v>0</v>
      </c>
      <c r="I11" s="73"/>
      <c r="J11" s="73"/>
      <c r="K11" s="73"/>
      <c r="L11" s="73"/>
      <c r="M11" s="73"/>
      <c r="N11" s="73"/>
      <c r="O11" s="73"/>
      <c r="P11" s="73"/>
      <c r="Q11" s="73"/>
      <c r="R11" s="73"/>
      <c r="S11" s="277">
        <f t="shared" si="1"/>
        <v>0</v>
      </c>
      <c r="T11" s="73">
        <f t="shared" si="2"/>
        <v>0</v>
      </c>
      <c r="U11" s="76"/>
      <c r="V11" s="76"/>
      <c r="W11" s="86"/>
    </row>
    <row r="12" spans="1:25" s="68" customFormat="1" x14ac:dyDescent="0.2">
      <c r="A12" s="386"/>
      <c r="B12" s="85" t="s">
        <v>43</v>
      </c>
      <c r="C12" s="276">
        <v>60841.06</v>
      </c>
      <c r="D12" s="73">
        <v>0</v>
      </c>
      <c r="E12" s="73">
        <v>0</v>
      </c>
      <c r="F12" s="73">
        <f t="shared" si="0"/>
        <v>0</v>
      </c>
      <c r="G12" s="73">
        <v>149.1</v>
      </c>
      <c r="H12" s="73">
        <v>32.380000000000003</v>
      </c>
      <c r="I12" s="73"/>
      <c r="J12" s="73"/>
      <c r="K12" s="73"/>
      <c r="L12" s="73"/>
      <c r="M12" s="73"/>
      <c r="N12" s="73"/>
      <c r="O12" s="73"/>
      <c r="P12" s="73"/>
      <c r="Q12" s="73"/>
      <c r="R12" s="73"/>
      <c r="S12" s="277">
        <f t="shared" si="1"/>
        <v>181.48</v>
      </c>
      <c r="T12" s="73">
        <f t="shared" si="2"/>
        <v>181.48</v>
      </c>
      <c r="U12" s="76"/>
      <c r="V12" s="76"/>
      <c r="W12" s="86"/>
    </row>
    <row r="13" spans="1:25" s="68" customFormat="1" x14ac:dyDescent="0.2">
      <c r="A13" s="386"/>
      <c r="B13" s="258" t="s">
        <v>30</v>
      </c>
      <c r="C13" s="259">
        <f>SUM(C6:C12)</f>
        <v>34854761.370000005</v>
      </c>
      <c r="D13" s="259">
        <f t="shared" ref="D13:S13" si="3">SUM(D6:D12)</f>
        <v>0</v>
      </c>
      <c r="E13" s="259">
        <f>SUM(E6:E12)</f>
        <v>0</v>
      </c>
      <c r="F13" s="259">
        <f>SUM(F6:F12)</f>
        <v>0</v>
      </c>
      <c r="G13" s="259">
        <f t="shared" si="3"/>
        <v>918534.35000000009</v>
      </c>
      <c r="H13" s="259">
        <f t="shared" si="3"/>
        <v>1601590.64</v>
      </c>
      <c r="I13" s="259">
        <f t="shared" ref="I13" si="4">SUM(I6:I12)</f>
        <v>0</v>
      </c>
      <c r="J13" s="259">
        <f t="shared" ref="J13" si="5">SUM(J6:J12)</f>
        <v>0</v>
      </c>
      <c r="K13" s="259">
        <f t="shared" si="3"/>
        <v>0</v>
      </c>
      <c r="L13" s="259">
        <f t="shared" si="3"/>
        <v>0</v>
      </c>
      <c r="M13" s="259">
        <f t="shared" si="3"/>
        <v>0</v>
      </c>
      <c r="N13" s="259">
        <f t="shared" si="3"/>
        <v>0</v>
      </c>
      <c r="O13" s="259">
        <f>SUM(O6:O12)</f>
        <v>0</v>
      </c>
      <c r="P13" s="259">
        <f>SUM(P6:P12)</f>
        <v>0</v>
      </c>
      <c r="Q13" s="259">
        <f t="shared" si="3"/>
        <v>0</v>
      </c>
      <c r="R13" s="259">
        <f t="shared" si="3"/>
        <v>0</v>
      </c>
      <c r="S13" s="259">
        <f t="shared" si="3"/>
        <v>2520124.9900000002</v>
      </c>
      <c r="T13" s="259">
        <f>SUM(T6:T12)</f>
        <v>433836.27</v>
      </c>
      <c r="U13" s="260"/>
      <c r="V13" s="260"/>
      <c r="W13" s="261"/>
    </row>
    <row r="14" spans="1:25" x14ac:dyDescent="0.2">
      <c r="U14" s="84"/>
      <c r="V14" s="84"/>
      <c r="W14" s="90"/>
    </row>
    <row r="15" spans="1:25" x14ac:dyDescent="0.2">
      <c r="B15" s="267" t="s">
        <v>54</v>
      </c>
      <c r="C15" s="267"/>
      <c r="D15" s="267"/>
      <c r="E15" s="267"/>
      <c r="F15" s="267"/>
      <c r="G15" s="269"/>
      <c r="H15" s="269"/>
      <c r="I15" s="269"/>
      <c r="J15" s="269"/>
      <c r="K15" s="269"/>
      <c r="L15" s="269"/>
      <c r="M15" s="269"/>
      <c r="N15" s="269"/>
      <c r="O15" s="269"/>
      <c r="P15" s="269"/>
      <c r="Q15" s="270"/>
      <c r="R15" s="269"/>
      <c r="S15" s="269"/>
      <c r="T15" s="269"/>
      <c r="U15" s="268"/>
      <c r="V15" s="268"/>
      <c r="W15" s="271"/>
    </row>
    <row r="16" spans="1:25" s="68" customFormat="1" x14ac:dyDescent="0.2">
      <c r="A16" s="386"/>
      <c r="B16" s="85" t="s">
        <v>33</v>
      </c>
      <c r="C16" s="276">
        <v>1778437.99</v>
      </c>
      <c r="D16" s="73">
        <v>0</v>
      </c>
      <c r="E16" s="73">
        <v>0</v>
      </c>
      <c r="F16" s="73">
        <f>D16+E16</f>
        <v>0</v>
      </c>
      <c r="G16" s="73">
        <v>18295.349999999999</v>
      </c>
      <c r="H16" s="73">
        <v>23189.51</v>
      </c>
      <c r="I16" s="73"/>
      <c r="J16" s="73"/>
      <c r="K16" s="73"/>
      <c r="L16" s="73"/>
      <c r="M16" s="73"/>
      <c r="N16" s="73"/>
      <c r="O16" s="73"/>
      <c r="P16" s="73"/>
      <c r="Q16" s="73"/>
      <c r="R16" s="73"/>
      <c r="S16" s="277">
        <f>SUM(G16:R16)</f>
        <v>41484.86</v>
      </c>
      <c r="T16" s="73">
        <f>F16+S16</f>
        <v>41484.86</v>
      </c>
      <c r="U16" s="76"/>
      <c r="V16" s="76"/>
      <c r="W16" s="77"/>
      <c r="Y16" s="73"/>
    </row>
    <row r="17" spans="1:23" s="68" customFormat="1" x14ac:dyDescent="0.2">
      <c r="A17" s="386"/>
      <c r="B17" s="85" t="s">
        <v>213</v>
      </c>
      <c r="C17" s="276">
        <v>1856603.84</v>
      </c>
      <c r="D17" s="73">
        <v>0</v>
      </c>
      <c r="E17" s="73">
        <v>0</v>
      </c>
      <c r="F17" s="73">
        <f>D17+E17</f>
        <v>0</v>
      </c>
      <c r="G17" s="73">
        <f>31500.98+56.82</f>
        <v>31557.8</v>
      </c>
      <c r="H17" s="73">
        <f>32840.62+29.04</f>
        <v>32869.660000000003</v>
      </c>
      <c r="I17" s="73"/>
      <c r="J17" s="73"/>
      <c r="K17" s="73"/>
      <c r="L17" s="73"/>
      <c r="M17" s="73"/>
      <c r="N17" s="73"/>
      <c r="O17" s="73"/>
      <c r="P17" s="73"/>
      <c r="Q17" s="73"/>
      <c r="R17" s="73"/>
      <c r="S17" s="277">
        <f>SUM(G17:R17)</f>
        <v>64427.460000000006</v>
      </c>
      <c r="T17" s="73">
        <f>F17+S17</f>
        <v>64427.460000000006</v>
      </c>
      <c r="U17" s="76"/>
      <c r="V17" s="76"/>
      <c r="W17" s="77"/>
    </row>
    <row r="18" spans="1:23" s="68" customFormat="1" x14ac:dyDescent="0.2">
      <c r="A18" s="386"/>
      <c r="B18" s="85" t="s">
        <v>17</v>
      </c>
      <c r="C18" s="276">
        <v>2009320.08</v>
      </c>
      <c r="D18" s="73">
        <v>0</v>
      </c>
      <c r="E18" s="73">
        <v>0</v>
      </c>
      <c r="F18" s="73">
        <f>D18+E18</f>
        <v>0</v>
      </c>
      <c r="G18" s="73">
        <v>38675.089999999997</v>
      </c>
      <c r="H18" s="73">
        <v>49326.3</v>
      </c>
      <c r="I18" s="73"/>
      <c r="J18" s="73"/>
      <c r="K18" s="73"/>
      <c r="L18" s="73"/>
      <c r="M18" s="73"/>
      <c r="N18" s="73"/>
      <c r="O18" s="73"/>
      <c r="P18" s="73"/>
      <c r="Q18" s="73"/>
      <c r="R18" s="73"/>
      <c r="S18" s="277">
        <f>SUM(G18:R18)</f>
        <v>88001.39</v>
      </c>
      <c r="T18" s="73">
        <f>F18+S18</f>
        <v>88001.39</v>
      </c>
      <c r="U18" s="76"/>
      <c r="V18" s="76"/>
      <c r="W18" s="77"/>
    </row>
    <row r="19" spans="1:23" x14ac:dyDescent="0.2">
      <c r="B19" s="85" t="s">
        <v>55</v>
      </c>
      <c r="C19" s="276">
        <v>119632</v>
      </c>
      <c r="D19" s="73">
        <v>0</v>
      </c>
      <c r="E19" s="73">
        <v>0</v>
      </c>
      <c r="F19" s="73">
        <f>D19+E19</f>
        <v>0</v>
      </c>
      <c r="G19" s="73">
        <v>0</v>
      </c>
      <c r="H19" s="73">
        <v>0</v>
      </c>
      <c r="I19" s="73"/>
      <c r="J19" s="73"/>
      <c r="K19" s="73"/>
      <c r="L19" s="73"/>
      <c r="M19" s="73"/>
      <c r="N19" s="73"/>
      <c r="O19" s="73"/>
      <c r="P19" s="73"/>
      <c r="Q19" s="73"/>
      <c r="R19" s="73"/>
      <c r="S19" s="277">
        <f>SUM(G19:R19)</f>
        <v>0</v>
      </c>
      <c r="T19" s="73">
        <f>F19+S19</f>
        <v>0</v>
      </c>
      <c r="U19" s="76"/>
      <c r="V19" s="76"/>
      <c r="W19" s="77"/>
    </row>
    <row r="20" spans="1:23" x14ac:dyDescent="0.2">
      <c r="B20" s="85" t="s">
        <v>56</v>
      </c>
      <c r="C20" s="276">
        <v>222174.21</v>
      </c>
      <c r="D20" s="73">
        <v>0</v>
      </c>
      <c r="E20" s="73">
        <v>0</v>
      </c>
      <c r="F20" s="73">
        <f>D20+E20</f>
        <v>0</v>
      </c>
      <c r="G20" s="73">
        <v>9262.31</v>
      </c>
      <c r="H20" s="73">
        <v>12661.39</v>
      </c>
      <c r="I20" s="73"/>
      <c r="J20" s="73"/>
      <c r="K20" s="73"/>
      <c r="L20" s="73"/>
      <c r="M20" s="73"/>
      <c r="N20" s="73"/>
      <c r="O20" s="73"/>
      <c r="P20" s="73"/>
      <c r="Q20" s="73"/>
      <c r="R20" s="73"/>
      <c r="S20" s="277">
        <f>SUM(G20:R20)</f>
        <v>21923.699999999997</v>
      </c>
      <c r="T20" s="73">
        <f>F20+S20</f>
        <v>21923.699999999997</v>
      </c>
      <c r="U20" s="76"/>
      <c r="V20" s="76"/>
      <c r="W20" s="77"/>
    </row>
    <row r="21" spans="1:23" s="68" customFormat="1" x14ac:dyDescent="0.2">
      <c r="A21" s="386"/>
      <c r="B21" s="258" t="s">
        <v>31</v>
      </c>
      <c r="C21" s="259">
        <f>SUM(C16:C20)</f>
        <v>5986168.1200000001</v>
      </c>
      <c r="D21" s="259">
        <f t="shared" ref="D21:S21" si="6">SUM(D16:D20)</f>
        <v>0</v>
      </c>
      <c r="E21" s="259">
        <f>SUM(E16:E20)</f>
        <v>0</v>
      </c>
      <c r="F21" s="259">
        <f>SUM(F16:F20)</f>
        <v>0</v>
      </c>
      <c r="G21" s="259">
        <f t="shared" si="6"/>
        <v>97790.549999999988</v>
      </c>
      <c r="H21" s="259">
        <f t="shared" si="6"/>
        <v>118046.86</v>
      </c>
      <c r="I21" s="259">
        <f t="shared" ref="I21" si="7">SUM(I16:I20)</f>
        <v>0</v>
      </c>
      <c r="J21" s="259">
        <f t="shared" ref="J21" si="8">SUM(J16:J20)</f>
        <v>0</v>
      </c>
      <c r="K21" s="259">
        <f t="shared" si="6"/>
        <v>0</v>
      </c>
      <c r="L21" s="259">
        <f t="shared" si="6"/>
        <v>0</v>
      </c>
      <c r="M21" s="259">
        <f t="shared" si="6"/>
        <v>0</v>
      </c>
      <c r="N21" s="259">
        <f t="shared" si="6"/>
        <v>0</v>
      </c>
      <c r="O21" s="259">
        <f t="shared" si="6"/>
        <v>0</v>
      </c>
      <c r="P21" s="259">
        <f t="shared" si="6"/>
        <v>0</v>
      </c>
      <c r="Q21" s="259">
        <f t="shared" si="6"/>
        <v>0</v>
      </c>
      <c r="R21" s="259">
        <f t="shared" si="6"/>
        <v>0</v>
      </c>
      <c r="S21" s="259">
        <f t="shared" si="6"/>
        <v>215837.41000000003</v>
      </c>
      <c r="T21" s="259">
        <f>SUM(T16:T20)</f>
        <v>215837.41000000003</v>
      </c>
      <c r="U21" s="260"/>
      <c r="V21" s="260"/>
      <c r="W21" s="261"/>
    </row>
    <row r="22" spans="1:23" s="68" customFormat="1" x14ac:dyDescent="0.2">
      <c r="A22" s="386"/>
      <c r="B22" s="70"/>
      <c r="C22" s="70"/>
      <c r="D22" s="70"/>
      <c r="E22" s="70"/>
      <c r="F22" s="70"/>
      <c r="G22" s="73"/>
      <c r="H22" s="73"/>
      <c r="I22" s="73"/>
      <c r="J22" s="73"/>
      <c r="K22" s="73"/>
      <c r="L22" s="73"/>
      <c r="M22" s="73"/>
      <c r="N22" s="73"/>
      <c r="O22" s="73"/>
      <c r="P22" s="73"/>
      <c r="Q22" s="73"/>
      <c r="R22" s="73"/>
      <c r="S22" s="73"/>
      <c r="T22" s="73"/>
      <c r="U22" s="76"/>
      <c r="V22" s="76"/>
      <c r="W22" s="76"/>
    </row>
    <row r="23" spans="1:23" s="68" customFormat="1" x14ac:dyDescent="0.2">
      <c r="A23" s="386"/>
      <c r="B23" s="267" t="s">
        <v>57</v>
      </c>
      <c r="C23" s="267"/>
      <c r="D23" s="267"/>
      <c r="E23" s="267"/>
      <c r="F23" s="267"/>
      <c r="G23" s="88"/>
      <c r="H23" s="88"/>
      <c r="I23" s="88"/>
      <c r="J23" s="88"/>
      <c r="K23" s="88"/>
      <c r="L23" s="88"/>
      <c r="M23" s="88"/>
      <c r="N23" s="88"/>
      <c r="O23" s="88"/>
      <c r="P23" s="88"/>
      <c r="Q23" s="88"/>
      <c r="R23" s="88"/>
      <c r="S23" s="88"/>
      <c r="T23" s="88"/>
      <c r="U23" s="89"/>
      <c r="V23" s="89"/>
      <c r="W23" s="89"/>
    </row>
    <row r="24" spans="1:23" s="68" customFormat="1" x14ac:dyDescent="0.2">
      <c r="A24" s="386"/>
      <c r="B24" s="85" t="s">
        <v>104</v>
      </c>
      <c r="C24" s="276">
        <v>2023199</v>
      </c>
      <c r="D24" s="91">
        <v>0</v>
      </c>
      <c r="E24" s="91">
        <v>0</v>
      </c>
      <c r="F24" s="91">
        <f>SUM(D24:E24)</f>
        <v>0</v>
      </c>
      <c r="G24" s="73">
        <v>30736.17</v>
      </c>
      <c r="H24" s="73">
        <v>33919.949999999997</v>
      </c>
      <c r="I24" s="73"/>
      <c r="J24" s="73"/>
      <c r="K24" s="73"/>
      <c r="L24" s="73"/>
      <c r="M24" s="73"/>
      <c r="N24" s="73"/>
      <c r="O24" s="73"/>
      <c r="P24" s="73"/>
      <c r="Q24" s="73"/>
      <c r="R24" s="73"/>
      <c r="S24" s="277">
        <f>SUM(G24:R24)</f>
        <v>64656.119999999995</v>
      </c>
      <c r="T24" s="73">
        <f>F24+S24</f>
        <v>64656.119999999995</v>
      </c>
      <c r="U24" s="92"/>
      <c r="V24" s="92"/>
      <c r="W24" s="93"/>
    </row>
    <row r="25" spans="1:23" s="68" customFormat="1" x14ac:dyDescent="0.2">
      <c r="A25" s="386"/>
      <c r="B25" s="258" t="s">
        <v>58</v>
      </c>
      <c r="C25" s="259">
        <f>SUM(C24)</f>
        <v>2023199</v>
      </c>
      <c r="D25" s="259">
        <f t="shared" ref="D25:S25" si="9">SUM(D24:D24)</f>
        <v>0</v>
      </c>
      <c r="E25" s="259">
        <f>SUM(E24:E24)</f>
        <v>0</v>
      </c>
      <c r="F25" s="259">
        <f>SUM(F24)</f>
        <v>0</v>
      </c>
      <c r="G25" s="259">
        <f t="shared" si="9"/>
        <v>30736.17</v>
      </c>
      <c r="H25" s="259">
        <f t="shared" si="9"/>
        <v>33919.949999999997</v>
      </c>
      <c r="I25" s="259">
        <f t="shared" ref="I25" si="10">SUM(I24:I24)</f>
        <v>0</v>
      </c>
      <c r="J25" s="259">
        <f t="shared" ref="J25" si="11">SUM(J24:J24)</f>
        <v>0</v>
      </c>
      <c r="K25" s="259">
        <f t="shared" si="9"/>
        <v>0</v>
      </c>
      <c r="L25" s="259">
        <f t="shared" si="9"/>
        <v>0</v>
      </c>
      <c r="M25" s="259">
        <f t="shared" si="9"/>
        <v>0</v>
      </c>
      <c r="N25" s="259">
        <f t="shared" si="9"/>
        <v>0</v>
      </c>
      <c r="O25" s="259">
        <f t="shared" si="9"/>
        <v>0</v>
      </c>
      <c r="P25" s="259">
        <f t="shared" si="9"/>
        <v>0</v>
      </c>
      <c r="Q25" s="259">
        <f t="shared" si="9"/>
        <v>0</v>
      </c>
      <c r="R25" s="259">
        <f t="shared" si="9"/>
        <v>0</v>
      </c>
      <c r="S25" s="259">
        <f t="shared" si="9"/>
        <v>64656.119999999995</v>
      </c>
      <c r="T25" s="259">
        <f>SUM(T24:T24)</f>
        <v>64656.119999999995</v>
      </c>
      <c r="U25" s="260"/>
      <c r="V25" s="260"/>
      <c r="W25" s="261"/>
    </row>
    <row r="26" spans="1:23" s="68" customFormat="1" x14ac:dyDescent="0.2">
      <c r="A26" s="386"/>
      <c r="B26" s="85"/>
      <c r="C26" s="85"/>
      <c r="D26" s="85"/>
      <c r="E26" s="85"/>
      <c r="F26" s="85"/>
      <c r="G26" s="73"/>
      <c r="H26" s="73"/>
      <c r="I26" s="73"/>
      <c r="J26" s="73"/>
      <c r="K26" s="73"/>
      <c r="L26" s="73"/>
      <c r="M26" s="73"/>
      <c r="N26" s="73"/>
      <c r="O26" s="73"/>
      <c r="P26" s="73"/>
      <c r="Q26" s="73"/>
      <c r="R26" s="73"/>
      <c r="S26" s="73"/>
      <c r="T26" s="73"/>
      <c r="U26" s="76"/>
      <c r="V26" s="76"/>
      <c r="W26" s="76"/>
    </row>
    <row r="27" spans="1:23" x14ac:dyDescent="0.2">
      <c r="B27" s="267" t="s">
        <v>59</v>
      </c>
      <c r="C27" s="267"/>
      <c r="D27" s="267"/>
      <c r="E27" s="267"/>
      <c r="F27" s="267"/>
      <c r="G27" s="269"/>
      <c r="H27" s="269"/>
      <c r="I27" s="269"/>
      <c r="J27" s="269"/>
      <c r="K27" s="269"/>
      <c r="L27" s="269"/>
      <c r="M27" s="269"/>
      <c r="N27" s="269"/>
      <c r="O27" s="269"/>
      <c r="P27" s="269"/>
      <c r="Q27" s="270"/>
      <c r="R27" s="269"/>
      <c r="S27" s="269"/>
      <c r="T27" s="269"/>
      <c r="U27" s="268"/>
      <c r="V27" s="268"/>
      <c r="W27" s="271"/>
    </row>
    <row r="28" spans="1:23" s="68" customFormat="1" x14ac:dyDescent="0.2">
      <c r="A28" s="386"/>
      <c r="B28" s="85" t="s">
        <v>47</v>
      </c>
      <c r="C28" s="276">
        <v>4097540.51</v>
      </c>
      <c r="D28" s="73">
        <v>0</v>
      </c>
      <c r="E28" s="73">
        <v>0</v>
      </c>
      <c r="F28" s="73">
        <f>D28+E28</f>
        <v>0</v>
      </c>
      <c r="G28" s="73">
        <v>78252.89</v>
      </c>
      <c r="H28" s="73">
        <v>34409.99</v>
      </c>
      <c r="I28" s="73"/>
      <c r="J28" s="73"/>
      <c r="K28" s="73"/>
      <c r="L28" s="73"/>
      <c r="M28" s="73"/>
      <c r="N28" s="73"/>
      <c r="O28" s="73"/>
      <c r="P28" s="73"/>
      <c r="Q28" s="73"/>
      <c r="R28" s="73"/>
      <c r="S28" s="277">
        <f t="shared" ref="S28:S33" si="12">SUM(G28:R28)</f>
        <v>112662.88</v>
      </c>
      <c r="T28" s="73">
        <f>F28+S28</f>
        <v>112662.88</v>
      </c>
      <c r="U28" s="76"/>
      <c r="V28" s="76"/>
      <c r="W28" s="77"/>
    </row>
    <row r="29" spans="1:23" x14ac:dyDescent="0.2">
      <c r="B29" s="85" t="s">
        <v>60</v>
      </c>
      <c r="C29" s="276">
        <v>0</v>
      </c>
      <c r="D29" s="73">
        <v>0</v>
      </c>
      <c r="E29" s="73">
        <v>0</v>
      </c>
      <c r="F29" s="73">
        <f>D29+E29</f>
        <v>0</v>
      </c>
      <c r="G29" s="73">
        <v>0</v>
      </c>
      <c r="H29" s="73">
        <v>0</v>
      </c>
      <c r="I29" s="73"/>
      <c r="J29" s="73"/>
      <c r="K29" s="73"/>
      <c r="L29" s="73"/>
      <c r="M29" s="73"/>
      <c r="N29" s="73"/>
      <c r="O29" s="73"/>
      <c r="P29" s="73"/>
      <c r="Q29" s="73"/>
      <c r="R29" s="73"/>
      <c r="S29" s="277">
        <f t="shared" si="12"/>
        <v>0</v>
      </c>
      <c r="T29" s="73">
        <f>F29+S29</f>
        <v>0</v>
      </c>
      <c r="U29" s="76"/>
      <c r="V29" s="76"/>
      <c r="W29" s="77"/>
    </row>
    <row r="30" spans="1:23" s="68" customFormat="1" ht="15" x14ac:dyDescent="0.2">
      <c r="A30" s="386"/>
      <c r="B30" s="85" t="s">
        <v>229</v>
      </c>
      <c r="C30" s="276">
        <v>5029526.9399999995</v>
      </c>
      <c r="D30" s="73">
        <v>0</v>
      </c>
      <c r="E30" s="73">
        <v>0</v>
      </c>
      <c r="F30" s="73">
        <f>D30+E30</f>
        <v>0</v>
      </c>
      <c r="G30" s="73">
        <v>75084.639999999999</v>
      </c>
      <c r="H30" s="73">
        <v>2056610.69</v>
      </c>
      <c r="I30" s="73"/>
      <c r="J30" s="73"/>
      <c r="K30" s="73"/>
      <c r="L30" s="73"/>
      <c r="M30" s="73"/>
      <c r="N30" s="73"/>
      <c r="O30" s="73"/>
      <c r="P30" s="73"/>
      <c r="Q30" s="73"/>
      <c r="R30" s="73"/>
      <c r="S30" s="277">
        <f t="shared" si="12"/>
        <v>2131695.33</v>
      </c>
      <c r="T30" s="73">
        <f>F30+S30</f>
        <v>2131695.33</v>
      </c>
      <c r="U30" s="76"/>
      <c r="V30" s="76"/>
      <c r="W30" s="77"/>
    </row>
    <row r="31" spans="1:23" s="68" customFormat="1" ht="15" x14ac:dyDescent="0.2">
      <c r="A31" s="386"/>
      <c r="B31" s="85" t="s">
        <v>230</v>
      </c>
      <c r="C31" s="276">
        <v>6787795.25</v>
      </c>
      <c r="D31" s="73">
        <v>0</v>
      </c>
      <c r="E31" s="73">
        <v>0</v>
      </c>
      <c r="F31" s="73">
        <f>D31+E31</f>
        <v>0</v>
      </c>
      <c r="G31" s="73">
        <f>339418.79-G32</f>
        <v>-624658.48</v>
      </c>
      <c r="H31" s="73">
        <f>1371835.39-H32</f>
        <v>872762.15999999992</v>
      </c>
      <c r="I31" s="73"/>
      <c r="J31" s="73"/>
      <c r="K31" s="73"/>
      <c r="L31" s="73"/>
      <c r="M31" s="73"/>
      <c r="N31" s="73"/>
      <c r="O31" s="73"/>
      <c r="P31" s="73"/>
      <c r="Q31" s="73"/>
      <c r="R31" s="73"/>
      <c r="S31" s="277">
        <f t="shared" si="12"/>
        <v>248103.67999999993</v>
      </c>
      <c r="T31" s="73">
        <f>F31+S31</f>
        <v>248103.67999999993</v>
      </c>
      <c r="U31" s="76"/>
      <c r="V31" s="92"/>
      <c r="W31" s="77"/>
    </row>
    <row r="32" spans="1:23" s="68" customFormat="1" ht="15" x14ac:dyDescent="0.2">
      <c r="A32" s="386"/>
      <c r="B32" s="85" t="s">
        <v>231</v>
      </c>
      <c r="C32" s="276">
        <v>17484645</v>
      </c>
      <c r="D32" s="73">
        <v>0</v>
      </c>
      <c r="E32" s="73">
        <v>0</v>
      </c>
      <c r="F32" s="73">
        <f>D32+E32</f>
        <v>0</v>
      </c>
      <c r="G32" s="73">
        <v>964077.27</v>
      </c>
      <c r="H32" s="73">
        <v>499073.23</v>
      </c>
      <c r="I32" s="73"/>
      <c r="J32" s="73"/>
      <c r="K32" s="73"/>
      <c r="L32" s="73"/>
      <c r="M32" s="73"/>
      <c r="N32" s="73"/>
      <c r="O32" s="73"/>
      <c r="P32" s="73"/>
      <c r="Q32" s="73"/>
      <c r="R32" s="73"/>
      <c r="S32" s="277">
        <f t="shared" si="12"/>
        <v>1463150.5</v>
      </c>
      <c r="T32" s="73">
        <f>F32+S32</f>
        <v>1463150.5</v>
      </c>
      <c r="U32" s="76"/>
      <c r="V32" s="76"/>
      <c r="W32" s="77"/>
    </row>
    <row r="33" spans="1:23" s="68" customFormat="1" x14ac:dyDescent="0.2">
      <c r="A33" s="386"/>
      <c r="B33" s="85" t="s">
        <v>205</v>
      </c>
      <c r="C33" s="276">
        <v>4933271</v>
      </c>
      <c r="D33" s="73"/>
      <c r="E33" s="73"/>
      <c r="F33" s="73"/>
      <c r="G33" s="73">
        <v>0</v>
      </c>
      <c r="H33" s="73">
        <v>10381.469999999999</v>
      </c>
      <c r="I33" s="73"/>
      <c r="J33" s="73"/>
      <c r="K33" s="73"/>
      <c r="L33" s="73"/>
      <c r="M33" s="73"/>
      <c r="N33" s="73"/>
      <c r="O33" s="73"/>
      <c r="P33" s="73"/>
      <c r="Q33" s="73"/>
      <c r="R33" s="73"/>
      <c r="S33" s="277">
        <f t="shared" si="12"/>
        <v>10381.469999999999</v>
      </c>
      <c r="T33" s="73"/>
      <c r="U33" s="76"/>
      <c r="V33" s="92"/>
      <c r="W33" s="77"/>
    </row>
    <row r="34" spans="1:23" s="68" customFormat="1" x14ac:dyDescent="0.2">
      <c r="A34" s="386"/>
      <c r="B34" s="258" t="s">
        <v>61</v>
      </c>
      <c r="C34" s="259">
        <f>SUM(C28:C33)</f>
        <v>38332778.700000003</v>
      </c>
      <c r="D34" s="259">
        <f>SUM(D28:D32)</f>
        <v>0</v>
      </c>
      <c r="E34" s="259">
        <f>SUM(E28:E32)</f>
        <v>0</v>
      </c>
      <c r="F34" s="259">
        <f>SUM(F28:F32)</f>
        <v>0</v>
      </c>
      <c r="G34" s="259">
        <f>SUM(G28:G33)</f>
        <v>492756.32000000007</v>
      </c>
      <c r="H34" s="259">
        <f>SUM(H28:H33)</f>
        <v>3473237.54</v>
      </c>
      <c r="I34" s="259">
        <f t="shared" ref="I34" si="13">SUM(I28:I33)</f>
        <v>0</v>
      </c>
      <c r="J34" s="259">
        <f t="shared" ref="J34" si="14">SUM(J28:J33)</f>
        <v>0</v>
      </c>
      <c r="K34" s="259">
        <f t="shared" ref="K34:Q34" si="15">SUM(K28:K33)</f>
        <v>0</v>
      </c>
      <c r="L34" s="259">
        <f t="shared" si="15"/>
        <v>0</v>
      </c>
      <c r="M34" s="259">
        <f t="shared" si="15"/>
        <v>0</v>
      </c>
      <c r="N34" s="259">
        <f t="shared" si="15"/>
        <v>0</v>
      </c>
      <c r="O34" s="259">
        <f t="shared" si="15"/>
        <v>0</v>
      </c>
      <c r="P34" s="259">
        <f t="shared" si="15"/>
        <v>0</v>
      </c>
      <c r="Q34" s="259">
        <f t="shared" si="15"/>
        <v>0</v>
      </c>
      <c r="R34" s="259">
        <f>SUM(R28:R33)</f>
        <v>0</v>
      </c>
      <c r="S34" s="259">
        <f>SUM(S28:S33)</f>
        <v>3965993.86</v>
      </c>
      <c r="T34" s="259">
        <f>SUM(T28:T32)</f>
        <v>3955612.3899999997</v>
      </c>
      <c r="U34" s="260"/>
      <c r="V34" s="260"/>
      <c r="W34" s="261"/>
    </row>
    <row r="35" spans="1:23" s="68" customFormat="1" x14ac:dyDescent="0.2">
      <c r="A35" s="386"/>
      <c r="B35" s="85"/>
      <c r="C35" s="85"/>
      <c r="D35" s="85"/>
      <c r="E35" s="85"/>
      <c r="F35" s="85"/>
      <c r="G35" s="73"/>
      <c r="H35" s="73"/>
      <c r="I35" s="73"/>
      <c r="J35" s="73"/>
      <c r="K35" s="73"/>
      <c r="L35" s="73"/>
      <c r="M35" s="73"/>
      <c r="N35" s="73"/>
      <c r="O35" s="73"/>
      <c r="P35" s="73"/>
      <c r="Q35" s="73"/>
      <c r="R35" s="73"/>
      <c r="S35" s="73"/>
      <c r="T35" s="73"/>
      <c r="U35" s="76"/>
      <c r="V35" s="76"/>
      <c r="W35" s="76"/>
    </row>
    <row r="36" spans="1:23" s="68" customFormat="1" x14ac:dyDescent="0.2">
      <c r="A36" s="386"/>
      <c r="B36" s="267" t="s">
        <v>62</v>
      </c>
      <c r="C36" s="267"/>
      <c r="D36" s="267"/>
      <c r="E36" s="267"/>
      <c r="F36" s="267"/>
      <c r="G36" s="88"/>
      <c r="H36" s="88"/>
      <c r="I36" s="88"/>
      <c r="J36" s="88"/>
      <c r="K36" s="88"/>
      <c r="L36" s="88"/>
      <c r="M36" s="88"/>
      <c r="N36" s="88"/>
      <c r="O36" s="88"/>
      <c r="P36" s="88"/>
      <c r="Q36" s="88"/>
      <c r="R36" s="88"/>
      <c r="S36" s="88"/>
      <c r="T36" s="88"/>
      <c r="U36" s="89"/>
      <c r="V36" s="268"/>
      <c r="W36" s="89"/>
    </row>
    <row r="37" spans="1:23" s="68" customFormat="1" x14ac:dyDescent="0.2">
      <c r="A37" s="386"/>
      <c r="B37" s="85" t="s">
        <v>137</v>
      </c>
      <c r="C37" s="276">
        <v>2719343</v>
      </c>
      <c r="D37" s="73">
        <v>0</v>
      </c>
      <c r="E37" s="73">
        <v>0</v>
      </c>
      <c r="F37" s="73">
        <f>SUM(D37:E37)</f>
        <v>0</v>
      </c>
      <c r="G37" s="73">
        <v>15494.23</v>
      </c>
      <c r="H37" s="73">
        <v>6673.1</v>
      </c>
      <c r="I37" s="73"/>
      <c r="J37" s="73"/>
      <c r="K37" s="73"/>
      <c r="L37" s="73"/>
      <c r="M37" s="73"/>
      <c r="N37" s="73"/>
      <c r="O37" s="73"/>
      <c r="P37" s="73"/>
      <c r="Q37" s="73"/>
      <c r="R37" s="73"/>
      <c r="S37" s="277">
        <f>SUM(G37:R37)</f>
        <v>22167.33</v>
      </c>
      <c r="T37" s="73">
        <f>F37+S37</f>
        <v>22167.33</v>
      </c>
      <c r="U37" s="76"/>
      <c r="V37" s="76"/>
      <c r="W37" s="77"/>
    </row>
    <row r="38" spans="1:23" s="68" customFormat="1" x14ac:dyDescent="0.2">
      <c r="A38" s="386"/>
      <c r="B38" s="85" t="s">
        <v>63</v>
      </c>
      <c r="C38" s="276">
        <v>0</v>
      </c>
      <c r="D38" s="73">
        <v>0</v>
      </c>
      <c r="E38" s="73">
        <v>0</v>
      </c>
      <c r="F38" s="73">
        <f>SUM(D38:E38)</f>
        <v>0</v>
      </c>
      <c r="G38" s="73">
        <v>0</v>
      </c>
      <c r="H38" s="73">
        <v>0</v>
      </c>
      <c r="I38" s="73"/>
      <c r="J38" s="73"/>
      <c r="K38" s="73"/>
      <c r="L38" s="73"/>
      <c r="M38" s="73"/>
      <c r="N38" s="73"/>
      <c r="O38" s="73"/>
      <c r="P38" s="73"/>
      <c r="Q38" s="73"/>
      <c r="R38" s="73"/>
      <c r="S38" s="277">
        <f>SUM(G38:R38)</f>
        <v>0</v>
      </c>
      <c r="T38" s="73">
        <f>F38+S38</f>
        <v>0</v>
      </c>
      <c r="U38" s="76"/>
      <c r="V38" s="76"/>
      <c r="W38" s="77"/>
    </row>
    <row r="39" spans="1:23" s="68" customFormat="1" x14ac:dyDescent="0.2">
      <c r="A39" s="386"/>
      <c r="B39" s="85" t="s">
        <v>64</v>
      </c>
      <c r="C39" s="276">
        <v>0</v>
      </c>
      <c r="D39" s="73">
        <v>0</v>
      </c>
      <c r="E39" s="73">
        <v>0</v>
      </c>
      <c r="F39" s="73">
        <f>SUM(D39:E39)</f>
        <v>0</v>
      </c>
      <c r="G39" s="73">
        <v>0</v>
      </c>
      <c r="H39" s="73">
        <v>0</v>
      </c>
      <c r="I39" s="73"/>
      <c r="J39" s="73"/>
      <c r="K39" s="73"/>
      <c r="L39" s="73"/>
      <c r="M39" s="73"/>
      <c r="N39" s="73"/>
      <c r="O39" s="73"/>
      <c r="P39" s="73"/>
      <c r="Q39" s="73"/>
      <c r="R39" s="73"/>
      <c r="S39" s="277">
        <f>SUM(G39:R39)</f>
        <v>0</v>
      </c>
      <c r="T39" s="73">
        <f>F39+S39</f>
        <v>0</v>
      </c>
      <c r="U39" s="76"/>
      <c r="V39" s="76"/>
      <c r="W39" s="77"/>
    </row>
    <row r="40" spans="1:23" s="68" customFormat="1" x14ac:dyDescent="0.2">
      <c r="A40" s="386"/>
      <c r="B40" s="258" t="s">
        <v>65</v>
      </c>
      <c r="C40" s="259">
        <f>SUM(C37:C39)</f>
        <v>2719343</v>
      </c>
      <c r="D40" s="259">
        <f>SUM(D37:D39)</f>
        <v>0</v>
      </c>
      <c r="E40" s="259">
        <f>SUM(E37:E39)</f>
        <v>0</v>
      </c>
      <c r="F40" s="259">
        <f>SUM(F37:F39)</f>
        <v>0</v>
      </c>
      <c r="G40" s="259">
        <f t="shared" ref="G40:S40" si="16">SUM(G37:G39)</f>
        <v>15494.23</v>
      </c>
      <c r="H40" s="259">
        <f t="shared" si="16"/>
        <v>6673.1</v>
      </c>
      <c r="I40" s="259">
        <f t="shared" ref="I40" si="17">SUM(I37:I39)</f>
        <v>0</v>
      </c>
      <c r="J40" s="259">
        <f t="shared" ref="J40" si="18">SUM(J37:J39)</f>
        <v>0</v>
      </c>
      <c r="K40" s="259">
        <f t="shared" si="16"/>
        <v>0</v>
      </c>
      <c r="L40" s="259">
        <f t="shared" si="16"/>
        <v>0</v>
      </c>
      <c r="M40" s="259">
        <f t="shared" si="16"/>
        <v>0</v>
      </c>
      <c r="N40" s="259">
        <f t="shared" si="16"/>
        <v>0</v>
      </c>
      <c r="O40" s="259">
        <f t="shared" si="16"/>
        <v>0</v>
      </c>
      <c r="P40" s="259">
        <f t="shared" si="16"/>
        <v>0</v>
      </c>
      <c r="Q40" s="259">
        <f t="shared" si="16"/>
        <v>0</v>
      </c>
      <c r="R40" s="259">
        <f t="shared" si="16"/>
        <v>0</v>
      </c>
      <c r="S40" s="259">
        <f t="shared" si="16"/>
        <v>22167.33</v>
      </c>
      <c r="T40" s="259">
        <f>SUM(T37:T39)</f>
        <v>22167.33</v>
      </c>
      <c r="U40" s="260"/>
      <c r="V40" s="260"/>
      <c r="W40" s="261"/>
    </row>
    <row r="41" spans="1:23" s="68" customFormat="1" x14ac:dyDescent="0.2">
      <c r="A41" s="386"/>
      <c r="B41" s="85"/>
      <c r="C41" s="78"/>
      <c r="D41" s="85"/>
      <c r="E41" s="85"/>
      <c r="F41" s="85"/>
      <c r="G41" s="73"/>
      <c r="H41" s="73"/>
      <c r="I41" s="73"/>
      <c r="J41" s="73"/>
      <c r="K41" s="73"/>
      <c r="L41" s="73"/>
      <c r="M41" s="73"/>
      <c r="N41" s="73"/>
      <c r="O41" s="73"/>
      <c r="P41" s="73"/>
      <c r="Q41" s="73"/>
      <c r="R41" s="73"/>
      <c r="S41" s="73"/>
      <c r="T41" s="73"/>
      <c r="U41" s="76"/>
      <c r="V41" s="76"/>
      <c r="W41" s="76"/>
    </row>
    <row r="42" spans="1:23" s="68" customFormat="1" x14ac:dyDescent="0.2">
      <c r="A42" s="386"/>
      <c r="B42" s="267" t="s">
        <v>66</v>
      </c>
      <c r="C42" s="267"/>
      <c r="D42" s="267"/>
      <c r="E42" s="267"/>
      <c r="F42" s="267"/>
      <c r="G42" s="88"/>
      <c r="H42" s="88"/>
      <c r="I42" s="88"/>
      <c r="J42" s="88"/>
      <c r="K42" s="88"/>
      <c r="L42" s="88"/>
      <c r="M42" s="88"/>
      <c r="N42" s="88"/>
      <c r="O42" s="88"/>
      <c r="P42" s="88"/>
      <c r="Q42" s="88"/>
      <c r="R42" s="88"/>
      <c r="S42" s="88"/>
      <c r="T42" s="88"/>
      <c r="U42" s="89"/>
      <c r="V42" s="89"/>
      <c r="W42" s="89"/>
    </row>
    <row r="43" spans="1:23" s="68" customFormat="1" x14ac:dyDescent="0.2">
      <c r="A43" s="386"/>
      <c r="B43" s="85" t="s">
        <v>42</v>
      </c>
      <c r="C43" s="276">
        <v>1801583</v>
      </c>
      <c r="D43" s="73">
        <v>0</v>
      </c>
      <c r="E43" s="73">
        <v>0</v>
      </c>
      <c r="F43" s="73">
        <f>SUM(D43:E43)</f>
        <v>0</v>
      </c>
      <c r="G43" s="76">
        <v>-39899.57</v>
      </c>
      <c r="H43" s="76">
        <v>2424.96</v>
      </c>
      <c r="I43" s="76"/>
      <c r="J43" s="76"/>
      <c r="K43" s="76"/>
      <c r="L43" s="76"/>
      <c r="M43" s="76"/>
      <c r="N43" s="76"/>
      <c r="O43" s="76"/>
      <c r="P43" s="76"/>
      <c r="Q43" s="76"/>
      <c r="R43" s="76"/>
      <c r="S43" s="277">
        <f>SUM(G43:R43)</f>
        <v>-37474.61</v>
      </c>
      <c r="T43" s="73">
        <f>F43+S43</f>
        <v>-37474.61</v>
      </c>
      <c r="U43" s="76"/>
      <c r="V43" s="76"/>
      <c r="W43" s="94"/>
    </row>
    <row r="44" spans="1:23" s="68" customFormat="1" x14ac:dyDescent="0.2">
      <c r="A44" s="386"/>
      <c r="B44" s="258" t="s">
        <v>67</v>
      </c>
      <c r="C44" s="259">
        <f>SUM(C43)</f>
        <v>1801583</v>
      </c>
      <c r="D44" s="259">
        <f t="shared" ref="D44:R44" si="19">SUM(D43)</f>
        <v>0</v>
      </c>
      <c r="E44" s="259">
        <f t="shared" si="19"/>
        <v>0</v>
      </c>
      <c r="F44" s="259">
        <f>SUM(F43)</f>
        <v>0</v>
      </c>
      <c r="G44" s="259">
        <f t="shared" si="19"/>
        <v>-39899.57</v>
      </c>
      <c r="H44" s="259">
        <f t="shared" si="19"/>
        <v>2424.96</v>
      </c>
      <c r="I44" s="259">
        <f t="shared" ref="I44" si="20">SUM(I43)</f>
        <v>0</v>
      </c>
      <c r="J44" s="259">
        <f t="shared" ref="J44" si="21">SUM(J43)</f>
        <v>0</v>
      </c>
      <c r="K44" s="259">
        <f t="shared" si="19"/>
        <v>0</v>
      </c>
      <c r="L44" s="259">
        <f t="shared" si="19"/>
        <v>0</v>
      </c>
      <c r="M44" s="259">
        <f t="shared" si="19"/>
        <v>0</v>
      </c>
      <c r="N44" s="259">
        <f t="shared" si="19"/>
        <v>0</v>
      </c>
      <c r="O44" s="259">
        <f t="shared" si="19"/>
        <v>0</v>
      </c>
      <c r="P44" s="259">
        <f t="shared" si="19"/>
        <v>0</v>
      </c>
      <c r="Q44" s="259">
        <f t="shared" si="19"/>
        <v>0</v>
      </c>
      <c r="R44" s="259">
        <f t="shared" si="19"/>
        <v>0</v>
      </c>
      <c r="S44" s="259">
        <f>SUM(S43)</f>
        <v>-37474.61</v>
      </c>
      <c r="T44" s="259">
        <f>SUM(T43)</f>
        <v>-37474.61</v>
      </c>
      <c r="U44" s="260"/>
      <c r="V44" s="260"/>
      <c r="W44" s="262"/>
    </row>
    <row r="45" spans="1:23" s="68" customFormat="1" x14ac:dyDescent="0.2">
      <c r="A45" s="386"/>
      <c r="B45" s="85"/>
      <c r="C45" s="78"/>
      <c r="D45" s="73"/>
      <c r="E45" s="73"/>
      <c r="F45" s="73"/>
      <c r="G45" s="73"/>
      <c r="H45" s="73"/>
      <c r="I45" s="73"/>
      <c r="J45" s="73"/>
      <c r="K45" s="73"/>
      <c r="L45" s="73"/>
      <c r="M45" s="73"/>
      <c r="N45" s="73"/>
      <c r="O45" s="73"/>
      <c r="P45" s="73"/>
      <c r="Q45" s="73"/>
      <c r="R45" s="73"/>
      <c r="S45" s="73"/>
      <c r="T45" s="73"/>
      <c r="U45" s="76"/>
      <c r="V45" s="76"/>
      <c r="W45" s="76"/>
    </row>
    <row r="46" spans="1:23" s="68" customFormat="1" x14ac:dyDescent="0.2">
      <c r="A46" s="386"/>
      <c r="B46" s="267" t="s">
        <v>89</v>
      </c>
      <c r="C46" s="267"/>
      <c r="D46" s="267"/>
      <c r="E46" s="267"/>
      <c r="F46" s="267"/>
      <c r="G46" s="88"/>
      <c r="H46" s="88"/>
      <c r="I46" s="88"/>
      <c r="J46" s="88"/>
      <c r="K46" s="88"/>
      <c r="L46" s="88"/>
      <c r="M46" s="88"/>
      <c r="N46" s="88"/>
      <c r="O46" s="88"/>
      <c r="P46" s="88"/>
      <c r="Q46" s="88"/>
      <c r="R46" s="88"/>
      <c r="S46" s="88"/>
      <c r="T46" s="88"/>
      <c r="U46" s="89"/>
      <c r="V46" s="89"/>
      <c r="W46" s="89"/>
    </row>
    <row r="47" spans="1:23" s="68" customFormat="1" x14ac:dyDescent="0.2">
      <c r="A47" s="386"/>
      <c r="B47" s="85" t="s">
        <v>90</v>
      </c>
      <c r="C47" s="276">
        <v>3616722</v>
      </c>
      <c r="D47" s="73">
        <v>0</v>
      </c>
      <c r="E47" s="73">
        <v>0</v>
      </c>
      <c r="F47" s="73">
        <f>SUM(D47:E47)</f>
        <v>0</v>
      </c>
      <c r="G47" s="76">
        <v>18727.060000000001</v>
      </c>
      <c r="H47" s="76">
        <f>523119.64+8.98</f>
        <v>523128.62</v>
      </c>
      <c r="I47" s="76"/>
      <c r="J47" s="76"/>
      <c r="K47" s="76"/>
      <c r="L47" s="76"/>
      <c r="M47" s="76"/>
      <c r="N47" s="76"/>
      <c r="O47" s="76"/>
      <c r="P47" s="76"/>
      <c r="Q47" s="76"/>
      <c r="R47" s="76"/>
      <c r="S47" s="277">
        <f>SUM(G47:R47)</f>
        <v>541855.68000000005</v>
      </c>
      <c r="T47" s="73">
        <f>F47+S47</f>
        <v>541855.68000000005</v>
      </c>
      <c r="U47" s="76"/>
      <c r="V47" s="76"/>
      <c r="W47" s="77"/>
    </row>
    <row r="48" spans="1:23" s="68" customFormat="1" x14ac:dyDescent="0.2">
      <c r="A48" s="386"/>
      <c r="B48" s="258" t="s">
        <v>68</v>
      </c>
      <c r="C48" s="259">
        <f>SUM(C47)</f>
        <v>3616722</v>
      </c>
      <c r="D48" s="259">
        <f>SUM(D47)</f>
        <v>0</v>
      </c>
      <c r="E48" s="259">
        <f>SUM(E47)</f>
        <v>0</v>
      </c>
      <c r="F48" s="259">
        <f>SUM(F47)</f>
        <v>0</v>
      </c>
      <c r="G48" s="259">
        <f t="shared" ref="G48:S48" si="22">SUM(G47:G47)</f>
        <v>18727.060000000001</v>
      </c>
      <c r="H48" s="259">
        <f t="shared" si="22"/>
        <v>523128.62</v>
      </c>
      <c r="I48" s="259">
        <f t="shared" ref="I48" si="23">SUM(I47:I47)</f>
        <v>0</v>
      </c>
      <c r="J48" s="259">
        <f t="shared" ref="J48" si="24">SUM(J47:J47)</f>
        <v>0</v>
      </c>
      <c r="K48" s="259">
        <f t="shared" si="22"/>
        <v>0</v>
      </c>
      <c r="L48" s="259">
        <f t="shared" si="22"/>
        <v>0</v>
      </c>
      <c r="M48" s="259">
        <f t="shared" si="22"/>
        <v>0</v>
      </c>
      <c r="N48" s="259">
        <f t="shared" si="22"/>
        <v>0</v>
      </c>
      <c r="O48" s="259">
        <f t="shared" si="22"/>
        <v>0</v>
      </c>
      <c r="P48" s="259">
        <f t="shared" si="22"/>
        <v>0</v>
      </c>
      <c r="Q48" s="259">
        <f t="shared" si="22"/>
        <v>0</v>
      </c>
      <c r="R48" s="259">
        <f t="shared" si="22"/>
        <v>0</v>
      </c>
      <c r="S48" s="259">
        <f t="shared" si="22"/>
        <v>541855.68000000005</v>
      </c>
      <c r="T48" s="259">
        <f>SUM(T47)</f>
        <v>541855.68000000005</v>
      </c>
      <c r="U48" s="260"/>
      <c r="V48" s="260"/>
      <c r="W48" s="261"/>
    </row>
    <row r="49" spans="1:23" s="68" customFormat="1" x14ac:dyDescent="0.2">
      <c r="A49" s="386"/>
      <c r="B49" s="85"/>
      <c r="C49" s="78"/>
      <c r="D49" s="85"/>
      <c r="E49" s="85"/>
      <c r="F49" s="85"/>
      <c r="G49" s="76"/>
      <c r="H49" s="76"/>
      <c r="I49" s="76"/>
      <c r="J49" s="76"/>
      <c r="K49" s="76"/>
      <c r="L49" s="76"/>
      <c r="M49" s="76"/>
      <c r="N49" s="76"/>
      <c r="O49" s="76"/>
      <c r="P49" s="76"/>
      <c r="Q49" s="76"/>
      <c r="R49" s="76"/>
      <c r="S49" s="73"/>
      <c r="T49" s="73"/>
      <c r="U49" s="76"/>
      <c r="V49" s="76"/>
      <c r="W49" s="77"/>
    </row>
    <row r="50" spans="1:23" s="68" customFormat="1" x14ac:dyDescent="0.2">
      <c r="A50" s="386"/>
      <c r="B50" s="267" t="s">
        <v>69</v>
      </c>
      <c r="C50" s="267"/>
      <c r="D50" s="267"/>
      <c r="E50" s="267"/>
      <c r="F50" s="267"/>
      <c r="G50" s="88"/>
      <c r="H50" s="88"/>
      <c r="I50" s="88"/>
      <c r="J50" s="88"/>
      <c r="K50" s="88"/>
      <c r="L50" s="88"/>
      <c r="M50" s="88"/>
      <c r="N50" s="88"/>
      <c r="O50" s="88"/>
      <c r="P50" s="88"/>
      <c r="Q50" s="88"/>
      <c r="R50" s="88"/>
      <c r="S50" s="88"/>
      <c r="T50" s="88"/>
      <c r="U50" s="89"/>
      <c r="V50" s="89"/>
      <c r="W50" s="266"/>
    </row>
    <row r="51" spans="1:23" s="68" customFormat="1" x14ac:dyDescent="0.2">
      <c r="A51" s="386"/>
      <c r="B51" s="85" t="s">
        <v>51</v>
      </c>
      <c r="C51" s="276">
        <v>683222.8</v>
      </c>
      <c r="D51" s="73">
        <v>0</v>
      </c>
      <c r="E51" s="73">
        <v>0</v>
      </c>
      <c r="F51" s="73">
        <f>SUM(D51:E51)</f>
        <v>0</v>
      </c>
      <c r="G51" s="76">
        <v>15223.7</v>
      </c>
      <c r="H51" s="76">
        <v>18869.55</v>
      </c>
      <c r="I51" s="76"/>
      <c r="J51" s="76"/>
      <c r="K51" s="76"/>
      <c r="L51" s="76"/>
      <c r="M51" s="76"/>
      <c r="N51" s="76"/>
      <c r="O51" s="76"/>
      <c r="P51" s="76"/>
      <c r="Q51" s="76"/>
      <c r="R51" s="76"/>
      <c r="S51" s="277">
        <f>SUM(G51:R51)</f>
        <v>34093.25</v>
      </c>
      <c r="T51" s="73">
        <f>F51+S51</f>
        <v>34093.25</v>
      </c>
      <c r="U51" s="76"/>
      <c r="V51" s="76"/>
      <c r="W51" s="77"/>
    </row>
    <row r="52" spans="1:23" s="68" customFormat="1" x14ac:dyDescent="0.2">
      <c r="A52" s="386"/>
      <c r="B52" s="85" t="s">
        <v>70</v>
      </c>
      <c r="C52" s="276">
        <v>0</v>
      </c>
      <c r="D52" s="73">
        <v>0</v>
      </c>
      <c r="E52" s="73">
        <v>0</v>
      </c>
      <c r="F52" s="73">
        <f>SUM(D52:E52)</f>
        <v>0</v>
      </c>
      <c r="G52" s="76">
        <v>0</v>
      </c>
      <c r="H52" s="76">
        <v>0</v>
      </c>
      <c r="I52" s="76"/>
      <c r="J52" s="76"/>
      <c r="K52" s="76"/>
      <c r="L52" s="76"/>
      <c r="M52" s="76"/>
      <c r="N52" s="76"/>
      <c r="O52" s="76"/>
      <c r="P52" s="76"/>
      <c r="Q52" s="76"/>
      <c r="R52" s="76"/>
      <c r="S52" s="277">
        <f>SUM(G52:R52)</f>
        <v>0</v>
      </c>
      <c r="T52" s="73">
        <f>F52+S52</f>
        <v>0</v>
      </c>
      <c r="U52" s="76"/>
      <c r="V52" s="76"/>
      <c r="W52" s="77"/>
    </row>
    <row r="53" spans="1:23" s="68" customFormat="1" x14ac:dyDescent="0.2">
      <c r="A53" s="386"/>
      <c r="B53" s="85" t="s">
        <v>71</v>
      </c>
      <c r="C53" s="276">
        <v>8233260.5700000003</v>
      </c>
      <c r="D53" s="73">
        <v>0</v>
      </c>
      <c r="E53" s="73">
        <v>0</v>
      </c>
      <c r="F53" s="73">
        <f>SUM(D53:E53)</f>
        <v>0</v>
      </c>
      <c r="G53" s="76">
        <v>155823.26999999999</v>
      </c>
      <c r="H53" s="76">
        <v>627111.57999999996</v>
      </c>
      <c r="I53" s="76"/>
      <c r="J53" s="76"/>
      <c r="K53" s="76"/>
      <c r="L53" s="76"/>
      <c r="M53" s="76"/>
      <c r="N53" s="76"/>
      <c r="O53" s="76"/>
      <c r="P53" s="76"/>
      <c r="Q53" s="76"/>
      <c r="R53" s="76"/>
      <c r="S53" s="277">
        <f>SUM(G53:R53)</f>
        <v>782934.85</v>
      </c>
      <c r="T53" s="73">
        <f>F53+S53</f>
        <v>782934.85</v>
      </c>
      <c r="U53" s="76"/>
      <c r="V53" s="92"/>
      <c r="W53" s="95"/>
    </row>
    <row r="54" spans="1:23" s="68" customFormat="1" x14ac:dyDescent="0.2">
      <c r="A54" s="386"/>
      <c r="B54" s="258" t="s">
        <v>72</v>
      </c>
      <c r="C54" s="259">
        <f>SUM(C51:C53)</f>
        <v>8916483.370000001</v>
      </c>
      <c r="D54" s="259">
        <f t="shared" ref="D54:T54" si="25">SUM(D51:D53)</f>
        <v>0</v>
      </c>
      <c r="E54" s="259">
        <f>SUM(E51:E53)</f>
        <v>0</v>
      </c>
      <c r="F54" s="259">
        <f>SUM(F51:F53)</f>
        <v>0</v>
      </c>
      <c r="G54" s="259">
        <f t="shared" si="25"/>
        <v>171046.97</v>
      </c>
      <c r="H54" s="259">
        <f t="shared" si="25"/>
        <v>645981.13</v>
      </c>
      <c r="I54" s="259">
        <f t="shared" ref="I54" si="26">SUM(I51:I53)</f>
        <v>0</v>
      </c>
      <c r="J54" s="259">
        <f t="shared" ref="J54" si="27">SUM(J51:J53)</f>
        <v>0</v>
      </c>
      <c r="K54" s="259">
        <f t="shared" si="25"/>
        <v>0</v>
      </c>
      <c r="L54" s="259">
        <f t="shared" si="25"/>
        <v>0</v>
      </c>
      <c r="M54" s="259">
        <f t="shared" si="25"/>
        <v>0</v>
      </c>
      <c r="N54" s="259">
        <f t="shared" si="25"/>
        <v>0</v>
      </c>
      <c r="O54" s="259">
        <f t="shared" si="25"/>
        <v>0</v>
      </c>
      <c r="P54" s="259">
        <f t="shared" si="25"/>
        <v>0</v>
      </c>
      <c r="Q54" s="259">
        <f t="shared" si="25"/>
        <v>0</v>
      </c>
      <c r="R54" s="259">
        <f t="shared" si="25"/>
        <v>0</v>
      </c>
      <c r="S54" s="259">
        <f t="shared" si="25"/>
        <v>817028.1</v>
      </c>
      <c r="T54" s="259">
        <f t="shared" si="25"/>
        <v>817028.1</v>
      </c>
      <c r="U54" s="260"/>
      <c r="V54" s="260"/>
      <c r="W54" s="261"/>
    </row>
    <row r="55" spans="1:23" s="68" customFormat="1" x14ac:dyDescent="0.2">
      <c r="A55" s="386"/>
      <c r="B55" s="85"/>
      <c r="C55" s="85"/>
      <c r="D55" s="85"/>
      <c r="E55" s="85"/>
      <c r="F55" s="85"/>
      <c r="G55" s="76"/>
      <c r="H55" s="76"/>
      <c r="I55" s="76"/>
      <c r="J55" s="76"/>
      <c r="K55" s="76"/>
      <c r="L55" s="76"/>
      <c r="M55" s="76"/>
      <c r="N55" s="76"/>
      <c r="O55" s="76"/>
      <c r="P55" s="76"/>
      <c r="Q55" s="76"/>
      <c r="R55" s="76"/>
      <c r="S55" s="73"/>
      <c r="T55" s="73"/>
      <c r="U55" s="76"/>
      <c r="V55" s="76"/>
      <c r="W55" s="77"/>
    </row>
    <row r="56" spans="1:23" s="68" customFormat="1" x14ac:dyDescent="0.2">
      <c r="A56" s="386"/>
      <c r="B56" s="267" t="s">
        <v>73</v>
      </c>
      <c r="C56" s="267"/>
      <c r="D56" s="267"/>
      <c r="E56" s="267"/>
      <c r="F56" s="267"/>
      <c r="G56" s="88"/>
      <c r="H56" s="88"/>
      <c r="I56" s="88"/>
      <c r="J56" s="88"/>
      <c r="K56" s="88"/>
      <c r="L56" s="88"/>
      <c r="M56" s="88"/>
      <c r="N56" s="88"/>
      <c r="O56" s="88"/>
      <c r="P56" s="88"/>
      <c r="Q56" s="88"/>
      <c r="R56" s="88"/>
      <c r="S56" s="88"/>
      <c r="T56" s="88"/>
      <c r="U56" s="89"/>
      <c r="V56" s="89"/>
      <c r="W56" s="266"/>
    </row>
    <row r="57" spans="1:23" s="68" customFormat="1" x14ac:dyDescent="0.2">
      <c r="A57" s="386"/>
      <c r="B57" s="85" t="s">
        <v>74</v>
      </c>
      <c r="C57" s="276">
        <v>369607.08999999997</v>
      </c>
      <c r="D57" s="73">
        <v>0</v>
      </c>
      <c r="E57" s="73">
        <v>0</v>
      </c>
      <c r="F57" s="73">
        <f t="shared" ref="F57:F63" si="28">SUM(D57:E57)</f>
        <v>0</v>
      </c>
      <c r="G57" s="73">
        <v>-2890.35</v>
      </c>
      <c r="H57" s="73">
        <v>4692.5200000000004</v>
      </c>
      <c r="I57" s="73"/>
      <c r="J57" s="73"/>
      <c r="K57" s="73"/>
      <c r="L57" s="73"/>
      <c r="M57" s="73"/>
      <c r="N57" s="73"/>
      <c r="O57" s="73"/>
      <c r="P57" s="73"/>
      <c r="Q57" s="73"/>
      <c r="R57" s="73"/>
      <c r="S57" s="277">
        <f t="shared" ref="S57:S63" si="29">SUM(G57:R57)</f>
        <v>1802.1700000000005</v>
      </c>
      <c r="T57" s="73">
        <f>F57+S57</f>
        <v>1802.1700000000005</v>
      </c>
      <c r="U57" s="76"/>
      <c r="V57" s="76"/>
      <c r="W57" s="77"/>
    </row>
    <row r="58" spans="1:23" s="68" customFormat="1" x14ac:dyDescent="0.2">
      <c r="A58" s="386"/>
      <c r="B58" s="85" t="s">
        <v>50</v>
      </c>
      <c r="C58" s="276">
        <v>419538.83</v>
      </c>
      <c r="D58" s="73">
        <v>0</v>
      </c>
      <c r="E58" s="73">
        <v>0</v>
      </c>
      <c r="F58" s="73">
        <f t="shared" si="28"/>
        <v>0</v>
      </c>
      <c r="G58" s="73">
        <v>-2615.71</v>
      </c>
      <c r="H58" s="73">
        <v>-6038.79</v>
      </c>
      <c r="I58" s="73"/>
      <c r="J58" s="73"/>
      <c r="K58" s="73"/>
      <c r="L58" s="73"/>
      <c r="M58" s="73"/>
      <c r="N58" s="73"/>
      <c r="O58" s="73"/>
      <c r="P58" s="73"/>
      <c r="Q58" s="73"/>
      <c r="R58" s="73"/>
      <c r="S58" s="277">
        <f t="shared" si="29"/>
        <v>-8654.5</v>
      </c>
      <c r="T58" s="73">
        <f t="shared" ref="T58:T63" si="30">F58+S58</f>
        <v>-8654.5</v>
      </c>
      <c r="U58" s="76"/>
      <c r="V58" s="76"/>
      <c r="W58" s="77"/>
    </row>
    <row r="59" spans="1:23" s="68" customFormat="1" x14ac:dyDescent="0.2">
      <c r="A59" s="386"/>
      <c r="B59" s="85" t="s">
        <v>32</v>
      </c>
      <c r="C59" s="276">
        <v>801952.16</v>
      </c>
      <c r="D59" s="73">
        <v>0</v>
      </c>
      <c r="E59" s="73">
        <v>0</v>
      </c>
      <c r="F59" s="73">
        <f t="shared" si="28"/>
        <v>0</v>
      </c>
      <c r="G59" s="73">
        <v>16197.27</v>
      </c>
      <c r="H59" s="73">
        <v>40096.18</v>
      </c>
      <c r="I59" s="73"/>
      <c r="J59" s="73"/>
      <c r="K59" s="73"/>
      <c r="L59" s="73"/>
      <c r="M59" s="73"/>
      <c r="N59" s="73"/>
      <c r="O59" s="73"/>
      <c r="P59" s="73"/>
      <c r="Q59" s="73"/>
      <c r="R59" s="73"/>
      <c r="S59" s="277">
        <f t="shared" si="29"/>
        <v>56293.45</v>
      </c>
      <c r="T59" s="73">
        <f t="shared" si="30"/>
        <v>56293.45</v>
      </c>
      <c r="U59" s="76"/>
      <c r="V59" s="76"/>
      <c r="W59" s="77"/>
    </row>
    <row r="60" spans="1:23" s="68" customFormat="1" x14ac:dyDescent="0.2">
      <c r="A60" s="386"/>
      <c r="B60" s="85" t="s">
        <v>75</v>
      </c>
      <c r="C60" s="276">
        <v>67488</v>
      </c>
      <c r="D60" s="73">
        <v>0</v>
      </c>
      <c r="E60" s="73">
        <v>0</v>
      </c>
      <c r="F60" s="73">
        <f t="shared" si="28"/>
        <v>0</v>
      </c>
      <c r="G60" s="73">
        <v>1318.36</v>
      </c>
      <c r="H60" s="73">
        <v>1474.9</v>
      </c>
      <c r="I60" s="73"/>
      <c r="J60" s="73"/>
      <c r="K60" s="73"/>
      <c r="L60" s="73"/>
      <c r="M60" s="73"/>
      <c r="N60" s="73"/>
      <c r="O60" s="73"/>
      <c r="P60" s="73"/>
      <c r="Q60" s="73"/>
      <c r="R60" s="73"/>
      <c r="S60" s="277">
        <f t="shared" si="29"/>
        <v>2793.26</v>
      </c>
      <c r="T60" s="73">
        <f t="shared" si="30"/>
        <v>2793.26</v>
      </c>
      <c r="U60" s="76"/>
      <c r="V60" s="76"/>
      <c r="W60" s="77"/>
    </row>
    <row r="61" spans="1:23" s="68" customFormat="1" x14ac:dyDescent="0.2">
      <c r="A61" s="386"/>
      <c r="B61" s="85" t="s">
        <v>221</v>
      </c>
      <c r="C61" s="276">
        <v>1020254</v>
      </c>
      <c r="D61" s="73">
        <v>0</v>
      </c>
      <c r="E61" s="73">
        <v>0</v>
      </c>
      <c r="F61" s="73">
        <f t="shared" si="28"/>
        <v>0</v>
      </c>
      <c r="G61" s="73">
        <v>35584.49</v>
      </c>
      <c r="H61" s="73">
        <v>30048.720000000001</v>
      </c>
      <c r="I61" s="73"/>
      <c r="J61" s="73"/>
      <c r="K61" s="73"/>
      <c r="L61" s="73"/>
      <c r="M61" s="73"/>
      <c r="N61" s="73"/>
      <c r="O61" s="73"/>
      <c r="P61" s="73"/>
      <c r="Q61" s="73"/>
      <c r="R61" s="73"/>
      <c r="S61" s="277">
        <f t="shared" si="29"/>
        <v>65633.209999999992</v>
      </c>
      <c r="T61" s="73">
        <f t="shared" si="30"/>
        <v>65633.209999999992</v>
      </c>
      <c r="U61" s="76"/>
      <c r="V61" s="76"/>
      <c r="W61" s="77"/>
    </row>
    <row r="62" spans="1:23" s="68" customFormat="1" x14ac:dyDescent="0.2">
      <c r="A62" s="386"/>
      <c r="B62" s="85" t="s">
        <v>76</v>
      </c>
      <c r="C62" s="276">
        <v>976641.02</v>
      </c>
      <c r="D62" s="73">
        <v>0</v>
      </c>
      <c r="E62" s="73">
        <v>0</v>
      </c>
      <c r="F62" s="73">
        <f t="shared" si="28"/>
        <v>0</v>
      </c>
      <c r="G62" s="73">
        <v>63550</v>
      </c>
      <c r="H62" s="73">
        <v>28813.69</v>
      </c>
      <c r="I62" s="73"/>
      <c r="J62" s="73"/>
      <c r="K62" s="73"/>
      <c r="L62" s="73"/>
      <c r="M62" s="73"/>
      <c r="N62" s="73"/>
      <c r="O62" s="73"/>
      <c r="P62" s="73"/>
      <c r="Q62" s="73"/>
      <c r="R62" s="73"/>
      <c r="S62" s="277">
        <f t="shared" si="29"/>
        <v>92363.69</v>
      </c>
      <c r="T62" s="73">
        <f t="shared" si="30"/>
        <v>92363.69</v>
      </c>
      <c r="U62" s="76"/>
      <c r="V62" s="76"/>
      <c r="W62" s="77"/>
    </row>
    <row r="63" spans="1:23" s="68" customFormat="1" x14ac:dyDescent="0.2">
      <c r="A63" s="386"/>
      <c r="B63" s="85" t="s">
        <v>48</v>
      </c>
      <c r="C63" s="276">
        <v>277</v>
      </c>
      <c r="D63" s="73">
        <v>0</v>
      </c>
      <c r="E63" s="73">
        <v>0</v>
      </c>
      <c r="F63" s="73">
        <f t="shared" si="28"/>
        <v>0</v>
      </c>
      <c r="G63" s="73">
        <v>0</v>
      </c>
      <c r="H63" s="73">
        <v>0</v>
      </c>
      <c r="I63" s="73"/>
      <c r="J63" s="73"/>
      <c r="K63" s="73"/>
      <c r="L63" s="73"/>
      <c r="M63" s="73"/>
      <c r="N63" s="73"/>
      <c r="O63" s="73"/>
      <c r="P63" s="73"/>
      <c r="Q63" s="73"/>
      <c r="R63" s="73"/>
      <c r="S63" s="277">
        <f t="shared" si="29"/>
        <v>0</v>
      </c>
      <c r="T63" s="73">
        <f t="shared" si="30"/>
        <v>0</v>
      </c>
      <c r="U63" s="76"/>
      <c r="V63" s="76"/>
      <c r="W63" s="77"/>
    </row>
    <row r="64" spans="1:23" s="68" customFormat="1" x14ac:dyDescent="0.2">
      <c r="A64" s="386"/>
      <c r="B64" s="258" t="s">
        <v>78</v>
      </c>
      <c r="C64" s="259">
        <f>SUM(C57:C63)</f>
        <v>3655758.1</v>
      </c>
      <c r="D64" s="259">
        <f t="shared" ref="D64:T64" si="31">SUM(D57:D63)</f>
        <v>0</v>
      </c>
      <c r="E64" s="259">
        <f>SUM(E57:E63)</f>
        <v>0</v>
      </c>
      <c r="F64" s="259">
        <f>SUM(F57:F63)</f>
        <v>0</v>
      </c>
      <c r="G64" s="259">
        <f t="shared" si="31"/>
        <v>111144.06</v>
      </c>
      <c r="H64" s="259">
        <f t="shared" si="31"/>
        <v>99087.22</v>
      </c>
      <c r="I64" s="259">
        <f t="shared" ref="I64" si="32">SUM(I57:I63)</f>
        <v>0</v>
      </c>
      <c r="J64" s="259">
        <f t="shared" ref="J64" si="33">SUM(J57:J63)</f>
        <v>0</v>
      </c>
      <c r="K64" s="259">
        <f t="shared" si="31"/>
        <v>0</v>
      </c>
      <c r="L64" s="259">
        <f t="shared" si="31"/>
        <v>0</v>
      </c>
      <c r="M64" s="259">
        <f t="shared" si="31"/>
        <v>0</v>
      </c>
      <c r="N64" s="259">
        <f t="shared" si="31"/>
        <v>0</v>
      </c>
      <c r="O64" s="259">
        <f t="shared" si="31"/>
        <v>0</v>
      </c>
      <c r="P64" s="259">
        <f t="shared" si="31"/>
        <v>0</v>
      </c>
      <c r="Q64" s="259">
        <f t="shared" si="31"/>
        <v>0</v>
      </c>
      <c r="R64" s="259">
        <f t="shared" si="31"/>
        <v>0</v>
      </c>
      <c r="S64" s="259">
        <f t="shared" si="31"/>
        <v>210231.28</v>
      </c>
      <c r="T64" s="259">
        <f t="shared" si="31"/>
        <v>210231.28</v>
      </c>
      <c r="U64" s="260"/>
      <c r="V64" s="260"/>
      <c r="W64" s="261"/>
    </row>
    <row r="65" spans="1:23" s="68" customFormat="1" x14ac:dyDescent="0.2">
      <c r="A65" s="386"/>
      <c r="B65" s="70"/>
      <c r="C65" s="70"/>
      <c r="D65" s="70"/>
      <c r="E65" s="70"/>
      <c r="F65" s="70"/>
      <c r="G65" s="73"/>
      <c r="H65" s="73"/>
      <c r="I65" s="73"/>
      <c r="J65" s="73"/>
      <c r="K65" s="73"/>
      <c r="L65" s="73"/>
      <c r="M65" s="73"/>
      <c r="N65" s="73"/>
      <c r="O65" s="73"/>
      <c r="P65" s="73"/>
      <c r="Q65" s="73"/>
      <c r="R65" s="73"/>
      <c r="S65" s="73"/>
      <c r="T65" s="73"/>
      <c r="U65" s="76"/>
      <c r="V65" s="76"/>
      <c r="W65" s="77"/>
    </row>
    <row r="66" spans="1:23" s="68" customFormat="1" x14ac:dyDescent="0.2">
      <c r="A66" s="386"/>
      <c r="B66" s="267" t="s">
        <v>77</v>
      </c>
      <c r="C66" s="267"/>
      <c r="D66" s="267"/>
      <c r="E66" s="267"/>
      <c r="F66" s="267"/>
      <c r="G66" s="88"/>
      <c r="H66" s="88"/>
      <c r="I66" s="88"/>
      <c r="J66" s="88"/>
      <c r="K66" s="88"/>
      <c r="L66" s="88"/>
      <c r="M66" s="88"/>
      <c r="N66" s="88"/>
      <c r="O66" s="88"/>
      <c r="P66" s="88"/>
      <c r="Q66" s="88"/>
      <c r="R66" s="88"/>
      <c r="S66" s="88"/>
      <c r="T66" s="88"/>
      <c r="U66" s="89"/>
      <c r="V66" s="89"/>
      <c r="W66" s="266"/>
    </row>
    <row r="67" spans="1:23" x14ac:dyDescent="0.2">
      <c r="B67" s="85" t="s">
        <v>80</v>
      </c>
      <c r="C67" s="276">
        <v>133456</v>
      </c>
      <c r="D67" s="73">
        <v>0</v>
      </c>
      <c r="E67" s="73">
        <v>0</v>
      </c>
      <c r="F67" s="73">
        <v>0</v>
      </c>
      <c r="G67" s="76">
        <v>9475.2099999999991</v>
      </c>
      <c r="H67" s="76">
        <v>10924.06</v>
      </c>
      <c r="I67" s="76"/>
      <c r="J67" s="76"/>
      <c r="K67" s="76"/>
      <c r="L67" s="76"/>
      <c r="M67" s="76"/>
      <c r="N67" s="76"/>
      <c r="O67" s="76"/>
      <c r="P67" s="76"/>
      <c r="Q67" s="76"/>
      <c r="R67" s="76"/>
      <c r="S67" s="277">
        <f>SUM(G67:R67)</f>
        <v>20399.269999999997</v>
      </c>
      <c r="T67" s="73">
        <f>F67+S67</f>
        <v>20399.269999999997</v>
      </c>
      <c r="U67" s="76"/>
      <c r="V67" s="76"/>
      <c r="W67" s="77"/>
    </row>
    <row r="68" spans="1:23" x14ac:dyDescent="0.2">
      <c r="B68" s="85" t="s">
        <v>81</v>
      </c>
      <c r="C68" s="276">
        <v>102855.23</v>
      </c>
      <c r="D68" s="73">
        <v>0</v>
      </c>
      <c r="E68" s="73">
        <v>0</v>
      </c>
      <c r="F68" s="73">
        <v>0</v>
      </c>
      <c r="G68" s="76">
        <v>1461.33</v>
      </c>
      <c r="H68" s="76">
        <v>2774.21</v>
      </c>
      <c r="I68" s="76"/>
      <c r="J68" s="76"/>
      <c r="K68" s="76"/>
      <c r="L68" s="76"/>
      <c r="M68" s="76"/>
      <c r="N68" s="76"/>
      <c r="O68" s="76"/>
      <c r="P68" s="76"/>
      <c r="Q68" s="76"/>
      <c r="R68" s="76"/>
      <c r="S68" s="277">
        <f t="shared" ref="S68:S74" si="34">SUM(G68:R68)</f>
        <v>4235.54</v>
      </c>
      <c r="T68" s="73">
        <f t="shared" ref="T68:T74" si="35">F68+S68</f>
        <v>4235.54</v>
      </c>
      <c r="U68" s="76"/>
      <c r="V68" s="76"/>
      <c r="W68" s="77"/>
    </row>
    <row r="69" spans="1:23" x14ac:dyDescent="0.2">
      <c r="B69" s="85" t="s">
        <v>82</v>
      </c>
      <c r="C69" s="276">
        <v>182790.61</v>
      </c>
      <c r="D69" s="73">
        <v>0</v>
      </c>
      <c r="E69" s="73">
        <v>0</v>
      </c>
      <c r="F69" s="73">
        <v>0</v>
      </c>
      <c r="G69" s="76">
        <v>4686.1099999999997</v>
      </c>
      <c r="H69" s="76">
        <v>4233.3599999999997</v>
      </c>
      <c r="I69" s="76"/>
      <c r="J69" s="76"/>
      <c r="K69" s="76"/>
      <c r="L69" s="76"/>
      <c r="M69" s="76"/>
      <c r="N69" s="76"/>
      <c r="O69" s="76"/>
      <c r="P69" s="76"/>
      <c r="Q69" s="76"/>
      <c r="R69" s="76"/>
      <c r="S69" s="277">
        <f t="shared" si="34"/>
        <v>8919.4699999999993</v>
      </c>
      <c r="T69" s="73">
        <f t="shared" si="35"/>
        <v>8919.4699999999993</v>
      </c>
      <c r="U69" s="76"/>
      <c r="V69" s="76"/>
      <c r="W69" s="77"/>
    </row>
    <row r="70" spans="1:23" x14ac:dyDescent="0.2">
      <c r="B70" s="85" t="s">
        <v>83</v>
      </c>
      <c r="C70" s="276">
        <v>41098.75</v>
      </c>
      <c r="D70" s="73">
        <v>0</v>
      </c>
      <c r="E70" s="73">
        <v>0</v>
      </c>
      <c r="F70" s="73">
        <v>0</v>
      </c>
      <c r="G70" s="76">
        <v>10702.75</v>
      </c>
      <c r="H70" s="76">
        <v>8890.0499999999993</v>
      </c>
      <c r="I70" s="76"/>
      <c r="J70" s="76"/>
      <c r="K70" s="76"/>
      <c r="L70" s="76"/>
      <c r="M70" s="76"/>
      <c r="N70" s="76"/>
      <c r="O70" s="76"/>
      <c r="P70" s="76"/>
      <c r="Q70" s="76"/>
      <c r="R70" s="76"/>
      <c r="S70" s="277">
        <f t="shared" si="34"/>
        <v>19592.8</v>
      </c>
      <c r="T70" s="73">
        <f t="shared" si="35"/>
        <v>19592.8</v>
      </c>
      <c r="U70" s="76"/>
      <c r="V70" s="76"/>
      <c r="W70" s="77"/>
    </row>
    <row r="71" spans="1:23" x14ac:dyDescent="0.2">
      <c r="B71" s="85" t="s">
        <v>84</v>
      </c>
      <c r="C71" s="276">
        <v>458264.29</v>
      </c>
      <c r="D71" s="73">
        <v>0</v>
      </c>
      <c r="E71" s="73">
        <v>0</v>
      </c>
      <c r="F71" s="73">
        <v>0</v>
      </c>
      <c r="G71" s="76">
        <v>-16499.95</v>
      </c>
      <c r="H71" s="76">
        <v>3775.21</v>
      </c>
      <c r="I71" s="76"/>
      <c r="J71" s="76"/>
      <c r="K71" s="76"/>
      <c r="L71" s="76"/>
      <c r="M71" s="76"/>
      <c r="N71" s="76"/>
      <c r="O71" s="76"/>
      <c r="P71" s="76"/>
      <c r="Q71" s="76"/>
      <c r="R71" s="76"/>
      <c r="S71" s="277">
        <f t="shared" si="34"/>
        <v>-12724.740000000002</v>
      </c>
      <c r="T71" s="73">
        <f t="shared" si="35"/>
        <v>-12724.740000000002</v>
      </c>
      <c r="U71" s="76"/>
      <c r="V71" s="76"/>
      <c r="W71" s="77"/>
    </row>
    <row r="72" spans="1:23" x14ac:dyDescent="0.2">
      <c r="B72" s="85" t="s">
        <v>85</v>
      </c>
      <c r="C72" s="276">
        <v>-4</v>
      </c>
      <c r="D72" s="73">
        <v>0</v>
      </c>
      <c r="E72" s="73">
        <v>0</v>
      </c>
      <c r="F72" s="73">
        <v>0</v>
      </c>
      <c r="G72" s="76">
        <v>0</v>
      </c>
      <c r="H72" s="76">
        <v>0</v>
      </c>
      <c r="I72" s="76"/>
      <c r="J72" s="76"/>
      <c r="K72" s="76"/>
      <c r="L72" s="76"/>
      <c r="M72" s="76"/>
      <c r="N72" s="76"/>
      <c r="O72" s="76"/>
      <c r="P72" s="76"/>
      <c r="Q72" s="76"/>
      <c r="R72" s="76"/>
      <c r="S72" s="277">
        <f t="shared" si="34"/>
        <v>0</v>
      </c>
      <c r="T72" s="73">
        <f t="shared" si="35"/>
        <v>0</v>
      </c>
      <c r="U72" s="76"/>
      <c r="V72" s="76"/>
      <c r="W72" s="77"/>
    </row>
    <row r="73" spans="1:23" x14ac:dyDescent="0.2">
      <c r="B73" s="85" t="s">
        <v>86</v>
      </c>
      <c r="C73" s="276">
        <v>45823.68</v>
      </c>
      <c r="D73" s="73">
        <v>0</v>
      </c>
      <c r="E73" s="73">
        <v>0</v>
      </c>
      <c r="F73" s="73">
        <v>0</v>
      </c>
      <c r="G73" s="76">
        <v>1277.3499999999999</v>
      </c>
      <c r="H73" s="76">
        <v>1457.27</v>
      </c>
      <c r="I73" s="76"/>
      <c r="J73" s="76"/>
      <c r="K73" s="76"/>
      <c r="L73" s="76"/>
      <c r="M73" s="76"/>
      <c r="N73" s="76"/>
      <c r="O73" s="76"/>
      <c r="P73" s="76"/>
      <c r="Q73" s="76"/>
      <c r="R73" s="76"/>
      <c r="S73" s="277">
        <f t="shared" si="34"/>
        <v>2734.62</v>
      </c>
      <c r="T73" s="73">
        <f t="shared" si="35"/>
        <v>2734.62</v>
      </c>
      <c r="U73" s="76"/>
      <c r="V73" s="76"/>
      <c r="W73" s="77"/>
    </row>
    <row r="74" spans="1:23" x14ac:dyDescent="0.2">
      <c r="B74" s="85" t="s">
        <v>87</v>
      </c>
      <c r="C74" s="276">
        <v>311092.89</v>
      </c>
      <c r="D74" s="73">
        <v>0</v>
      </c>
      <c r="E74" s="73">
        <v>0</v>
      </c>
      <c r="F74" s="73">
        <v>0</v>
      </c>
      <c r="G74" s="76">
        <v>7614.23</v>
      </c>
      <c r="H74" s="76">
        <v>13634.02</v>
      </c>
      <c r="I74" s="76"/>
      <c r="J74" s="76"/>
      <c r="K74" s="76"/>
      <c r="L74" s="76"/>
      <c r="M74" s="76"/>
      <c r="N74" s="76"/>
      <c r="O74" s="76"/>
      <c r="P74" s="76"/>
      <c r="Q74" s="76"/>
      <c r="R74" s="76"/>
      <c r="S74" s="277">
        <f t="shared" si="34"/>
        <v>21248.25</v>
      </c>
      <c r="T74" s="73">
        <f t="shared" si="35"/>
        <v>21248.25</v>
      </c>
      <c r="U74" s="76"/>
      <c r="V74" s="76"/>
      <c r="W74" s="77"/>
    </row>
    <row r="75" spans="1:23" s="68" customFormat="1" x14ac:dyDescent="0.2">
      <c r="A75" s="386"/>
      <c r="B75" s="258" t="s">
        <v>79</v>
      </c>
      <c r="C75" s="259">
        <f>SUM(C67:C74)</f>
        <v>1275377.45</v>
      </c>
      <c r="D75" s="259">
        <f t="shared" ref="D75:S75" si="36">SUM(D67:D74)</f>
        <v>0</v>
      </c>
      <c r="E75" s="259">
        <f>SUM(E67:E74)</f>
        <v>0</v>
      </c>
      <c r="F75" s="259">
        <f>SUM(F67:F74)</f>
        <v>0</v>
      </c>
      <c r="G75" s="259">
        <f t="shared" si="36"/>
        <v>18717.03</v>
      </c>
      <c r="H75" s="259">
        <f>SUM(H67:H74)</f>
        <v>45688.18</v>
      </c>
      <c r="I75" s="259">
        <f t="shared" ref="I75" si="37">SUM(I67:I74)</f>
        <v>0</v>
      </c>
      <c r="J75" s="259">
        <f t="shared" ref="J75" si="38">SUM(J67:J74)</f>
        <v>0</v>
      </c>
      <c r="K75" s="259">
        <f t="shared" si="36"/>
        <v>0</v>
      </c>
      <c r="L75" s="259">
        <f t="shared" si="36"/>
        <v>0</v>
      </c>
      <c r="M75" s="259">
        <f t="shared" si="36"/>
        <v>0</v>
      </c>
      <c r="N75" s="259">
        <f t="shared" si="36"/>
        <v>0</v>
      </c>
      <c r="O75" s="259">
        <f t="shared" si="36"/>
        <v>0</v>
      </c>
      <c r="P75" s="259">
        <f t="shared" si="36"/>
        <v>0</v>
      </c>
      <c r="Q75" s="259">
        <f t="shared" si="36"/>
        <v>0</v>
      </c>
      <c r="R75" s="259">
        <f t="shared" si="36"/>
        <v>0</v>
      </c>
      <c r="S75" s="259">
        <f t="shared" si="36"/>
        <v>64405.21</v>
      </c>
      <c r="T75" s="259">
        <f>SUM(T67:T74)</f>
        <v>64405.21</v>
      </c>
      <c r="U75" s="260"/>
      <c r="V75" s="260"/>
      <c r="W75" s="261"/>
    </row>
    <row r="76" spans="1:23" s="68" customFormat="1" x14ac:dyDescent="0.2">
      <c r="A76" s="386"/>
      <c r="B76" s="70"/>
      <c r="C76" s="70"/>
      <c r="D76" s="70"/>
      <c r="E76" s="70"/>
      <c r="F76" s="70"/>
      <c r="G76" s="73"/>
      <c r="H76" s="73"/>
      <c r="I76" s="73"/>
      <c r="J76" s="73"/>
      <c r="K76" s="73"/>
      <c r="L76" s="73"/>
      <c r="M76" s="73"/>
      <c r="N76" s="73"/>
      <c r="O76" s="73"/>
      <c r="P76" s="73"/>
      <c r="Q76" s="73"/>
      <c r="R76" s="73"/>
      <c r="S76" s="73"/>
      <c r="T76" s="73"/>
      <c r="U76" s="76"/>
      <c r="V76" s="76"/>
      <c r="W76" s="77"/>
    </row>
    <row r="77" spans="1:23" s="68" customFormat="1" x14ac:dyDescent="0.2">
      <c r="A77" s="386"/>
      <c r="B77" s="87" t="s">
        <v>88</v>
      </c>
      <c r="C77" s="88">
        <v>-300</v>
      </c>
      <c r="D77" s="88">
        <v>0</v>
      </c>
      <c r="E77" s="88">
        <v>0</v>
      </c>
      <c r="F77" s="88">
        <f>SUM(D77:E77)</f>
        <v>0</v>
      </c>
      <c r="G77" s="88">
        <v>0</v>
      </c>
      <c r="H77" s="88">
        <v>-11</v>
      </c>
      <c r="I77" s="88">
        <v>0</v>
      </c>
      <c r="J77" s="88">
        <v>0</v>
      </c>
      <c r="K77" s="88">
        <v>0</v>
      </c>
      <c r="L77" s="88">
        <v>0</v>
      </c>
      <c r="M77" s="88">
        <v>0</v>
      </c>
      <c r="N77" s="88">
        <v>0</v>
      </c>
      <c r="O77" s="88">
        <v>0</v>
      </c>
      <c r="P77" s="88">
        <v>0</v>
      </c>
      <c r="Q77" s="88">
        <v>0</v>
      </c>
      <c r="R77" s="88">
        <v>0</v>
      </c>
      <c r="S77" s="88">
        <f>SUM(G77:R77)</f>
        <v>-11</v>
      </c>
      <c r="T77" s="88">
        <f>F77+S77</f>
        <v>-11</v>
      </c>
      <c r="U77" s="89"/>
      <c r="V77" s="89"/>
      <c r="W77" s="266"/>
    </row>
    <row r="78" spans="1:23" s="68" customFormat="1" ht="13.5" thickBot="1" x14ac:dyDescent="0.25">
      <c r="A78" s="386"/>
      <c r="B78" s="78"/>
      <c r="C78" s="78"/>
      <c r="D78" s="78"/>
      <c r="E78" s="78"/>
      <c r="F78" s="78"/>
      <c r="G78" s="73"/>
      <c r="H78" s="73"/>
      <c r="I78" s="73"/>
      <c r="J78" s="73"/>
      <c r="K78" s="73"/>
      <c r="L78" s="73"/>
      <c r="M78" s="73"/>
      <c r="N78" s="73"/>
      <c r="O78" s="73"/>
      <c r="P78" s="73"/>
      <c r="Q78" s="73"/>
      <c r="R78" s="73"/>
      <c r="S78" s="73"/>
      <c r="T78" s="73"/>
      <c r="U78" s="76"/>
      <c r="V78" s="76"/>
      <c r="W78" s="77"/>
    </row>
    <row r="79" spans="1:23" ht="15" customHeight="1" thickBot="1" x14ac:dyDescent="0.25">
      <c r="B79" s="278" t="s">
        <v>28</v>
      </c>
      <c r="C79" s="279">
        <f>C13+C21+C25+C34+C40+C44+C48+C54+C64+C75+C77</f>
        <v>103181874.11</v>
      </c>
      <c r="D79" s="279">
        <f>D13+D21+D25+D34+D40+D44+D48+D54+D64+D75+D77</f>
        <v>0</v>
      </c>
      <c r="E79" s="279">
        <f>E13+E21+E25+E34+E40+E44+E48+E54+E64+E75+E77</f>
        <v>0</v>
      </c>
      <c r="F79" s="279">
        <f>F13+F21+F25+F34+F40+F44+F48+F54+F64+F75+F77</f>
        <v>0</v>
      </c>
      <c r="G79" s="280">
        <f t="shared" ref="G79:R79" si="39">+G13+G21+G25+G34+G40+G44+G48+G54+G64+G75+G77</f>
        <v>1835047.1700000002</v>
      </c>
      <c r="H79" s="280">
        <f t="shared" si="39"/>
        <v>6549767.1999999993</v>
      </c>
      <c r="I79" s="280">
        <f t="shared" ref="I79" si="40">+I13+I21+I25+I34+I40+I44+I48+I54+I64+I75+I77</f>
        <v>0</v>
      </c>
      <c r="J79" s="280">
        <f t="shared" ref="J79" si="41">+J13+J21+J25+J34+J40+J44+J48+J54+J64+J75+J77</f>
        <v>0</v>
      </c>
      <c r="K79" s="280">
        <f t="shared" si="39"/>
        <v>0</v>
      </c>
      <c r="L79" s="280">
        <f t="shared" si="39"/>
        <v>0</v>
      </c>
      <c r="M79" s="280">
        <f t="shared" si="39"/>
        <v>0</v>
      </c>
      <c r="N79" s="280">
        <f t="shared" si="39"/>
        <v>0</v>
      </c>
      <c r="O79" s="280">
        <f t="shared" si="39"/>
        <v>0</v>
      </c>
      <c r="P79" s="280">
        <f t="shared" si="39"/>
        <v>0</v>
      </c>
      <c r="Q79" s="280">
        <f t="shared" si="39"/>
        <v>0</v>
      </c>
      <c r="R79" s="280">
        <f t="shared" si="39"/>
        <v>0</v>
      </c>
      <c r="S79" s="280">
        <f>S13+S21+S25+S34+S40+S44+S48+S54+S64+S75+S77</f>
        <v>8384814.3700000001</v>
      </c>
      <c r="T79" s="280">
        <f>T13+T21+T25+T34+T40+T44+T48+T54+T64+T75+T77</f>
        <v>6288144.1799999988</v>
      </c>
      <c r="U79" s="281"/>
      <c r="V79" s="281"/>
      <c r="W79" s="282"/>
    </row>
    <row r="80" spans="1:23" ht="15" customHeight="1" x14ac:dyDescent="0.2">
      <c r="B80" s="96"/>
      <c r="C80" s="96"/>
      <c r="D80" s="96"/>
      <c r="E80" s="96"/>
      <c r="F80" s="96"/>
      <c r="G80" s="73"/>
      <c r="H80" s="97"/>
      <c r="I80" s="97"/>
      <c r="J80" s="97"/>
      <c r="K80" s="97"/>
      <c r="L80" s="97"/>
      <c r="M80" s="73"/>
      <c r="N80" s="73"/>
      <c r="O80" s="73"/>
      <c r="P80" s="73"/>
      <c r="Q80" s="73"/>
      <c r="R80" s="73"/>
      <c r="S80" s="73"/>
      <c r="T80" s="73"/>
      <c r="U80" s="73"/>
      <c r="V80" s="73"/>
      <c r="W80" s="73"/>
    </row>
    <row r="81" spans="1:23" ht="26.25" customHeight="1" x14ac:dyDescent="0.2">
      <c r="B81" s="263" t="s">
        <v>203</v>
      </c>
      <c r="C81" s="264"/>
      <c r="D81" s="264"/>
      <c r="E81" s="264"/>
      <c r="F81" s="264"/>
      <c r="G81" s="265">
        <v>2216230</v>
      </c>
      <c r="H81" s="73"/>
      <c r="I81" s="73"/>
      <c r="J81" s="73"/>
      <c r="K81" s="73"/>
      <c r="L81" s="73"/>
      <c r="M81" s="73"/>
      <c r="N81" s="73"/>
      <c r="O81" s="73"/>
      <c r="P81" s="73"/>
      <c r="Q81" s="73"/>
      <c r="R81" s="73"/>
      <c r="S81" s="73"/>
      <c r="T81" s="73"/>
      <c r="U81" s="73"/>
      <c r="V81" s="73"/>
      <c r="W81" s="73"/>
    </row>
    <row r="82" spans="1:23" ht="10.5" customHeight="1" x14ac:dyDescent="0.2">
      <c r="B82" s="98"/>
      <c r="C82" s="98"/>
      <c r="D82" s="98"/>
      <c r="E82" s="98"/>
      <c r="F82" s="98"/>
      <c r="G82" s="99"/>
      <c r="H82" s="99"/>
      <c r="I82" s="99"/>
      <c r="J82" s="99"/>
      <c r="K82" s="99"/>
      <c r="L82" s="99"/>
      <c r="M82" s="99"/>
      <c r="N82" s="99"/>
      <c r="O82" s="99"/>
      <c r="P82" s="99"/>
      <c r="Q82" s="100"/>
      <c r="R82" s="99"/>
      <c r="S82" s="99"/>
      <c r="T82" s="99"/>
    </row>
    <row r="83" spans="1:23" s="68" customFormat="1" x14ac:dyDescent="0.2">
      <c r="A83" s="386"/>
      <c r="B83" s="408" t="s">
        <v>26</v>
      </c>
    </row>
    <row r="84" spans="1:23" s="68" customFormat="1" x14ac:dyDescent="0.2">
      <c r="A84" s="386"/>
      <c r="B84" s="68" t="s">
        <v>210</v>
      </c>
      <c r="S84" s="73"/>
      <c r="T84" s="73"/>
    </row>
    <row r="85" spans="1:23" s="68" customFormat="1" x14ac:dyDescent="0.2">
      <c r="A85" s="386"/>
      <c r="B85" s="68" t="s">
        <v>233</v>
      </c>
      <c r="S85" s="73"/>
      <c r="T85" s="73"/>
    </row>
    <row r="86" spans="1:23" s="68" customFormat="1" x14ac:dyDescent="0.2">
      <c r="A86" s="386"/>
      <c r="B86" s="68" t="s">
        <v>166</v>
      </c>
      <c r="S86" s="73"/>
      <c r="T86" s="73"/>
    </row>
    <row r="87" spans="1:23" s="68" customFormat="1" x14ac:dyDescent="0.2">
      <c r="A87" s="386"/>
      <c r="B87" s="102" t="s">
        <v>196</v>
      </c>
      <c r="C87" s="102"/>
      <c r="D87" s="102"/>
      <c r="E87" s="102"/>
      <c r="F87" s="102"/>
      <c r="S87" s="68" t="s">
        <v>14</v>
      </c>
    </row>
    <row r="88" spans="1:23" s="68" customFormat="1" x14ac:dyDescent="0.2">
      <c r="A88" s="386"/>
      <c r="B88" s="68" t="s">
        <v>184</v>
      </c>
      <c r="I88" s="103"/>
    </row>
    <row r="89" spans="1:23" s="68" customFormat="1" x14ac:dyDescent="0.2">
      <c r="A89" s="386"/>
      <c r="B89" s="104" t="s">
        <v>186</v>
      </c>
      <c r="C89" s="104"/>
      <c r="R89" s="73"/>
    </row>
    <row r="90" spans="1:23" s="68" customFormat="1" x14ac:dyDescent="0.2">
      <c r="A90" s="386"/>
      <c r="B90" s="104" t="s">
        <v>209</v>
      </c>
      <c r="I90" s="76"/>
      <c r="J90" s="105"/>
      <c r="K90" s="73"/>
    </row>
    <row r="91" spans="1:23" s="68" customFormat="1" x14ac:dyDescent="0.2">
      <c r="A91" s="386"/>
      <c r="B91" s="68" t="s">
        <v>208</v>
      </c>
      <c r="I91" s="76"/>
      <c r="J91" s="105"/>
      <c r="K91" s="73"/>
    </row>
    <row r="92" spans="1:23" s="68" customFormat="1" x14ac:dyDescent="0.2">
      <c r="A92" s="386"/>
      <c r="B92" s="101"/>
      <c r="I92" s="76"/>
      <c r="J92" s="105"/>
      <c r="K92" s="73"/>
    </row>
    <row r="93" spans="1:23" s="68" customFormat="1" x14ac:dyDescent="0.2">
      <c r="A93" s="386"/>
      <c r="I93" s="76"/>
      <c r="J93" s="105"/>
      <c r="K93" s="73"/>
    </row>
    <row r="94" spans="1:23" s="68" customFormat="1" x14ac:dyDescent="0.2">
      <c r="A94" s="386"/>
      <c r="J94" s="105"/>
    </row>
    <row r="95" spans="1:23" s="68" customFormat="1" x14ac:dyDescent="0.2">
      <c r="A95" s="386"/>
      <c r="I95" s="73"/>
      <c r="J95" s="105"/>
      <c r="K95" s="73"/>
    </row>
    <row r="96" spans="1:23" s="68" customFormat="1" x14ac:dyDescent="0.2">
      <c r="A96" s="386"/>
      <c r="I96" s="73"/>
      <c r="J96" s="105"/>
      <c r="K96" s="73"/>
    </row>
    <row r="97" spans="9:11" x14ac:dyDescent="0.2">
      <c r="I97" s="82"/>
      <c r="J97" s="106"/>
      <c r="K97" s="82"/>
    </row>
    <row r="98" spans="9:11" x14ac:dyDescent="0.2">
      <c r="I98" s="82"/>
      <c r="J98" s="106"/>
      <c r="K98" s="82"/>
    </row>
    <row r="99" spans="9:11" x14ac:dyDescent="0.2">
      <c r="I99" s="82"/>
      <c r="J99" s="106"/>
      <c r="K99" s="82"/>
    </row>
    <row r="100" spans="9:11" x14ac:dyDescent="0.2">
      <c r="J100" s="107"/>
      <c r="K100" s="82"/>
    </row>
  </sheetData>
  <mergeCells count="7">
    <mergeCell ref="C3:C4"/>
    <mergeCell ref="B3:B4"/>
    <mergeCell ref="G3:R3"/>
    <mergeCell ref="W3:W4"/>
    <mergeCell ref="V3:V4"/>
    <mergeCell ref="U3:U4"/>
    <mergeCell ref="S3:S4"/>
  </mergeCells>
  <printOptions horizontalCentered="1"/>
  <pageMargins left="0.17" right="0.17" top="0.61" bottom="0.33" header="0.17" footer="0.17"/>
  <pageSetup scale="44" orientation="landscape" r:id="rId1"/>
  <headerFooter alignWithMargins="0">
    <oddHeader xml:space="preserve">&amp;C&amp;"-,Bold"Table I-2
SCE Demand Response Programs and Activities
Expenditures and Funding
2012-2014&amp;X (1)&amp;"-,Regular"&amp;X
</oddHeader>
    <oddFooter>&amp;L&amp;"-,Bold"&amp;F&amp;C&amp;"-,Bold"- PUBLIC -&amp;R&amp;"-,Bold"&amp;D</oddFooter>
  </headerFooter>
  <ignoredErrors>
    <ignoredError sqref="S67:S7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8"/>
  <sheetViews>
    <sheetView zoomScale="80" zoomScaleNormal="80" workbookViewId="0">
      <selection activeCell="C24" sqref="C24"/>
    </sheetView>
  </sheetViews>
  <sheetFormatPr defaultRowHeight="12.75" x14ac:dyDescent="0.2"/>
  <cols>
    <col min="1" max="1" width="18.7109375" style="284" customWidth="1"/>
    <col min="2" max="2" width="16.85546875" style="284" customWidth="1"/>
    <col min="3" max="3" width="58.5703125" style="284" customWidth="1"/>
    <col min="4" max="4" width="11.5703125" style="284" customWidth="1"/>
    <col min="5" max="5" width="78.140625" style="284" customWidth="1"/>
    <col min="6" max="16384" width="9.140625" style="284"/>
  </cols>
  <sheetData>
    <row r="2" spans="1:5" x14ac:dyDescent="0.2">
      <c r="A2" s="283" t="s">
        <v>94</v>
      </c>
    </row>
    <row r="4" spans="1:5" s="283" customFormat="1" x14ac:dyDescent="0.2">
      <c r="A4" s="283" t="s">
        <v>95</v>
      </c>
      <c r="B4" s="283" t="s">
        <v>138</v>
      </c>
    </row>
    <row r="5" spans="1:5" s="283" customFormat="1" x14ac:dyDescent="0.2">
      <c r="B5" s="283" t="s">
        <v>96</v>
      </c>
    </row>
    <row r="7" spans="1:5" ht="13.5" thickBot="1" x14ac:dyDescent="0.25"/>
    <row r="8" spans="1:5" s="374" customFormat="1" ht="26.25" customHeight="1" x14ac:dyDescent="0.2">
      <c r="A8" s="371" t="s">
        <v>100</v>
      </c>
      <c r="B8" s="372" t="s">
        <v>97</v>
      </c>
      <c r="C8" s="372" t="s">
        <v>99</v>
      </c>
      <c r="D8" s="372" t="s">
        <v>21</v>
      </c>
      <c r="E8" s="373" t="s">
        <v>98</v>
      </c>
    </row>
    <row r="9" spans="1:5" ht="54.75" customHeight="1" x14ac:dyDescent="0.2">
      <c r="A9" s="295"/>
      <c r="B9" s="296"/>
      <c r="C9" s="297"/>
      <c r="D9" s="298"/>
      <c r="E9" s="299"/>
    </row>
    <row r="10" spans="1:5" x14ac:dyDescent="0.2">
      <c r="A10" s="286"/>
      <c r="B10" s="287"/>
      <c r="C10" s="288"/>
      <c r="D10" s="289"/>
      <c r="E10" s="290"/>
    </row>
    <row r="11" spans="1:5" ht="13.5" thickBot="1" x14ac:dyDescent="0.25">
      <c r="A11" s="291" t="s">
        <v>101</v>
      </c>
      <c r="B11" s="292">
        <f>SUM(B9:B9)</f>
        <v>0</v>
      </c>
      <c r="C11" s="293"/>
      <c r="D11" s="293"/>
      <c r="E11" s="294"/>
    </row>
    <row r="12" spans="1:5" s="285" customFormat="1" x14ac:dyDescent="0.2"/>
    <row r="13" spans="1:5" s="285" customFormat="1" x14ac:dyDescent="0.2"/>
    <row r="14" spans="1:5" s="285" customFormat="1" x14ac:dyDescent="0.2">
      <c r="A14" s="300" t="s">
        <v>26</v>
      </c>
    </row>
    <row r="15" spans="1:5" s="285" customFormat="1" x14ac:dyDescent="0.2"/>
    <row r="16" spans="1:5" s="285" customFormat="1" x14ac:dyDescent="0.2">
      <c r="D16" s="300"/>
    </row>
    <row r="17" s="285" customFormat="1" x14ac:dyDescent="0.2"/>
    <row r="18" s="285" customFormat="1" x14ac:dyDescent="0.2"/>
  </sheetData>
  <phoneticPr fontId="29" type="noConversion"/>
  <pageMargins left="0.24" right="0.17" top="0.75" bottom="0.41" header="0.17" footer="0.17"/>
  <pageSetup scale="70" orientation="landscape" r:id="rId1"/>
  <headerFooter alignWithMargins="0">
    <oddHeader>&amp;C&amp;"-,Bold"Table I-2A
SCE Demand Response Programs and Activities Fund Shifting
2012</oddHeader>
    <oddFooter>&amp;L&amp;"-,Bold"&amp;F&amp;C&amp;"-,Bold"- PUBLIC -&amp;R&amp;"-,Bold"Page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R99"/>
  <sheetViews>
    <sheetView showGridLines="0" showWhiteSpace="0" zoomScaleNormal="100" zoomScaleSheetLayoutView="80" workbookViewId="0"/>
  </sheetViews>
  <sheetFormatPr defaultRowHeight="12.75" x14ac:dyDescent="0.2"/>
  <cols>
    <col min="1" max="1" width="55" style="74" customWidth="1"/>
    <col min="2" max="11" width="12.7109375" style="74" customWidth="1"/>
    <col min="12" max="12" width="12.7109375" style="68" customWidth="1"/>
    <col min="13" max="13" width="12.7109375" style="74" customWidth="1"/>
    <col min="14" max="14" width="11" style="67" customWidth="1"/>
    <col min="15" max="15" width="13.28515625" style="67" hidden="1" customWidth="1"/>
    <col min="16" max="16" width="13" style="67" customWidth="1"/>
    <col min="17" max="17" width="9.140625" style="67"/>
    <col min="18" max="18" width="10" style="67" bestFit="1" customWidth="1"/>
    <col min="19" max="16384" width="9.140625" style="67"/>
  </cols>
  <sheetData>
    <row r="1" spans="1:18" ht="13.5" customHeight="1" x14ac:dyDescent="0.2">
      <c r="A1" s="68"/>
      <c r="B1" s="68"/>
      <c r="C1" s="68"/>
      <c r="D1" s="68"/>
      <c r="E1" s="68"/>
      <c r="F1" s="68"/>
      <c r="G1" s="68"/>
      <c r="H1" s="68"/>
      <c r="I1" s="68"/>
      <c r="J1" s="68"/>
      <c r="K1" s="68"/>
      <c r="M1" s="68"/>
    </row>
    <row r="2" spans="1:18" s="69" customFormat="1" ht="7.5" customHeight="1" x14ac:dyDescent="0.2">
      <c r="A2" s="70"/>
      <c r="B2" s="68"/>
      <c r="C2" s="68"/>
      <c r="D2" s="68"/>
      <c r="E2" s="68"/>
      <c r="F2" s="68"/>
      <c r="G2" s="68"/>
      <c r="H2" s="68"/>
      <c r="I2" s="68"/>
      <c r="J2" s="68"/>
      <c r="K2" s="68"/>
      <c r="L2" s="68"/>
      <c r="M2" s="68"/>
      <c r="N2" s="68"/>
      <c r="O2" s="68"/>
      <c r="P2" s="68"/>
      <c r="Q2" s="68"/>
      <c r="R2" s="68"/>
    </row>
    <row r="3" spans="1:18" s="69" customFormat="1" ht="18" customHeight="1" x14ac:dyDescent="0.25">
      <c r="A3" s="454" t="s">
        <v>20</v>
      </c>
      <c r="B3" s="447" t="s">
        <v>226</v>
      </c>
      <c r="C3" s="447"/>
      <c r="D3" s="447"/>
      <c r="E3" s="447"/>
      <c r="F3" s="447"/>
      <c r="G3" s="447"/>
      <c r="H3" s="447"/>
      <c r="I3" s="447"/>
      <c r="J3" s="447"/>
      <c r="K3" s="447"/>
      <c r="L3" s="447"/>
      <c r="M3" s="447"/>
      <c r="N3" s="452" t="s">
        <v>180</v>
      </c>
      <c r="O3" s="71"/>
      <c r="P3" s="448" t="s">
        <v>175</v>
      </c>
      <c r="Q3" s="68"/>
      <c r="R3" s="68"/>
    </row>
    <row r="4" spans="1:18" s="69" customFormat="1" ht="27.75" customHeight="1" x14ac:dyDescent="0.2">
      <c r="A4" s="445"/>
      <c r="B4" s="273" t="s">
        <v>0</v>
      </c>
      <c r="C4" s="274" t="s">
        <v>1</v>
      </c>
      <c r="D4" s="274" t="s">
        <v>2</v>
      </c>
      <c r="E4" s="274" t="s">
        <v>3</v>
      </c>
      <c r="F4" s="274" t="s">
        <v>4</v>
      </c>
      <c r="G4" s="274" t="s">
        <v>5</v>
      </c>
      <c r="H4" s="274" t="s">
        <v>6</v>
      </c>
      <c r="I4" s="274" t="s">
        <v>7</v>
      </c>
      <c r="J4" s="274" t="s">
        <v>8</v>
      </c>
      <c r="K4" s="274" t="s">
        <v>9</v>
      </c>
      <c r="L4" s="274" t="s">
        <v>10</v>
      </c>
      <c r="M4" s="275" t="s">
        <v>11</v>
      </c>
      <c r="N4" s="453"/>
      <c r="O4" s="272" t="s">
        <v>174</v>
      </c>
      <c r="P4" s="449"/>
      <c r="Q4" s="68"/>
      <c r="R4" s="68"/>
    </row>
    <row r="5" spans="1:18" s="69" customFormat="1" x14ac:dyDescent="0.2">
      <c r="A5" s="267" t="s">
        <v>53</v>
      </c>
      <c r="B5" s="88"/>
      <c r="C5" s="88"/>
      <c r="D5" s="88"/>
      <c r="E5" s="88"/>
      <c r="F5" s="88"/>
      <c r="G5" s="88"/>
      <c r="H5" s="88"/>
      <c r="I5" s="88"/>
      <c r="J5" s="88"/>
      <c r="K5" s="88"/>
      <c r="L5" s="88"/>
      <c r="M5" s="88"/>
      <c r="N5" s="272"/>
      <c r="O5" s="272"/>
      <c r="P5" s="307"/>
      <c r="Q5" s="68"/>
      <c r="R5" s="68"/>
    </row>
    <row r="6" spans="1:18" s="69" customFormat="1" x14ac:dyDescent="0.2">
      <c r="A6" s="85" t="s">
        <v>49</v>
      </c>
      <c r="B6" s="73">
        <v>0</v>
      </c>
      <c r="C6" s="73">
        <v>0</v>
      </c>
      <c r="D6" s="73"/>
      <c r="E6" s="73"/>
      <c r="F6" s="73"/>
      <c r="G6" s="73"/>
      <c r="H6" s="73"/>
      <c r="I6" s="73"/>
      <c r="J6" s="73"/>
      <c r="K6" s="73"/>
      <c r="L6" s="73"/>
      <c r="M6" s="73"/>
      <c r="N6" s="276">
        <f>SUM(B6:M6)</f>
        <v>0</v>
      </c>
      <c r="O6" s="73" t="e">
        <f>#REF!+N6</f>
        <v>#REF!</v>
      </c>
      <c r="P6" s="301"/>
      <c r="Q6" s="68"/>
      <c r="R6" s="68"/>
    </row>
    <row r="7" spans="1:18" s="69" customFormat="1" x14ac:dyDescent="0.2">
      <c r="A7" s="85" t="s">
        <v>12</v>
      </c>
      <c r="B7" s="73">
        <v>0</v>
      </c>
      <c r="C7" s="73">
        <v>0</v>
      </c>
      <c r="D7" s="73"/>
      <c r="E7" s="73"/>
      <c r="F7" s="73"/>
      <c r="G7" s="73"/>
      <c r="H7" s="73"/>
      <c r="I7" s="73"/>
      <c r="J7" s="73"/>
      <c r="K7" s="73"/>
      <c r="L7" s="73"/>
      <c r="M7" s="73"/>
      <c r="N7" s="276">
        <f>SUM(B7:M7)</f>
        <v>0</v>
      </c>
      <c r="O7" s="73" t="e">
        <f>#REF!+N7</f>
        <v>#REF!</v>
      </c>
      <c r="P7" s="301"/>
      <c r="Q7" s="68"/>
      <c r="R7" s="68"/>
    </row>
    <row r="8" spans="1:18" s="69" customFormat="1" x14ac:dyDescent="0.2">
      <c r="A8" s="85" t="s">
        <v>185</v>
      </c>
      <c r="B8" s="73">
        <v>0</v>
      </c>
      <c r="C8" s="73">
        <v>0</v>
      </c>
      <c r="D8" s="73"/>
      <c r="E8" s="73"/>
      <c r="F8" s="73"/>
      <c r="G8" s="73"/>
      <c r="H8" s="73"/>
      <c r="I8" s="73"/>
      <c r="J8" s="73"/>
      <c r="K8" s="73"/>
      <c r="L8" s="73"/>
      <c r="M8" s="73"/>
      <c r="N8" s="276">
        <f t="shared" ref="N8:N12" si="0">SUM(B8:M8)</f>
        <v>0</v>
      </c>
      <c r="O8" s="73"/>
      <c r="P8" s="301"/>
      <c r="Q8" s="68"/>
      <c r="R8" s="68"/>
    </row>
    <row r="9" spans="1:18" s="69" customFormat="1" ht="15" x14ac:dyDescent="0.2">
      <c r="A9" s="85" t="s">
        <v>237</v>
      </c>
      <c r="B9" s="73">
        <v>0</v>
      </c>
      <c r="C9" s="73">
        <v>0</v>
      </c>
      <c r="D9" s="73"/>
      <c r="E9" s="73"/>
      <c r="F9" s="73"/>
      <c r="G9" s="73"/>
      <c r="H9" s="73"/>
      <c r="I9" s="73"/>
      <c r="J9" s="73"/>
      <c r="K9" s="73"/>
      <c r="L9" s="73"/>
      <c r="M9" s="73"/>
      <c r="N9" s="276">
        <f t="shared" si="0"/>
        <v>0</v>
      </c>
      <c r="O9" s="73"/>
      <c r="P9" s="301"/>
      <c r="Q9" s="68"/>
      <c r="R9" s="68"/>
    </row>
    <row r="10" spans="1:18" s="69" customFormat="1" x14ac:dyDescent="0.2">
      <c r="A10" s="85" t="s">
        <v>44</v>
      </c>
      <c r="B10" s="73">
        <v>0</v>
      </c>
      <c r="C10" s="73">
        <v>0</v>
      </c>
      <c r="D10" s="73"/>
      <c r="E10" s="73"/>
      <c r="F10" s="73"/>
      <c r="G10" s="73"/>
      <c r="H10" s="73"/>
      <c r="I10" s="73"/>
      <c r="J10" s="73"/>
      <c r="K10" s="73"/>
      <c r="L10" s="73"/>
      <c r="M10" s="73"/>
      <c r="N10" s="276">
        <f t="shared" si="0"/>
        <v>0</v>
      </c>
      <c r="O10" s="73" t="e">
        <f>#REF!+N10</f>
        <v>#REF!</v>
      </c>
      <c r="P10" s="301"/>
      <c r="Q10" s="68"/>
      <c r="R10" s="68"/>
    </row>
    <row r="11" spans="1:18" s="69" customFormat="1" x14ac:dyDescent="0.2">
      <c r="A11" s="85" t="s">
        <v>29</v>
      </c>
      <c r="B11" s="73">
        <v>0</v>
      </c>
      <c r="C11" s="73">
        <v>0</v>
      </c>
      <c r="D11" s="73"/>
      <c r="E11" s="73"/>
      <c r="F11" s="73"/>
      <c r="G11" s="73"/>
      <c r="H11" s="73"/>
      <c r="I11" s="73"/>
      <c r="J11" s="73"/>
      <c r="K11" s="73"/>
      <c r="L11" s="73"/>
      <c r="M11" s="73"/>
      <c r="N11" s="276">
        <f t="shared" si="0"/>
        <v>0</v>
      </c>
      <c r="O11" s="73"/>
      <c r="P11" s="301"/>
      <c r="Q11" s="68"/>
      <c r="R11" s="68"/>
    </row>
    <row r="12" spans="1:18" s="69" customFormat="1" x14ac:dyDescent="0.2">
      <c r="A12" s="85" t="s">
        <v>43</v>
      </c>
      <c r="B12" s="73">
        <v>0</v>
      </c>
      <c r="C12" s="73">
        <v>0</v>
      </c>
      <c r="D12" s="73"/>
      <c r="E12" s="73"/>
      <c r="F12" s="73"/>
      <c r="G12" s="73"/>
      <c r="H12" s="73"/>
      <c r="I12" s="73"/>
      <c r="J12" s="73"/>
      <c r="K12" s="73"/>
      <c r="L12" s="73"/>
      <c r="M12" s="73"/>
      <c r="N12" s="276">
        <f t="shared" si="0"/>
        <v>0</v>
      </c>
      <c r="O12" s="73"/>
      <c r="P12" s="301"/>
      <c r="Q12" s="68"/>
      <c r="R12" s="68"/>
    </row>
    <row r="13" spans="1:18" s="69" customFormat="1" x14ac:dyDescent="0.2">
      <c r="A13" s="258" t="s">
        <v>30</v>
      </c>
      <c r="B13" s="259">
        <f t="shared" ref="B13:M13" si="1">SUM(B6:B12)</f>
        <v>0</v>
      </c>
      <c r="C13" s="259">
        <f t="shared" si="1"/>
        <v>0</v>
      </c>
      <c r="D13" s="259">
        <f t="shared" si="1"/>
        <v>0</v>
      </c>
      <c r="E13" s="259">
        <f t="shared" si="1"/>
        <v>0</v>
      </c>
      <c r="F13" s="259">
        <f t="shared" si="1"/>
        <v>0</v>
      </c>
      <c r="G13" s="259">
        <f t="shared" si="1"/>
        <v>0</v>
      </c>
      <c r="H13" s="259">
        <f t="shared" si="1"/>
        <v>0</v>
      </c>
      <c r="I13" s="259">
        <f t="shared" si="1"/>
        <v>0</v>
      </c>
      <c r="J13" s="259">
        <f>SUM(J6:J12)</f>
        <v>0</v>
      </c>
      <c r="K13" s="259">
        <f>SUM(K6:K12)</f>
        <v>0</v>
      </c>
      <c r="L13" s="259">
        <f t="shared" si="1"/>
        <v>0</v>
      </c>
      <c r="M13" s="259">
        <f t="shared" si="1"/>
        <v>0</v>
      </c>
      <c r="N13" s="259">
        <f t="shared" ref="N13:O13" si="2">SUM(N6:N12)</f>
        <v>0</v>
      </c>
      <c r="O13" s="259" t="e">
        <f t="shared" si="2"/>
        <v>#REF!</v>
      </c>
      <c r="P13" s="302">
        <v>83326</v>
      </c>
      <c r="Q13" s="68"/>
      <c r="R13" s="68"/>
    </row>
    <row r="14" spans="1:18" s="69" customFormat="1" x14ac:dyDescent="0.2">
      <c r="A14" s="74"/>
      <c r="B14" s="74"/>
      <c r="C14" s="74"/>
      <c r="D14" s="74"/>
      <c r="E14" s="74"/>
      <c r="F14" s="74"/>
      <c r="G14" s="74"/>
      <c r="H14" s="74"/>
      <c r="I14" s="74"/>
      <c r="J14" s="74"/>
      <c r="K14" s="74"/>
      <c r="L14" s="68"/>
      <c r="M14" s="74"/>
      <c r="N14" s="73"/>
      <c r="O14" s="73"/>
      <c r="P14" s="301"/>
      <c r="Q14" s="68"/>
      <c r="R14" s="68"/>
    </row>
    <row r="15" spans="1:18" s="69" customFormat="1" x14ac:dyDescent="0.2">
      <c r="A15" s="267" t="s">
        <v>54</v>
      </c>
      <c r="B15" s="269"/>
      <c r="C15" s="269"/>
      <c r="D15" s="269"/>
      <c r="E15" s="269"/>
      <c r="F15" s="269"/>
      <c r="G15" s="269"/>
      <c r="H15" s="269"/>
      <c r="I15" s="269"/>
      <c r="J15" s="269"/>
      <c r="K15" s="269"/>
      <c r="L15" s="270"/>
      <c r="M15" s="269"/>
      <c r="N15" s="88"/>
      <c r="O15" s="88"/>
      <c r="P15" s="306"/>
      <c r="Q15" s="68"/>
      <c r="R15" s="68"/>
    </row>
    <row r="16" spans="1:18" s="69" customFormat="1" x14ac:dyDescent="0.2">
      <c r="A16" s="85" t="s">
        <v>33</v>
      </c>
      <c r="B16" s="73">
        <v>0</v>
      </c>
      <c r="C16" s="73">
        <v>0</v>
      </c>
      <c r="D16" s="73"/>
      <c r="E16" s="73"/>
      <c r="F16" s="73"/>
      <c r="G16" s="73"/>
      <c r="H16" s="73"/>
      <c r="I16" s="73"/>
      <c r="J16" s="73"/>
      <c r="K16" s="73"/>
      <c r="L16" s="73"/>
      <c r="M16" s="73"/>
      <c r="N16" s="276">
        <f>SUM(B16:M16)</f>
        <v>0</v>
      </c>
      <c r="O16" s="73"/>
      <c r="P16" s="301"/>
      <c r="Q16" s="68"/>
      <c r="R16" s="68"/>
    </row>
    <row r="17" spans="1:18" s="69" customFormat="1" x14ac:dyDescent="0.2">
      <c r="A17" s="85" t="s">
        <v>213</v>
      </c>
      <c r="B17" s="73">
        <v>0</v>
      </c>
      <c r="C17" s="73">
        <v>0</v>
      </c>
      <c r="D17" s="73"/>
      <c r="E17" s="73"/>
      <c r="F17" s="73"/>
      <c r="G17" s="73"/>
      <c r="H17" s="73"/>
      <c r="I17" s="73"/>
      <c r="J17" s="73"/>
      <c r="K17" s="73"/>
      <c r="L17" s="73"/>
      <c r="M17" s="73"/>
      <c r="N17" s="276">
        <f>SUM(B17:M17)</f>
        <v>0</v>
      </c>
      <c r="O17" s="73"/>
      <c r="P17" s="301"/>
      <c r="Q17" s="68"/>
      <c r="R17" s="68"/>
    </row>
    <row r="18" spans="1:18" s="69" customFormat="1" x14ac:dyDescent="0.2">
      <c r="A18" s="85" t="s">
        <v>17</v>
      </c>
      <c r="B18" s="73">
        <v>0</v>
      </c>
      <c r="C18" s="73">
        <v>0</v>
      </c>
      <c r="D18" s="73"/>
      <c r="E18" s="73"/>
      <c r="F18" s="73"/>
      <c r="G18" s="73"/>
      <c r="H18" s="73"/>
      <c r="I18" s="73"/>
      <c r="J18" s="73"/>
      <c r="K18" s="73"/>
      <c r="L18" s="73"/>
      <c r="M18" s="73"/>
      <c r="N18" s="276">
        <f t="shared" ref="N18:N20" si="3">SUM(B18:M18)</f>
        <v>0</v>
      </c>
      <c r="O18" s="73"/>
      <c r="P18" s="301"/>
      <c r="Q18" s="68"/>
      <c r="R18" s="68"/>
    </row>
    <row r="19" spans="1:18" s="69" customFormat="1" x14ac:dyDescent="0.2">
      <c r="A19" s="85" t="s">
        <v>55</v>
      </c>
      <c r="B19" s="73">
        <v>0</v>
      </c>
      <c r="C19" s="73">
        <v>0</v>
      </c>
      <c r="D19" s="73"/>
      <c r="E19" s="73"/>
      <c r="F19" s="73"/>
      <c r="G19" s="73"/>
      <c r="H19" s="73"/>
      <c r="I19" s="73"/>
      <c r="J19" s="73"/>
      <c r="K19" s="73"/>
      <c r="L19" s="73"/>
      <c r="M19" s="73"/>
      <c r="N19" s="276">
        <f t="shared" si="3"/>
        <v>0</v>
      </c>
      <c r="O19" s="73"/>
      <c r="P19" s="301"/>
      <c r="Q19" s="68"/>
      <c r="R19" s="68"/>
    </row>
    <row r="20" spans="1:18" s="69" customFormat="1" x14ac:dyDescent="0.2">
      <c r="A20" s="85" t="s">
        <v>56</v>
      </c>
      <c r="B20" s="73">
        <v>0</v>
      </c>
      <c r="C20" s="73">
        <v>0</v>
      </c>
      <c r="D20" s="73"/>
      <c r="E20" s="73"/>
      <c r="F20" s="73"/>
      <c r="G20" s="73"/>
      <c r="H20" s="73"/>
      <c r="I20" s="73"/>
      <c r="J20" s="73"/>
      <c r="K20" s="73"/>
      <c r="L20" s="73"/>
      <c r="M20" s="73"/>
      <c r="N20" s="276">
        <f t="shared" si="3"/>
        <v>0</v>
      </c>
      <c r="O20" s="73"/>
      <c r="P20" s="301"/>
      <c r="Q20" s="68"/>
      <c r="R20" s="68"/>
    </row>
    <row r="21" spans="1:18" s="69" customFormat="1" x14ac:dyDescent="0.2">
      <c r="A21" s="258" t="s">
        <v>31</v>
      </c>
      <c r="B21" s="259">
        <f t="shared" ref="B21:M21" si="4">SUM(B16:B20)</f>
        <v>0</v>
      </c>
      <c r="C21" s="259">
        <f t="shared" si="4"/>
        <v>0</v>
      </c>
      <c r="D21" s="259">
        <f t="shared" si="4"/>
        <v>0</v>
      </c>
      <c r="E21" s="259">
        <f t="shared" si="4"/>
        <v>0</v>
      </c>
      <c r="F21" s="259">
        <f t="shared" si="4"/>
        <v>0</v>
      </c>
      <c r="G21" s="259">
        <f t="shared" si="4"/>
        <v>0</v>
      </c>
      <c r="H21" s="259">
        <f t="shared" si="4"/>
        <v>0</v>
      </c>
      <c r="I21" s="259">
        <f t="shared" si="4"/>
        <v>0</v>
      </c>
      <c r="J21" s="259">
        <f t="shared" si="4"/>
        <v>0</v>
      </c>
      <c r="K21" s="259">
        <f t="shared" si="4"/>
        <v>0</v>
      </c>
      <c r="L21" s="259">
        <f t="shared" si="4"/>
        <v>0</v>
      </c>
      <c r="M21" s="259">
        <f t="shared" si="4"/>
        <v>0</v>
      </c>
      <c r="N21" s="259">
        <f>SUM(N16:N20)</f>
        <v>0</v>
      </c>
      <c r="O21" s="259"/>
      <c r="P21" s="302">
        <f>SUM(P16:P20)</f>
        <v>0</v>
      </c>
      <c r="Q21" s="68"/>
      <c r="R21" s="68"/>
    </row>
    <row r="22" spans="1:18" s="69" customFormat="1" x14ac:dyDescent="0.2">
      <c r="A22" s="70"/>
      <c r="B22" s="73"/>
      <c r="C22" s="73"/>
      <c r="D22" s="73"/>
      <c r="E22" s="73"/>
      <c r="F22" s="73"/>
      <c r="G22" s="73"/>
      <c r="H22" s="73"/>
      <c r="I22" s="73"/>
      <c r="J22" s="73"/>
      <c r="K22" s="73"/>
      <c r="L22" s="73"/>
      <c r="M22" s="73"/>
      <c r="N22" s="73"/>
      <c r="O22" s="73"/>
      <c r="P22" s="301"/>
      <c r="Q22" s="68"/>
      <c r="R22" s="68"/>
    </row>
    <row r="23" spans="1:18" s="69" customFormat="1" x14ac:dyDescent="0.2">
      <c r="A23" s="267" t="s">
        <v>57</v>
      </c>
      <c r="B23" s="88"/>
      <c r="C23" s="88"/>
      <c r="D23" s="88"/>
      <c r="E23" s="88"/>
      <c r="F23" s="88"/>
      <c r="G23" s="88"/>
      <c r="H23" s="88"/>
      <c r="I23" s="88"/>
      <c r="J23" s="88"/>
      <c r="K23" s="88"/>
      <c r="L23" s="88"/>
      <c r="M23" s="88"/>
      <c r="N23" s="88"/>
      <c r="O23" s="88"/>
      <c r="P23" s="306"/>
      <c r="Q23" s="68"/>
      <c r="R23" s="68"/>
    </row>
    <row r="24" spans="1:18" s="69" customFormat="1" x14ac:dyDescent="0.2">
      <c r="A24" s="85" t="s">
        <v>104</v>
      </c>
      <c r="B24" s="73">
        <v>0</v>
      </c>
      <c r="C24" s="73">
        <v>0</v>
      </c>
      <c r="D24" s="73"/>
      <c r="E24" s="73"/>
      <c r="F24" s="73"/>
      <c r="G24" s="73"/>
      <c r="H24" s="73"/>
      <c r="I24" s="73"/>
      <c r="J24" s="73"/>
      <c r="K24" s="73"/>
      <c r="L24" s="73"/>
      <c r="M24" s="73"/>
      <c r="N24" s="276">
        <f>SUM(B24:M24)</f>
        <v>0</v>
      </c>
      <c r="O24" s="73"/>
      <c r="P24" s="301"/>
      <c r="Q24" s="68"/>
      <c r="R24" s="68"/>
    </row>
    <row r="25" spans="1:18" s="69" customFormat="1" x14ac:dyDescent="0.2">
      <c r="A25" s="258" t="s">
        <v>58</v>
      </c>
      <c r="B25" s="259">
        <f t="shared" ref="B25:M25" si="5">SUM(B24:B24)</f>
        <v>0</v>
      </c>
      <c r="C25" s="259">
        <f t="shared" si="5"/>
        <v>0</v>
      </c>
      <c r="D25" s="259">
        <f t="shared" si="5"/>
        <v>0</v>
      </c>
      <c r="E25" s="259">
        <f t="shared" si="5"/>
        <v>0</v>
      </c>
      <c r="F25" s="259">
        <f t="shared" si="5"/>
        <v>0</v>
      </c>
      <c r="G25" s="259">
        <f t="shared" si="5"/>
        <v>0</v>
      </c>
      <c r="H25" s="259">
        <f t="shared" si="5"/>
        <v>0</v>
      </c>
      <c r="I25" s="259">
        <f t="shared" si="5"/>
        <v>0</v>
      </c>
      <c r="J25" s="259">
        <f t="shared" si="5"/>
        <v>0</v>
      </c>
      <c r="K25" s="259">
        <f t="shared" si="5"/>
        <v>0</v>
      </c>
      <c r="L25" s="259">
        <f t="shared" si="5"/>
        <v>0</v>
      </c>
      <c r="M25" s="259">
        <f t="shared" si="5"/>
        <v>0</v>
      </c>
      <c r="N25" s="259">
        <f>SUM(N24)</f>
        <v>0</v>
      </c>
      <c r="O25" s="259"/>
      <c r="P25" s="302">
        <f>SUM(P24)</f>
        <v>0</v>
      </c>
      <c r="Q25" s="68"/>
      <c r="R25" s="68"/>
    </row>
    <row r="26" spans="1:18" s="69" customFormat="1" x14ac:dyDescent="0.2">
      <c r="A26" s="85"/>
      <c r="B26" s="73"/>
      <c r="C26" s="73"/>
      <c r="D26" s="73"/>
      <c r="E26" s="73"/>
      <c r="F26" s="73"/>
      <c r="G26" s="73"/>
      <c r="H26" s="73"/>
      <c r="I26" s="73"/>
      <c r="J26" s="73"/>
      <c r="K26" s="73"/>
      <c r="L26" s="73"/>
      <c r="M26" s="73"/>
      <c r="N26" s="73"/>
      <c r="O26" s="73"/>
      <c r="P26" s="301"/>
      <c r="Q26" s="68"/>
      <c r="R26" s="68"/>
    </row>
    <row r="27" spans="1:18" x14ac:dyDescent="0.2">
      <c r="A27" s="267" t="s">
        <v>59</v>
      </c>
      <c r="B27" s="269"/>
      <c r="C27" s="269"/>
      <c r="D27" s="269"/>
      <c r="E27" s="269"/>
      <c r="F27" s="269"/>
      <c r="G27" s="269"/>
      <c r="H27" s="269"/>
      <c r="I27" s="269"/>
      <c r="J27" s="269"/>
      <c r="K27" s="269"/>
      <c r="L27" s="270"/>
      <c r="M27" s="269"/>
      <c r="N27" s="88"/>
      <c r="O27" s="88"/>
      <c r="P27" s="306"/>
      <c r="Q27" s="74"/>
      <c r="R27" s="74"/>
    </row>
    <row r="28" spans="1:18" x14ac:dyDescent="0.2">
      <c r="A28" s="85" t="s">
        <v>47</v>
      </c>
      <c r="B28" s="73">
        <v>0</v>
      </c>
      <c r="C28" s="73">
        <v>0</v>
      </c>
      <c r="D28" s="73"/>
      <c r="E28" s="73"/>
      <c r="F28" s="73"/>
      <c r="G28" s="73"/>
      <c r="H28" s="73"/>
      <c r="I28" s="73"/>
      <c r="J28" s="73"/>
      <c r="K28" s="73"/>
      <c r="L28" s="73"/>
      <c r="M28" s="73"/>
      <c r="N28" s="276">
        <f>SUM(B28:M28)</f>
        <v>0</v>
      </c>
      <c r="O28" s="73"/>
      <c r="P28" s="301"/>
      <c r="Q28" s="74"/>
      <c r="R28" s="74"/>
    </row>
    <row r="29" spans="1:18" x14ac:dyDescent="0.2">
      <c r="A29" s="85" t="s">
        <v>60</v>
      </c>
      <c r="B29" s="73">
        <v>0</v>
      </c>
      <c r="C29" s="73">
        <v>0</v>
      </c>
      <c r="D29" s="73"/>
      <c r="E29" s="73"/>
      <c r="F29" s="73"/>
      <c r="G29" s="73"/>
      <c r="H29" s="73"/>
      <c r="I29" s="73"/>
      <c r="J29" s="73"/>
      <c r="K29" s="73"/>
      <c r="L29" s="73"/>
      <c r="M29" s="73"/>
      <c r="N29" s="276">
        <f t="shared" ref="N29:N32" si="6">SUM(B29:M29)</f>
        <v>0</v>
      </c>
      <c r="O29" s="73"/>
      <c r="P29" s="301"/>
      <c r="Q29" s="74"/>
      <c r="R29" s="74"/>
    </row>
    <row r="30" spans="1:18" ht="12.75" customHeight="1" x14ac:dyDescent="0.2">
      <c r="A30" s="85" t="s">
        <v>27</v>
      </c>
      <c r="B30" s="73">
        <v>0</v>
      </c>
      <c r="C30" s="73">
        <v>0</v>
      </c>
      <c r="D30" s="73"/>
      <c r="E30" s="73"/>
      <c r="F30" s="73"/>
      <c r="G30" s="73"/>
      <c r="H30" s="73"/>
      <c r="I30" s="73"/>
      <c r="J30" s="73"/>
      <c r="K30" s="73"/>
      <c r="L30" s="73"/>
      <c r="M30" s="73"/>
      <c r="N30" s="276">
        <f>SUM(B30:M30)</f>
        <v>0</v>
      </c>
      <c r="O30" s="73" t="e">
        <f>#REF!+N30</f>
        <v>#REF!</v>
      </c>
      <c r="P30" s="301"/>
      <c r="Q30" s="74"/>
      <c r="R30" s="74"/>
    </row>
    <row r="31" spans="1:18" ht="12.75" customHeight="1" x14ac:dyDescent="0.2">
      <c r="A31" s="85" t="s">
        <v>230</v>
      </c>
      <c r="B31" s="73">
        <v>0</v>
      </c>
      <c r="C31" s="73">
        <v>0</v>
      </c>
      <c r="D31" s="73"/>
      <c r="E31" s="73"/>
      <c r="F31" s="73"/>
      <c r="G31" s="73"/>
      <c r="H31" s="73"/>
      <c r="I31" s="73"/>
      <c r="J31" s="73"/>
      <c r="K31" s="73"/>
      <c r="L31" s="73"/>
      <c r="M31" s="73"/>
      <c r="N31" s="276">
        <f t="shared" si="6"/>
        <v>0</v>
      </c>
      <c r="O31" s="73" t="e">
        <f>#REF!+N31</f>
        <v>#REF!</v>
      </c>
      <c r="P31" s="301"/>
      <c r="Q31" s="74"/>
      <c r="R31" s="74"/>
    </row>
    <row r="32" spans="1:18" ht="12.75" customHeight="1" x14ac:dyDescent="0.2">
      <c r="A32" s="85" t="s">
        <v>231</v>
      </c>
      <c r="B32" s="73">
        <v>0</v>
      </c>
      <c r="C32" s="73">
        <v>0</v>
      </c>
      <c r="D32" s="73"/>
      <c r="E32" s="73"/>
      <c r="F32" s="73"/>
      <c r="G32" s="73"/>
      <c r="H32" s="73"/>
      <c r="I32" s="73"/>
      <c r="J32" s="73"/>
      <c r="K32" s="73"/>
      <c r="L32" s="73"/>
      <c r="M32" s="73"/>
      <c r="N32" s="276">
        <f t="shared" si="6"/>
        <v>0</v>
      </c>
      <c r="O32" s="73" t="e">
        <f>#REF!+N32</f>
        <v>#REF!</v>
      </c>
      <c r="P32" s="301"/>
      <c r="Q32" s="74"/>
      <c r="R32" s="74"/>
    </row>
    <row r="33" spans="1:18" x14ac:dyDescent="0.2">
      <c r="A33" s="85" t="s">
        <v>205</v>
      </c>
      <c r="B33" s="73">
        <v>0</v>
      </c>
      <c r="C33" s="73">
        <v>0</v>
      </c>
      <c r="D33" s="73"/>
      <c r="E33" s="73"/>
      <c r="F33" s="73"/>
      <c r="G33" s="73"/>
      <c r="H33" s="73"/>
      <c r="I33" s="73"/>
      <c r="J33" s="73"/>
      <c r="K33" s="73"/>
      <c r="L33" s="73"/>
      <c r="M33" s="73"/>
      <c r="N33" s="276">
        <f t="shared" ref="N33" si="7">SUM(B33:M33)</f>
        <v>0</v>
      </c>
      <c r="O33" s="73"/>
      <c r="P33" s="301"/>
      <c r="Q33" s="74"/>
      <c r="R33" s="74"/>
    </row>
    <row r="34" spans="1:18" s="69" customFormat="1" x14ac:dyDescent="0.2">
      <c r="A34" s="258" t="s">
        <v>61</v>
      </c>
      <c r="B34" s="259">
        <f>SUM(B28:B33)</f>
        <v>0</v>
      </c>
      <c r="C34" s="259">
        <f>SUM(C28:C33)</f>
        <v>0</v>
      </c>
      <c r="D34" s="259">
        <f t="shared" ref="D34:L34" si="8">SUM(D28:D33)</f>
        <v>0</v>
      </c>
      <c r="E34" s="259">
        <f t="shared" si="8"/>
        <v>0</v>
      </c>
      <c r="F34" s="259">
        <f t="shared" si="8"/>
        <v>0</v>
      </c>
      <c r="G34" s="259">
        <f t="shared" si="8"/>
        <v>0</v>
      </c>
      <c r="H34" s="259">
        <f t="shared" si="8"/>
        <v>0</v>
      </c>
      <c r="I34" s="259">
        <f t="shared" si="8"/>
        <v>0</v>
      </c>
      <c r="J34" s="259">
        <f t="shared" si="8"/>
        <v>0</v>
      </c>
      <c r="K34" s="259">
        <f t="shared" si="8"/>
        <v>0</v>
      </c>
      <c r="L34" s="259">
        <f t="shared" si="8"/>
        <v>0</v>
      </c>
      <c r="M34" s="259">
        <f>SUM(M28:M33)</f>
        <v>0</v>
      </c>
      <c r="N34" s="259">
        <f t="shared" ref="N34" si="9">SUM(N28:N33)</f>
        <v>0</v>
      </c>
      <c r="O34" s="259" t="e">
        <f>SUM(O31:O33)</f>
        <v>#REF!</v>
      </c>
      <c r="P34" s="302">
        <f>31570316-1500000</f>
        <v>30070316</v>
      </c>
      <c r="Q34" s="74"/>
      <c r="R34" s="68"/>
    </row>
    <row r="35" spans="1:18" s="69" customFormat="1" x14ac:dyDescent="0.2">
      <c r="A35" s="85"/>
      <c r="B35" s="73"/>
      <c r="C35" s="73"/>
      <c r="D35" s="73"/>
      <c r="E35" s="73"/>
      <c r="F35" s="73"/>
      <c r="G35" s="73"/>
      <c r="H35" s="73"/>
      <c r="I35" s="73"/>
      <c r="J35" s="73"/>
      <c r="K35" s="73"/>
      <c r="L35" s="73"/>
      <c r="M35" s="73"/>
      <c r="N35" s="73"/>
      <c r="O35" s="73"/>
      <c r="P35" s="301"/>
      <c r="Q35" s="75"/>
      <c r="R35" s="76"/>
    </row>
    <row r="36" spans="1:18" s="69" customFormat="1" x14ac:dyDescent="0.2">
      <c r="A36" s="267" t="s">
        <v>62</v>
      </c>
      <c r="B36" s="88"/>
      <c r="C36" s="88"/>
      <c r="D36" s="88"/>
      <c r="E36" s="88"/>
      <c r="F36" s="88"/>
      <c r="G36" s="88"/>
      <c r="H36" s="88"/>
      <c r="I36" s="88"/>
      <c r="J36" s="88"/>
      <c r="K36" s="88"/>
      <c r="L36" s="88"/>
      <c r="M36" s="88"/>
      <c r="N36" s="88"/>
      <c r="O36" s="88"/>
      <c r="P36" s="89"/>
      <c r="Q36" s="73"/>
      <c r="R36" s="68"/>
    </row>
    <row r="37" spans="1:18" s="69" customFormat="1" x14ac:dyDescent="0.2">
      <c r="A37" s="85" t="s">
        <v>137</v>
      </c>
      <c r="B37" s="73">
        <v>0</v>
      </c>
      <c r="C37" s="73">
        <v>0</v>
      </c>
      <c r="D37" s="73"/>
      <c r="E37" s="73"/>
      <c r="F37" s="73"/>
      <c r="G37" s="73"/>
      <c r="H37" s="73"/>
      <c r="I37" s="73"/>
      <c r="J37" s="73"/>
      <c r="K37" s="73"/>
      <c r="L37" s="73"/>
      <c r="M37" s="73"/>
      <c r="N37" s="276">
        <f>SUM(B37:M37)</f>
        <v>0</v>
      </c>
      <c r="O37" s="73" t="e">
        <f>#REF!+N37</f>
        <v>#REF!</v>
      </c>
      <c r="P37" s="301"/>
      <c r="Q37" s="75"/>
      <c r="R37" s="68"/>
    </row>
    <row r="38" spans="1:18" s="69" customFormat="1" x14ac:dyDescent="0.2">
      <c r="A38" s="85" t="s">
        <v>63</v>
      </c>
      <c r="B38" s="73">
        <v>0</v>
      </c>
      <c r="C38" s="73">
        <v>0</v>
      </c>
      <c r="D38" s="73"/>
      <c r="E38" s="73"/>
      <c r="F38" s="73"/>
      <c r="G38" s="73"/>
      <c r="H38" s="73"/>
      <c r="I38" s="73"/>
      <c r="J38" s="73"/>
      <c r="K38" s="73"/>
      <c r="L38" s="73"/>
      <c r="M38" s="73"/>
      <c r="N38" s="276">
        <f t="shared" ref="N38" si="10">SUM(B38:M38)</f>
        <v>0</v>
      </c>
      <c r="O38" s="73"/>
      <c r="P38" s="301"/>
      <c r="Q38" s="75"/>
      <c r="R38" s="68"/>
    </row>
    <row r="39" spans="1:18" s="69" customFormat="1" x14ac:dyDescent="0.2">
      <c r="A39" s="85" t="s">
        <v>64</v>
      </c>
      <c r="B39" s="73">
        <v>0</v>
      </c>
      <c r="C39" s="73">
        <v>0</v>
      </c>
      <c r="D39" s="73"/>
      <c r="E39" s="73"/>
      <c r="F39" s="73"/>
      <c r="G39" s="73"/>
      <c r="H39" s="73"/>
      <c r="I39" s="73"/>
      <c r="J39" s="73"/>
      <c r="K39" s="73"/>
      <c r="L39" s="73"/>
      <c r="M39" s="73"/>
      <c r="N39" s="276">
        <f>SUM(B39:M39)</f>
        <v>0</v>
      </c>
      <c r="O39" s="73"/>
      <c r="P39" s="301"/>
      <c r="Q39" s="75"/>
      <c r="R39" s="77"/>
    </row>
    <row r="40" spans="1:18" s="69" customFormat="1" x14ac:dyDescent="0.2">
      <c r="A40" s="258" t="s">
        <v>65</v>
      </c>
      <c r="B40" s="259">
        <f t="shared" ref="B40:M40" si="11">SUM(B37:B39)</f>
        <v>0</v>
      </c>
      <c r="C40" s="259">
        <f t="shared" si="11"/>
        <v>0</v>
      </c>
      <c r="D40" s="259">
        <f t="shared" si="11"/>
        <v>0</v>
      </c>
      <c r="E40" s="259">
        <f t="shared" si="11"/>
        <v>0</v>
      </c>
      <c r="F40" s="259">
        <f t="shared" si="11"/>
        <v>0</v>
      </c>
      <c r="G40" s="259">
        <f t="shared" si="11"/>
        <v>0</v>
      </c>
      <c r="H40" s="259">
        <f t="shared" si="11"/>
        <v>0</v>
      </c>
      <c r="I40" s="259">
        <f t="shared" si="11"/>
        <v>0</v>
      </c>
      <c r="J40" s="259">
        <f t="shared" si="11"/>
        <v>0</v>
      </c>
      <c r="K40" s="259">
        <f t="shared" si="11"/>
        <v>0</v>
      </c>
      <c r="L40" s="259">
        <f t="shared" si="11"/>
        <v>0</v>
      </c>
      <c r="M40" s="259">
        <f t="shared" si="11"/>
        <v>0</v>
      </c>
      <c r="N40" s="259">
        <f>SUM(N37)</f>
        <v>0</v>
      </c>
      <c r="O40" s="259" t="e">
        <f>SUM(O37)</f>
        <v>#REF!</v>
      </c>
      <c r="P40" s="302">
        <v>44000</v>
      </c>
      <c r="Q40" s="73"/>
      <c r="R40" s="68"/>
    </row>
    <row r="41" spans="1:18" s="69" customFormat="1" x14ac:dyDescent="0.2">
      <c r="A41" s="85"/>
      <c r="B41" s="73"/>
      <c r="C41" s="73"/>
      <c r="D41" s="73"/>
      <c r="E41" s="73"/>
      <c r="F41" s="73"/>
      <c r="G41" s="73"/>
      <c r="H41" s="73"/>
      <c r="I41" s="73"/>
      <c r="J41" s="73"/>
      <c r="K41" s="73"/>
      <c r="L41" s="73"/>
      <c r="M41" s="73"/>
      <c r="N41" s="73"/>
      <c r="O41" s="73"/>
      <c r="P41" s="301"/>
      <c r="Q41" s="68"/>
      <c r="R41" s="68"/>
    </row>
    <row r="42" spans="1:18" s="69" customFormat="1" x14ac:dyDescent="0.2">
      <c r="A42" s="267" t="s">
        <v>66</v>
      </c>
      <c r="B42" s="88"/>
      <c r="C42" s="88"/>
      <c r="D42" s="88"/>
      <c r="E42" s="88"/>
      <c r="F42" s="88"/>
      <c r="G42" s="88"/>
      <c r="H42" s="88"/>
      <c r="I42" s="88"/>
      <c r="J42" s="88"/>
      <c r="K42" s="88"/>
      <c r="L42" s="88"/>
      <c r="M42" s="88"/>
      <c r="N42" s="88"/>
      <c r="O42" s="88"/>
      <c r="P42" s="306"/>
      <c r="Q42" s="68"/>
      <c r="R42" s="68"/>
    </row>
    <row r="43" spans="1:18" s="69" customFormat="1" x14ac:dyDescent="0.2">
      <c r="A43" s="85" t="s">
        <v>42</v>
      </c>
      <c r="B43" s="76">
        <v>0</v>
      </c>
      <c r="C43" s="76">
        <v>0</v>
      </c>
      <c r="D43" s="76"/>
      <c r="E43" s="76"/>
      <c r="F43" s="76"/>
      <c r="G43" s="76"/>
      <c r="H43" s="76"/>
      <c r="I43" s="76"/>
      <c r="J43" s="76"/>
      <c r="K43" s="76"/>
      <c r="L43" s="76"/>
      <c r="M43" s="76"/>
      <c r="N43" s="276">
        <f>SUM(B43:M43)</f>
        <v>0</v>
      </c>
      <c r="O43" s="73" t="e">
        <f>#REF!+N43</f>
        <v>#REF!</v>
      </c>
      <c r="P43" s="301"/>
      <c r="Q43" s="68"/>
      <c r="R43" s="68"/>
    </row>
    <row r="44" spans="1:18" s="69" customFormat="1" x14ac:dyDescent="0.2">
      <c r="A44" s="258" t="s">
        <v>67</v>
      </c>
      <c r="B44" s="259">
        <f t="shared" ref="B44:M44" si="12">SUM(B43)</f>
        <v>0</v>
      </c>
      <c r="C44" s="259">
        <f t="shared" si="12"/>
        <v>0</v>
      </c>
      <c r="D44" s="259">
        <f t="shared" si="12"/>
        <v>0</v>
      </c>
      <c r="E44" s="259">
        <f t="shared" si="12"/>
        <v>0</v>
      </c>
      <c r="F44" s="259">
        <f t="shared" si="12"/>
        <v>0</v>
      </c>
      <c r="G44" s="259">
        <f t="shared" si="12"/>
        <v>0</v>
      </c>
      <c r="H44" s="259">
        <f t="shared" si="12"/>
        <v>0</v>
      </c>
      <c r="I44" s="259">
        <f t="shared" si="12"/>
        <v>0</v>
      </c>
      <c r="J44" s="259">
        <f t="shared" si="12"/>
        <v>0</v>
      </c>
      <c r="K44" s="259">
        <f t="shared" si="12"/>
        <v>0</v>
      </c>
      <c r="L44" s="259">
        <f t="shared" si="12"/>
        <v>0</v>
      </c>
      <c r="M44" s="259">
        <f t="shared" si="12"/>
        <v>0</v>
      </c>
      <c r="N44" s="259">
        <f t="shared" ref="N44:O44" si="13">SUM(N43:N43)</f>
        <v>0</v>
      </c>
      <c r="O44" s="259" t="e">
        <f t="shared" si="13"/>
        <v>#REF!</v>
      </c>
      <c r="P44" s="302">
        <v>249248</v>
      </c>
      <c r="Q44" s="68"/>
      <c r="R44" s="68"/>
    </row>
    <row r="45" spans="1:18" s="69" customFormat="1" x14ac:dyDescent="0.2">
      <c r="A45" s="85"/>
      <c r="B45" s="73"/>
      <c r="C45" s="73"/>
      <c r="D45" s="73"/>
      <c r="E45" s="73"/>
      <c r="F45" s="73"/>
      <c r="G45" s="73"/>
      <c r="H45" s="73"/>
      <c r="I45" s="73"/>
      <c r="J45" s="73"/>
      <c r="K45" s="73"/>
      <c r="L45" s="73"/>
      <c r="M45" s="73"/>
      <c r="N45" s="73"/>
      <c r="O45" s="73"/>
      <c r="P45" s="301"/>
      <c r="Q45" s="68"/>
      <c r="R45" s="68"/>
    </row>
    <row r="46" spans="1:18" s="69" customFormat="1" x14ac:dyDescent="0.2">
      <c r="A46" s="267" t="s">
        <v>89</v>
      </c>
      <c r="B46" s="88"/>
      <c r="C46" s="88"/>
      <c r="D46" s="88"/>
      <c r="E46" s="88"/>
      <c r="F46" s="88"/>
      <c r="G46" s="88"/>
      <c r="H46" s="88"/>
      <c r="I46" s="88"/>
      <c r="J46" s="88"/>
      <c r="K46" s="88"/>
      <c r="L46" s="88"/>
      <c r="M46" s="88"/>
      <c r="N46" s="88"/>
      <c r="O46" s="88"/>
      <c r="P46" s="306"/>
      <c r="Q46" s="68"/>
      <c r="R46" s="68"/>
    </row>
    <row r="47" spans="1:18" s="69" customFormat="1" x14ac:dyDescent="0.2">
      <c r="A47" s="85" t="s">
        <v>90</v>
      </c>
      <c r="B47" s="76">
        <v>0</v>
      </c>
      <c r="C47" s="76">
        <v>0</v>
      </c>
      <c r="D47" s="76"/>
      <c r="E47" s="76"/>
      <c r="F47" s="76"/>
      <c r="G47" s="76"/>
      <c r="H47" s="76"/>
      <c r="I47" s="76"/>
      <c r="J47" s="76"/>
      <c r="K47" s="76"/>
      <c r="L47" s="76"/>
      <c r="M47" s="76"/>
      <c r="N47" s="276">
        <f>SUM(B47:M47)</f>
        <v>0</v>
      </c>
      <c r="O47" s="73" t="e">
        <f>#REF!+N47</f>
        <v>#REF!</v>
      </c>
      <c r="P47" s="76"/>
      <c r="Q47" s="68"/>
      <c r="R47" s="77"/>
    </row>
    <row r="48" spans="1:18" s="69" customFormat="1" x14ac:dyDescent="0.2">
      <c r="A48" s="258" t="s">
        <v>68</v>
      </c>
      <c r="B48" s="259">
        <f t="shared" ref="B48:M48" si="14">SUM(B47:B47)</f>
        <v>0</v>
      </c>
      <c r="C48" s="259">
        <f t="shared" si="14"/>
        <v>0</v>
      </c>
      <c r="D48" s="259">
        <f t="shared" si="14"/>
        <v>0</v>
      </c>
      <c r="E48" s="259">
        <f t="shared" si="14"/>
        <v>0</v>
      </c>
      <c r="F48" s="259">
        <f t="shared" si="14"/>
        <v>0</v>
      </c>
      <c r="G48" s="259">
        <f t="shared" si="14"/>
        <v>0</v>
      </c>
      <c r="H48" s="259">
        <f t="shared" si="14"/>
        <v>0</v>
      </c>
      <c r="I48" s="259">
        <f t="shared" si="14"/>
        <v>0</v>
      </c>
      <c r="J48" s="259">
        <f t="shared" si="14"/>
        <v>0</v>
      </c>
      <c r="K48" s="259">
        <f t="shared" si="14"/>
        <v>0</v>
      </c>
      <c r="L48" s="259">
        <f t="shared" si="14"/>
        <v>0</v>
      </c>
      <c r="M48" s="259">
        <f t="shared" si="14"/>
        <v>0</v>
      </c>
      <c r="N48" s="259">
        <f t="shared" ref="N48:O48" si="15">SUM(N47:N47)</f>
        <v>0</v>
      </c>
      <c r="O48" s="259" t="e">
        <f t="shared" si="15"/>
        <v>#REF!</v>
      </c>
      <c r="P48" s="302">
        <v>1963834</v>
      </c>
      <c r="Q48" s="73"/>
      <c r="R48" s="77"/>
    </row>
    <row r="49" spans="1:18" s="69" customFormat="1" x14ac:dyDescent="0.2">
      <c r="A49" s="85"/>
      <c r="B49" s="76"/>
      <c r="C49" s="76"/>
      <c r="D49" s="76"/>
      <c r="E49" s="76"/>
      <c r="F49" s="76"/>
      <c r="G49" s="76"/>
      <c r="H49" s="76"/>
      <c r="I49" s="76"/>
      <c r="J49" s="76"/>
      <c r="K49" s="76"/>
      <c r="L49" s="76"/>
      <c r="M49" s="76"/>
      <c r="N49" s="73"/>
      <c r="O49" s="73"/>
      <c r="P49" s="76"/>
      <c r="Q49" s="73"/>
      <c r="R49" s="68"/>
    </row>
    <row r="50" spans="1:18" s="69" customFormat="1" x14ac:dyDescent="0.2">
      <c r="A50" s="267" t="s">
        <v>69</v>
      </c>
      <c r="B50" s="88"/>
      <c r="C50" s="88"/>
      <c r="D50" s="88"/>
      <c r="E50" s="88"/>
      <c r="F50" s="88"/>
      <c r="G50" s="88"/>
      <c r="H50" s="88"/>
      <c r="I50" s="88"/>
      <c r="J50" s="88"/>
      <c r="K50" s="88"/>
      <c r="L50" s="88"/>
      <c r="M50" s="88"/>
      <c r="N50" s="88"/>
      <c r="O50" s="88"/>
      <c r="P50" s="306"/>
      <c r="Q50" s="68"/>
      <c r="R50" s="68"/>
    </row>
    <row r="51" spans="1:18" s="69" customFormat="1" x14ac:dyDescent="0.2">
      <c r="A51" s="85" t="s">
        <v>51</v>
      </c>
      <c r="B51" s="76">
        <v>0</v>
      </c>
      <c r="C51" s="76">
        <v>0</v>
      </c>
      <c r="D51" s="76"/>
      <c r="E51" s="76"/>
      <c r="F51" s="76"/>
      <c r="G51" s="76"/>
      <c r="H51" s="76"/>
      <c r="I51" s="76"/>
      <c r="J51" s="76"/>
      <c r="K51" s="76"/>
      <c r="L51" s="76"/>
      <c r="M51" s="76"/>
      <c r="N51" s="276">
        <f>SUM(B51:M51)</f>
        <v>0</v>
      </c>
      <c r="O51" s="73"/>
      <c r="P51" s="301"/>
      <c r="Q51" s="68"/>
      <c r="R51" s="68"/>
    </row>
    <row r="52" spans="1:18" s="69" customFormat="1" x14ac:dyDescent="0.2">
      <c r="A52" s="85" t="s">
        <v>70</v>
      </c>
      <c r="B52" s="76">
        <v>0</v>
      </c>
      <c r="C52" s="76">
        <v>0</v>
      </c>
      <c r="D52" s="76"/>
      <c r="E52" s="76"/>
      <c r="F52" s="76"/>
      <c r="G52" s="76"/>
      <c r="H52" s="76"/>
      <c r="I52" s="76"/>
      <c r="J52" s="76"/>
      <c r="K52" s="76"/>
      <c r="L52" s="76"/>
      <c r="M52" s="76"/>
      <c r="N52" s="276">
        <f>SUM(B52:M52)</f>
        <v>0</v>
      </c>
      <c r="O52" s="73" t="e">
        <f>#REF!+N52</f>
        <v>#REF!</v>
      </c>
      <c r="P52" s="301"/>
      <c r="Q52" s="75"/>
      <c r="R52" s="68"/>
    </row>
    <row r="53" spans="1:18" x14ac:dyDescent="0.2">
      <c r="A53" s="85" t="s">
        <v>71</v>
      </c>
      <c r="B53" s="76">
        <v>0</v>
      </c>
      <c r="C53" s="76">
        <v>0</v>
      </c>
      <c r="D53" s="76"/>
      <c r="E53" s="76"/>
      <c r="F53" s="76"/>
      <c r="G53" s="76"/>
      <c r="H53" s="76"/>
      <c r="I53" s="76"/>
      <c r="J53" s="76"/>
      <c r="K53" s="76"/>
      <c r="L53" s="76"/>
      <c r="M53" s="76"/>
      <c r="N53" s="276">
        <f>SUM(B53:M53)</f>
        <v>0</v>
      </c>
      <c r="O53" s="73"/>
      <c r="P53" s="301"/>
      <c r="Q53" s="68"/>
      <c r="R53" s="74"/>
    </row>
    <row r="54" spans="1:18" x14ac:dyDescent="0.2">
      <c r="A54" s="258" t="s">
        <v>72</v>
      </c>
      <c r="B54" s="259">
        <f t="shared" ref="B54:M54" si="16">SUM(B51:B53)</f>
        <v>0</v>
      </c>
      <c r="C54" s="259">
        <f t="shared" si="16"/>
        <v>0</v>
      </c>
      <c r="D54" s="259">
        <f t="shared" si="16"/>
        <v>0</v>
      </c>
      <c r="E54" s="259">
        <f t="shared" si="16"/>
        <v>0</v>
      </c>
      <c r="F54" s="259">
        <f t="shared" si="16"/>
        <v>0</v>
      </c>
      <c r="G54" s="259">
        <f t="shared" si="16"/>
        <v>0</v>
      </c>
      <c r="H54" s="259">
        <f t="shared" si="16"/>
        <v>0</v>
      </c>
      <c r="I54" s="259">
        <f t="shared" si="16"/>
        <v>0</v>
      </c>
      <c r="J54" s="259">
        <f t="shared" si="16"/>
        <v>0</v>
      </c>
      <c r="K54" s="259">
        <f t="shared" si="16"/>
        <v>0</v>
      </c>
      <c r="L54" s="259">
        <f t="shared" si="16"/>
        <v>0</v>
      </c>
      <c r="M54" s="259">
        <f t="shared" si="16"/>
        <v>0</v>
      </c>
      <c r="N54" s="259">
        <f>SUM(N51:N53)</f>
        <v>0</v>
      </c>
      <c r="O54" s="259" t="e">
        <f>SUM(O52)</f>
        <v>#REF!</v>
      </c>
      <c r="P54" s="303">
        <v>3556041</v>
      </c>
      <c r="Q54" s="74"/>
      <c r="R54" s="74"/>
    </row>
    <row r="55" spans="1:18" s="69" customFormat="1" x14ac:dyDescent="0.2">
      <c r="A55" s="85"/>
      <c r="B55" s="76"/>
      <c r="C55" s="76"/>
      <c r="D55" s="76"/>
      <c r="E55" s="76"/>
      <c r="F55" s="76"/>
      <c r="G55" s="76"/>
      <c r="H55" s="76"/>
      <c r="I55" s="76"/>
      <c r="J55" s="76"/>
      <c r="K55" s="76"/>
      <c r="L55" s="76"/>
      <c r="M55" s="76"/>
      <c r="N55" s="73"/>
      <c r="O55" s="73"/>
      <c r="P55" s="301"/>
      <c r="Q55" s="74"/>
      <c r="R55" s="77"/>
    </row>
    <row r="56" spans="1:18" s="69" customFormat="1" x14ac:dyDescent="0.2">
      <c r="A56" s="267" t="s">
        <v>73</v>
      </c>
      <c r="B56" s="88"/>
      <c r="C56" s="88"/>
      <c r="D56" s="88"/>
      <c r="E56" s="88"/>
      <c r="F56" s="88"/>
      <c r="G56" s="88"/>
      <c r="H56" s="88"/>
      <c r="I56" s="88"/>
      <c r="J56" s="88"/>
      <c r="K56" s="88"/>
      <c r="L56" s="88"/>
      <c r="M56" s="88"/>
      <c r="N56" s="88"/>
      <c r="O56" s="88"/>
      <c r="P56" s="89"/>
      <c r="Q56" s="73"/>
      <c r="R56" s="77"/>
    </row>
    <row r="57" spans="1:18" s="74" customFormat="1" x14ac:dyDescent="0.2">
      <c r="A57" s="85" t="s">
        <v>74</v>
      </c>
      <c r="B57" s="73">
        <v>0</v>
      </c>
      <c r="C57" s="73">
        <v>0</v>
      </c>
      <c r="D57" s="73"/>
      <c r="E57" s="73"/>
      <c r="F57" s="73"/>
      <c r="G57" s="73"/>
      <c r="H57" s="73"/>
      <c r="I57" s="73"/>
      <c r="J57" s="73"/>
      <c r="K57" s="73"/>
      <c r="L57" s="73"/>
      <c r="M57" s="73"/>
      <c r="N57" s="276">
        <f>SUM(B57:M57)</f>
        <v>0</v>
      </c>
      <c r="O57" s="73"/>
      <c r="P57" s="76"/>
      <c r="Q57" s="73"/>
    </row>
    <row r="58" spans="1:18" s="74" customFormat="1" x14ac:dyDescent="0.2">
      <c r="A58" s="85" t="s">
        <v>50</v>
      </c>
      <c r="B58" s="73">
        <v>0</v>
      </c>
      <c r="C58" s="73">
        <v>0</v>
      </c>
      <c r="D58" s="73"/>
      <c r="E58" s="73"/>
      <c r="F58" s="73"/>
      <c r="G58" s="73"/>
      <c r="H58" s="73"/>
      <c r="I58" s="73"/>
      <c r="J58" s="73"/>
      <c r="K58" s="73"/>
      <c r="L58" s="73"/>
      <c r="M58" s="73"/>
      <c r="N58" s="276">
        <f t="shared" ref="N58:N62" si="17">SUM(B58:M58)</f>
        <v>0</v>
      </c>
      <c r="O58" s="73"/>
      <c r="P58" s="301"/>
    </row>
    <row r="59" spans="1:18" s="74" customFormat="1" x14ac:dyDescent="0.2">
      <c r="A59" s="85" t="s">
        <v>32</v>
      </c>
      <c r="B59" s="73">
        <v>0</v>
      </c>
      <c r="C59" s="73">
        <v>0</v>
      </c>
      <c r="D59" s="73"/>
      <c r="E59" s="73"/>
      <c r="F59" s="73"/>
      <c r="G59" s="73"/>
      <c r="H59" s="73"/>
      <c r="I59" s="73"/>
      <c r="J59" s="73"/>
      <c r="K59" s="73"/>
      <c r="L59" s="73"/>
      <c r="M59" s="73"/>
      <c r="N59" s="276">
        <f t="shared" si="17"/>
        <v>0</v>
      </c>
      <c r="O59" s="73" t="e">
        <f>#REF!+N59</f>
        <v>#REF!</v>
      </c>
      <c r="P59" s="301"/>
    </row>
    <row r="60" spans="1:18" x14ac:dyDescent="0.2">
      <c r="A60" s="85" t="s">
        <v>75</v>
      </c>
      <c r="B60" s="73">
        <v>0</v>
      </c>
      <c r="C60" s="73">
        <v>0</v>
      </c>
      <c r="D60" s="73"/>
      <c r="E60" s="73"/>
      <c r="F60" s="73"/>
      <c r="G60" s="73"/>
      <c r="H60" s="73"/>
      <c r="I60" s="73"/>
      <c r="J60" s="73"/>
      <c r="K60" s="73"/>
      <c r="L60" s="73"/>
      <c r="M60" s="73"/>
      <c r="N60" s="276">
        <f t="shared" si="17"/>
        <v>0</v>
      </c>
      <c r="O60" s="73" t="e">
        <f>#REF!+N60</f>
        <v>#REF!</v>
      </c>
      <c r="P60" s="301"/>
      <c r="Q60" s="74"/>
      <c r="R60" s="74"/>
    </row>
    <row r="61" spans="1:18" x14ac:dyDescent="0.2">
      <c r="A61" s="85" t="s">
        <v>221</v>
      </c>
      <c r="B61" s="73">
        <v>0</v>
      </c>
      <c r="C61" s="73">
        <v>0</v>
      </c>
      <c r="D61" s="73"/>
      <c r="E61" s="73"/>
      <c r="F61" s="73"/>
      <c r="G61" s="73"/>
      <c r="H61" s="73"/>
      <c r="I61" s="73"/>
      <c r="J61" s="73"/>
      <c r="K61" s="73"/>
      <c r="L61" s="73"/>
      <c r="M61" s="73"/>
      <c r="N61" s="276">
        <f t="shared" si="17"/>
        <v>0</v>
      </c>
      <c r="O61" s="73" t="e">
        <f>#REF!+N61</f>
        <v>#REF!</v>
      </c>
      <c r="P61" s="301"/>
      <c r="Q61" s="74"/>
      <c r="R61" s="74"/>
    </row>
    <row r="62" spans="1:18" x14ac:dyDescent="0.2">
      <c r="A62" s="85" t="s">
        <v>76</v>
      </c>
      <c r="B62" s="73">
        <v>0</v>
      </c>
      <c r="C62" s="73">
        <v>0</v>
      </c>
      <c r="D62" s="73"/>
      <c r="E62" s="73"/>
      <c r="F62" s="73"/>
      <c r="G62" s="73"/>
      <c r="H62" s="73"/>
      <c r="I62" s="73"/>
      <c r="J62" s="73"/>
      <c r="K62" s="73"/>
      <c r="L62" s="73"/>
      <c r="M62" s="73"/>
      <c r="N62" s="276">
        <f t="shared" si="17"/>
        <v>0</v>
      </c>
      <c r="O62" s="73" t="e">
        <f>#REF!+N62</f>
        <v>#REF!</v>
      </c>
      <c r="P62" s="301"/>
      <c r="Q62" s="74"/>
      <c r="R62" s="74"/>
    </row>
    <row r="63" spans="1:18" s="69" customFormat="1" x14ac:dyDescent="0.2">
      <c r="A63" s="85" t="s">
        <v>48</v>
      </c>
      <c r="B63" s="73">
        <v>0</v>
      </c>
      <c r="C63" s="73">
        <v>0</v>
      </c>
      <c r="D63" s="73"/>
      <c r="E63" s="73"/>
      <c r="F63" s="73"/>
      <c r="G63" s="73"/>
      <c r="H63" s="73"/>
      <c r="I63" s="73"/>
      <c r="J63" s="73"/>
      <c r="K63" s="73"/>
      <c r="L63" s="73"/>
      <c r="M63" s="73"/>
      <c r="N63" s="276">
        <f>SUM(B63:M63)</f>
        <v>0</v>
      </c>
      <c r="O63" s="73"/>
      <c r="P63" s="301"/>
      <c r="Q63" s="74"/>
      <c r="R63" s="77"/>
    </row>
    <row r="64" spans="1:18" x14ac:dyDescent="0.2">
      <c r="A64" s="258" t="s">
        <v>78</v>
      </c>
      <c r="B64" s="259">
        <f t="shared" ref="B64:M64" si="18">SUM(B57:B63)</f>
        <v>0</v>
      </c>
      <c r="C64" s="259">
        <f t="shared" si="18"/>
        <v>0</v>
      </c>
      <c r="D64" s="259">
        <f t="shared" si="18"/>
        <v>0</v>
      </c>
      <c r="E64" s="259">
        <f t="shared" si="18"/>
        <v>0</v>
      </c>
      <c r="F64" s="259">
        <f t="shared" si="18"/>
        <v>0</v>
      </c>
      <c r="G64" s="259">
        <f t="shared" si="18"/>
        <v>0</v>
      </c>
      <c r="H64" s="259">
        <f t="shared" si="18"/>
        <v>0</v>
      </c>
      <c r="I64" s="259">
        <f t="shared" si="18"/>
        <v>0</v>
      </c>
      <c r="J64" s="259">
        <f t="shared" si="18"/>
        <v>0</v>
      </c>
      <c r="K64" s="259">
        <f t="shared" si="18"/>
        <v>0</v>
      </c>
      <c r="L64" s="259">
        <f t="shared" si="18"/>
        <v>0</v>
      </c>
      <c r="M64" s="259">
        <f t="shared" si="18"/>
        <v>0</v>
      </c>
      <c r="N64" s="259">
        <f>SUM(N57:N63)</f>
        <v>0</v>
      </c>
      <c r="O64" s="259" t="e">
        <f>SUM(O59:O62)</f>
        <v>#REF!</v>
      </c>
      <c r="P64" s="303">
        <v>141486</v>
      </c>
      <c r="Q64" s="73"/>
      <c r="R64" s="74"/>
    </row>
    <row r="65" spans="1:18" x14ac:dyDescent="0.2">
      <c r="A65" s="70"/>
      <c r="B65" s="73"/>
      <c r="C65" s="73"/>
      <c r="D65" s="73"/>
      <c r="E65" s="73"/>
      <c r="F65" s="73"/>
      <c r="G65" s="73"/>
      <c r="H65" s="73"/>
      <c r="I65" s="73"/>
      <c r="J65" s="73"/>
      <c r="K65" s="73"/>
      <c r="L65" s="73"/>
      <c r="M65" s="73"/>
      <c r="N65" s="73"/>
      <c r="O65" s="73"/>
      <c r="P65" s="301"/>
      <c r="Q65" s="74"/>
      <c r="R65" s="74"/>
    </row>
    <row r="66" spans="1:18" x14ac:dyDescent="0.2">
      <c r="A66" s="267" t="s">
        <v>77</v>
      </c>
      <c r="B66" s="88"/>
      <c r="C66" s="88"/>
      <c r="D66" s="88"/>
      <c r="E66" s="88"/>
      <c r="F66" s="88"/>
      <c r="G66" s="88"/>
      <c r="H66" s="88"/>
      <c r="I66" s="88"/>
      <c r="J66" s="88"/>
      <c r="K66" s="88"/>
      <c r="L66" s="88"/>
      <c r="M66" s="88"/>
      <c r="N66" s="88"/>
      <c r="O66" s="88"/>
      <c r="P66" s="306"/>
      <c r="Q66" s="74"/>
      <c r="R66" s="74"/>
    </row>
    <row r="67" spans="1:18" x14ac:dyDescent="0.2">
      <c r="A67" s="85" t="s">
        <v>80</v>
      </c>
      <c r="B67" s="76">
        <v>0</v>
      </c>
      <c r="C67" s="76">
        <v>0</v>
      </c>
      <c r="D67" s="76"/>
      <c r="E67" s="76"/>
      <c r="F67" s="76"/>
      <c r="G67" s="76"/>
      <c r="H67" s="76"/>
      <c r="I67" s="76"/>
      <c r="J67" s="76"/>
      <c r="K67" s="76"/>
      <c r="L67" s="76"/>
      <c r="M67" s="76"/>
      <c r="N67" s="276">
        <f>SUM(B67:M67)</f>
        <v>0</v>
      </c>
      <c r="O67" s="73" t="e">
        <f>#REF!+N67</f>
        <v>#REF!</v>
      </c>
      <c r="P67" s="301"/>
      <c r="Q67" s="74"/>
      <c r="R67" s="74"/>
    </row>
    <row r="68" spans="1:18" x14ac:dyDescent="0.2">
      <c r="A68" s="85" t="s">
        <v>81</v>
      </c>
      <c r="B68" s="76">
        <v>0</v>
      </c>
      <c r="C68" s="76">
        <v>0</v>
      </c>
      <c r="D68" s="76"/>
      <c r="E68" s="76"/>
      <c r="F68" s="76"/>
      <c r="G68" s="76"/>
      <c r="H68" s="76"/>
      <c r="I68" s="76"/>
      <c r="J68" s="76"/>
      <c r="K68" s="76"/>
      <c r="L68" s="76"/>
      <c r="M68" s="76"/>
      <c r="N68" s="276">
        <f t="shared" ref="N68:N74" si="19">SUM(B68:M68)</f>
        <v>0</v>
      </c>
      <c r="O68" s="73" t="e">
        <f>#REF!+N68</f>
        <v>#REF!</v>
      </c>
      <c r="P68" s="301"/>
      <c r="Q68" s="74"/>
      <c r="R68" s="74"/>
    </row>
    <row r="69" spans="1:18" x14ac:dyDescent="0.2">
      <c r="A69" s="85" t="s">
        <v>82</v>
      </c>
      <c r="B69" s="76">
        <v>0</v>
      </c>
      <c r="C69" s="76">
        <v>0</v>
      </c>
      <c r="D69" s="76"/>
      <c r="E69" s="76"/>
      <c r="F69" s="76"/>
      <c r="G69" s="76"/>
      <c r="H69" s="76"/>
      <c r="I69" s="76"/>
      <c r="J69" s="76"/>
      <c r="K69" s="76"/>
      <c r="L69" s="76"/>
      <c r="M69" s="76"/>
      <c r="N69" s="276">
        <f t="shared" si="19"/>
        <v>0</v>
      </c>
      <c r="O69" s="73" t="e">
        <f>#REF!+N69</f>
        <v>#REF!</v>
      </c>
      <c r="P69" s="301"/>
      <c r="Q69" s="74"/>
      <c r="R69" s="74"/>
    </row>
    <row r="70" spans="1:18" x14ac:dyDescent="0.2">
      <c r="A70" s="85" t="s">
        <v>83</v>
      </c>
      <c r="B70" s="76">
        <v>0</v>
      </c>
      <c r="C70" s="76">
        <v>0</v>
      </c>
      <c r="D70" s="76"/>
      <c r="E70" s="76"/>
      <c r="F70" s="76"/>
      <c r="G70" s="76"/>
      <c r="H70" s="76"/>
      <c r="I70" s="76"/>
      <c r="J70" s="76"/>
      <c r="K70" s="76"/>
      <c r="L70" s="76"/>
      <c r="M70" s="76"/>
      <c r="N70" s="276">
        <f t="shared" si="19"/>
        <v>0</v>
      </c>
      <c r="O70" s="73" t="e">
        <f>#REF!+N70</f>
        <v>#REF!</v>
      </c>
      <c r="P70" s="301"/>
      <c r="Q70" s="74"/>
      <c r="R70" s="74"/>
    </row>
    <row r="71" spans="1:18" x14ac:dyDescent="0.2">
      <c r="A71" s="85" t="s">
        <v>84</v>
      </c>
      <c r="B71" s="76">
        <v>0</v>
      </c>
      <c r="C71" s="76">
        <v>0</v>
      </c>
      <c r="D71" s="76"/>
      <c r="E71" s="76"/>
      <c r="F71" s="76"/>
      <c r="G71" s="76"/>
      <c r="H71" s="76"/>
      <c r="I71" s="76"/>
      <c r="J71" s="76"/>
      <c r="K71" s="76"/>
      <c r="L71" s="76"/>
      <c r="M71" s="76"/>
      <c r="N71" s="276">
        <f t="shared" si="19"/>
        <v>0</v>
      </c>
      <c r="O71" s="73" t="e">
        <f>#REF!+N71</f>
        <v>#REF!</v>
      </c>
      <c r="P71" s="301"/>
      <c r="Q71" s="74"/>
      <c r="R71" s="74"/>
    </row>
    <row r="72" spans="1:18" x14ac:dyDescent="0.2">
      <c r="A72" s="85" t="s">
        <v>85</v>
      </c>
      <c r="B72" s="76">
        <v>0</v>
      </c>
      <c r="C72" s="76">
        <v>0</v>
      </c>
      <c r="D72" s="76"/>
      <c r="E72" s="76"/>
      <c r="F72" s="76"/>
      <c r="G72" s="76"/>
      <c r="H72" s="76"/>
      <c r="I72" s="76"/>
      <c r="J72" s="76"/>
      <c r="K72" s="76"/>
      <c r="L72" s="76"/>
      <c r="M72" s="76"/>
      <c r="N72" s="276">
        <f t="shared" si="19"/>
        <v>0</v>
      </c>
      <c r="O72" s="73" t="e">
        <f>#REF!+N72</f>
        <v>#REF!</v>
      </c>
      <c r="P72" s="301"/>
      <c r="Q72" s="74"/>
      <c r="R72" s="74"/>
    </row>
    <row r="73" spans="1:18" x14ac:dyDescent="0.2">
      <c r="A73" s="85" t="s">
        <v>86</v>
      </c>
      <c r="B73" s="76">
        <v>0</v>
      </c>
      <c r="C73" s="76">
        <v>0</v>
      </c>
      <c r="D73" s="76"/>
      <c r="E73" s="76"/>
      <c r="F73" s="76"/>
      <c r="G73" s="76"/>
      <c r="H73" s="76"/>
      <c r="I73" s="76"/>
      <c r="J73" s="76"/>
      <c r="K73" s="76"/>
      <c r="L73" s="76"/>
      <c r="M73" s="76"/>
      <c r="N73" s="276">
        <f t="shared" si="19"/>
        <v>0</v>
      </c>
      <c r="O73" s="73" t="e">
        <f>#REF!+N73</f>
        <v>#REF!</v>
      </c>
      <c r="P73" s="301"/>
      <c r="Q73" s="74"/>
      <c r="R73" s="74"/>
    </row>
    <row r="74" spans="1:18" s="69" customFormat="1" x14ac:dyDescent="0.2">
      <c r="A74" s="85" t="s">
        <v>87</v>
      </c>
      <c r="B74" s="76">
        <v>0</v>
      </c>
      <c r="C74" s="76">
        <v>0</v>
      </c>
      <c r="D74" s="76"/>
      <c r="E74" s="76"/>
      <c r="F74" s="76"/>
      <c r="G74" s="76"/>
      <c r="H74" s="76"/>
      <c r="I74" s="76"/>
      <c r="J74" s="76"/>
      <c r="K74" s="76"/>
      <c r="L74" s="76"/>
      <c r="M74" s="76"/>
      <c r="N74" s="276">
        <f t="shared" si="19"/>
        <v>0</v>
      </c>
      <c r="O74" s="73" t="e">
        <f>#REF!+N74</f>
        <v>#REF!</v>
      </c>
      <c r="P74" s="301"/>
      <c r="Q74" s="74"/>
      <c r="R74" s="79"/>
    </row>
    <row r="75" spans="1:18" x14ac:dyDescent="0.2">
      <c r="A75" s="258" t="s">
        <v>79</v>
      </c>
      <c r="B75" s="259">
        <f t="shared" ref="B75:M75" si="20">SUM(B67:B74)</f>
        <v>0</v>
      </c>
      <c r="C75" s="259">
        <f>SUM(C67:C74)</f>
        <v>0</v>
      </c>
      <c r="D75" s="259">
        <f t="shared" ref="D75:E75" si="21">SUM(D67:D74)</f>
        <v>0</v>
      </c>
      <c r="E75" s="259">
        <f t="shared" si="21"/>
        <v>0</v>
      </c>
      <c r="F75" s="259">
        <f t="shared" si="20"/>
        <v>0</v>
      </c>
      <c r="G75" s="259">
        <f t="shared" si="20"/>
        <v>0</v>
      </c>
      <c r="H75" s="259">
        <f t="shared" si="20"/>
        <v>0</v>
      </c>
      <c r="I75" s="259">
        <f t="shared" si="20"/>
        <v>0</v>
      </c>
      <c r="J75" s="259">
        <f t="shared" si="20"/>
        <v>0</v>
      </c>
      <c r="K75" s="259">
        <f t="shared" si="20"/>
        <v>0</v>
      </c>
      <c r="L75" s="259">
        <f t="shared" si="20"/>
        <v>0</v>
      </c>
      <c r="M75" s="259">
        <f t="shared" si="20"/>
        <v>0</v>
      </c>
      <c r="N75" s="259">
        <f>SUM(N67:N74)</f>
        <v>0</v>
      </c>
      <c r="O75" s="259" t="e">
        <f>SUM(O67:O74)</f>
        <v>#REF!</v>
      </c>
      <c r="P75" s="304">
        <v>312121</v>
      </c>
      <c r="Q75" s="73"/>
    </row>
    <row r="76" spans="1:18" x14ac:dyDescent="0.2">
      <c r="A76" s="70"/>
      <c r="B76" s="73"/>
      <c r="C76" s="73"/>
      <c r="D76" s="73"/>
      <c r="E76" s="73"/>
      <c r="F76" s="73"/>
      <c r="G76" s="73"/>
      <c r="H76" s="73"/>
      <c r="I76" s="73"/>
      <c r="J76" s="73"/>
      <c r="K76" s="73"/>
      <c r="L76" s="73"/>
      <c r="M76" s="73"/>
      <c r="N76" s="73"/>
      <c r="O76" s="73"/>
      <c r="P76" s="301"/>
    </row>
    <row r="77" spans="1:18" ht="15" customHeight="1" x14ac:dyDescent="0.2">
      <c r="A77" s="87" t="s">
        <v>88</v>
      </c>
      <c r="B77" s="88">
        <v>0</v>
      </c>
      <c r="C77" s="88">
        <v>0</v>
      </c>
      <c r="D77" s="88"/>
      <c r="E77" s="88"/>
      <c r="F77" s="88"/>
      <c r="G77" s="88"/>
      <c r="H77" s="88"/>
      <c r="I77" s="88"/>
      <c r="J77" s="88"/>
      <c r="K77" s="88"/>
      <c r="L77" s="88"/>
      <c r="M77" s="88"/>
      <c r="N77" s="327">
        <f t="shared" ref="N77" si="22">SUM(B77:M77)</f>
        <v>0</v>
      </c>
      <c r="O77" s="88"/>
      <c r="P77" s="306"/>
    </row>
    <row r="78" spans="1:18" ht="10.5" customHeight="1" thickBot="1" x14ac:dyDescent="0.25">
      <c r="A78" s="78"/>
      <c r="B78" s="73"/>
      <c r="C78" s="73"/>
      <c r="D78" s="73"/>
      <c r="E78" s="73"/>
      <c r="F78" s="73"/>
      <c r="G78" s="73"/>
      <c r="H78" s="73"/>
      <c r="I78" s="73"/>
      <c r="J78" s="73"/>
      <c r="K78" s="73"/>
      <c r="L78" s="73"/>
      <c r="M78" s="73"/>
      <c r="N78" s="73"/>
      <c r="O78" s="73"/>
      <c r="P78" s="301"/>
    </row>
    <row r="79" spans="1:18" ht="13.5" thickBot="1" x14ac:dyDescent="0.25">
      <c r="A79" s="278" t="s">
        <v>28</v>
      </c>
      <c r="B79" s="280">
        <f t="shared" ref="B79:M79" si="23">+B13+B21+B25+B34+B40+B44+B48+B54+B64+B75+B77</f>
        <v>0</v>
      </c>
      <c r="C79" s="280">
        <f t="shared" si="23"/>
        <v>0</v>
      </c>
      <c r="D79" s="280">
        <f t="shared" si="23"/>
        <v>0</v>
      </c>
      <c r="E79" s="280">
        <f t="shared" si="23"/>
        <v>0</v>
      </c>
      <c r="F79" s="280">
        <f t="shared" si="23"/>
        <v>0</v>
      </c>
      <c r="G79" s="280">
        <f t="shared" si="23"/>
        <v>0</v>
      </c>
      <c r="H79" s="280">
        <f t="shared" si="23"/>
        <v>0</v>
      </c>
      <c r="I79" s="280">
        <f t="shared" si="23"/>
        <v>0</v>
      </c>
      <c r="J79" s="280">
        <f t="shared" si="23"/>
        <v>0</v>
      </c>
      <c r="K79" s="280">
        <f t="shared" si="23"/>
        <v>0</v>
      </c>
      <c r="L79" s="280">
        <f t="shared" si="23"/>
        <v>0</v>
      </c>
      <c r="M79" s="280">
        <f t="shared" si="23"/>
        <v>0</v>
      </c>
      <c r="N79" s="280">
        <f t="shared" ref="N79" si="24">N13+N21+N25+N34+N40+N44+N48+N54+N64++N75</f>
        <v>0</v>
      </c>
      <c r="O79" s="280" t="e">
        <f>O13+O34+O40+O44+O48+O54+O64+O75</f>
        <v>#REF!</v>
      </c>
      <c r="P79" s="305">
        <f>P13+P21+P25+P34+P40+P44+P48+P54+P64++P75</f>
        <v>36420372</v>
      </c>
    </row>
    <row r="80" spans="1:18" s="69" customFormat="1" x14ac:dyDescent="0.2">
      <c r="A80" s="96"/>
      <c r="B80" s="73"/>
      <c r="C80" s="97"/>
      <c r="D80" s="97"/>
      <c r="E80" s="97"/>
      <c r="F80" s="97"/>
      <c r="G80" s="97"/>
      <c r="H80" s="73"/>
      <c r="I80" s="73"/>
      <c r="J80" s="73"/>
      <c r="K80" s="73"/>
      <c r="L80" s="73"/>
      <c r="M80" s="73"/>
      <c r="N80" s="99"/>
      <c r="O80" s="99"/>
      <c r="P80" s="74"/>
      <c r="Q80" s="67"/>
    </row>
    <row r="81" spans="1:17" s="69" customFormat="1" ht="25.5" x14ac:dyDescent="0.2">
      <c r="A81" s="263" t="s">
        <v>203</v>
      </c>
      <c r="B81" s="265">
        <v>23187917.27</v>
      </c>
      <c r="C81" s="73"/>
      <c r="D81" s="73"/>
      <c r="E81" s="73"/>
      <c r="F81" s="73"/>
      <c r="G81" s="73"/>
      <c r="H81" s="73"/>
      <c r="I81" s="73"/>
      <c r="J81" s="73"/>
      <c r="K81" s="73"/>
      <c r="L81" s="73"/>
      <c r="M81" s="73"/>
      <c r="N81" s="67"/>
      <c r="O81" s="67"/>
      <c r="P81" s="67"/>
      <c r="Q81" s="80"/>
    </row>
    <row r="82" spans="1:17" x14ac:dyDescent="0.2">
      <c r="A82" s="101"/>
      <c r="B82" s="68"/>
      <c r="C82" s="68"/>
      <c r="D82" s="68"/>
      <c r="E82" s="68"/>
      <c r="F82" s="68"/>
      <c r="G82" s="68"/>
      <c r="H82" s="68"/>
      <c r="I82" s="68"/>
      <c r="J82" s="68"/>
      <c r="K82" s="68"/>
      <c r="M82" s="68"/>
      <c r="N82" s="73"/>
      <c r="O82" s="73"/>
      <c r="P82" s="73"/>
      <c r="Q82" s="73"/>
    </row>
    <row r="83" spans="1:17" x14ac:dyDescent="0.2">
      <c r="A83" s="408" t="s">
        <v>26</v>
      </c>
      <c r="B83" s="68"/>
      <c r="C83" s="68"/>
      <c r="D83" s="68"/>
      <c r="E83" s="68"/>
      <c r="F83" s="68"/>
      <c r="G83" s="68"/>
      <c r="H83" s="68"/>
      <c r="I83" s="68"/>
      <c r="J83" s="68"/>
      <c r="K83" s="68"/>
      <c r="M83" s="68"/>
      <c r="N83" s="73"/>
      <c r="O83" s="73"/>
      <c r="P83" s="73"/>
      <c r="Q83" s="73"/>
    </row>
    <row r="84" spans="1:17" x14ac:dyDescent="0.2">
      <c r="A84" s="68" t="s">
        <v>210</v>
      </c>
      <c r="B84" s="68"/>
      <c r="C84" s="68"/>
      <c r="D84" s="68"/>
      <c r="E84" s="68"/>
      <c r="F84" s="68"/>
      <c r="G84" s="68"/>
      <c r="H84" s="68"/>
      <c r="I84" s="68"/>
      <c r="J84" s="68"/>
      <c r="K84" s="68"/>
      <c r="M84" s="68"/>
      <c r="P84" s="81"/>
      <c r="Q84" s="69"/>
    </row>
    <row r="85" spans="1:17" x14ac:dyDescent="0.2">
      <c r="A85" s="68" t="s">
        <v>166</v>
      </c>
      <c r="B85" s="68"/>
      <c r="C85" s="68"/>
      <c r="D85" s="68"/>
      <c r="E85" s="68"/>
      <c r="F85" s="68"/>
      <c r="G85" s="68"/>
      <c r="H85" s="68"/>
      <c r="I85" s="68"/>
      <c r="J85" s="68"/>
      <c r="K85" s="68"/>
      <c r="M85" s="68"/>
      <c r="P85" s="81"/>
    </row>
    <row r="86" spans="1:17" x14ac:dyDescent="0.2">
      <c r="A86" s="102" t="s">
        <v>196</v>
      </c>
      <c r="B86" s="68"/>
      <c r="C86" s="68"/>
      <c r="D86" s="68"/>
      <c r="E86" s="68"/>
      <c r="F86" s="68"/>
      <c r="G86" s="68"/>
      <c r="H86" s="68"/>
      <c r="I86" s="68"/>
      <c r="J86" s="68"/>
      <c r="K86" s="68"/>
      <c r="M86" s="68"/>
      <c r="P86" s="81"/>
    </row>
    <row r="87" spans="1:17" x14ac:dyDescent="0.2">
      <c r="A87" s="104" t="s">
        <v>236</v>
      </c>
      <c r="B87" s="68"/>
      <c r="C87" s="68"/>
      <c r="D87" s="103"/>
      <c r="E87" s="68"/>
      <c r="F87" s="68"/>
      <c r="G87" s="68"/>
      <c r="H87" s="68"/>
      <c r="I87" s="68"/>
      <c r="J87" s="68"/>
      <c r="K87" s="68"/>
      <c r="M87" s="68"/>
      <c r="P87" s="81"/>
    </row>
    <row r="88" spans="1:17" x14ac:dyDescent="0.2">
      <c r="B88" s="68"/>
      <c r="C88" s="68"/>
      <c r="D88" s="68"/>
      <c r="E88" s="68"/>
      <c r="F88" s="68"/>
      <c r="G88" s="68"/>
      <c r="H88" s="68"/>
      <c r="I88" s="68"/>
      <c r="J88" s="68"/>
      <c r="K88" s="68"/>
      <c r="M88" s="73"/>
      <c r="P88" s="81"/>
    </row>
    <row r="89" spans="1:17" x14ac:dyDescent="0.2">
      <c r="A89" s="104"/>
      <c r="B89" s="68"/>
      <c r="C89" s="68"/>
      <c r="D89" s="76"/>
      <c r="E89" s="105"/>
      <c r="F89" s="73"/>
      <c r="G89" s="68"/>
      <c r="H89" s="68"/>
      <c r="I89" s="68"/>
      <c r="J89" s="68"/>
      <c r="K89" s="68"/>
      <c r="M89" s="68"/>
      <c r="P89" s="81"/>
    </row>
    <row r="90" spans="1:17" x14ac:dyDescent="0.2">
      <c r="A90" s="68"/>
      <c r="B90" s="68"/>
      <c r="C90" s="68"/>
      <c r="D90" s="76"/>
      <c r="E90" s="105"/>
      <c r="F90" s="73"/>
      <c r="G90" s="68"/>
      <c r="H90" s="68"/>
      <c r="I90" s="68"/>
      <c r="J90" s="68"/>
      <c r="K90" s="68"/>
      <c r="M90" s="68"/>
      <c r="P90" s="81"/>
    </row>
    <row r="91" spans="1:17" x14ac:dyDescent="0.2">
      <c r="A91" s="101"/>
      <c r="B91" s="68"/>
      <c r="C91" s="68"/>
      <c r="D91" s="76"/>
      <c r="E91" s="105"/>
      <c r="F91" s="73"/>
      <c r="G91" s="68"/>
      <c r="H91" s="68"/>
      <c r="I91" s="68"/>
      <c r="J91" s="68"/>
      <c r="K91" s="68"/>
      <c r="M91" s="68"/>
      <c r="P91" s="81"/>
    </row>
    <row r="92" spans="1:17" x14ac:dyDescent="0.2">
      <c r="A92" s="68"/>
      <c r="B92" s="68"/>
      <c r="C92" s="68"/>
      <c r="D92" s="76"/>
      <c r="E92" s="105"/>
      <c r="F92" s="73"/>
      <c r="G92" s="68"/>
      <c r="H92" s="68"/>
      <c r="I92" s="68"/>
      <c r="J92" s="68"/>
      <c r="K92" s="68"/>
      <c r="M92" s="68"/>
      <c r="P92" s="81"/>
    </row>
    <row r="93" spans="1:17" x14ac:dyDescent="0.2">
      <c r="A93" s="68"/>
      <c r="B93" s="68"/>
      <c r="C93" s="68"/>
      <c r="D93" s="68"/>
      <c r="E93" s="105"/>
      <c r="F93" s="68"/>
      <c r="G93" s="68"/>
      <c r="H93" s="68"/>
      <c r="I93" s="68"/>
      <c r="J93" s="68"/>
      <c r="K93" s="68"/>
      <c r="M93" s="68"/>
    </row>
    <row r="94" spans="1:17" x14ac:dyDescent="0.2">
      <c r="A94" s="68"/>
      <c r="B94" s="68"/>
      <c r="C94" s="68"/>
      <c r="D94" s="73"/>
      <c r="E94" s="105"/>
      <c r="F94" s="73"/>
      <c r="G94" s="68"/>
      <c r="H94" s="68"/>
      <c r="I94" s="68"/>
      <c r="J94" s="68"/>
      <c r="K94" s="68"/>
      <c r="M94" s="68"/>
    </row>
    <row r="95" spans="1:17" x14ac:dyDescent="0.2">
      <c r="A95" s="68"/>
      <c r="B95" s="68"/>
      <c r="C95" s="68"/>
      <c r="D95" s="73"/>
      <c r="E95" s="105"/>
      <c r="F95" s="73"/>
      <c r="G95" s="68"/>
      <c r="H95" s="68"/>
      <c r="I95" s="68"/>
      <c r="J95" s="68"/>
      <c r="K95" s="68"/>
      <c r="M95" s="68"/>
    </row>
    <row r="96" spans="1:17" x14ac:dyDescent="0.2">
      <c r="D96" s="82"/>
      <c r="E96" s="106"/>
      <c r="F96" s="82"/>
    </row>
    <row r="97" spans="4:6" x14ac:dyDescent="0.2">
      <c r="D97" s="82"/>
      <c r="E97" s="106"/>
      <c r="F97" s="82"/>
    </row>
    <row r="98" spans="4:6" x14ac:dyDescent="0.2">
      <c r="D98" s="82"/>
      <c r="E98" s="106"/>
      <c r="F98" s="82"/>
    </row>
    <row r="99" spans="4:6" x14ac:dyDescent="0.2">
      <c r="E99" s="107"/>
      <c r="F99" s="82"/>
    </row>
  </sheetData>
  <mergeCells count="4">
    <mergeCell ref="A3:A4"/>
    <mergeCell ref="B3:M3"/>
    <mergeCell ref="P3:P4"/>
    <mergeCell ref="N3:N4"/>
  </mergeCells>
  <printOptions horizontalCentered="1"/>
  <pageMargins left="0.17" right="0.19" top="0.63" bottom="0.3" header="0.17" footer="0.17"/>
  <pageSetup scale="48" orientation="landscape" r:id="rId1"/>
  <headerFooter alignWithMargins="0">
    <oddHeader xml:space="preserve">&amp;C&amp;"-,Bold"Table I-2B
SCE Demand Response Programs and Activities
Incremental Cost
Carryover Funding&amp;X (1)&amp;X
For 2009 - 2011 Funding Cycle
&amp;"-,Regular"
</oddHeader>
    <oddFooter>&amp;L&amp;"-,Bold"&amp;F&amp;C&amp;"-,Bold"- PUBLIC -&amp;R&amp;"-,Bold"&amp;D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4"/>
  <sheetViews>
    <sheetView zoomScaleNormal="100" zoomScaleSheetLayoutView="75" workbookViewId="0"/>
  </sheetViews>
  <sheetFormatPr defaultColWidth="9.140625" defaultRowHeight="12.75" x14ac:dyDescent="0.2"/>
  <cols>
    <col min="1" max="1" width="9.140625" style="24"/>
    <col min="2" max="2" width="49.7109375" style="1" customWidth="1"/>
    <col min="3" max="3" width="12.42578125" style="51" customWidth="1"/>
    <col min="4" max="4" width="17.5703125" style="52" customWidth="1"/>
    <col min="5" max="5" width="37.42578125" style="1" bestFit="1" customWidth="1"/>
    <col min="6" max="6" width="17.28515625" style="1" customWidth="1"/>
    <col min="7" max="7" width="22" style="1" bestFit="1" customWidth="1"/>
    <col min="8" max="8" width="16" style="1" customWidth="1"/>
    <col min="9" max="11" width="9.140625" style="161"/>
    <col min="12" max="16384" width="9.140625" style="1"/>
  </cols>
  <sheetData>
    <row r="1" spans="1:11" s="161" customFormat="1" x14ac:dyDescent="0.2">
      <c r="C1" s="365"/>
      <c r="D1" s="370"/>
    </row>
    <row r="2" spans="1:11" s="161" customFormat="1" x14ac:dyDescent="0.2">
      <c r="B2" s="162" t="s">
        <v>103</v>
      </c>
      <c r="C2" s="365"/>
      <c r="D2" s="370"/>
    </row>
    <row r="3" spans="1:11" s="161" customFormat="1" x14ac:dyDescent="0.2">
      <c r="B3" s="162"/>
      <c r="C3" s="365"/>
      <c r="D3" s="370"/>
    </row>
    <row r="4" spans="1:11" ht="27.75" x14ac:dyDescent="0.2">
      <c r="A4" s="161"/>
      <c r="B4" s="389" t="s">
        <v>100</v>
      </c>
      <c r="C4" s="389" t="s">
        <v>38</v>
      </c>
      <c r="D4" s="419" t="s">
        <v>21</v>
      </c>
      <c r="E4" s="420" t="s">
        <v>239</v>
      </c>
      <c r="F4" s="420" t="s">
        <v>240</v>
      </c>
      <c r="G4" s="420" t="s">
        <v>241</v>
      </c>
      <c r="H4" s="420" t="s">
        <v>242</v>
      </c>
    </row>
    <row r="5" spans="1:11" x14ac:dyDescent="0.2">
      <c r="A5" s="161"/>
      <c r="B5" s="409" t="s">
        <v>53</v>
      </c>
      <c r="C5" s="410"/>
      <c r="D5" s="411"/>
      <c r="E5" s="412"/>
      <c r="F5" s="413"/>
      <c r="G5" s="413"/>
      <c r="H5" s="414"/>
    </row>
    <row r="6" spans="1:11" x14ac:dyDescent="0.2">
      <c r="A6" s="161"/>
      <c r="B6" s="34"/>
      <c r="C6" s="34"/>
      <c r="D6" s="56"/>
      <c r="E6" s="28" t="s">
        <v>195</v>
      </c>
      <c r="F6" s="57"/>
      <c r="G6" s="58"/>
      <c r="H6" s="34"/>
    </row>
    <row r="7" spans="1:11" x14ac:dyDescent="0.2">
      <c r="A7" s="161"/>
      <c r="B7" s="34"/>
      <c r="C7" s="34"/>
      <c r="D7" s="56"/>
      <c r="E7" s="28" t="s">
        <v>200</v>
      </c>
      <c r="F7" s="57"/>
      <c r="G7" s="58"/>
      <c r="H7" s="34"/>
    </row>
    <row r="8" spans="1:11" x14ac:dyDescent="0.2">
      <c r="A8" s="161"/>
      <c r="B8" s="34"/>
      <c r="C8" s="34"/>
      <c r="D8" s="56"/>
      <c r="E8" s="34"/>
      <c r="F8" s="57"/>
      <c r="G8" s="58"/>
      <c r="H8" s="34"/>
    </row>
    <row r="9" spans="1:11" x14ac:dyDescent="0.2">
      <c r="A9" s="161"/>
      <c r="B9" s="34"/>
      <c r="C9" s="31"/>
      <c r="D9" s="54"/>
      <c r="E9" s="31"/>
      <c r="F9" s="59"/>
      <c r="G9" s="60"/>
      <c r="H9" s="31"/>
    </row>
    <row r="10" spans="1:11" x14ac:dyDescent="0.2">
      <c r="A10" s="161"/>
      <c r="B10" s="61"/>
      <c r="C10" s="31"/>
      <c r="D10" s="54"/>
      <c r="E10" s="28"/>
      <c r="F10" s="59"/>
      <c r="G10" s="31"/>
      <c r="H10" s="31"/>
    </row>
    <row r="11" spans="1:11" x14ac:dyDescent="0.2">
      <c r="A11" s="161"/>
      <c r="B11" s="409" t="s">
        <v>54</v>
      </c>
      <c r="C11" s="410"/>
      <c r="D11" s="411"/>
      <c r="E11" s="412"/>
      <c r="F11" s="415"/>
      <c r="G11" s="416"/>
      <c r="H11" s="417"/>
    </row>
    <row r="12" spans="1:11" x14ac:dyDescent="0.2">
      <c r="A12" s="161"/>
      <c r="B12" s="34"/>
      <c r="C12" s="34"/>
      <c r="D12" s="54"/>
      <c r="E12" s="28" t="s">
        <v>194</v>
      </c>
      <c r="F12" s="63"/>
      <c r="G12" s="64"/>
      <c r="H12" s="34"/>
    </row>
    <row r="13" spans="1:11" s="30" customFormat="1" x14ac:dyDescent="0.2">
      <c r="A13" s="161"/>
      <c r="B13" s="34"/>
      <c r="C13" s="34"/>
      <c r="D13" s="56"/>
      <c r="E13" s="28" t="s">
        <v>200</v>
      </c>
      <c r="F13" s="63"/>
      <c r="G13" s="58"/>
      <c r="H13" s="34"/>
      <c r="I13" s="161"/>
      <c r="J13" s="161"/>
      <c r="K13" s="161"/>
    </row>
    <row r="14" spans="1:11" s="30" customFormat="1" x14ac:dyDescent="0.2">
      <c r="A14" s="161"/>
      <c r="B14" s="34"/>
      <c r="C14" s="34"/>
      <c r="D14" s="56"/>
      <c r="E14" s="34"/>
      <c r="F14" s="63"/>
      <c r="G14" s="58"/>
      <c r="H14" s="34"/>
      <c r="I14" s="161"/>
      <c r="J14" s="161"/>
      <c r="K14" s="161"/>
    </row>
    <row r="15" spans="1:11" s="30" customFormat="1" x14ac:dyDescent="0.2">
      <c r="A15" s="161"/>
      <c r="B15" s="29"/>
      <c r="C15" s="34"/>
      <c r="D15" s="56"/>
      <c r="E15" s="34"/>
      <c r="F15" s="63"/>
      <c r="G15" s="58"/>
      <c r="H15" s="34"/>
      <c r="I15" s="161"/>
      <c r="J15" s="161"/>
      <c r="K15" s="161"/>
    </row>
    <row r="16" spans="1:11" x14ac:dyDescent="0.2">
      <c r="A16" s="161"/>
      <c r="B16" s="34"/>
      <c r="C16" s="34"/>
      <c r="D16" s="54"/>
      <c r="E16" s="34"/>
      <c r="F16" s="62"/>
      <c r="G16" s="31"/>
      <c r="H16" s="31"/>
    </row>
    <row r="17" spans="1:8" x14ac:dyDescent="0.2">
      <c r="A17" s="161"/>
      <c r="B17" s="409" t="s">
        <v>57</v>
      </c>
      <c r="C17" s="410"/>
      <c r="D17" s="411"/>
      <c r="E17" s="412"/>
      <c r="F17" s="415"/>
      <c r="G17" s="418"/>
      <c r="H17" s="417"/>
    </row>
    <row r="18" spans="1:8" x14ac:dyDescent="0.2">
      <c r="A18" s="161"/>
      <c r="B18" s="53"/>
      <c r="C18" s="34"/>
      <c r="D18" s="54"/>
      <c r="E18" s="28" t="s">
        <v>194</v>
      </c>
      <c r="F18" s="62"/>
      <c r="G18" s="65"/>
      <c r="H18" s="31"/>
    </row>
    <row r="19" spans="1:8" x14ac:dyDescent="0.2">
      <c r="A19" s="161"/>
      <c r="B19" s="34"/>
      <c r="C19" s="34"/>
      <c r="D19" s="54"/>
      <c r="E19" s="28" t="s">
        <v>200</v>
      </c>
      <c r="F19" s="66"/>
      <c r="G19" s="31"/>
      <c r="H19" s="55"/>
    </row>
    <row r="20" spans="1:8" x14ac:dyDescent="0.2">
      <c r="A20" s="161"/>
      <c r="B20" s="34"/>
      <c r="C20" s="34"/>
      <c r="D20" s="54"/>
      <c r="E20" s="31"/>
      <c r="F20" s="66"/>
      <c r="G20" s="31"/>
      <c r="H20" s="55"/>
    </row>
    <row r="21" spans="1:8" x14ac:dyDescent="0.2">
      <c r="A21" s="161"/>
      <c r="B21" s="34"/>
      <c r="C21" s="34"/>
      <c r="D21" s="54"/>
      <c r="E21" s="31"/>
      <c r="F21" s="66"/>
      <c r="G21" s="31"/>
      <c r="H21" s="55"/>
    </row>
    <row r="22" spans="1:8" x14ac:dyDescent="0.2">
      <c r="A22" s="161"/>
      <c r="B22" s="34"/>
      <c r="C22" s="34"/>
      <c r="D22" s="54"/>
      <c r="E22" s="31"/>
      <c r="F22" s="66"/>
      <c r="G22" s="31"/>
      <c r="H22" s="55"/>
    </row>
    <row r="23" spans="1:8" x14ac:dyDescent="0.2">
      <c r="A23" s="161"/>
      <c r="B23" s="61"/>
      <c r="C23" s="34"/>
      <c r="D23" s="54"/>
      <c r="E23" s="31"/>
      <c r="F23" s="62"/>
      <c r="G23" s="60"/>
      <c r="H23" s="31"/>
    </row>
    <row r="24" spans="1:8" x14ac:dyDescent="0.2">
      <c r="A24" s="161"/>
      <c r="B24" s="409" t="s">
        <v>62</v>
      </c>
      <c r="C24" s="410"/>
      <c r="D24" s="411"/>
      <c r="E24" s="412"/>
      <c r="F24" s="412"/>
      <c r="G24" s="412"/>
      <c r="H24" s="150"/>
    </row>
    <row r="25" spans="1:8" x14ac:dyDescent="0.2">
      <c r="A25" s="161"/>
      <c r="B25" s="34"/>
      <c r="C25" s="34"/>
      <c r="D25" s="56"/>
      <c r="E25" s="28" t="s">
        <v>194</v>
      </c>
      <c r="F25" s="57"/>
      <c r="G25" s="58"/>
      <c r="H25" s="34"/>
    </row>
    <row r="26" spans="1:8" x14ac:dyDescent="0.2">
      <c r="A26" s="161"/>
      <c r="B26" s="34"/>
      <c r="C26" s="34"/>
      <c r="D26" s="56"/>
      <c r="E26" s="28" t="s">
        <v>200</v>
      </c>
      <c r="F26" s="57"/>
      <c r="G26" s="58"/>
      <c r="H26" s="34"/>
    </row>
    <row r="27" spans="1:8" x14ac:dyDescent="0.2">
      <c r="A27" s="161"/>
      <c r="B27" s="34"/>
      <c r="C27" s="34"/>
      <c r="D27" s="56"/>
      <c r="E27" s="31"/>
      <c r="F27" s="57"/>
      <c r="G27" s="58"/>
      <c r="H27" s="34"/>
    </row>
    <row r="28" spans="1:8" x14ac:dyDescent="0.2">
      <c r="A28" s="161"/>
      <c r="B28" s="34"/>
      <c r="C28" s="34"/>
      <c r="D28" s="56"/>
      <c r="E28" s="31"/>
      <c r="F28" s="57"/>
      <c r="G28" s="58"/>
      <c r="H28" s="34"/>
    </row>
    <row r="29" spans="1:8" x14ac:dyDescent="0.2">
      <c r="A29" s="161"/>
      <c r="B29" s="34"/>
      <c r="C29" s="34"/>
      <c r="D29" s="56"/>
      <c r="E29" s="31"/>
      <c r="F29" s="57"/>
      <c r="G29" s="58"/>
      <c r="H29" s="34"/>
    </row>
    <row r="30" spans="1:8" x14ac:dyDescent="0.2">
      <c r="A30" s="161"/>
      <c r="B30" s="61"/>
      <c r="C30" s="31"/>
      <c r="D30" s="54"/>
      <c r="E30" s="28"/>
      <c r="F30" s="28"/>
      <c r="G30" s="28"/>
      <c r="H30" s="28"/>
    </row>
    <row r="31" spans="1:8" x14ac:dyDescent="0.2">
      <c r="B31" s="161"/>
      <c r="C31" s="365"/>
      <c r="D31" s="370"/>
      <c r="E31" s="161"/>
      <c r="F31" s="161"/>
      <c r="G31" s="161"/>
      <c r="H31" s="161"/>
    </row>
    <row r="32" spans="1:8" s="161" customFormat="1" x14ac:dyDescent="0.2">
      <c r="B32" s="162" t="s">
        <v>26</v>
      </c>
      <c r="C32" s="365"/>
    </row>
    <row r="33" spans="2:8" s="161" customFormat="1" ht="27.75" customHeight="1" x14ac:dyDescent="0.2">
      <c r="B33" s="455" t="s">
        <v>105</v>
      </c>
      <c r="C33" s="455"/>
      <c r="D33" s="455"/>
      <c r="E33" s="455"/>
      <c r="F33" s="455"/>
      <c r="G33" s="455"/>
      <c r="H33" s="455"/>
    </row>
    <row r="34" spans="2:8" s="161" customFormat="1" x14ac:dyDescent="0.2">
      <c r="B34" s="161" t="s">
        <v>136</v>
      </c>
      <c r="C34" s="365"/>
    </row>
    <row r="35" spans="2:8" s="161" customFormat="1" x14ac:dyDescent="0.2">
      <c r="B35" s="161" t="s">
        <v>106</v>
      </c>
      <c r="C35" s="365"/>
    </row>
    <row r="36" spans="2:8" s="161" customFormat="1" ht="30" customHeight="1" x14ac:dyDescent="0.2">
      <c r="B36" s="455" t="s">
        <v>171</v>
      </c>
      <c r="C36" s="455"/>
      <c r="D36" s="455"/>
      <c r="E36" s="455"/>
      <c r="F36" s="455"/>
      <c r="G36" s="455"/>
      <c r="H36" s="455"/>
    </row>
    <row r="37" spans="2:8" s="161" customFormat="1" ht="12.75" customHeight="1" x14ac:dyDescent="0.2">
      <c r="B37" s="455" t="s">
        <v>124</v>
      </c>
      <c r="C37" s="455"/>
      <c r="D37" s="455"/>
      <c r="E37" s="455"/>
      <c r="F37" s="455"/>
      <c r="G37" s="455"/>
      <c r="H37" s="455"/>
    </row>
    <row r="38" spans="2:8" s="161" customFormat="1" x14ac:dyDescent="0.2">
      <c r="B38" s="366" t="s">
        <v>107</v>
      </c>
      <c r="C38" s="365"/>
    </row>
    <row r="39" spans="2:8" s="161" customFormat="1" x14ac:dyDescent="0.2">
      <c r="B39" s="455" t="s">
        <v>172</v>
      </c>
      <c r="C39" s="455"/>
      <c r="D39" s="455"/>
      <c r="E39" s="455"/>
      <c r="F39" s="455"/>
      <c r="G39" s="455"/>
      <c r="H39" s="455"/>
    </row>
    <row r="40" spans="2:8" s="161" customFormat="1" x14ac:dyDescent="0.2">
      <c r="B40" s="455" t="s">
        <v>173</v>
      </c>
      <c r="C40" s="455"/>
      <c r="D40" s="455"/>
      <c r="E40" s="455"/>
      <c r="F40" s="455"/>
      <c r="G40" s="455"/>
      <c r="H40" s="455"/>
    </row>
    <row r="41" spans="2:8" s="161" customFormat="1" ht="12.75" customHeight="1" x14ac:dyDescent="0.2">
      <c r="B41" s="455" t="s">
        <v>214</v>
      </c>
      <c r="C41" s="455"/>
      <c r="D41" s="455"/>
      <c r="E41" s="455"/>
      <c r="F41" s="455"/>
      <c r="G41" s="455"/>
      <c r="H41" s="455"/>
    </row>
    <row r="42" spans="2:8" s="161" customFormat="1" ht="26.25" customHeight="1" x14ac:dyDescent="0.2">
      <c r="B42" s="455" t="s">
        <v>238</v>
      </c>
      <c r="C42" s="455"/>
      <c r="D42" s="455"/>
      <c r="E42" s="455"/>
      <c r="F42" s="455"/>
      <c r="G42" s="455"/>
      <c r="H42" s="455"/>
    </row>
    <row r="43" spans="2:8" s="161" customFormat="1" ht="12.75" customHeight="1" x14ac:dyDescent="0.2">
      <c r="B43" s="455" t="s">
        <v>123</v>
      </c>
      <c r="C43" s="455"/>
      <c r="D43" s="455"/>
      <c r="E43" s="455"/>
      <c r="F43" s="455"/>
      <c r="G43" s="367"/>
      <c r="H43" s="367"/>
    </row>
    <row r="44" spans="2:8" s="161" customFormat="1" x14ac:dyDescent="0.2">
      <c r="B44" s="367"/>
      <c r="C44" s="367"/>
      <c r="D44" s="367"/>
      <c r="E44" s="367"/>
      <c r="F44" s="367"/>
      <c r="G44" s="367"/>
      <c r="H44" s="367"/>
    </row>
    <row r="45" spans="2:8" s="161" customFormat="1" ht="12.75" customHeight="1" x14ac:dyDescent="0.2">
      <c r="B45" s="455" t="s">
        <v>108</v>
      </c>
      <c r="C45" s="455"/>
      <c r="D45" s="455"/>
      <c r="E45" s="455"/>
      <c r="F45" s="455"/>
      <c r="G45" s="455"/>
      <c r="H45" s="455"/>
    </row>
    <row r="46" spans="2:8" s="161" customFormat="1" x14ac:dyDescent="0.2">
      <c r="B46" s="366" t="s">
        <v>109</v>
      </c>
      <c r="C46" s="368"/>
      <c r="D46" s="369"/>
      <c r="E46" s="369"/>
      <c r="F46" s="369"/>
      <c r="G46" s="369"/>
      <c r="H46" s="369"/>
    </row>
    <row r="47" spans="2:8" s="161" customFormat="1" ht="27.75" customHeight="1" x14ac:dyDescent="0.2">
      <c r="C47" s="365"/>
      <c r="D47" s="370"/>
    </row>
    <row r="48" spans="2:8" s="161" customFormat="1" ht="27" customHeight="1" x14ac:dyDescent="0.2">
      <c r="C48" s="365"/>
      <c r="D48" s="370"/>
    </row>
    <row r="49" spans="3:4" s="161" customFormat="1" x14ac:dyDescent="0.2">
      <c r="C49" s="365"/>
      <c r="D49" s="370"/>
    </row>
    <row r="50" spans="3:4" s="161" customFormat="1" x14ac:dyDescent="0.2">
      <c r="C50" s="365"/>
      <c r="D50" s="370"/>
    </row>
    <row r="51" spans="3:4" s="161" customFormat="1" x14ac:dyDescent="0.2">
      <c r="C51" s="365"/>
      <c r="D51" s="370"/>
    </row>
    <row r="52" spans="3:4" s="161" customFormat="1" x14ac:dyDescent="0.2">
      <c r="C52" s="365"/>
      <c r="D52" s="370"/>
    </row>
    <row r="53" spans="3:4" s="161" customFormat="1" x14ac:dyDescent="0.2">
      <c r="C53" s="365"/>
      <c r="D53" s="370"/>
    </row>
    <row r="54" spans="3:4" s="161" customFormat="1" x14ac:dyDescent="0.2">
      <c r="C54" s="365"/>
      <c r="D54" s="370"/>
    </row>
    <row r="55" spans="3:4" s="161" customFormat="1" x14ac:dyDescent="0.2">
      <c r="C55" s="365"/>
      <c r="D55" s="370"/>
    </row>
    <row r="56" spans="3:4" s="161" customFormat="1" ht="29.25" customHeight="1" x14ac:dyDescent="0.2">
      <c r="C56" s="365"/>
      <c r="D56" s="370"/>
    </row>
    <row r="57" spans="3:4" s="161" customFormat="1" x14ac:dyDescent="0.2">
      <c r="C57" s="365"/>
      <c r="D57" s="370"/>
    </row>
    <row r="58" spans="3:4" s="161" customFormat="1" x14ac:dyDescent="0.2">
      <c r="C58" s="365"/>
      <c r="D58" s="370"/>
    </row>
    <row r="72" ht="12.75" customHeight="1" x14ac:dyDescent="0.2"/>
    <row r="75" ht="12.75" customHeight="1" x14ac:dyDescent="0.2"/>
    <row r="77" ht="12.75" customHeight="1" x14ac:dyDescent="0.2"/>
    <row r="79" ht="12.75" customHeight="1" x14ac:dyDescent="0.2"/>
    <row r="80" ht="12.75" customHeight="1" x14ac:dyDescent="0.2"/>
    <row r="82" ht="12.75" customHeight="1" x14ac:dyDescent="0.2"/>
    <row r="125" ht="24.75" customHeight="1" x14ac:dyDescent="0.2"/>
    <row r="128" ht="12.75" customHeight="1" x14ac:dyDescent="0.2"/>
    <row r="131" ht="12.75" customHeight="1" x14ac:dyDescent="0.2"/>
    <row r="133" ht="12.75" customHeight="1" x14ac:dyDescent="0.2"/>
    <row r="135" ht="12.75" customHeight="1" x14ac:dyDescent="0.2"/>
    <row r="136" ht="12.75" customHeight="1" x14ac:dyDescent="0.2"/>
    <row r="138"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60" ht="12.75" customHeight="1" x14ac:dyDescent="0.2"/>
    <row r="162" ht="12.75" customHeight="1" x14ac:dyDescent="0.2"/>
    <row r="164" ht="12.75" customHeight="1" x14ac:dyDescent="0.2"/>
    <row r="166" ht="12.75" customHeight="1" x14ac:dyDescent="0.2"/>
    <row r="168" ht="12.75" customHeight="1" x14ac:dyDescent="0.2"/>
    <row r="170"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91" ht="24.75" customHeight="1" x14ac:dyDescent="0.2"/>
    <row r="194" ht="12.75" customHeight="1" x14ac:dyDescent="0.2"/>
    <row r="197" ht="12.75" customHeight="1" x14ac:dyDescent="0.2"/>
    <row r="199" ht="12.75" customHeight="1" x14ac:dyDescent="0.2"/>
    <row r="201" ht="12.75" customHeight="1" x14ac:dyDescent="0.2"/>
    <row r="202" ht="12.75" customHeight="1" x14ac:dyDescent="0.2"/>
    <row r="204" ht="12.75" customHeight="1" x14ac:dyDescent="0.2"/>
  </sheetData>
  <mergeCells count="9">
    <mergeCell ref="B42:H42"/>
    <mergeCell ref="B43:F43"/>
    <mergeCell ref="B45:H45"/>
    <mergeCell ref="B33:H33"/>
    <mergeCell ref="B36:H36"/>
    <mergeCell ref="B37:H37"/>
    <mergeCell ref="B39:H39"/>
    <mergeCell ref="B40:H40"/>
    <mergeCell ref="B41:H41"/>
  </mergeCells>
  <pageMargins left="0.17" right="0.17" top="0.64" bottom="0.44" header="0.17" footer="0.17"/>
  <pageSetup scale="64" fitToWidth="0" fitToHeight="0" orientation="landscape" r:id="rId1"/>
  <headerFooter alignWithMargins="0">
    <oddHeader>&amp;C&amp;"-,Bold"Table I-3
SCE Interruptible and Price Responsive Programs
 2012 Event Summary</oddHeader>
    <oddFooter>&amp;L&amp;"-,Bold"&amp;F&amp;C&amp;"-,Bold"- PUBLIC -&amp;R&amp;"-,Bold"&amp;D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R36"/>
  <sheetViews>
    <sheetView showGridLines="0" zoomScaleNormal="100" zoomScaleSheetLayoutView="75" workbookViewId="0"/>
  </sheetViews>
  <sheetFormatPr defaultRowHeight="12.75" x14ac:dyDescent="0.2"/>
  <cols>
    <col min="1" max="1" width="35.5703125" style="20" customWidth="1"/>
    <col min="2" max="2" width="12.42578125" style="20" bestFit="1" customWidth="1"/>
    <col min="3" max="6" width="12.28515625" style="20" bestFit="1" customWidth="1"/>
    <col min="7" max="7" width="11.7109375" style="20" customWidth="1"/>
    <col min="8" max="9" width="11.7109375" style="20" bestFit="1" customWidth="1"/>
    <col min="10" max="10" width="12.42578125" style="20" bestFit="1" customWidth="1"/>
    <col min="11" max="11" width="12.28515625" style="20" customWidth="1"/>
    <col min="12" max="12" width="12" style="20" bestFit="1" customWidth="1"/>
    <col min="13" max="13" width="11.85546875" style="20" bestFit="1" customWidth="1"/>
    <col min="14" max="14" width="15.7109375" style="20" bestFit="1" customWidth="1"/>
    <col min="15" max="15" width="11.7109375" style="20" bestFit="1" customWidth="1"/>
    <col min="16" max="16384" width="9.140625" style="20"/>
  </cols>
  <sheetData>
    <row r="3" spans="1:16" x14ac:dyDescent="0.2">
      <c r="A3" s="308" t="s">
        <v>19</v>
      </c>
      <c r="B3" s="309"/>
      <c r="C3" s="309"/>
      <c r="D3" s="309"/>
      <c r="E3" s="309"/>
      <c r="F3" s="309"/>
      <c r="G3" s="309"/>
      <c r="H3" s="309"/>
      <c r="I3" s="309"/>
      <c r="J3" s="309"/>
      <c r="K3" s="309"/>
      <c r="L3" s="309"/>
      <c r="M3" s="309"/>
      <c r="N3" s="309"/>
    </row>
    <row r="4" spans="1:16" ht="18" x14ac:dyDescent="0.25">
      <c r="A4" s="308"/>
      <c r="B4" s="447" t="s">
        <v>227</v>
      </c>
      <c r="C4" s="447"/>
      <c r="D4" s="447"/>
      <c r="E4" s="447"/>
      <c r="F4" s="447"/>
      <c r="G4" s="447"/>
      <c r="H4" s="447"/>
      <c r="I4" s="447"/>
      <c r="J4" s="447"/>
      <c r="K4" s="447"/>
      <c r="L4" s="447"/>
      <c r="M4" s="447"/>
      <c r="N4" s="456" t="s">
        <v>18</v>
      </c>
    </row>
    <row r="5" spans="1:16" ht="21.75" customHeight="1" x14ac:dyDescent="0.2">
      <c r="A5" s="37" t="s">
        <v>20</v>
      </c>
      <c r="B5" s="138" t="s">
        <v>0</v>
      </c>
      <c r="C5" s="7" t="s">
        <v>1</v>
      </c>
      <c r="D5" s="7" t="s">
        <v>2</v>
      </c>
      <c r="E5" s="7" t="s">
        <v>3</v>
      </c>
      <c r="F5" s="7" t="s">
        <v>4</v>
      </c>
      <c r="G5" s="7" t="s">
        <v>5</v>
      </c>
      <c r="H5" s="7" t="s">
        <v>6</v>
      </c>
      <c r="I5" s="7" t="s">
        <v>7</v>
      </c>
      <c r="J5" s="7" t="s">
        <v>8</v>
      </c>
      <c r="K5" s="7" t="s">
        <v>9</v>
      </c>
      <c r="L5" s="7" t="s">
        <v>10</v>
      </c>
      <c r="M5" s="8" t="s">
        <v>11</v>
      </c>
      <c r="N5" s="457"/>
    </row>
    <row r="6" spans="1:16" ht="15" x14ac:dyDescent="0.2">
      <c r="A6" s="312" t="s">
        <v>217</v>
      </c>
      <c r="B6" s="313"/>
      <c r="C6" s="313"/>
      <c r="D6" s="313"/>
      <c r="E6" s="313"/>
      <c r="F6" s="313"/>
      <c r="G6" s="313"/>
      <c r="H6" s="313"/>
      <c r="I6" s="313"/>
      <c r="J6" s="313"/>
      <c r="K6" s="313"/>
      <c r="L6" s="313"/>
      <c r="M6" s="313"/>
      <c r="N6" s="314"/>
    </row>
    <row r="7" spans="1:16" x14ac:dyDescent="0.2">
      <c r="A7" s="20" t="s">
        <v>12</v>
      </c>
      <c r="B7" s="39">
        <v>666187</v>
      </c>
      <c r="C7" s="39">
        <v>731299</v>
      </c>
      <c r="D7" s="39">
        <v>0</v>
      </c>
      <c r="E7" s="39">
        <v>0</v>
      </c>
      <c r="F7" s="39">
        <v>0</v>
      </c>
      <c r="G7" s="39">
        <v>0</v>
      </c>
      <c r="H7" s="39">
        <v>0</v>
      </c>
      <c r="I7" s="39">
        <v>0</v>
      </c>
      <c r="J7" s="39">
        <v>0</v>
      </c>
      <c r="K7" s="39">
        <v>0</v>
      </c>
      <c r="L7" s="39">
        <v>0</v>
      </c>
      <c r="M7" s="39">
        <v>0</v>
      </c>
      <c r="N7" s="325">
        <f t="shared" ref="N7:N18" si="0">SUM(B7:M7)</f>
        <v>1397486</v>
      </c>
      <c r="O7" s="41"/>
    </row>
    <row r="8" spans="1:16" x14ac:dyDescent="0.2">
      <c r="A8" s="20" t="s">
        <v>199</v>
      </c>
      <c r="B8" s="39">
        <f>SUM(B10,B11,B12)</f>
        <v>37110</v>
      </c>
      <c r="C8" s="39">
        <f>SUM(C10,C11,C12)</f>
        <v>60958</v>
      </c>
      <c r="D8" s="39">
        <v>0</v>
      </c>
      <c r="E8" s="39">
        <v>0</v>
      </c>
      <c r="F8" s="39">
        <v>0</v>
      </c>
      <c r="G8" s="39">
        <v>0</v>
      </c>
      <c r="H8" s="39">
        <v>0</v>
      </c>
      <c r="I8" s="39">
        <v>0</v>
      </c>
      <c r="J8" s="39">
        <v>0</v>
      </c>
      <c r="K8" s="39">
        <v>0</v>
      </c>
      <c r="L8" s="39">
        <v>0</v>
      </c>
      <c r="M8" s="39">
        <v>0</v>
      </c>
      <c r="N8" s="325">
        <f t="shared" si="0"/>
        <v>98068</v>
      </c>
      <c r="O8" s="41"/>
    </row>
    <row r="9" spans="1:16" x14ac:dyDescent="0.2">
      <c r="A9" s="20" t="s">
        <v>207</v>
      </c>
      <c r="B9" s="39">
        <v>0</v>
      </c>
      <c r="C9" s="39">
        <v>0</v>
      </c>
      <c r="D9" s="39">
        <v>0</v>
      </c>
      <c r="E9" s="39">
        <v>0</v>
      </c>
      <c r="F9" s="39">
        <v>0</v>
      </c>
      <c r="G9" s="39">
        <v>0</v>
      </c>
      <c r="H9" s="39">
        <v>0</v>
      </c>
      <c r="I9" s="39">
        <v>0</v>
      </c>
      <c r="J9" s="39">
        <v>0</v>
      </c>
      <c r="K9" s="39">
        <v>0</v>
      </c>
      <c r="L9" s="39">
        <v>0</v>
      </c>
      <c r="M9" s="39">
        <v>0</v>
      </c>
      <c r="N9" s="325">
        <f t="shared" si="0"/>
        <v>0</v>
      </c>
      <c r="O9" s="41"/>
    </row>
    <row r="10" spans="1:16" hidden="1" x14ac:dyDescent="0.2">
      <c r="A10" s="20" t="s">
        <v>197</v>
      </c>
      <c r="B10" s="39">
        <v>4295</v>
      </c>
      <c r="C10" s="39">
        <v>633</v>
      </c>
      <c r="D10" s="39">
        <v>0</v>
      </c>
      <c r="E10" s="39">
        <v>0</v>
      </c>
      <c r="F10" s="39">
        <v>0</v>
      </c>
      <c r="G10" s="39">
        <v>0</v>
      </c>
      <c r="H10" s="39">
        <v>0</v>
      </c>
      <c r="I10" s="39">
        <v>0</v>
      </c>
      <c r="J10" s="39">
        <v>0</v>
      </c>
      <c r="K10" s="39">
        <v>0</v>
      </c>
      <c r="L10" s="39">
        <v>0</v>
      </c>
      <c r="M10" s="39">
        <v>0</v>
      </c>
      <c r="N10" s="325">
        <f t="shared" si="0"/>
        <v>4928</v>
      </c>
      <c r="O10" s="38"/>
    </row>
    <row r="11" spans="1:16" hidden="1" x14ac:dyDescent="0.2">
      <c r="A11" s="20" t="s">
        <v>198</v>
      </c>
      <c r="B11" s="39">
        <v>32815</v>
      </c>
      <c r="C11" s="39">
        <v>5473</v>
      </c>
      <c r="D11" s="39">
        <v>0</v>
      </c>
      <c r="E11" s="39">
        <v>0</v>
      </c>
      <c r="F11" s="39">
        <v>0</v>
      </c>
      <c r="G11" s="39">
        <v>0</v>
      </c>
      <c r="H11" s="39">
        <v>0</v>
      </c>
      <c r="I11" s="39">
        <v>0</v>
      </c>
      <c r="J11" s="39">
        <v>0</v>
      </c>
      <c r="K11" s="39">
        <v>0</v>
      </c>
      <c r="L11" s="39">
        <v>0</v>
      </c>
      <c r="M11" s="39">
        <v>0</v>
      </c>
      <c r="N11" s="325">
        <f t="shared" si="0"/>
        <v>38288</v>
      </c>
      <c r="O11" s="38"/>
      <c r="P11" s="38"/>
    </row>
    <row r="12" spans="1:16" hidden="1" x14ac:dyDescent="0.2">
      <c r="A12" s="20" t="s">
        <v>199</v>
      </c>
      <c r="B12" s="39">
        <v>0</v>
      </c>
      <c r="C12" s="39">
        <v>54852</v>
      </c>
      <c r="D12" s="39">
        <v>0</v>
      </c>
      <c r="E12" s="39">
        <v>0</v>
      </c>
      <c r="F12" s="39">
        <v>0</v>
      </c>
      <c r="G12" s="39">
        <v>0</v>
      </c>
      <c r="H12" s="39">
        <v>0</v>
      </c>
      <c r="I12" s="39">
        <v>0</v>
      </c>
      <c r="J12" s="39">
        <v>0</v>
      </c>
      <c r="K12" s="39">
        <v>0</v>
      </c>
      <c r="L12" s="39">
        <v>0</v>
      </c>
      <c r="M12" s="39">
        <v>0</v>
      </c>
      <c r="N12" s="325">
        <f t="shared" si="0"/>
        <v>54852</v>
      </c>
      <c r="O12" s="38"/>
      <c r="P12" s="38"/>
    </row>
    <row r="13" spans="1:16" ht="12.75" customHeight="1" x14ac:dyDescent="0.2">
      <c r="A13" s="20" t="s">
        <v>211</v>
      </c>
      <c r="B13" s="39">
        <v>15</v>
      </c>
      <c r="C13" s="39">
        <v>78</v>
      </c>
      <c r="D13" s="39">
        <v>0</v>
      </c>
      <c r="E13" s="39">
        <v>0</v>
      </c>
      <c r="F13" s="39">
        <v>0</v>
      </c>
      <c r="G13" s="39">
        <v>0</v>
      </c>
      <c r="H13" s="39">
        <v>0</v>
      </c>
      <c r="I13" s="39">
        <v>0</v>
      </c>
      <c r="J13" s="39">
        <v>0</v>
      </c>
      <c r="K13" s="39">
        <v>0</v>
      </c>
      <c r="L13" s="39">
        <v>0</v>
      </c>
      <c r="M13" s="39">
        <v>0</v>
      </c>
      <c r="N13" s="325">
        <f t="shared" si="0"/>
        <v>93</v>
      </c>
      <c r="O13" s="38"/>
      <c r="P13" s="38"/>
    </row>
    <row r="14" spans="1:16" ht="12.75" customHeight="1" x14ac:dyDescent="0.2">
      <c r="A14" s="20" t="s">
        <v>212</v>
      </c>
      <c r="B14" s="39">
        <v>3464</v>
      </c>
      <c r="C14" s="39">
        <v>2076</v>
      </c>
      <c r="D14" s="39">
        <v>0</v>
      </c>
      <c r="E14" s="39">
        <v>0</v>
      </c>
      <c r="F14" s="39">
        <v>0</v>
      </c>
      <c r="G14" s="39">
        <v>0</v>
      </c>
      <c r="H14" s="39">
        <v>0</v>
      </c>
      <c r="I14" s="39">
        <v>0</v>
      </c>
      <c r="J14" s="39">
        <v>0</v>
      </c>
      <c r="K14" s="39">
        <v>0</v>
      </c>
      <c r="L14" s="39">
        <v>0</v>
      </c>
      <c r="M14" s="39">
        <v>0</v>
      </c>
      <c r="N14" s="325">
        <f t="shared" si="0"/>
        <v>5540</v>
      </c>
      <c r="O14" s="38"/>
      <c r="P14" s="38"/>
    </row>
    <row r="15" spans="1:16" ht="12.75" customHeight="1" x14ac:dyDescent="0.2">
      <c r="A15" s="20" t="s">
        <v>16</v>
      </c>
      <c r="B15" s="39">
        <v>43237</v>
      </c>
      <c r="C15" s="39">
        <v>42080</v>
      </c>
      <c r="D15" s="39">
        <v>0</v>
      </c>
      <c r="E15" s="39">
        <v>0</v>
      </c>
      <c r="F15" s="39">
        <v>0</v>
      </c>
      <c r="G15" s="39">
        <v>0</v>
      </c>
      <c r="H15" s="39">
        <v>0</v>
      </c>
      <c r="I15" s="39">
        <v>0</v>
      </c>
      <c r="J15" s="39">
        <v>0</v>
      </c>
      <c r="K15" s="39">
        <v>0</v>
      </c>
      <c r="L15" s="39">
        <v>0</v>
      </c>
      <c r="M15" s="39">
        <v>0</v>
      </c>
      <c r="N15" s="325">
        <f t="shared" si="0"/>
        <v>85317</v>
      </c>
    </row>
    <row r="16" spans="1:16" ht="12.75" customHeight="1" x14ac:dyDescent="0.2">
      <c r="A16" s="35" t="s">
        <v>17</v>
      </c>
      <c r="B16" s="39">
        <v>1224</v>
      </c>
      <c r="C16" s="39">
        <v>2151</v>
      </c>
      <c r="D16" s="39">
        <v>0</v>
      </c>
      <c r="E16" s="39">
        <v>0</v>
      </c>
      <c r="F16" s="39">
        <v>0</v>
      </c>
      <c r="G16" s="39">
        <v>0</v>
      </c>
      <c r="H16" s="39">
        <v>0</v>
      </c>
      <c r="I16" s="39">
        <v>0</v>
      </c>
      <c r="J16" s="39">
        <v>0</v>
      </c>
      <c r="K16" s="39">
        <v>0</v>
      </c>
      <c r="L16" s="39">
        <v>0</v>
      </c>
      <c r="M16" s="39">
        <v>0</v>
      </c>
      <c r="N16" s="325">
        <f t="shared" si="0"/>
        <v>3375</v>
      </c>
    </row>
    <row r="17" spans="1:18" s="35" customFormat="1" ht="12.75" customHeight="1" x14ac:dyDescent="0.2">
      <c r="A17" s="310" t="s">
        <v>218</v>
      </c>
      <c r="B17" s="39">
        <v>0</v>
      </c>
      <c r="C17" s="39">
        <v>0</v>
      </c>
      <c r="D17" s="39">
        <v>0</v>
      </c>
      <c r="E17" s="39">
        <v>0</v>
      </c>
      <c r="F17" s="39">
        <v>0</v>
      </c>
      <c r="G17" s="39">
        <v>0</v>
      </c>
      <c r="H17" s="39">
        <v>0</v>
      </c>
      <c r="I17" s="39">
        <v>0</v>
      </c>
      <c r="J17" s="39">
        <v>0</v>
      </c>
      <c r="K17" s="39">
        <v>0</v>
      </c>
      <c r="L17" s="39">
        <v>0</v>
      </c>
      <c r="M17" s="39">
        <v>0</v>
      </c>
      <c r="N17" s="325">
        <f t="shared" si="0"/>
        <v>0</v>
      </c>
      <c r="O17" s="39"/>
      <c r="P17" s="39"/>
      <c r="Q17" s="39"/>
      <c r="R17" s="40"/>
    </row>
    <row r="18" spans="1:18" ht="12.75" customHeight="1" x14ac:dyDescent="0.2">
      <c r="A18" s="315" t="s">
        <v>219</v>
      </c>
      <c r="B18" s="316">
        <v>-351034</v>
      </c>
      <c r="C18" s="316">
        <v>231244</v>
      </c>
      <c r="D18" s="316">
        <v>0</v>
      </c>
      <c r="E18" s="316">
        <v>0</v>
      </c>
      <c r="F18" s="316">
        <v>0</v>
      </c>
      <c r="G18" s="316">
        <v>0</v>
      </c>
      <c r="H18" s="316">
        <v>0</v>
      </c>
      <c r="I18" s="316">
        <v>0</v>
      </c>
      <c r="J18" s="316">
        <v>0</v>
      </c>
      <c r="K18" s="316">
        <v>0</v>
      </c>
      <c r="L18" s="316">
        <v>0</v>
      </c>
      <c r="M18" s="316">
        <v>0</v>
      </c>
      <c r="N18" s="326">
        <f t="shared" si="0"/>
        <v>-119790</v>
      </c>
      <c r="O18" s="38"/>
      <c r="P18" s="38"/>
      <c r="Q18" s="39"/>
      <c r="R18" s="40"/>
    </row>
    <row r="19" spans="1:18" x14ac:dyDescent="0.2">
      <c r="A19" s="193" t="s">
        <v>13</v>
      </c>
      <c r="B19" s="317">
        <f t="shared" ref="B19:N19" si="1">SUM(B7:B18)</f>
        <v>437313</v>
      </c>
      <c r="C19" s="317">
        <f t="shared" si="1"/>
        <v>1130844</v>
      </c>
      <c r="D19" s="317">
        <f t="shared" si="1"/>
        <v>0</v>
      </c>
      <c r="E19" s="317">
        <f t="shared" si="1"/>
        <v>0</v>
      </c>
      <c r="F19" s="317">
        <f t="shared" si="1"/>
        <v>0</v>
      </c>
      <c r="G19" s="317">
        <f t="shared" si="1"/>
        <v>0</v>
      </c>
      <c r="H19" s="317">
        <f t="shared" si="1"/>
        <v>0</v>
      </c>
      <c r="I19" s="317">
        <f t="shared" si="1"/>
        <v>0</v>
      </c>
      <c r="J19" s="317">
        <f t="shared" si="1"/>
        <v>0</v>
      </c>
      <c r="K19" s="317">
        <f t="shared" si="1"/>
        <v>0</v>
      </c>
      <c r="L19" s="317">
        <f t="shared" si="1"/>
        <v>0</v>
      </c>
      <c r="M19" s="317">
        <f t="shared" si="1"/>
        <v>0</v>
      </c>
      <c r="N19" s="318">
        <f t="shared" si="1"/>
        <v>1568157</v>
      </c>
    </row>
    <row r="20" spans="1:18" x14ac:dyDescent="0.2">
      <c r="B20" s="41"/>
      <c r="C20" s="41"/>
      <c r="D20" s="41"/>
      <c r="E20" s="41"/>
      <c r="F20" s="41"/>
      <c r="G20" s="41"/>
      <c r="H20" s="41"/>
      <c r="I20" s="41"/>
      <c r="J20" s="41"/>
      <c r="K20" s="41"/>
      <c r="L20" s="41"/>
      <c r="M20" s="41"/>
      <c r="N20" s="41"/>
    </row>
    <row r="21" spans="1:18" x14ac:dyDescent="0.2">
      <c r="A21" s="42"/>
      <c r="B21" s="41"/>
      <c r="C21" s="41"/>
      <c r="D21" s="41"/>
      <c r="E21" s="41"/>
      <c r="F21" s="41"/>
      <c r="G21" s="43"/>
      <c r="H21" s="41"/>
      <c r="I21" s="41"/>
      <c r="J21" s="41"/>
      <c r="K21" s="41"/>
      <c r="L21" s="41"/>
      <c r="M21" s="41"/>
      <c r="N21" s="41"/>
    </row>
    <row r="22" spans="1:18" ht="9" customHeight="1" x14ac:dyDescent="0.2">
      <c r="A22" s="42"/>
      <c r="B22" s="41"/>
      <c r="C22" s="41"/>
      <c r="D22" s="41"/>
      <c r="E22" s="41"/>
      <c r="F22" s="41"/>
      <c r="G22" s="43"/>
      <c r="H22" s="41"/>
      <c r="I22" s="41"/>
      <c r="J22" s="41"/>
      <c r="K22" s="41"/>
      <c r="L22" s="41"/>
      <c r="M22" s="41"/>
      <c r="N22" s="41"/>
    </row>
    <row r="23" spans="1:18" ht="21.75" customHeight="1" x14ac:dyDescent="0.2">
      <c r="A23" s="319" t="s">
        <v>220</v>
      </c>
      <c r="B23" s="320">
        <v>0</v>
      </c>
      <c r="C23" s="321">
        <v>0</v>
      </c>
      <c r="D23" s="321">
        <v>0</v>
      </c>
      <c r="E23" s="321">
        <v>0</v>
      </c>
      <c r="F23" s="321">
        <v>0</v>
      </c>
      <c r="G23" s="322">
        <v>0</v>
      </c>
      <c r="H23" s="323">
        <v>0</v>
      </c>
      <c r="I23" s="323">
        <v>0</v>
      </c>
      <c r="J23" s="323">
        <v>0</v>
      </c>
      <c r="K23" s="323">
        <v>0</v>
      </c>
      <c r="L23" s="323">
        <v>0</v>
      </c>
      <c r="M23" s="323">
        <v>0</v>
      </c>
      <c r="N23" s="324">
        <f>SUM(B23:M23)</f>
        <v>0</v>
      </c>
    </row>
    <row r="24" spans="1:18" ht="15" customHeight="1" x14ac:dyDescent="0.2">
      <c r="A24" s="44"/>
      <c r="B24" s="41"/>
      <c r="C24" s="41"/>
      <c r="D24" s="41"/>
      <c r="E24" s="41"/>
      <c r="F24" s="41"/>
      <c r="G24" s="41"/>
      <c r="H24" s="41"/>
      <c r="I24" s="41"/>
      <c r="J24" s="41"/>
      <c r="K24" s="41"/>
      <c r="L24" s="41"/>
      <c r="M24" s="41"/>
      <c r="N24" s="41"/>
    </row>
    <row r="25" spans="1:18" ht="15" customHeight="1" x14ac:dyDescent="0.2">
      <c r="A25" s="45" t="s">
        <v>45</v>
      </c>
      <c r="B25" s="46"/>
      <c r="C25" s="46"/>
      <c r="D25" s="46"/>
      <c r="E25" s="46"/>
      <c r="F25" s="46"/>
      <c r="G25" s="41"/>
      <c r="H25" s="41"/>
      <c r="I25" s="41"/>
      <c r="J25" s="41"/>
      <c r="K25" s="41"/>
      <c r="L25" s="41"/>
      <c r="M25" s="41"/>
      <c r="N25" s="41"/>
    </row>
    <row r="26" spans="1:18" x14ac:dyDescent="0.2">
      <c r="A26" s="311" t="s">
        <v>34</v>
      </c>
      <c r="B26" s="47"/>
      <c r="C26" s="45"/>
      <c r="D26" s="47"/>
      <c r="E26" s="47"/>
      <c r="F26" s="47"/>
      <c r="G26" s="35"/>
      <c r="H26" s="35"/>
      <c r="I26" s="35"/>
      <c r="J26" s="35"/>
      <c r="K26" s="35"/>
    </row>
    <row r="27" spans="1:18" x14ac:dyDescent="0.2">
      <c r="A27" s="45" t="s">
        <v>46</v>
      </c>
      <c r="B27" s="45"/>
      <c r="C27" s="45"/>
      <c r="D27" s="45"/>
      <c r="E27" s="45"/>
      <c r="F27" s="45"/>
    </row>
    <row r="28" spans="1:18" x14ac:dyDescent="0.2">
      <c r="A28" s="47" t="s">
        <v>110</v>
      </c>
    </row>
    <row r="29" spans="1:18" x14ac:dyDescent="0.2">
      <c r="B29" s="38"/>
      <c r="C29" s="38"/>
      <c r="D29" s="38"/>
      <c r="E29" s="38"/>
    </row>
    <row r="30" spans="1:18" x14ac:dyDescent="0.2">
      <c r="A30" s="45"/>
    </row>
    <row r="31" spans="1:18" x14ac:dyDescent="0.2">
      <c r="G31" s="48"/>
      <c r="K31" s="20" t="s">
        <v>14</v>
      </c>
    </row>
    <row r="32" spans="1:18" x14ac:dyDescent="0.2">
      <c r="G32" s="48"/>
    </row>
    <row r="33" spans="7:7" x14ac:dyDescent="0.2">
      <c r="G33" s="48"/>
    </row>
    <row r="34" spans="7:7" x14ac:dyDescent="0.2">
      <c r="G34" s="48"/>
    </row>
    <row r="35" spans="7:7" x14ac:dyDescent="0.2">
      <c r="G35" s="48"/>
    </row>
    <row r="36" spans="7:7" x14ac:dyDescent="0.2">
      <c r="G36" s="49"/>
    </row>
  </sheetData>
  <mergeCells count="2">
    <mergeCell ref="B4:M4"/>
    <mergeCell ref="N4:N5"/>
  </mergeCells>
  <phoneticPr fontId="0" type="noConversion"/>
  <printOptions horizontalCentered="1"/>
  <pageMargins left="0.19" right="0.17" top="0.82" bottom="0.37" header="0.27" footer="0.17"/>
  <pageSetup scale="70" orientation="landscape" r:id="rId1"/>
  <headerFooter alignWithMargins="0">
    <oddHeader xml:space="preserve">&amp;C&amp;"Calibri,Bold"Table I-4
SCE Demand Response Programs 
Customer Program Incentives
2012&amp;"Arial,Regular"
</oddHeader>
    <oddFooter>&amp;L&amp;"Calibri,Bold"&amp;F&amp;C&amp;"Calibri,Bold"- PUBLIC -&amp;R&amp;"Calibri,Bold"&amp;D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Program MW -ExPost&amp;ExAnte</vt:lpstr>
      <vt:lpstr>LI (ExPost &amp; ExAnte)</vt:lpstr>
      <vt:lpstr>TA-TI Distribution</vt:lpstr>
      <vt:lpstr>DRP Expenditures</vt:lpstr>
      <vt:lpstr>Fund Shift Log</vt:lpstr>
      <vt:lpstr>DRPBA Costs Tbl 1-2B Carryover</vt:lpstr>
      <vt:lpstr>Event Summary</vt:lpstr>
      <vt:lpstr>Bal Acct Info Costs-Incentives</vt:lpstr>
      <vt:lpstr>'Bal Acct Info Costs-Incentives'!Print_Area</vt:lpstr>
      <vt:lpstr>'DRP Expenditures'!Print_Area</vt:lpstr>
      <vt:lpstr>'Event Summary'!Print_Area</vt:lpstr>
      <vt:lpstr>'Fund Shift Log'!Print_Area</vt:lpstr>
      <vt:lpstr>'LI (ExPost &amp; ExAnte)'!Print_Area</vt:lpstr>
      <vt:lpstr>'Program MW -ExPost&amp;ExAnte'!Print_Area</vt:lpstr>
      <vt:lpstr>'Fund Shift Log'!Print_Titles</vt:lpstr>
    </vt:vector>
  </TitlesOfParts>
  <Company>Edison International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Standard Configuration</dc:creator>
  <cp:lastModifiedBy>McMillan, Jeremy</cp:lastModifiedBy>
  <cp:lastPrinted>2012-03-19T19:04:04Z</cp:lastPrinted>
  <dcterms:created xsi:type="dcterms:W3CDTF">2001-06-12T23:12:10Z</dcterms:created>
  <dcterms:modified xsi:type="dcterms:W3CDTF">2012-03-20T23:17:54Z</dcterms:modified>
</cp:coreProperties>
</file>