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90" windowWidth="11570" windowHeight="7850" tabRatio="930"/>
  </bookViews>
  <sheets>
    <sheet name="Report Cover" sheetId="19" r:id="rId1"/>
    <sheet name="Cover Page" sheetId="22" r:id="rId2"/>
    <sheet name="Program MW" sheetId="32" r:id="rId3"/>
    <sheet name="Ex Ante LI &amp; Eligibility Stats" sheetId="3" r:id="rId4"/>
    <sheet name="Ex Post LI &amp; Eligibility Stats" sheetId="4" r:id="rId5"/>
    <sheet name="TA-TI Distribution" sheetId="6" r:id="rId6"/>
    <sheet name="DREBA Expenses 2012-14" sheetId="18" r:id="rId7"/>
    <sheet name="Event Summary" sheetId="10" r:id="rId8"/>
    <sheet name="Incentives 2012-14" sheetId="16" r:id="rId9"/>
    <sheet name="ME&amp;O Actual Expenditures" sheetId="29" r:id="rId10"/>
    <sheet name="Fund Shift Log 2012-2014" sheetId="31" r:id="rId11"/>
  </sheets>
  <externalReferences>
    <externalReference r:id="rId12"/>
    <externalReference r:id="rId13"/>
  </externalReferences>
  <definedNames>
    <definedName name="_xlnm._FilterDatabase" localSheetId="7" hidden="1">'Event Summary'!$A$1:$L$37</definedName>
    <definedName name="DREBA2012" localSheetId="6">#REF!</definedName>
    <definedName name="DREBA2012" localSheetId="8">#REF!</definedName>
    <definedName name="DREBA2012" localSheetId="0">#REF!</definedName>
    <definedName name="DREBA2012">#REF!</definedName>
    <definedName name="Orders" localSheetId="6">'[1]ORDERS BW'!$C:$H</definedName>
    <definedName name="Orders" localSheetId="0">'[2]ORDERS BW'!$C:$H</definedName>
    <definedName name="Orders">'[1]ORDERS BW'!$C:$H</definedName>
    <definedName name="_xlnm.Print_Area" localSheetId="6">'DREBA Expenses 2012-14'!$B$1:$T$78</definedName>
    <definedName name="_xlnm.Print_Area" localSheetId="7">'Event Summary'!$A$1:$M$40</definedName>
    <definedName name="_xlnm.Print_Area" localSheetId="3">'Ex Ante LI &amp; Eligibility Stats'!$A$1:$O$19</definedName>
    <definedName name="_xlnm.Print_Area" localSheetId="4">'Ex Post LI &amp; Eligibility Stats'!$A$1:$O$20</definedName>
    <definedName name="_xlnm.Print_Area" localSheetId="10">'Fund Shift Log 2012-2014'!$A$1:$E$23</definedName>
    <definedName name="_xlnm.Print_Area" localSheetId="8">'Incentives 2012-14'!$A$3:$P$21</definedName>
    <definedName name="_xlnm.Print_Area" localSheetId="9">'ME&amp;O Actual Expenditures'!$A$1:$R$64</definedName>
    <definedName name="_xlnm.Print_Area" localSheetId="2">'Program MW'!$A$1:$T$54</definedName>
    <definedName name="_xlnm.Print_Area" localSheetId="5">'TA-TI Distribution'!$A$1:$Y$60</definedName>
    <definedName name="SAPBEXhrIndnt" hidden="1">1</definedName>
    <definedName name="SAPBEXrevision" hidden="1">1</definedName>
    <definedName name="SAPBEXsysID" hidden="1">"BPR"</definedName>
    <definedName name="SAPBEXwbID" hidden="1">"4A0EOS2A54LDHQ8HAAMV1Z7LH"</definedName>
    <definedName name="text">"($ in '000s)"</definedName>
  </definedNames>
  <calcPr calcId="145621"/>
</workbook>
</file>

<file path=xl/calcChain.xml><?xml version="1.0" encoding="utf-8"?>
<calcChain xmlns="http://schemas.openxmlformats.org/spreadsheetml/2006/main">
  <c r="S24" i="32" l="1"/>
  <c r="S23" i="32"/>
  <c r="S22" i="32"/>
  <c r="S21" i="32"/>
  <c r="S20" i="32"/>
  <c r="S19" i="32"/>
  <c r="S18" i="32"/>
  <c r="S17" i="32"/>
  <c r="P24" i="32"/>
  <c r="P23" i="32"/>
  <c r="P22" i="32"/>
  <c r="P21" i="32"/>
  <c r="P20" i="32"/>
  <c r="P19" i="32"/>
  <c r="P18" i="32"/>
  <c r="P17" i="32"/>
  <c r="O17" i="32" l="1"/>
  <c r="O18" i="32"/>
  <c r="O19" i="32"/>
  <c r="O20" i="32"/>
  <c r="C21" i="32"/>
  <c r="C22" i="32"/>
  <c r="C23" i="32"/>
  <c r="C24" i="32"/>
  <c r="C11" i="32"/>
  <c r="C12" i="32"/>
  <c r="C13" i="32"/>
  <c r="C14" i="32"/>
  <c r="C10" i="32"/>
  <c r="B49" i="32" l="1"/>
  <c r="B39" i="32"/>
  <c r="B50" i="32" s="1"/>
  <c r="C30" i="32"/>
  <c r="K25" i="32"/>
  <c r="H25" i="32"/>
  <c r="E25" i="32"/>
  <c r="B25" i="32"/>
  <c r="R20" i="32"/>
  <c r="Q20" i="32"/>
  <c r="N20" i="32"/>
  <c r="R19" i="32"/>
  <c r="Q19" i="32"/>
  <c r="R18" i="32"/>
  <c r="Q18" i="32"/>
  <c r="N18" i="32"/>
  <c r="R17" i="32"/>
  <c r="Q17" i="32"/>
  <c r="N17" i="32"/>
  <c r="N25" i="32" s="1"/>
  <c r="Q15" i="32"/>
  <c r="N15" i="32"/>
  <c r="K15" i="32"/>
  <c r="K26" i="32" s="1"/>
  <c r="H15" i="32"/>
  <c r="E15" i="32"/>
  <c r="E26" i="32" s="1"/>
  <c r="B15" i="32"/>
  <c r="B26" i="32" s="1"/>
  <c r="F5" i="32"/>
  <c r="D5" i="32"/>
  <c r="C46" i="32" l="1"/>
  <c r="C47" i="32"/>
  <c r="C35" i="32"/>
  <c r="C34" i="32"/>
  <c r="C48" i="32"/>
  <c r="C36" i="32"/>
  <c r="C45" i="32"/>
  <c r="C37" i="32"/>
  <c r="C38" i="32"/>
  <c r="D17" i="32"/>
  <c r="D14" i="32"/>
  <c r="D18" i="32"/>
  <c r="D22" i="32"/>
  <c r="D13" i="32"/>
  <c r="D19" i="32"/>
  <c r="D23" i="32"/>
  <c r="D20" i="32"/>
  <c r="D24" i="32"/>
  <c r="D11" i="32"/>
  <c r="D10" i="32"/>
  <c r="D21" i="32"/>
  <c r="D12" i="32"/>
  <c r="D15" i="32" s="1"/>
  <c r="F30" i="32"/>
  <c r="F23" i="32"/>
  <c r="F11" i="32"/>
  <c r="F12" i="32"/>
  <c r="F24" i="32"/>
  <c r="F22" i="32"/>
  <c r="F14" i="32"/>
  <c r="F21" i="32"/>
  <c r="F13" i="32"/>
  <c r="F10" i="32"/>
  <c r="H26" i="32"/>
  <c r="C25" i="32"/>
  <c r="C15" i="32"/>
  <c r="N26" i="32"/>
  <c r="I5" i="32"/>
  <c r="Q25" i="32"/>
  <c r="Q26" i="32" s="1"/>
  <c r="D30" i="32"/>
  <c r="G5" i="32"/>
  <c r="D42" i="32" l="1"/>
  <c r="D46" i="32"/>
  <c r="D34" i="32"/>
  <c r="D43" i="32"/>
  <c r="D47" i="32"/>
  <c r="D36" i="32"/>
  <c r="D44" i="32"/>
  <c r="D48" i="32"/>
  <c r="D37" i="32"/>
  <c r="D45" i="32"/>
  <c r="D41" i="32"/>
  <c r="D38" i="32"/>
  <c r="D35" i="32"/>
  <c r="C26" i="32"/>
  <c r="G17" i="32"/>
  <c r="G24" i="32"/>
  <c r="G22" i="32"/>
  <c r="G20" i="32"/>
  <c r="G14" i="32"/>
  <c r="G12" i="32"/>
  <c r="G10" i="32"/>
  <c r="G19" i="32"/>
  <c r="G23" i="32"/>
  <c r="G21" i="32"/>
  <c r="G18" i="32"/>
  <c r="G13" i="32"/>
  <c r="G11" i="32"/>
  <c r="I23" i="32"/>
  <c r="I21" i="32"/>
  <c r="I14" i="32"/>
  <c r="I10" i="32"/>
  <c r="I11" i="32"/>
  <c r="I24" i="32"/>
  <c r="I22" i="32"/>
  <c r="I13" i="32"/>
  <c r="I12" i="32"/>
  <c r="C49" i="32"/>
  <c r="G30" i="32"/>
  <c r="C39" i="32"/>
  <c r="L5" i="32"/>
  <c r="J5" i="32"/>
  <c r="I30" i="32"/>
  <c r="D25" i="32"/>
  <c r="D26" i="32" s="1"/>
  <c r="F25" i="32"/>
  <c r="F15" i="32"/>
  <c r="J17" i="32" l="1"/>
  <c r="J24" i="32"/>
  <c r="J22" i="32"/>
  <c r="J20" i="32"/>
  <c r="J13" i="32"/>
  <c r="J11" i="32"/>
  <c r="J19" i="32"/>
  <c r="J23" i="32"/>
  <c r="J21" i="32"/>
  <c r="J18" i="32"/>
  <c r="J14" i="32"/>
  <c r="J12" i="32"/>
  <c r="J10" i="32"/>
  <c r="L23" i="32"/>
  <c r="L21" i="32"/>
  <c r="L13" i="32"/>
  <c r="L24" i="32"/>
  <c r="L22" i="32"/>
  <c r="L14" i="32"/>
  <c r="L12" i="32"/>
  <c r="L10" i="32"/>
  <c r="L11" i="32"/>
  <c r="C50" i="32"/>
  <c r="D39" i="32"/>
  <c r="J30" i="32"/>
  <c r="G15" i="32"/>
  <c r="F26" i="32"/>
  <c r="I15" i="32"/>
  <c r="I25" i="32"/>
  <c r="G25" i="32"/>
  <c r="D49" i="32"/>
  <c r="L30" i="32"/>
  <c r="O5" i="32"/>
  <c r="M5" i="32"/>
  <c r="M17" i="32" l="1"/>
  <c r="M24" i="32"/>
  <c r="M22" i="32"/>
  <c r="M20" i="32"/>
  <c r="M14" i="32"/>
  <c r="M12" i="32"/>
  <c r="M10" i="32"/>
  <c r="M19" i="32"/>
  <c r="M23" i="32"/>
  <c r="M21" i="32"/>
  <c r="M18" i="32"/>
  <c r="M13" i="32"/>
  <c r="M11" i="32"/>
  <c r="O23" i="32"/>
  <c r="O21" i="32"/>
  <c r="O12" i="32"/>
  <c r="O24" i="32"/>
  <c r="O22" i="32"/>
  <c r="O13" i="32"/>
  <c r="O11" i="32"/>
  <c r="O14" i="32"/>
  <c r="O10" i="32"/>
  <c r="L25" i="32"/>
  <c r="J25" i="32"/>
  <c r="I26" i="32"/>
  <c r="J15" i="32"/>
  <c r="D50" i="32"/>
  <c r="P5" i="32"/>
  <c r="O30" i="32"/>
  <c r="R5" i="32"/>
  <c r="L15" i="32"/>
  <c r="L26" i="32" s="1"/>
  <c r="G26" i="32"/>
  <c r="M30" i="32"/>
  <c r="R23" i="32" l="1"/>
  <c r="R21" i="32"/>
  <c r="R13" i="32"/>
  <c r="R11" i="32"/>
  <c r="R24" i="32"/>
  <c r="R22" i="32"/>
  <c r="R14" i="32"/>
  <c r="R12" i="32"/>
  <c r="R10" i="32"/>
  <c r="P13" i="32"/>
  <c r="P11" i="32"/>
  <c r="P14" i="32"/>
  <c r="P12" i="32"/>
  <c r="P10" i="32"/>
  <c r="J26" i="32"/>
  <c r="M15" i="32"/>
  <c r="O25" i="32"/>
  <c r="P30" i="32"/>
  <c r="M25" i="32"/>
  <c r="R30" i="32"/>
  <c r="S5" i="32"/>
  <c r="O15" i="32"/>
  <c r="S14" i="32" l="1"/>
  <c r="S12" i="32"/>
  <c r="S10" i="32"/>
  <c r="S13" i="32"/>
  <c r="S11" i="32"/>
  <c r="O26" i="32"/>
  <c r="R15" i="32"/>
  <c r="P25" i="32"/>
  <c r="M26" i="32"/>
  <c r="R25" i="32"/>
  <c r="S30" i="32"/>
  <c r="P15" i="32"/>
  <c r="P26" i="32" s="1"/>
  <c r="R26" i="32" l="1"/>
  <c r="S15" i="32"/>
  <c r="S25" i="32"/>
  <c r="S26" i="32" l="1"/>
  <c r="D36" i="6" l="1"/>
  <c r="D37" i="6"/>
  <c r="D38" i="6"/>
  <c r="D39" i="6"/>
  <c r="D40" i="6"/>
  <c r="D41" i="6"/>
  <c r="D42" i="6"/>
  <c r="W6" i="6"/>
  <c r="Y6" i="6" s="1"/>
  <c r="W7" i="6"/>
  <c r="Y7" i="6" s="1"/>
  <c r="W8" i="6"/>
  <c r="W9" i="6"/>
  <c r="W10" i="6"/>
  <c r="Y10" i="6" s="1"/>
  <c r="W11" i="6"/>
  <c r="Y11" i="6" s="1"/>
  <c r="W12" i="6"/>
  <c r="W5" i="6"/>
  <c r="Y17" i="6"/>
  <c r="Y18" i="6"/>
  <c r="Y19" i="6"/>
  <c r="Y20" i="6"/>
  <c r="Y16" i="6"/>
  <c r="X17" i="6"/>
  <c r="X18" i="6"/>
  <c r="X19" i="6"/>
  <c r="X20" i="6"/>
  <c r="X16" i="6"/>
  <c r="W17" i="6"/>
  <c r="W18" i="6"/>
  <c r="W19" i="6"/>
  <c r="W20" i="6"/>
  <c r="Y8" i="6"/>
  <c r="Y9" i="6"/>
  <c r="Y12" i="6"/>
  <c r="X6" i="6"/>
  <c r="X7" i="6"/>
  <c r="X8" i="6"/>
  <c r="X9" i="6"/>
  <c r="X10" i="6"/>
  <c r="X11" i="6"/>
  <c r="X12" i="6"/>
  <c r="X5" i="6"/>
  <c r="U6" i="6"/>
  <c r="U7" i="6"/>
  <c r="U8" i="6"/>
  <c r="U9" i="6"/>
  <c r="U10" i="6"/>
  <c r="U11" i="6"/>
  <c r="U12" i="6"/>
  <c r="Q6" i="6"/>
  <c r="Q7" i="6"/>
  <c r="Q8" i="6"/>
  <c r="Q9" i="6"/>
  <c r="Q10" i="6"/>
  <c r="Q11" i="6"/>
  <c r="Q12" i="6"/>
  <c r="O9" i="6"/>
  <c r="O10" i="6"/>
  <c r="O11" i="6"/>
  <c r="O12" i="6"/>
  <c r="P9" i="6"/>
  <c r="P10" i="6"/>
  <c r="P11" i="6"/>
  <c r="P12" i="6"/>
  <c r="T11" i="6"/>
  <c r="S11" i="6"/>
  <c r="U5" i="6"/>
  <c r="Q5" i="6"/>
  <c r="I6" i="6"/>
  <c r="I7" i="6"/>
  <c r="I8" i="6"/>
  <c r="I9" i="6"/>
  <c r="I10" i="6"/>
  <c r="I11" i="6"/>
  <c r="I12" i="6"/>
  <c r="I5" i="6"/>
  <c r="E6" i="6"/>
  <c r="E7" i="6"/>
  <c r="E8" i="6"/>
  <c r="E9" i="6"/>
  <c r="E10" i="6"/>
  <c r="E11" i="6"/>
  <c r="E12" i="6"/>
  <c r="E5" i="6"/>
  <c r="M11" i="6"/>
  <c r="M12" i="6"/>
  <c r="L11" i="6"/>
  <c r="L12" i="6"/>
  <c r="K11" i="6"/>
  <c r="K12" i="6"/>
  <c r="H11" i="6"/>
  <c r="H12" i="6"/>
  <c r="G11" i="6"/>
  <c r="G12" i="6"/>
  <c r="D47" i="6" l="1"/>
  <c r="D48" i="6"/>
  <c r="D49" i="6"/>
  <c r="D50" i="6"/>
  <c r="D46" i="6"/>
  <c r="D35" i="6"/>
  <c r="C47" i="6" l="1"/>
  <c r="C48" i="6"/>
  <c r="C49" i="6"/>
  <c r="C50" i="6"/>
  <c r="C46" i="6"/>
  <c r="C36" i="6"/>
  <c r="C35" i="6"/>
  <c r="I15" i="18" l="1"/>
  <c r="I13" i="18"/>
  <c r="I12" i="18"/>
  <c r="W16" i="6" l="1"/>
  <c r="V26" i="6"/>
  <c r="R26" i="6" l="1"/>
  <c r="T17" i="6" l="1"/>
  <c r="T18" i="6"/>
  <c r="T19" i="6"/>
  <c r="T20" i="6"/>
  <c r="T16" i="6"/>
  <c r="S17" i="6"/>
  <c r="S18" i="6"/>
  <c r="S19" i="6"/>
  <c r="S20" i="6"/>
  <c r="S16" i="6"/>
  <c r="T5" i="6"/>
  <c r="S5" i="6"/>
  <c r="H40" i="18" l="1"/>
  <c r="J26" i="6" l="1"/>
  <c r="N26" i="6"/>
  <c r="G15" i="18" l="1"/>
  <c r="B23" i="31" l="1"/>
  <c r="P20" i="6"/>
  <c r="P19" i="6"/>
  <c r="P18" i="6"/>
  <c r="P17" i="6"/>
  <c r="P16" i="6"/>
  <c r="L16" i="6"/>
  <c r="O20" i="6"/>
  <c r="O19" i="6"/>
  <c r="O18" i="6"/>
  <c r="O17" i="6"/>
  <c r="O16" i="6"/>
  <c r="K20" i="6"/>
  <c r="K19" i="6"/>
  <c r="K18" i="6"/>
  <c r="K17" i="6"/>
  <c r="K16" i="6"/>
  <c r="G17" i="6"/>
  <c r="G18" i="6"/>
  <c r="G19" i="6"/>
  <c r="G20" i="6"/>
  <c r="G16" i="6"/>
  <c r="P5" i="6"/>
  <c r="O5" i="6"/>
  <c r="K7" i="6"/>
  <c r="O7" i="6" s="1"/>
  <c r="L5" i="6"/>
  <c r="K5" i="6"/>
  <c r="G6" i="6"/>
  <c r="K6" i="6" s="1"/>
  <c r="O6" i="6" s="1"/>
  <c r="G7" i="6"/>
  <c r="G8" i="6"/>
  <c r="K8" i="6" s="1"/>
  <c r="O8" i="6" s="1"/>
  <c r="G9" i="6"/>
  <c r="K9" i="6" s="1"/>
  <c r="G10" i="6"/>
  <c r="K10" i="6" s="1"/>
  <c r="G5" i="6"/>
  <c r="L20" i="6"/>
  <c r="L19" i="6"/>
  <c r="L18" i="6"/>
  <c r="L17" i="6"/>
  <c r="C41" i="6" l="1"/>
  <c r="S10" i="6"/>
  <c r="C37" i="6"/>
  <c r="S6" i="6"/>
  <c r="C39" i="6"/>
  <c r="S8" i="6"/>
  <c r="C42" i="6"/>
  <c r="S12" i="6"/>
  <c r="C40" i="6"/>
  <c r="S9" i="6"/>
  <c r="C38" i="6"/>
  <c r="S7" i="6"/>
  <c r="F15" i="18" l="1"/>
  <c r="O20" i="16" l="1"/>
  <c r="O8" i="16"/>
  <c r="P8" i="16" s="1"/>
  <c r="O9" i="16"/>
  <c r="P9" i="16" s="1"/>
  <c r="O10" i="16"/>
  <c r="O11" i="16"/>
  <c r="P11" i="16" s="1"/>
  <c r="O12" i="16"/>
  <c r="P12" i="16" s="1"/>
  <c r="O13" i="16"/>
  <c r="P13" i="16" s="1"/>
  <c r="O14" i="16"/>
  <c r="P14" i="16" s="1"/>
  <c r="O15" i="16"/>
  <c r="P15" i="16" s="1"/>
  <c r="O7" i="16"/>
  <c r="P7" i="16" s="1"/>
  <c r="B16" i="16"/>
  <c r="O16" i="16" l="1"/>
  <c r="P10" i="16"/>
  <c r="H17" i="6"/>
  <c r="H18" i="6"/>
  <c r="H19" i="6"/>
  <c r="H20" i="6"/>
  <c r="H16" i="6"/>
  <c r="H9" i="6"/>
  <c r="L9" i="6" s="1"/>
  <c r="H10" i="6"/>
  <c r="L10" i="6" s="1"/>
  <c r="T9" i="6" l="1"/>
  <c r="T12" i="6"/>
  <c r="T10" i="6"/>
  <c r="E15" i="18"/>
  <c r="D15" i="18"/>
  <c r="E41" i="18"/>
  <c r="D41" i="18"/>
  <c r="E40" i="18"/>
  <c r="D40" i="18"/>
  <c r="B26" i="6" l="1"/>
  <c r="F26" i="6" s="1"/>
  <c r="S60" i="18" l="1"/>
  <c r="D7" i="6" l="1"/>
  <c r="H7" i="6" s="1"/>
  <c r="L7" i="6" s="1"/>
  <c r="P7" i="6" s="1"/>
  <c r="D8" i="6"/>
  <c r="H8" i="6" s="1"/>
  <c r="L8" i="6" s="1"/>
  <c r="P8" i="6" s="1"/>
  <c r="D6" i="6"/>
  <c r="H6" i="6" s="1"/>
  <c r="L6" i="6" s="1"/>
  <c r="P6" i="6" s="1"/>
  <c r="T8" i="6" l="1"/>
  <c r="E36" i="6"/>
  <c r="T6" i="6"/>
  <c r="T7" i="6"/>
  <c r="P67" i="18"/>
  <c r="Q67" i="18" s="1"/>
  <c r="P64" i="18"/>
  <c r="Q64" i="18" s="1"/>
  <c r="P63" i="18"/>
  <c r="Q63" i="18" s="1"/>
  <c r="P59" i="18"/>
  <c r="Q59" i="18" s="1"/>
  <c r="P58" i="18"/>
  <c r="Q58" i="18" s="1"/>
  <c r="P57" i="18"/>
  <c r="Q57" i="18" s="1"/>
  <c r="P56" i="18"/>
  <c r="Q56" i="18" s="1"/>
  <c r="P55" i="18"/>
  <c r="Q55" i="18" s="1"/>
  <c r="P54" i="18"/>
  <c r="Q54" i="18" s="1"/>
  <c r="P53" i="18"/>
  <c r="Q53" i="18" s="1"/>
  <c r="P49" i="18"/>
  <c r="Q49" i="18" s="1"/>
  <c r="P48" i="18"/>
  <c r="Q48" i="18" s="1"/>
  <c r="P47" i="18"/>
  <c r="Q47" i="18" s="1"/>
  <c r="P46" i="18"/>
  <c r="Q46" i="18" s="1"/>
  <c r="P42" i="18"/>
  <c r="Q42" i="18" s="1"/>
  <c r="P39" i="18"/>
  <c r="Q39" i="18" s="1"/>
  <c r="P35" i="18"/>
  <c r="Q35" i="18" s="1"/>
  <c r="P34" i="18"/>
  <c r="Q34" i="18" s="1"/>
  <c r="P30" i="18"/>
  <c r="Q30" i="18" s="1"/>
  <c r="P29" i="18"/>
  <c r="Q29" i="18" s="1"/>
  <c r="P28" i="18"/>
  <c r="Q28" i="18" s="1"/>
  <c r="P24" i="18"/>
  <c r="Q24" i="18" s="1"/>
  <c r="P23" i="18"/>
  <c r="Q23" i="18" s="1"/>
  <c r="P19" i="18"/>
  <c r="Q19" i="18" s="1"/>
  <c r="P13" i="18"/>
  <c r="Q13" i="18" s="1"/>
  <c r="P14" i="18"/>
  <c r="Q14" i="18" s="1"/>
  <c r="P15" i="18"/>
  <c r="Q15" i="18" s="1"/>
  <c r="P12" i="18"/>
  <c r="Q12" i="18" s="1"/>
  <c r="P8" i="18"/>
  <c r="Q8" i="18" s="1"/>
  <c r="P7" i="18"/>
  <c r="Q7" i="18" s="1"/>
  <c r="P40" i="18" l="1"/>
  <c r="Q40" i="18" s="1"/>
  <c r="P41" i="18"/>
  <c r="Q41" i="18" s="1"/>
  <c r="D5" i="6" l="1"/>
  <c r="H5" i="6" s="1"/>
  <c r="O30" i="29" l="1"/>
  <c r="O29" i="29"/>
  <c r="Q29" i="29" s="1"/>
  <c r="O28" i="29"/>
  <c r="Q28" i="29" s="1"/>
  <c r="O27" i="29"/>
  <c r="O26" i="29"/>
  <c r="C25" i="29"/>
  <c r="D25" i="29"/>
  <c r="E25" i="29"/>
  <c r="F25" i="29"/>
  <c r="G25" i="29"/>
  <c r="H25" i="29"/>
  <c r="I25" i="29"/>
  <c r="J25" i="29"/>
  <c r="K25" i="29"/>
  <c r="L25" i="29"/>
  <c r="M25" i="29"/>
  <c r="N25" i="29"/>
  <c r="P25" i="29"/>
  <c r="P43" i="29" s="1"/>
  <c r="P58" i="29"/>
  <c r="O57" i="29"/>
  <c r="Q57" i="29" s="1"/>
  <c r="O56" i="29"/>
  <c r="Q56" i="29" s="1"/>
  <c r="O55" i="29"/>
  <c r="Q55" i="29" s="1"/>
  <c r="O54" i="29"/>
  <c r="Q54" i="29" s="1"/>
  <c r="P51" i="29"/>
  <c r="O50" i="29"/>
  <c r="Q50" i="29" s="1"/>
  <c r="O49" i="29"/>
  <c r="O48" i="29"/>
  <c r="Q48" i="29" s="1"/>
  <c r="O47" i="29"/>
  <c r="O46" i="29"/>
  <c r="Q46" i="29" s="1"/>
  <c r="O21" i="29"/>
  <c r="Q21" i="29" s="1"/>
  <c r="O20" i="29"/>
  <c r="Q20" i="29" s="1"/>
  <c r="O17" i="29"/>
  <c r="Q17" i="29" s="1"/>
  <c r="O15" i="29"/>
  <c r="Q15" i="29" s="1"/>
  <c r="O13" i="29"/>
  <c r="Q13" i="29" s="1"/>
  <c r="O12" i="29"/>
  <c r="Q12" i="29" s="1"/>
  <c r="Q49" i="29"/>
  <c r="Q47" i="29"/>
  <c r="Q30" i="29"/>
  <c r="Q26" i="29"/>
  <c r="O5" i="29"/>
  <c r="Q5" i="29" s="1"/>
  <c r="O22" i="29"/>
  <c r="Q22" i="29" s="1"/>
  <c r="B58" i="29"/>
  <c r="B43" i="29"/>
  <c r="B51" i="29"/>
  <c r="B25" i="29"/>
  <c r="Q51" i="29" l="1"/>
  <c r="Q58" i="29"/>
  <c r="O25" i="29"/>
  <c r="Q27" i="29"/>
  <c r="Q25" i="29" s="1"/>
  <c r="Q43" i="29" s="1"/>
  <c r="R58" i="18"/>
  <c r="R53" i="18"/>
  <c r="C50" i="18"/>
  <c r="C6" i="29" l="1"/>
  <c r="C43" i="29"/>
  <c r="G13" i="6" l="1"/>
  <c r="H13" i="6"/>
  <c r="Y42" i="6" l="1"/>
  <c r="U42" i="6"/>
  <c r="Q42" i="6"/>
  <c r="M42" i="6"/>
  <c r="X51" i="6"/>
  <c r="D51" i="6"/>
  <c r="T51" i="6"/>
  <c r="R55" i="18" l="1"/>
  <c r="N58" i="29" l="1"/>
  <c r="N51" i="29"/>
  <c r="N43" i="29"/>
  <c r="D6" i="29"/>
  <c r="E6" i="29"/>
  <c r="F6" i="29"/>
  <c r="G6" i="29"/>
  <c r="H6" i="29"/>
  <c r="I6" i="29"/>
  <c r="N6" i="29"/>
  <c r="M58" i="29" l="1"/>
  <c r="M51" i="29"/>
  <c r="M43" i="29"/>
  <c r="M6" i="29"/>
  <c r="P51" i="6" l="1"/>
  <c r="M49" i="6" l="1"/>
  <c r="M48" i="6"/>
  <c r="M46" i="6"/>
  <c r="M47" i="6"/>
  <c r="M50" i="6"/>
  <c r="Q48" i="6" l="1"/>
  <c r="Q47" i="6"/>
  <c r="Q50" i="6"/>
  <c r="Q46" i="6"/>
  <c r="M51" i="6"/>
  <c r="O51" i="6"/>
  <c r="Q49" i="6"/>
  <c r="L58" i="29"/>
  <c r="L51" i="29"/>
  <c r="L43" i="29"/>
  <c r="L6" i="29"/>
  <c r="L16" i="16"/>
  <c r="S51" i="6" l="1"/>
  <c r="U46" i="6"/>
  <c r="Y47" i="6"/>
  <c r="U47" i="6"/>
  <c r="Y49" i="6"/>
  <c r="U49" i="6"/>
  <c r="Y50" i="6"/>
  <c r="U50" i="6"/>
  <c r="U48" i="6"/>
  <c r="Y48" i="6"/>
  <c r="Q51" i="6"/>
  <c r="U51" i="6" l="1"/>
  <c r="Y46" i="6"/>
  <c r="Y51" i="6" s="1"/>
  <c r="W51" i="6"/>
  <c r="K43" i="29" l="1"/>
  <c r="K58" i="29"/>
  <c r="K51" i="29"/>
  <c r="K6" i="29"/>
  <c r="L51" i="6" l="1"/>
  <c r="K51" i="6"/>
  <c r="O4" i="29" l="1"/>
  <c r="Q4" i="29" s="1"/>
  <c r="Q6" i="29" s="1"/>
  <c r="O6" i="29" l="1"/>
  <c r="J58" i="29"/>
  <c r="I58" i="29"/>
  <c r="H58" i="29"/>
  <c r="G58" i="29"/>
  <c r="F58" i="29"/>
  <c r="E58" i="29"/>
  <c r="D58" i="29"/>
  <c r="C58" i="29"/>
  <c r="J51" i="29"/>
  <c r="I51" i="29"/>
  <c r="H51" i="29"/>
  <c r="G51" i="29"/>
  <c r="F51" i="29"/>
  <c r="E51" i="29"/>
  <c r="D51" i="29"/>
  <c r="C51" i="29"/>
  <c r="J43" i="29"/>
  <c r="I43" i="29"/>
  <c r="H43" i="29"/>
  <c r="E43" i="29"/>
  <c r="D43" i="29"/>
  <c r="G43" i="29"/>
  <c r="F43" i="29"/>
  <c r="J6" i="29"/>
  <c r="P4" i="29"/>
  <c r="P6" i="29" s="1"/>
  <c r="O58" i="29" l="1"/>
  <c r="O51" i="29"/>
  <c r="O43" i="29"/>
  <c r="H51" i="6" l="1"/>
  <c r="G51" i="6" l="1"/>
  <c r="I42" i="6"/>
  <c r="C51" i="6" l="1"/>
  <c r="D16" i="16" l="1"/>
  <c r="I16" i="16"/>
  <c r="J16" i="16"/>
  <c r="K16" i="16"/>
  <c r="M16" i="16"/>
  <c r="N16" i="16"/>
  <c r="H16" i="16"/>
  <c r="G16" i="16"/>
  <c r="F16" i="16"/>
  <c r="E16" i="16"/>
  <c r="C16" i="16"/>
  <c r="O21" i="6" l="1"/>
  <c r="S21" i="6" s="1"/>
  <c r="W21" i="6" s="1"/>
  <c r="I38" i="6" l="1"/>
  <c r="H43" i="6"/>
  <c r="H53" i="6" s="1"/>
  <c r="I41" i="6"/>
  <c r="I40" i="6"/>
  <c r="I36" i="6"/>
  <c r="U16" i="6"/>
  <c r="M38" i="6" l="1"/>
  <c r="M40" i="6"/>
  <c r="L43" i="6"/>
  <c r="L53" i="6" s="1"/>
  <c r="M41" i="6"/>
  <c r="I35" i="6"/>
  <c r="M36" i="6"/>
  <c r="Q38" i="6" l="1"/>
  <c r="Q41" i="6"/>
  <c r="Q40" i="6"/>
  <c r="P43" i="6"/>
  <c r="P53" i="6" s="1"/>
  <c r="Q36" i="6"/>
  <c r="M35" i="6"/>
  <c r="P21" i="6"/>
  <c r="T21" i="6" s="1"/>
  <c r="X21" i="6" s="1"/>
  <c r="Y21" i="6" s="1"/>
  <c r="L21" i="6"/>
  <c r="K21" i="6"/>
  <c r="U40" i="6" l="1"/>
  <c r="Y40" i="6"/>
  <c r="U38" i="6"/>
  <c r="Y38" i="6"/>
  <c r="T43" i="6"/>
  <c r="T53" i="6" s="1"/>
  <c r="X43" i="6"/>
  <c r="X53" i="6" s="1"/>
  <c r="U41" i="6"/>
  <c r="Y41" i="6"/>
  <c r="U36" i="6"/>
  <c r="Y36" i="6"/>
  <c r="Q35" i="6"/>
  <c r="U35" i="6" l="1"/>
  <c r="Y35" i="6"/>
  <c r="S65" i="18" l="1"/>
  <c r="S67" i="18" s="1"/>
  <c r="R65" i="18"/>
  <c r="O65" i="18"/>
  <c r="N65" i="18"/>
  <c r="M65" i="18"/>
  <c r="L65" i="18"/>
  <c r="K65" i="18"/>
  <c r="J65" i="18"/>
  <c r="I65" i="18"/>
  <c r="H65" i="18"/>
  <c r="G65" i="18"/>
  <c r="F65" i="18"/>
  <c r="E65" i="18"/>
  <c r="D65" i="18"/>
  <c r="C65" i="18"/>
  <c r="T64" i="18"/>
  <c r="R60" i="18"/>
  <c r="O60" i="18"/>
  <c r="N60" i="18"/>
  <c r="M60" i="18"/>
  <c r="L60" i="18"/>
  <c r="K60" i="18"/>
  <c r="J60" i="18"/>
  <c r="I60" i="18"/>
  <c r="H60" i="18"/>
  <c r="G60" i="18"/>
  <c r="F60" i="18"/>
  <c r="E60" i="18"/>
  <c r="D60" i="18"/>
  <c r="C60" i="18"/>
  <c r="T59" i="18"/>
  <c r="T58" i="18"/>
  <c r="T57" i="18"/>
  <c r="T56" i="18"/>
  <c r="T55" i="18"/>
  <c r="T54" i="18"/>
  <c r="S50" i="18"/>
  <c r="R50" i="18"/>
  <c r="O50" i="18"/>
  <c r="N50" i="18"/>
  <c r="M50" i="18"/>
  <c r="L50" i="18"/>
  <c r="K50" i="18"/>
  <c r="J50" i="18"/>
  <c r="I50" i="18"/>
  <c r="H50" i="18"/>
  <c r="G50" i="18"/>
  <c r="F50" i="18"/>
  <c r="E50" i="18"/>
  <c r="D50" i="18"/>
  <c r="T49" i="18"/>
  <c r="T48" i="18"/>
  <c r="T47" i="18"/>
  <c r="S43" i="18"/>
  <c r="R43" i="18"/>
  <c r="O43" i="18"/>
  <c r="N43" i="18"/>
  <c r="M43" i="18"/>
  <c r="L43" i="18"/>
  <c r="K43" i="18"/>
  <c r="J43" i="18"/>
  <c r="I43" i="18"/>
  <c r="H43" i="18"/>
  <c r="C43" i="18"/>
  <c r="T42" i="18"/>
  <c r="G43" i="18"/>
  <c r="F43" i="18"/>
  <c r="E43" i="18"/>
  <c r="D43" i="18"/>
  <c r="S36" i="18"/>
  <c r="R36" i="18"/>
  <c r="O36" i="18"/>
  <c r="N36" i="18"/>
  <c r="M36" i="18"/>
  <c r="L36" i="18"/>
  <c r="K36" i="18"/>
  <c r="J36" i="18"/>
  <c r="I36" i="18"/>
  <c r="H36" i="18"/>
  <c r="G36" i="18"/>
  <c r="F36" i="18"/>
  <c r="E36" i="18"/>
  <c r="D36" i="18"/>
  <c r="C36" i="18"/>
  <c r="T35" i="18"/>
  <c r="S31" i="18"/>
  <c r="R31" i="18"/>
  <c r="O31" i="18"/>
  <c r="N31" i="18"/>
  <c r="M31" i="18"/>
  <c r="L31" i="18"/>
  <c r="K31" i="18"/>
  <c r="J31" i="18"/>
  <c r="I31" i="18"/>
  <c r="H31" i="18"/>
  <c r="G31" i="18"/>
  <c r="F31" i="18"/>
  <c r="E31" i="18"/>
  <c r="D31" i="18"/>
  <c r="C31" i="18"/>
  <c r="T30" i="18"/>
  <c r="T29" i="18"/>
  <c r="S25" i="18"/>
  <c r="R25" i="18"/>
  <c r="O25" i="18"/>
  <c r="N25" i="18"/>
  <c r="M25" i="18"/>
  <c r="L25" i="18"/>
  <c r="K25" i="18"/>
  <c r="J25" i="18"/>
  <c r="I25" i="18"/>
  <c r="H25" i="18"/>
  <c r="G25" i="18"/>
  <c r="F25" i="18"/>
  <c r="E25" i="18"/>
  <c r="D25" i="18"/>
  <c r="C25" i="18"/>
  <c r="T24" i="18"/>
  <c r="S20" i="18"/>
  <c r="R20" i="18"/>
  <c r="O20" i="18"/>
  <c r="N20" i="18"/>
  <c r="M20" i="18"/>
  <c r="L20" i="18"/>
  <c r="K20" i="18"/>
  <c r="J20" i="18"/>
  <c r="I20" i="18"/>
  <c r="H20" i="18"/>
  <c r="G20" i="18"/>
  <c r="F20" i="18"/>
  <c r="E20" i="18"/>
  <c r="D20" i="18"/>
  <c r="C20" i="18"/>
  <c r="P20" i="18"/>
  <c r="S16" i="18"/>
  <c r="R16" i="18"/>
  <c r="O16" i="18"/>
  <c r="N16" i="18"/>
  <c r="M16" i="18"/>
  <c r="L16" i="18"/>
  <c r="K16" i="18"/>
  <c r="J16" i="18"/>
  <c r="I16" i="18"/>
  <c r="H16" i="18"/>
  <c r="C16" i="18"/>
  <c r="G16" i="18"/>
  <c r="F16" i="18"/>
  <c r="E16" i="18"/>
  <c r="D16" i="18"/>
  <c r="T14" i="18"/>
  <c r="T13" i="18"/>
  <c r="S9" i="18"/>
  <c r="R9" i="18"/>
  <c r="O9" i="18"/>
  <c r="N9" i="18"/>
  <c r="M9" i="18"/>
  <c r="L9" i="18"/>
  <c r="K9" i="18"/>
  <c r="J9" i="18"/>
  <c r="I9" i="18"/>
  <c r="H9" i="18"/>
  <c r="G9" i="18"/>
  <c r="F9" i="18"/>
  <c r="E9" i="18"/>
  <c r="D9" i="18"/>
  <c r="C9" i="18"/>
  <c r="C68" i="18" s="1"/>
  <c r="T8" i="18"/>
  <c r="H68" i="18" l="1"/>
  <c r="O68" i="18"/>
  <c r="S68" i="18"/>
  <c r="N68" i="18"/>
  <c r="M68" i="18"/>
  <c r="L68" i="18"/>
  <c r="K68" i="18"/>
  <c r="J68" i="18"/>
  <c r="P60" i="18"/>
  <c r="P50" i="18"/>
  <c r="I68" i="18"/>
  <c r="P65" i="18"/>
  <c r="P36" i="18"/>
  <c r="P9" i="18"/>
  <c r="G68" i="18"/>
  <c r="F68" i="18"/>
  <c r="E68" i="18"/>
  <c r="Q60" i="18"/>
  <c r="T60" i="18" s="1"/>
  <c r="Q65" i="18"/>
  <c r="T65" i="18" s="1"/>
  <c r="P25" i="18"/>
  <c r="R68" i="18"/>
  <c r="D68" i="18"/>
  <c r="Q31" i="18"/>
  <c r="T31" i="18" s="1"/>
  <c r="T28" i="18"/>
  <c r="T15" i="18"/>
  <c r="P31" i="18"/>
  <c r="T40" i="18"/>
  <c r="T63" i="18" l="1"/>
  <c r="T53" i="18"/>
  <c r="Q25" i="18"/>
  <c r="T25" i="18" s="1"/>
  <c r="T23" i="18"/>
  <c r="T39" i="18"/>
  <c r="Q43" i="18"/>
  <c r="T43" i="18" s="1"/>
  <c r="Q9" i="18"/>
  <c r="T7" i="18"/>
  <c r="P16" i="18"/>
  <c r="Q50" i="18"/>
  <c r="T50" i="18" s="1"/>
  <c r="T46" i="18"/>
  <c r="Q36" i="18"/>
  <c r="T36" i="18" s="1"/>
  <c r="T34" i="18"/>
  <c r="T19" i="18"/>
  <c r="Q20" i="18"/>
  <c r="T20" i="18" s="1"/>
  <c r="Q16" i="18"/>
  <c r="T16" i="18" s="1"/>
  <c r="T12" i="18"/>
  <c r="P43" i="18"/>
  <c r="P68" i="18" l="1"/>
  <c r="Q68" i="18"/>
  <c r="T9" i="18"/>
  <c r="T68" i="18" l="1"/>
  <c r="X13" i="6" l="1"/>
  <c r="X23" i="6" s="1"/>
  <c r="T13" i="6"/>
  <c r="T23" i="6" s="1"/>
  <c r="P13" i="6"/>
  <c r="L13" i="6"/>
  <c r="L23" i="6" s="1"/>
  <c r="P23" i="6" l="1"/>
  <c r="D43" i="6"/>
  <c r="D53" i="6" s="1"/>
  <c r="I39" i="6"/>
  <c r="K13" i="6"/>
  <c r="K23" i="6" s="1"/>
  <c r="O13" i="6"/>
  <c r="O23" i="6" s="1"/>
  <c r="M39" i="6" l="1"/>
  <c r="S13" i="6"/>
  <c r="S23" i="6" s="1"/>
  <c r="W13" i="6" l="1"/>
  <c r="W23" i="6" s="1"/>
  <c r="Q39" i="6"/>
  <c r="P20" i="16"/>
  <c r="U39" i="6" l="1"/>
  <c r="Y39" i="6"/>
  <c r="C43" i="6"/>
  <c r="C53" i="6" s="1"/>
  <c r="I37" i="6" l="1"/>
  <c r="I43" i="6" s="1"/>
  <c r="G43" i="6"/>
  <c r="G53" i="6" s="1"/>
  <c r="H21" i="6"/>
  <c r="H23" i="6" s="1"/>
  <c r="G21" i="6"/>
  <c r="G23" i="6" s="1"/>
  <c r="M37" i="6" l="1"/>
  <c r="M43" i="6" s="1"/>
  <c r="M53" i="6" s="1"/>
  <c r="K43" i="6"/>
  <c r="K53" i="6" s="1"/>
  <c r="Y58" i="6"/>
  <c r="X58" i="6"/>
  <c r="W58" i="6"/>
  <c r="V58" i="6"/>
  <c r="V60" i="6" s="1"/>
  <c r="U58" i="6"/>
  <c r="T58" i="6"/>
  <c r="S58" i="6"/>
  <c r="R58" i="6"/>
  <c r="R60" i="6" s="1"/>
  <c r="Q58" i="6"/>
  <c r="P58" i="6"/>
  <c r="O58" i="6"/>
  <c r="N58" i="6"/>
  <c r="N60" i="6" s="1"/>
  <c r="M58" i="6"/>
  <c r="L58" i="6"/>
  <c r="K58" i="6"/>
  <c r="J58" i="6"/>
  <c r="J60" i="6" s="1"/>
  <c r="I58" i="6"/>
  <c r="H58" i="6"/>
  <c r="G58" i="6"/>
  <c r="F58" i="6"/>
  <c r="F60" i="6" s="1"/>
  <c r="E58" i="6"/>
  <c r="D58" i="6"/>
  <c r="C58" i="6"/>
  <c r="B58" i="6"/>
  <c r="B60" i="6" s="1"/>
  <c r="I50" i="6"/>
  <c r="E50" i="6"/>
  <c r="I49" i="6"/>
  <c r="E49" i="6"/>
  <c r="I48" i="6"/>
  <c r="E48" i="6"/>
  <c r="I47" i="6"/>
  <c r="E47" i="6"/>
  <c r="I46" i="6"/>
  <c r="E46" i="6"/>
  <c r="E42" i="6"/>
  <c r="E41" i="6"/>
  <c r="E40" i="6"/>
  <c r="E39" i="6"/>
  <c r="E38" i="6"/>
  <c r="E37" i="6"/>
  <c r="E35" i="6"/>
  <c r="Y28" i="6"/>
  <c r="X28" i="6"/>
  <c r="W28" i="6"/>
  <c r="V28" i="6"/>
  <c r="V30" i="6" s="1"/>
  <c r="U28" i="6"/>
  <c r="T28" i="6"/>
  <c r="S28" i="6"/>
  <c r="R28" i="6"/>
  <c r="R30" i="6" s="1"/>
  <c r="Q28" i="6"/>
  <c r="P28" i="6"/>
  <c r="O28" i="6"/>
  <c r="N28" i="6"/>
  <c r="N30" i="6" s="1"/>
  <c r="M28" i="6"/>
  <c r="L28" i="6"/>
  <c r="K28" i="6"/>
  <c r="J28" i="6"/>
  <c r="J30" i="6" s="1"/>
  <c r="I28" i="6"/>
  <c r="H28" i="6"/>
  <c r="G28" i="6"/>
  <c r="F28" i="6"/>
  <c r="F30" i="6" s="1"/>
  <c r="E28" i="6"/>
  <c r="D28" i="6"/>
  <c r="C28" i="6"/>
  <c r="B28" i="6"/>
  <c r="B30" i="6" s="1"/>
  <c r="D21" i="6"/>
  <c r="C21" i="6"/>
  <c r="U20" i="6"/>
  <c r="Q20" i="6"/>
  <c r="M20" i="6"/>
  <c r="I20" i="6"/>
  <c r="E20" i="6"/>
  <c r="U19" i="6"/>
  <c r="Q19" i="6"/>
  <c r="M19" i="6"/>
  <c r="I19" i="6"/>
  <c r="E19" i="6"/>
  <c r="U18" i="6"/>
  <c r="Q18" i="6"/>
  <c r="M18" i="6"/>
  <c r="I18" i="6"/>
  <c r="E18" i="6"/>
  <c r="U17" i="6"/>
  <c r="Q17" i="6"/>
  <c r="M17" i="6"/>
  <c r="I17" i="6"/>
  <c r="E17" i="6"/>
  <c r="Q16" i="6"/>
  <c r="M16" i="6"/>
  <c r="I16" i="6"/>
  <c r="E16" i="6"/>
  <c r="D13" i="6"/>
  <c r="D23" i="6" s="1"/>
  <c r="C13" i="6"/>
  <c r="M10" i="6"/>
  <c r="M9" i="6"/>
  <c r="M8" i="6"/>
  <c r="M7" i="6"/>
  <c r="M6" i="6"/>
  <c r="Y5" i="6"/>
  <c r="M5" i="6"/>
  <c r="Q21" i="6" l="1"/>
  <c r="M21" i="6"/>
  <c r="I13" i="6"/>
  <c r="C23" i="6"/>
  <c r="E21" i="6"/>
  <c r="I21" i="6"/>
  <c r="E13" i="6"/>
  <c r="M13" i="6"/>
  <c r="O43" i="6"/>
  <c r="O53" i="6" s="1"/>
  <c r="Q37" i="6"/>
  <c r="Q43" i="6" s="1"/>
  <c r="Q53" i="6" s="1"/>
  <c r="U13" i="6"/>
  <c r="E51" i="6"/>
  <c r="E43" i="6"/>
  <c r="I51" i="6"/>
  <c r="I53" i="6" s="1"/>
  <c r="Y13" i="6"/>
  <c r="Y23" i="6" s="1"/>
  <c r="U21" i="6"/>
  <c r="Q13" i="6"/>
  <c r="Q23" i="6" s="1"/>
  <c r="E53" i="6" l="1"/>
  <c r="M23" i="6"/>
  <c r="I23" i="6"/>
  <c r="E23" i="6"/>
  <c r="U37" i="6"/>
  <c r="U43" i="6" s="1"/>
  <c r="U53" i="6" s="1"/>
  <c r="S43" i="6"/>
  <c r="S53" i="6" s="1"/>
  <c r="U23" i="6"/>
  <c r="Y37" i="6" l="1"/>
  <c r="Y43" i="6" s="1"/>
  <c r="Y53" i="6" s="1"/>
  <c r="W43" i="6"/>
  <c r="W53" i="6" s="1"/>
  <c r="P16" i="16" l="1"/>
</calcChain>
</file>

<file path=xl/comments1.xml><?xml version="1.0" encoding="utf-8"?>
<comments xmlns="http://schemas.openxmlformats.org/spreadsheetml/2006/main">
  <authors>
    <author>Chiu, Randy</author>
  </authors>
  <commentList>
    <comment ref="Y13" authorId="0">
      <text>
        <r>
          <rPr>
            <b/>
            <sz val="9"/>
            <color indexed="81"/>
            <rFont val="Tahoma"/>
            <family val="2"/>
          </rPr>
          <t>Chiu, Randy:</t>
        </r>
        <r>
          <rPr>
            <sz val="9"/>
            <color indexed="81"/>
            <rFont val="Tahoma"/>
            <family val="2"/>
          </rPr>
          <t xml:space="preserve">
Forecast based on historical performance. Sent before bids received.</t>
        </r>
      </text>
    </comment>
    <comment ref="Z13" authorId="0">
      <text>
        <r>
          <rPr>
            <b/>
            <sz val="9"/>
            <color indexed="81"/>
            <rFont val="Tahoma"/>
            <family val="2"/>
          </rPr>
          <t>Chiu, Randy:</t>
        </r>
        <r>
          <rPr>
            <sz val="9"/>
            <color indexed="81"/>
            <rFont val="Tahoma"/>
            <family val="2"/>
          </rPr>
          <t xml:space="preserve">
Forecast based on historical performance. Sent before bids received.</t>
        </r>
      </text>
    </comment>
    <comment ref="AA13" authorId="0">
      <text>
        <r>
          <rPr>
            <b/>
            <sz val="9"/>
            <color indexed="81"/>
            <rFont val="Tahoma"/>
            <family val="2"/>
          </rPr>
          <t>Chiu, Randy:</t>
        </r>
        <r>
          <rPr>
            <sz val="9"/>
            <color indexed="81"/>
            <rFont val="Tahoma"/>
            <family val="2"/>
          </rPr>
          <t xml:space="preserve">
Forecast based on historical performance. Sent before bids received.</t>
        </r>
      </text>
    </comment>
    <comment ref="AB13" authorId="0">
      <text>
        <r>
          <rPr>
            <b/>
            <sz val="9"/>
            <color indexed="81"/>
            <rFont val="Tahoma"/>
            <family val="2"/>
          </rPr>
          <t>Chiu, Randy:</t>
        </r>
        <r>
          <rPr>
            <sz val="9"/>
            <color indexed="81"/>
            <rFont val="Tahoma"/>
            <family val="2"/>
          </rPr>
          <t xml:space="preserve">
Forecast based on historical performance. Sent before bids received.</t>
        </r>
      </text>
    </comment>
    <comment ref="AC13" authorId="0">
      <text>
        <r>
          <rPr>
            <b/>
            <sz val="9"/>
            <color indexed="81"/>
            <rFont val="Tahoma"/>
            <family val="2"/>
          </rPr>
          <t>Chiu, Randy:</t>
        </r>
        <r>
          <rPr>
            <sz val="9"/>
            <color indexed="81"/>
            <rFont val="Tahoma"/>
            <family val="2"/>
          </rPr>
          <t xml:space="preserve">
Forecast based on historical performance. Sent before bids received.</t>
        </r>
      </text>
    </comment>
    <comment ref="AD13" authorId="0">
      <text>
        <r>
          <rPr>
            <b/>
            <sz val="9"/>
            <color indexed="81"/>
            <rFont val="Tahoma"/>
            <family val="2"/>
          </rPr>
          <t>Chiu, Randy:</t>
        </r>
        <r>
          <rPr>
            <sz val="9"/>
            <color indexed="81"/>
            <rFont val="Tahoma"/>
            <family val="2"/>
          </rPr>
          <t xml:space="preserve">
Forecast based on historical performance. Sent before bids received.</t>
        </r>
      </text>
    </comment>
    <comment ref="AE13" authorId="0">
      <text>
        <r>
          <rPr>
            <b/>
            <sz val="9"/>
            <color indexed="81"/>
            <rFont val="Tahoma"/>
            <family val="2"/>
          </rPr>
          <t>Chiu, Randy:</t>
        </r>
        <r>
          <rPr>
            <sz val="9"/>
            <color indexed="81"/>
            <rFont val="Tahoma"/>
            <family val="2"/>
          </rPr>
          <t xml:space="preserve">
Forecast based on historical performance. Sent before bids received.</t>
        </r>
      </text>
    </comment>
    <comment ref="AF13" authorId="0">
      <text>
        <r>
          <rPr>
            <b/>
            <sz val="9"/>
            <color indexed="81"/>
            <rFont val="Tahoma"/>
            <family val="2"/>
          </rPr>
          <t>Chiu, Randy:</t>
        </r>
        <r>
          <rPr>
            <sz val="9"/>
            <color indexed="81"/>
            <rFont val="Tahoma"/>
            <family val="2"/>
          </rPr>
          <t xml:space="preserve">
Forecast based on historical performance. Sent before bids received.</t>
        </r>
      </text>
    </comment>
  </commentList>
</comments>
</file>

<file path=xl/sharedStrings.xml><?xml version="1.0" encoding="utf-8"?>
<sst xmlns="http://schemas.openxmlformats.org/spreadsheetml/2006/main" count="1000" uniqueCount="300">
  <si>
    <t>Pacific Gas and Electric Company Monthly Report On Interruptible Load and Demand Response</t>
  </si>
  <si>
    <t xml:space="preserve"> </t>
  </si>
  <si>
    <t xml:space="preserve">http://www.pge.com/mybusiness/energysavingsrebates/demandresponse/cs/ </t>
  </si>
  <si>
    <t>Program Eligibility and Average Load Impacts</t>
  </si>
  <si>
    <t>Average Ex Ante Load Impact kW / Customer</t>
  </si>
  <si>
    <t>Program</t>
  </si>
  <si>
    <t>January</t>
  </si>
  <si>
    <t>February</t>
  </si>
  <si>
    <t>March</t>
  </si>
  <si>
    <t>April</t>
  </si>
  <si>
    <t>May</t>
  </si>
  <si>
    <t>June</t>
  </si>
  <si>
    <t>July</t>
  </si>
  <si>
    <t xml:space="preserve">August </t>
  </si>
  <si>
    <t xml:space="preserve">September </t>
  </si>
  <si>
    <t>October</t>
  </si>
  <si>
    <t xml:space="preserve">November </t>
  </si>
  <si>
    <t>December</t>
  </si>
  <si>
    <t>Eligibility Criteria (Refer to tariff for specifics)</t>
  </si>
  <si>
    <t>BIP - Day Of</t>
  </si>
  <si>
    <t>OBMC</t>
  </si>
  <si>
    <t>N/A</t>
  </si>
  <si>
    <t>SLRP</t>
  </si>
  <si>
    <t>SmartAC™ - Commercial</t>
  </si>
  <si>
    <t>SmartAC™ - Residential</t>
  </si>
  <si>
    <t>AMP - Day Ahead</t>
  </si>
  <si>
    <t>AMP - Day Of</t>
  </si>
  <si>
    <t>CBP - Day Ahead</t>
  </si>
  <si>
    <t>CBP - Day Of</t>
  </si>
  <si>
    <t>DBP</t>
  </si>
  <si>
    <t>PDP</t>
  </si>
  <si>
    <t>SmartRate™ - Commercial</t>
  </si>
  <si>
    <t>SmartRate™ - Residential</t>
  </si>
  <si>
    <t>Average Ex Post Load Impact kW / Customer</t>
  </si>
  <si>
    <t>Interruptible/Reliability</t>
  </si>
  <si>
    <t>BIP - Day of</t>
  </si>
  <si>
    <t>August</t>
  </si>
  <si>
    <t>September</t>
  </si>
  <si>
    <t>November</t>
  </si>
  <si>
    <t>Detailed Breakdown of MWs To Date in TA/Auto DR/TI Programs</t>
  </si>
  <si>
    <t>Price Responsive</t>
  </si>
  <si>
    <t>TA Identified MWs</t>
  </si>
  <si>
    <t>Auto DR Verified MWs</t>
  </si>
  <si>
    <t>TI Verified MWs</t>
  </si>
  <si>
    <t>Total Technology MWs</t>
  </si>
  <si>
    <t>Total</t>
  </si>
  <si>
    <t>General Program</t>
  </si>
  <si>
    <t>TA (may also be enrolled in TI and AutoDR)</t>
  </si>
  <si>
    <t>Total TA MWs</t>
  </si>
  <si>
    <t>Cost Item</t>
  </si>
  <si>
    <t>Percent Funding</t>
  </si>
  <si>
    <t>Base Interruptible Program (BIP)</t>
  </si>
  <si>
    <t xml:space="preserve"> Budget Category 1 Total</t>
  </si>
  <si>
    <t xml:space="preserve"> Budget Category 2 Total</t>
  </si>
  <si>
    <t>Aggregator Managed Portfolio (AMP)</t>
  </si>
  <si>
    <t xml:space="preserve"> Budget Category 3 Total</t>
  </si>
  <si>
    <t>DR Emerging Technology</t>
  </si>
  <si>
    <t xml:space="preserve"> Budget Category 4 Total</t>
  </si>
  <si>
    <t xml:space="preserve"> Budget Category 5 Total</t>
  </si>
  <si>
    <t xml:space="preserve"> Budget Category 6 Total</t>
  </si>
  <si>
    <t xml:space="preserve"> Budget Category 7 Total</t>
  </si>
  <si>
    <t xml:space="preserve"> Budget Category 8 Total</t>
  </si>
  <si>
    <t xml:space="preserve"> Budget Category 9 Total</t>
  </si>
  <si>
    <t xml:space="preserve"> Budget Category 10 Total</t>
  </si>
  <si>
    <t xml:space="preserve">    Demand Bidding Program (DBP)</t>
  </si>
  <si>
    <t>Capacity Bidding Program (CBP)</t>
  </si>
  <si>
    <t>Automatic Demand Response (AutoDR)</t>
  </si>
  <si>
    <t>Program Category</t>
  </si>
  <si>
    <t>Event Date</t>
  </si>
  <si>
    <t>SmartAC</t>
  </si>
  <si>
    <t>Annual Total Cost</t>
  </si>
  <si>
    <t>Year-to-Date Total Cost</t>
  </si>
  <si>
    <t>Program Incentives</t>
  </si>
  <si>
    <r>
      <t>Base Interruptible Program (BIP)</t>
    </r>
    <r>
      <rPr>
        <vertAlign val="superscript"/>
        <sz val="11"/>
        <rFont val="Arial"/>
        <family val="2"/>
      </rPr>
      <t>1</t>
    </r>
  </si>
  <si>
    <t xml:space="preserve">    Capacity Bidding Program (CBP)</t>
  </si>
  <si>
    <t>Revenues from Penalties</t>
  </si>
  <si>
    <t>Program-to-Date Total Expenditures 2012-2014</t>
  </si>
  <si>
    <t>Technology Incentive (TI)</t>
  </si>
  <si>
    <t>AGGR MAN PFO</t>
  </si>
  <si>
    <t>AUTO DR</t>
  </si>
  <si>
    <t>BASEINTERRUP</t>
  </si>
  <si>
    <t>C&amp;I INTM RSC</t>
  </si>
  <si>
    <t>CAPACIT BIDD</t>
  </si>
  <si>
    <t>DEMAND BIDD</t>
  </si>
  <si>
    <t>DR CORE E&amp;T</t>
  </si>
  <si>
    <t>DR CORE MKT</t>
  </si>
  <si>
    <t>DR ONLN EROL</t>
  </si>
  <si>
    <t>EM&amp;V_01</t>
  </si>
  <si>
    <t>EMRGTEK</t>
  </si>
  <si>
    <t>INTERACT</t>
  </si>
  <si>
    <t>INTG ENE AUD</t>
  </si>
  <si>
    <t>INTG SALES T</t>
  </si>
  <si>
    <t>INTGRTED E&amp;T</t>
  </si>
  <si>
    <t>INTGRTED MKT</t>
  </si>
  <si>
    <t>OBMC/SLRP</t>
  </si>
  <si>
    <t>PEAK CHOICE</t>
  </si>
  <si>
    <t>PEAK_01</t>
  </si>
  <si>
    <t>PERM LOAD_01</t>
  </si>
  <si>
    <t>PHEV/EV PILO</t>
  </si>
  <si>
    <t>TECHNOL INCV</t>
  </si>
  <si>
    <t>2012-2014 Program Expenditures</t>
  </si>
  <si>
    <t>3-Year Funding</t>
  </si>
  <si>
    <t>Category 1:  Reliability Programs</t>
  </si>
  <si>
    <t>Optional Bidding Mandatory Curtailment / 
   Scheduled Load Reduction (OBMC / SLRP)</t>
  </si>
  <si>
    <t>Category 2:  Price-Responsive Programs</t>
  </si>
  <si>
    <r>
      <t>Demand Bidding Program (DBP)</t>
    </r>
    <r>
      <rPr>
        <b/>
        <sz val="9"/>
        <rFont val="Arial"/>
        <family val="2"/>
      </rPr>
      <t/>
    </r>
  </si>
  <si>
    <t>Category 3:  DR Provider/Aggregator Managed Programs</t>
  </si>
  <si>
    <t>Category 4: Emerging &amp; Enabling Programs</t>
  </si>
  <si>
    <t>Auto DR</t>
  </si>
  <si>
    <t>Category 5:  Pilots</t>
  </si>
  <si>
    <t>T&amp;D DR</t>
  </si>
  <si>
    <t>Plug-in Hybrid EV/EV (incl. HAN-EV)</t>
  </si>
  <si>
    <t>DRMEC</t>
  </si>
  <si>
    <t>DR Research Studies</t>
  </si>
  <si>
    <t>Category 7:  Marketing, Education and Outreach</t>
  </si>
  <si>
    <t>Education and Training</t>
  </si>
  <si>
    <t>Category 8:  DR System Support Activities</t>
  </si>
  <si>
    <t>DR Enrollment &amp; Support</t>
  </si>
  <si>
    <t>DR Integration Policy &amp; Planning</t>
  </si>
  <si>
    <t>Category 10:  Special Projects</t>
  </si>
  <si>
    <t>Permanent Load Shifting</t>
  </si>
  <si>
    <r>
      <rPr>
        <vertAlign val="superscript"/>
        <sz val="9"/>
        <rFont val="Arial"/>
        <family val="2"/>
      </rPr>
      <t>(1)</t>
    </r>
    <r>
      <rPr>
        <sz val="9"/>
        <rFont val="Arial"/>
        <family val="2"/>
      </rPr>
      <t xml:space="preserve">  Authorized funding for 2012 only.</t>
    </r>
  </si>
  <si>
    <r>
      <t xml:space="preserve">Statewide Marketing </t>
    </r>
    <r>
      <rPr>
        <vertAlign val="superscript"/>
        <sz val="9"/>
        <rFont val="Arial"/>
        <family val="2"/>
      </rPr>
      <t>(1)</t>
    </r>
  </si>
  <si>
    <r>
      <t xml:space="preserve">DR Core Marketing and Outreach </t>
    </r>
    <r>
      <rPr>
        <vertAlign val="superscript"/>
        <sz val="9"/>
        <rFont val="Arial"/>
        <family val="2"/>
      </rPr>
      <t>(2)</t>
    </r>
  </si>
  <si>
    <t>Smart AC</t>
  </si>
  <si>
    <r>
      <t xml:space="preserve">    Optional Binding Mandatory Curtailment / 
        Scheduled Load Reduction Program 
        </t>
    </r>
    <r>
      <rPr>
        <sz val="8"/>
        <rFont val="Arial"/>
        <family val="2"/>
      </rPr>
      <t>(OBMC / SLRP)</t>
    </r>
    <r>
      <rPr>
        <vertAlign val="superscript"/>
        <sz val="11"/>
        <rFont val="Arial"/>
        <family val="2"/>
      </rPr>
      <t>1</t>
    </r>
  </si>
  <si>
    <r>
      <rPr>
        <vertAlign val="superscript"/>
        <sz val="9"/>
        <rFont val="Arial"/>
        <family val="2"/>
      </rPr>
      <t>(2)</t>
    </r>
    <r>
      <rPr>
        <sz val="9"/>
        <rFont val="Arial"/>
        <family val="2"/>
      </rPr>
      <t xml:space="preserve">  The expenditures listed are in support of PG&amp;E's DR programs for large commercial, industrial and agricultural customers, excluding the aggregator-managed programs. Disclosure complies with OP 24 of D.12-04-045. The 2012-14 approved budget for DR Core Marketing and Outreach includes funding for SmartAC marketing, education and outreach activities.</t>
    </r>
  </si>
  <si>
    <t>SmartAC - Commercial</t>
  </si>
  <si>
    <t>SmartAC - Residential</t>
  </si>
  <si>
    <t>PDP (200 kW or above)</t>
  </si>
  <si>
    <r>
      <t>SmartRate</t>
    </r>
    <r>
      <rPr>
        <vertAlign val="superscript"/>
        <sz val="11"/>
        <rFont val="Arial"/>
        <family val="2"/>
      </rPr>
      <t>TM</t>
    </r>
    <r>
      <rPr>
        <sz val="11"/>
        <rFont val="Arial"/>
        <family val="2"/>
      </rPr>
      <t xml:space="preserve"> - Residential</t>
    </r>
  </si>
  <si>
    <t xml:space="preserve">  Total Cost of Incentives</t>
  </si>
  <si>
    <t>InterAct / DR Forecasting Tool</t>
  </si>
  <si>
    <t>Notifications</t>
  </si>
  <si>
    <t>2012- 2014 Funding Cycle Customer Communication, Marketing, and Outreach</t>
  </si>
  <si>
    <t>2012-2014 Total Expenditures</t>
  </si>
  <si>
    <t>Authorized Budget (if Applicable)</t>
  </si>
  <si>
    <t>Carryover Expenditures to Date 2012 - 2014</t>
  </si>
  <si>
    <t>IOU Administrative Costs</t>
  </si>
  <si>
    <t>Statewide ME&amp;O contract</t>
  </si>
  <si>
    <t xml:space="preserve">I. TOTAL STATEWIDE MARKETING </t>
  </si>
  <si>
    <t>TOTAL AUTHORIZED UTILITY MARKETING BUDGET FOR 2012-2014</t>
  </si>
  <si>
    <t xml:space="preserve">PROGRAMS, RATES &amp; ACTIVITES WHICH DO NOT REQUIRE ITEMIZED ACCOUNTING </t>
  </si>
  <si>
    <t>Marketing My Account/Energy and Integrated Online Audit Tools</t>
  </si>
  <si>
    <t>Critical Peak Pricing &gt; 200 kW</t>
  </si>
  <si>
    <t>Real Time Pricing</t>
  </si>
  <si>
    <t>Circuit Savers</t>
  </si>
  <si>
    <t>Small Commercial Technology Deployment</t>
  </si>
  <si>
    <t>Customer Awareness, Education and Outreach</t>
  </si>
  <si>
    <t xml:space="preserve">PROGRAMS &amp; RATES WHICH REQUIRE ITEMIZED ACCOUNTING   </t>
  </si>
  <si>
    <t>Customer Research</t>
  </si>
  <si>
    <t>Collateral- Development, Printing, Distribution etc. (all non-labor costs)</t>
  </si>
  <si>
    <t xml:space="preserve">Labor </t>
  </si>
  <si>
    <t>Paid Media</t>
  </si>
  <si>
    <t>Other Costs</t>
  </si>
  <si>
    <t>Peak Time Rebate (RYU/SPD)</t>
  </si>
  <si>
    <t>Labor</t>
  </si>
  <si>
    <t xml:space="preserve">Critical Peak Pricing &lt; 200kW </t>
  </si>
  <si>
    <t>II. TOTAL UTILITY MARKETING BY ACTIVITY</t>
  </si>
  <si>
    <t xml:space="preserve">III. UTILITY MARKETING BY ITEMIZED COST </t>
  </si>
  <si>
    <t xml:space="preserve">III. TOTAL UTILITY MARKETING BY ITEMIZED COST </t>
  </si>
  <si>
    <t>IV. UTILITY MARKETING BY CUSTOMER SEGMENT</t>
  </si>
  <si>
    <t>Small and Medium Commercial</t>
  </si>
  <si>
    <t>IV. TOTAL UTILITY MARKETING BY CUSTOMER SEGMENT</t>
  </si>
  <si>
    <t>Notes:</t>
  </si>
  <si>
    <t>Recovery of Capital Costs Authorized Prior to 2009</t>
  </si>
  <si>
    <t xml:space="preserve">Category 6:  Evaluation, Measurement and Verification </t>
  </si>
  <si>
    <t>* (3) The Total Authorized Budget for Utility Marketing includes the Integrated Demand Side Marketing budget for 2012 and the local ME&amp;O (DR Core Marketing &amp; Outreach and Education &amp;Training) budget for 2012-14.</t>
  </si>
  <si>
    <t xml:space="preserve">* (2) The 2012 Authorized Budget for Integrated Demand Side Marketing includes the budget for Integrated Marketing &amp; Outreach ($304,500) and Integrated Education &amp; Training ($61,000).  </t>
  </si>
  <si>
    <t xml:space="preserve">* (1) Utility Marketing includes all activities to market individual utility programs or rates, demand response concepts, and customer tools,  that were approved or directed by Decision 12-04-045, whether or not the marketing budget was approved as a line item in the Decision. For example, PG&amp;E should not include marketing for TOU and PDP because funding was authorized in another proceeding. However, PG&amp;E must document all amounts spent on marketing individual demand response programs such as Peak Choice even though a specific marketing budget was not approved for the program.  This example applies to all of the utilities. The programs and activities listed in item II of the template are meant as examples, and may not be exhaustive. However, the utilities must include all programs or rates that meet this description.  The totals for Items II, III and IV should be equal.    </t>
  </si>
  <si>
    <t>II. UTILITY MARKETING BY ACTIVITY * (1)</t>
  </si>
  <si>
    <t xml:space="preserve">I. STATEWIDE MARKETING </t>
  </si>
  <si>
    <t>PeakChoice</t>
  </si>
  <si>
    <t xml:space="preserve"> PG&amp;E's ME&amp;O Actual Expenditures</t>
  </si>
  <si>
    <t>Trigger</t>
  </si>
  <si>
    <t>Month</t>
  </si>
  <si>
    <t>PDP (&lt;200 kW)</t>
  </si>
  <si>
    <t>IRR Phase 2</t>
  </si>
  <si>
    <r>
      <rPr>
        <vertAlign val="superscript"/>
        <sz val="9"/>
        <rFont val="Arial"/>
        <family val="2"/>
      </rPr>
      <t>(3)</t>
    </r>
    <r>
      <rPr>
        <sz val="9"/>
        <rFont val="Arial"/>
        <family val="2"/>
      </rPr>
      <t xml:space="preserve">  The budget for SmartAC marketing, education, and outreach costs are included in the 2012-14 approved budget for DR Core Marketing and Outreach; however, the expenses are separated to differentiate the ME&amp;O efforts targeting residential and small commercial customers.  SmartAC is now closed to non-residential customers.  The "percent funding" calculation shown on the DR Core Marketing and Outreach line includes SmartAC marketing expenditures.</t>
    </r>
  </si>
  <si>
    <r>
      <t xml:space="preserve">Integrated Demand Side Marketing </t>
    </r>
    <r>
      <rPr>
        <vertAlign val="superscript"/>
        <sz val="10"/>
        <rFont val="Calibri"/>
        <family val="2"/>
      </rPr>
      <t>(4)</t>
    </r>
  </si>
  <si>
    <t>Residential</t>
  </si>
  <si>
    <t>Programs Impacted</t>
  </si>
  <si>
    <t>Date</t>
  </si>
  <si>
    <t>Rationale for Fundshift</t>
  </si>
  <si>
    <t>FUND SHIFTING DOCUMENTATION PER DECISION 12-04-045 ORDERING PARAGRAPH 4</t>
  </si>
  <si>
    <t>OP 4:</t>
  </si>
  <si>
    <t>May not shift funds between categories with two exceptions as stated in Ordering Paragraphs 4 and 5;</t>
  </si>
  <si>
    <t>May continue to shift up to 50 percent of a Demand Response program's funds to another program within the same budget category, with proper monthly reporting;</t>
  </si>
  <si>
    <t>Shall not shift funds within the "Pilots" or "Special Projects" categories without submitting a Tier 2 Advice Letter filing;</t>
  </si>
  <si>
    <t>Pacific Gas and Electric Company, San Diego Gas &amp; Electric Company, and Southern California Edison Company:</t>
  </si>
  <si>
    <t>May shift funds for pilots in the Enabling or Emerging Technologies category;</t>
  </si>
  <si>
    <t>Shall continue to submit a Tier 2 Advice Letter to eliminate a Demand Response program;</t>
  </si>
  <si>
    <t>Shall not eliminate a program through multiple fund shifting events or for any other reason without prior authorization from the Commission; and</t>
  </si>
  <si>
    <t>Shall submit a Tier 2 Advice Letter before shifting more than 50 percent of a program's funds to a different program within the same budget category.</t>
  </si>
  <si>
    <r>
      <rPr>
        <vertAlign val="superscript"/>
        <sz val="9"/>
        <rFont val="Arial"/>
        <family val="2"/>
      </rPr>
      <t>(4)</t>
    </r>
    <r>
      <rPr>
        <sz val="9"/>
        <rFont val="Arial"/>
        <family val="2"/>
      </rPr>
      <t xml:space="preserve"> See the Fund Shift Log 2012-14 for explanations.</t>
    </r>
  </si>
  <si>
    <r>
      <t xml:space="preserve">Fundshift Adjustments </t>
    </r>
    <r>
      <rPr>
        <b/>
        <vertAlign val="superscript"/>
        <sz val="9"/>
        <rFont val="Arial"/>
        <family val="2"/>
      </rPr>
      <t>(4)</t>
    </r>
  </si>
  <si>
    <t>* (4)  See the Fund Shift Log 2012-14 for explanations.</t>
  </si>
  <si>
    <t>Year-to-Date 2012 Expenditures</t>
  </si>
  <si>
    <r>
      <t>Category 9:  Integrated Programs and Activities
  (Including Technical Assistance)</t>
    </r>
    <r>
      <rPr>
        <b/>
        <vertAlign val="superscript"/>
        <sz val="9"/>
        <rFont val="Arial"/>
        <family val="2"/>
      </rPr>
      <t xml:space="preserve"> </t>
    </r>
  </si>
  <si>
    <r>
      <t xml:space="preserve">PEAK </t>
    </r>
    <r>
      <rPr>
        <vertAlign val="superscript"/>
        <sz val="9"/>
        <rFont val="Arial"/>
        <family val="2"/>
      </rPr>
      <t>(1)</t>
    </r>
  </si>
  <si>
    <r>
      <t>Integrated Marketing &amp; Outreach</t>
    </r>
    <r>
      <rPr>
        <vertAlign val="superscript"/>
        <sz val="9"/>
        <rFont val="Arial"/>
        <family val="2"/>
      </rPr>
      <t xml:space="preserve"> (1)</t>
    </r>
  </si>
  <si>
    <r>
      <t>Integrated Education &amp; Training</t>
    </r>
    <r>
      <rPr>
        <vertAlign val="superscript"/>
        <sz val="9"/>
        <rFont val="Arial"/>
        <family val="2"/>
      </rPr>
      <t xml:space="preserve"> (1)</t>
    </r>
  </si>
  <si>
    <r>
      <t>Integrated Emerging Technology</t>
    </r>
    <r>
      <rPr>
        <vertAlign val="superscript"/>
        <sz val="9"/>
        <rFont val="Arial"/>
        <family val="2"/>
      </rPr>
      <t xml:space="preserve"> (1)</t>
    </r>
  </si>
  <si>
    <r>
      <t xml:space="preserve">Integrated Sales Training </t>
    </r>
    <r>
      <rPr>
        <vertAlign val="superscript"/>
        <sz val="9"/>
        <rFont val="Arial"/>
        <family val="2"/>
      </rPr>
      <t>(1)</t>
    </r>
  </si>
  <si>
    <r>
      <rPr>
        <vertAlign val="superscript"/>
        <sz val="9"/>
        <rFont val="Arial"/>
        <family val="2"/>
      </rPr>
      <t>(5)</t>
    </r>
    <r>
      <rPr>
        <sz val="9"/>
        <rFont val="Arial"/>
        <family val="2"/>
      </rPr>
      <t xml:space="preserve"> Additional funding for Technology Incentives and Integrated Energy Audits was approved in Energy Efficiency Decision 12-11-015 for 2013 and 2014.</t>
    </r>
  </si>
  <si>
    <r>
      <t xml:space="preserve">Technology Incentives - IDSM </t>
    </r>
    <r>
      <rPr>
        <vertAlign val="superscript"/>
        <sz val="9"/>
        <rFont val="Arial"/>
        <family val="2"/>
      </rPr>
      <t>(5)</t>
    </r>
  </si>
  <si>
    <r>
      <t>Integrated Energy Audits</t>
    </r>
    <r>
      <rPr>
        <vertAlign val="superscript"/>
        <sz val="9"/>
        <rFont val="Arial"/>
        <family val="2"/>
      </rPr>
      <t xml:space="preserve"> (5)</t>
    </r>
  </si>
  <si>
    <r>
      <t xml:space="preserve">Peak Choice </t>
    </r>
    <r>
      <rPr>
        <vertAlign val="superscript"/>
        <sz val="9"/>
        <rFont val="Arial"/>
        <family val="2"/>
      </rPr>
      <t>(1)</t>
    </r>
  </si>
  <si>
    <t>Year-to Date 2013 Expenditures</t>
  </si>
  <si>
    <r>
      <t>Aggregator Managed Portfolio (AMP)</t>
    </r>
    <r>
      <rPr>
        <vertAlign val="superscript"/>
        <sz val="10"/>
        <rFont val="Arial"/>
        <family val="2"/>
      </rPr>
      <t>1</t>
    </r>
  </si>
  <si>
    <t>Category 9:  Integrated Programs and Activities</t>
  </si>
  <si>
    <t>Integrated Energy Audits to Integrated Marketing &amp; Outreach</t>
  </si>
  <si>
    <t>The transferred funds support the expanded effort to increase adoption of energy management solutions, which integrate DR with other PG&amp;E programs.</t>
  </si>
  <si>
    <t xml:space="preserve"> 2012 Expenditures</t>
  </si>
  <si>
    <t>Program-to-Date Total Cost</t>
  </si>
  <si>
    <t xml:space="preserve"> 2012 Cost of Incentives</t>
  </si>
  <si>
    <t>Fund Shift Amount</t>
  </si>
  <si>
    <r>
      <t xml:space="preserve">SmartAC ME&amp;O </t>
    </r>
    <r>
      <rPr>
        <vertAlign val="superscript"/>
        <sz val="9"/>
        <rFont val="Arial"/>
        <family val="2"/>
      </rPr>
      <t>(3)</t>
    </r>
  </si>
  <si>
    <t>Eligible Accounts as of
Jan 1, 2013</t>
  </si>
  <si>
    <t xml:space="preserve">Bundled, DA and CCA non-residential customer service accounts that have at least an average monthly demand of 100 kW. </t>
  </si>
  <si>
    <t>Bundled, DA and CCA non-residential customer accounts with interval meters that must be able to reduce electric load such that the entire load on the PG&amp;E circuit or dedicated substation that provides service to that customer is reduced to or below Maximum Load Levels (MLLs) for the entire duration of each and every RO operation.</t>
  </si>
  <si>
    <r>
      <t xml:space="preserve">Bundled-service customers taking service under Schedules A-10, E-19 or E-20 &amp; minimum </t>
    </r>
    <r>
      <rPr>
        <i/>
        <u/>
        <sz val="10"/>
        <rFont val="Arial"/>
        <family val="2"/>
      </rPr>
      <t>average monthly demand of 100 kilowatts</t>
    </r>
    <r>
      <rPr>
        <sz val="10"/>
        <rFont val="Arial"/>
        <family val="2"/>
      </rPr>
      <t xml:space="preserve"> (kW).
Customers must commit to minimum 15% of baseline usage, with a minimum load reduction of 100 kW. </t>
    </r>
  </si>
  <si>
    <t>Small and medium business customers taking service under applicable rate schedules equipped with central or packaged DX air conditioning equipment.</t>
  </si>
  <si>
    <t>Residential customers taking service under applicable rate schedules equipped with central or packaged DX air conditioning equipment.</t>
  </si>
  <si>
    <t>Non-residential customers on commercial, industrial, partial standby, or agricultural rate schedules, except those who receive electric power from third parties (other than DA), billed via net metering or full standby services.</t>
  </si>
  <si>
    <t xml:space="preserve">Non-residential Customers 200 kW or above on a demand TOU rate schedule, not on rate schedule AG-R, AG-V or S. Eligible customers include PG&amp;E Bundled, Direct Access (DA; ESP), and Community Choice Aggregation Service. Non-residential Customers' accounts &lt; 200 kW may participate as aggregated group for service accounts with same Federal Taxpayer ID Number. </t>
  </si>
  <si>
    <t>Default beginning on: May 1, 2010 for bundled C&amp;I Customers &gt; 200kW Maximum Demand; February 1st, 2011 for large bundled Ag customers; November 2014 for bundled C&amp;I Customers with &lt; 200 kW Maximum Demand and 12 months on Interval Meter.</t>
  </si>
  <si>
    <t xml:space="preserve">A voluntary rate supplement to residential customers' otherwise applicable schedule. Available to Bundled-Service customers served on a single family residential electric rate schedule. </t>
  </si>
  <si>
    <t>Non-residential Customers 200 kW or above on a demand TOU rate schedule, not on rate schedule AG-R, AG-V or S. Eligible customers include PG&amp;E Bundled, Direct Access (DA; ESP), and Community Choice Aggregation Service. Non-residential Customers' accounts &lt; 200 kW may participate as aggregated group for service accounts with same Federal Taxpayer ID Number.</t>
  </si>
  <si>
    <t xml:space="preserve">The average ex ante load impacts per customer are based on the load impacts filing on April 2, 2013 (D.08-04-050). Estimated Average Ex Ante Load Impact kW/Customer = Average kW / Customer, under 1-in-2 weather conditions, of an event that would occur from 1 - 6 pm (or 2 - 6 pm for PDP) for April through October, and 4 - 9 pm for November through March, on the system peak day of the month. </t>
  </si>
  <si>
    <t>The average ex post load impacts per customer are based on the load impacts filing on April 2, 2013 (D.08-04-050). Estimated Average Ex Post Load Impact kW / Customer = Average kW / Customer service account over all actual event hours for the preceeding year when or if events occurred. Some programs may experience no events or few events while other programs may operate regularly depending on event triggers. For existing programs, the average ex post load impact per customer SAID remains constant across all months. The average load impact is "N/A" for programs having no prior events. Commercial SmartAC was not called in 2012; its average-customer impact reported here is from the April 2, 2012 filing.</t>
  </si>
  <si>
    <t>Agricultural</t>
  </si>
  <si>
    <t>Large Commercial and Industrial</t>
  </si>
  <si>
    <r>
      <t>Enabling Technologies (e.g., AutoDR, TI)</t>
    </r>
    <r>
      <rPr>
        <vertAlign val="superscript"/>
        <sz val="10"/>
        <rFont val="Calibri"/>
        <family val="2"/>
      </rPr>
      <t xml:space="preserve"> </t>
    </r>
  </si>
  <si>
    <r>
      <t>Demand Bidding Program</t>
    </r>
    <r>
      <rPr>
        <vertAlign val="superscript"/>
        <sz val="10"/>
        <rFont val="Calibri"/>
        <family val="2"/>
      </rPr>
      <t xml:space="preserve"> </t>
    </r>
  </si>
  <si>
    <t>Optional Bidding Mandatory Curtailment / 
Scheduled Load Reduction (OBMC / SLRP)</t>
  </si>
  <si>
    <r>
      <t xml:space="preserve">DR-HAN Integration (excl. HAN-EV) </t>
    </r>
    <r>
      <rPr>
        <vertAlign val="superscript"/>
        <sz val="7.65"/>
        <rFont val="Arial"/>
        <family val="2"/>
      </rPr>
      <t>(6)</t>
    </r>
  </si>
  <si>
    <r>
      <rPr>
        <vertAlign val="superscript"/>
        <sz val="9"/>
        <rFont val="Arial"/>
        <family val="2"/>
      </rPr>
      <t>(6)</t>
    </r>
    <r>
      <rPr>
        <sz val="9"/>
        <rFont val="Arial"/>
        <family val="2"/>
      </rPr>
      <t xml:space="preserve"> The CPUC authorized the HAN Integration Project in the amount of $11,941,000 ($3,846,000 expense and $8,095,000 capital) on April 8, 2013 per Advice Letter 4119-E/E-A.</t>
    </r>
  </si>
  <si>
    <t>MAY</t>
  </si>
  <si>
    <t>Day Ahead</t>
  </si>
  <si>
    <t>Day Of</t>
  </si>
  <si>
    <t>Test</t>
  </si>
  <si>
    <t># of Accounts</t>
  </si>
  <si>
    <t>Program Type</t>
  </si>
  <si>
    <t>Event Start Time (PDT)</t>
  </si>
  <si>
    <t>Event End Time (PDT)</t>
  </si>
  <si>
    <t>SmartRate</t>
  </si>
  <si>
    <t>Temperature</t>
  </si>
  <si>
    <t>JUNE</t>
  </si>
  <si>
    <r>
      <t>Total Incremental Cost</t>
    </r>
    <r>
      <rPr>
        <b/>
        <vertAlign val="superscript"/>
        <sz val="7.65"/>
        <rFont val="Arial"/>
        <family val="2"/>
      </rPr>
      <t xml:space="preserve"> (7)</t>
    </r>
  </si>
  <si>
    <r>
      <rPr>
        <vertAlign val="superscript"/>
        <sz val="9"/>
        <rFont val="Arial"/>
        <family val="2"/>
      </rPr>
      <t>(7)</t>
    </r>
    <r>
      <rPr>
        <sz val="9"/>
        <rFont val="Arial"/>
        <family val="2"/>
      </rPr>
      <t xml:space="preserve"> Total Incremental Cost excludes incentives.  Incentives are reported on Table I-5.</t>
    </r>
  </si>
  <si>
    <r>
      <t>1</t>
    </r>
    <r>
      <rPr>
        <sz val="9"/>
        <rFont val="Arial"/>
        <family val="2"/>
      </rPr>
      <t>Amounts reported are for incentives costs that are not recorded in the Demand Response Expenditures Balancing Account.  Incentives are recorded at the time of payment.</t>
    </r>
  </si>
  <si>
    <t>System</t>
  </si>
  <si>
    <t>Humboldt, North Coast, Sierra, and Sacramento SubLAPs</t>
  </si>
  <si>
    <t>Emergency</t>
  </si>
  <si>
    <t>East Bay SubLAP</t>
  </si>
  <si>
    <t>Programs for July 2013</t>
  </si>
  <si>
    <t xml:space="preserve">            Pacific Gas and Electric Company (“PG&amp;E”) hereby submits this report on Interruptible Load and Demand Response Programs for July 2013. This report is being served on the Energy Division Director and the service list for A.11-03-001. </t>
  </si>
  <si>
    <t>Heat Rate</t>
  </si>
  <si>
    <t>JULY</t>
  </si>
  <si>
    <t>Peak Day Pricing (PDP)</t>
  </si>
  <si>
    <t xml:space="preserve">NOTE: Beginning with the June ILP Report, Table I-4 on page 8, has been updated to identify the local zones dispatched for each event. </t>
  </si>
  <si>
    <t>System and All LCAs</t>
  </si>
  <si>
    <t>All LCAs</t>
  </si>
  <si>
    <t>System and All SubLAPs</t>
  </si>
  <si>
    <t>All SubLAPs</t>
  </si>
  <si>
    <t>Technical Assistance &amp; Technology Incentives (TA&amp;TI) Identified as of JULY 2013.</t>
  </si>
  <si>
    <t xml:space="preserve">Interruptible/Reliability Programs </t>
  </si>
  <si>
    <t>Price-Responsive Programs</t>
  </si>
  <si>
    <t>Program Name</t>
  </si>
  <si>
    <t>Los Padres SubLAP</t>
  </si>
  <si>
    <t>North Coast SubLAP</t>
  </si>
  <si>
    <t>Geysers SubLAP</t>
  </si>
  <si>
    <r>
      <rPr>
        <vertAlign val="superscript"/>
        <sz val="8"/>
        <rFont val="Arial Narrow"/>
        <family val="2"/>
      </rPr>
      <t xml:space="preserve">(1) </t>
    </r>
    <r>
      <rPr>
        <sz val="8"/>
        <rFont val="Arial Narrow"/>
        <family val="2"/>
      </rPr>
      <t>Identifies location of event (e.g., LCA or SubLAP) for locally-dispatchable programs.  Non-locally dispatchable programs are listed as System.</t>
    </r>
  </si>
  <si>
    <r>
      <rPr>
        <vertAlign val="superscript"/>
        <sz val="8"/>
        <rFont val="Arial Narrow"/>
        <family val="2"/>
      </rPr>
      <t xml:space="preserve">(2) </t>
    </r>
    <r>
      <rPr>
        <sz val="8"/>
        <rFont val="Arial Narrow"/>
        <family val="2"/>
      </rPr>
      <t xml:space="preserve">Load reduction amount is based on available meter data and may vary by month pending the collection of all data. </t>
    </r>
  </si>
  <si>
    <r>
      <t xml:space="preserve">Zones </t>
    </r>
    <r>
      <rPr>
        <vertAlign val="superscript"/>
        <sz val="8"/>
        <rFont val="Arial Narrow"/>
        <family val="2"/>
      </rPr>
      <t>(1)</t>
    </r>
  </si>
  <si>
    <t>Event No. (by Program Type)</t>
  </si>
  <si>
    <r>
      <t xml:space="preserve">Load Reduction MW (Max Hourly) </t>
    </r>
    <r>
      <rPr>
        <vertAlign val="superscript"/>
        <sz val="8"/>
        <rFont val="Arial Narrow"/>
        <family val="2"/>
      </rPr>
      <t>(2)</t>
    </r>
    <r>
      <rPr>
        <sz val="8"/>
        <rFont val="Arial Narrow"/>
        <family val="2"/>
      </rPr>
      <t xml:space="preserve"> </t>
    </r>
  </si>
  <si>
    <t>7 SubLAPs: Central Coast, East Bay (Bay Area), Fresno, Los Padres, South Bay (Bay Area), San Francisco (Bay Area), and Stockton</t>
  </si>
  <si>
    <t>System and 15 SubLAPs: (excludes San Joaquin)</t>
  </si>
  <si>
    <t>Humboldt, and North Coast SubLAPs</t>
  </si>
  <si>
    <r>
      <t>System</t>
    </r>
    <r>
      <rPr>
        <vertAlign val="superscript"/>
        <sz val="8"/>
        <color rgb="FF000000"/>
        <rFont val="Arial Narrow"/>
        <family val="2"/>
      </rPr>
      <t>3</t>
    </r>
  </si>
  <si>
    <r>
      <rPr>
        <vertAlign val="superscript"/>
        <sz val="8"/>
        <rFont val="Arial Narrow"/>
        <family val="2"/>
      </rPr>
      <t>(3)</t>
    </r>
    <r>
      <rPr>
        <sz val="8"/>
        <rFont val="Arial Narrow"/>
        <family val="2"/>
      </rPr>
      <t xml:space="preserve"> The system was divided into ten groups of residential customers; each group was dispatched for a maximum of two hours. PG&amp;E identified ~3,000 participants who may have been impacted by a programming error in their devices which, in combination with the head-end system, caused extended control of air conditioning units. Details of this incident will be reported in a response to a data request:  DRA-10 DRA-DR_PG&amp;E007 (2013).</t>
    </r>
  </si>
  <si>
    <t>Program Tolled Hours</t>
  </si>
  <si>
    <t>UTILITY NAME: Pacific Gas and Electric Company</t>
  </si>
  <si>
    <t>Monthly Program Enrollment and Estimated Load Impacts</t>
  </si>
  <si>
    <t>Programs</t>
  </si>
  <si>
    <t>Service Accounts</t>
  </si>
  <si>
    <r>
      <t>Ex Ante Estimated MW</t>
    </r>
    <r>
      <rPr>
        <b/>
        <sz val="12"/>
        <rFont val="Arial"/>
        <family val="2"/>
      </rPr>
      <t xml:space="preserve"> </t>
    </r>
    <r>
      <rPr>
        <b/>
        <vertAlign val="superscript"/>
        <sz val="12"/>
        <rFont val="Arial"/>
        <family val="2"/>
      </rPr>
      <t xml:space="preserve">1 </t>
    </r>
  </si>
  <si>
    <r>
      <t xml:space="preserve">Ex Post Estimated MW </t>
    </r>
    <r>
      <rPr>
        <b/>
        <vertAlign val="superscript"/>
        <sz val="12"/>
        <rFont val="Arial"/>
        <family val="2"/>
      </rPr>
      <t>2</t>
    </r>
  </si>
  <si>
    <t xml:space="preserve">  Sub-Total Interruptible</t>
  </si>
  <si>
    <t>Price Response</t>
  </si>
  <si>
    <r>
      <t>SmartRate</t>
    </r>
    <r>
      <rPr>
        <vertAlign val="superscript"/>
        <sz val="10"/>
        <rFont val="Arial"/>
        <family val="2"/>
      </rPr>
      <t>TM</t>
    </r>
    <r>
      <rPr>
        <sz val="10"/>
        <rFont val="Arial"/>
        <family val="2"/>
      </rPr>
      <t xml:space="preserve"> - Residential</t>
    </r>
  </si>
  <si>
    <t xml:space="preserve">  Sub-Total Price Response</t>
  </si>
  <si>
    <t>Total All Programs</t>
  </si>
  <si>
    <r>
      <t xml:space="preserve">Ex Ante Estimated MW </t>
    </r>
    <r>
      <rPr>
        <b/>
        <vertAlign val="superscript"/>
        <sz val="10"/>
        <rFont val="Arial"/>
        <family val="2"/>
      </rPr>
      <t xml:space="preserve">1 </t>
    </r>
  </si>
  <si>
    <r>
      <t xml:space="preserve">Ex Post Estimated MW </t>
    </r>
    <r>
      <rPr>
        <b/>
        <vertAlign val="superscript"/>
        <sz val="10"/>
        <rFont val="Arial"/>
        <family val="2"/>
      </rPr>
      <t>2</t>
    </r>
  </si>
  <si>
    <r>
      <t xml:space="preserve">1 </t>
    </r>
    <r>
      <rPr>
        <sz val="8"/>
        <rFont val="Calibri"/>
        <family val="2"/>
      </rPr>
      <t>Ex Ante Estimated MW = In compliance with Decision 08-04-050, the values presented herein are based on the April 2, 2013 Load Impact Report for Demand Response. The values reported are calculated by using the monthly ex ante average load impact per customer multiplied by the number of currently enrolled service accounts for the reporting month, where the ex ante average load impact is the average hourly load impact for an event that would occur from 1 - 6 pm on the system peak day of the month.</t>
    </r>
  </si>
  <si>
    <r>
      <t xml:space="preserve">2 </t>
    </r>
    <r>
      <rPr>
        <sz val="8"/>
        <rFont val="Calibri"/>
        <family val="2"/>
      </rPr>
      <t>Ex Post Estimated MW = In compliance with Decision 08-04-050, the values presented herein are based on the April 2, 2013 Load Impact Report for Demand Response. The values reported are calculated by using the annual ex post average load impact per customer multiplied by the number of currently enrolled service accounts for the reporting month, where the ex post load impact per customer is the average load impact per customer for those customers that may have participated in an event(s) during all actual event hours in the preceding year when or if events occurred. New programs report "n/a", as there were no prior events.</t>
    </r>
  </si>
  <si>
    <t>NOTE:  Readers should exercise caution in interpreting or using the estimated MW values found in this report in either the ex post or ex ante columns. Ex post estimates reflect historic event(s) that have taken place during specific time periods and actual weather conditions by a mix of customers that participated on event day(s). Ex ante forecasts account for variables not included in the Ex post estimate such as normalized weather conditions, expected customer mix during events, expected time of day which events occur, expected days of the week which events occur, and other lesser effects etc. An Ex ante forecast reflects forecast impact estimates that would occur between 1 pm and 6pm during a specific DR program’s operating season, based on 1-in-2 (normal) weather conditions if all DR programs were called simultaneously on the system peak day.  In either case, MW estimates in this report will vary from estimates filed in the PG&amp;E’s annual April 1st Compliance Filing pursuant to Decision D.08-04-050 and reporting documents that may be supplied to other agencies e.g. CAISO, FERC, NERC, etc. MW estimates found in the Monthly ILP Report are not used by PG&amp;E for operational reporting, resource planning, and cost effectiveness analysis or in developing regulatory filings.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</si>
</sst>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6" formatCode="&quot;$&quot;#,##0_);[Red]\(&quot;$&quot;#,##0\)"/>
    <numFmt numFmtId="8" formatCode="&quot;$&quot;#,##0.00_);[Red]\(&quot;$&quot;#,##0.00\)"/>
    <numFmt numFmtId="44" formatCode="_(&quot;$&quot;* #,##0.00_);_(&quot;$&quot;* \(#,##0.00\);_(&quot;$&quot;* &quot;-&quot;??_);_(@_)"/>
    <numFmt numFmtId="43" formatCode="_(* #,##0.00_);_(* \(#,##0.00\);_(* &quot;-&quot;??_);_(@_)"/>
    <numFmt numFmtId="164" formatCode="[$-409]mmmm\ d\,\ yyyy;@"/>
    <numFmt numFmtId="165" formatCode="#,##0.0_);[Red]\(#,##0.0\)"/>
    <numFmt numFmtId="166" formatCode="#,##0.0"/>
    <numFmt numFmtId="167" formatCode="0.0"/>
    <numFmt numFmtId="168" formatCode="0.0_);[Red]\(0.0\)"/>
    <numFmt numFmtId="169" formatCode="_(* #,##0_);_(* \(#,##0\);_(* &quot;-&quot;??_);_(@_)"/>
    <numFmt numFmtId="170" formatCode="_(* #,##0.0_);_(* \(#,##0.0\);_(* &quot;-&quot;??_);_(@_)"/>
    <numFmt numFmtId="171" formatCode="0_);[Red]\(0\)"/>
    <numFmt numFmtId="172" formatCode="0.0%"/>
    <numFmt numFmtId="173" formatCode="m/d/yyyy;@"/>
    <numFmt numFmtId="174" formatCode="&quot;$&quot;#,##0.0_);[Red]\(&quot;$&quot;#,##0.0\)"/>
    <numFmt numFmtId="175" formatCode="&quot;$&quot;#,##0"/>
    <numFmt numFmtId="176" formatCode="_(&quot;$&quot;* #,##0_);_(&quot;$&quot;* \(#,##0\);_(&quot;$&quot;* &quot;-&quot;??_);_(@_)"/>
    <numFmt numFmtId="177" formatCode="mm/dd/yy;@"/>
    <numFmt numFmtId="178" formatCode="[$-409]d\-mmm;@"/>
    <numFmt numFmtId="179" formatCode="[$-F400]h:mm:ss\ AM/PM"/>
    <numFmt numFmtId="180" formatCode="[$-409]h:mm\ AM/PM;@"/>
    <numFmt numFmtId="181" formatCode="[=0]\ 0;[&lt;0.95]\ 0.#;#,###"/>
  </numFmts>
  <fonts count="86" x14ac:knownFonts="1">
    <font>
      <sz val="10"/>
      <color theme="1"/>
      <name val="Arial"/>
      <family val="2"/>
    </font>
    <font>
      <sz val="10"/>
      <color indexed="8"/>
      <name val="Arial"/>
      <family val="2"/>
    </font>
    <font>
      <b/>
      <sz val="10"/>
      <color indexed="8"/>
      <name val="Arial"/>
      <family val="2"/>
    </font>
    <font>
      <b/>
      <sz val="14"/>
      <name val="Arial"/>
      <family val="2"/>
    </font>
    <font>
      <u/>
      <sz val="10"/>
      <color indexed="12"/>
      <name val="Arial"/>
      <family val="2"/>
    </font>
    <font>
      <sz val="10"/>
      <name val="Arial"/>
      <family val="2"/>
    </font>
    <font>
      <b/>
      <sz val="10"/>
      <name val="Arial"/>
      <family val="2"/>
    </font>
    <font>
      <sz val="11"/>
      <name val="Arial"/>
      <family val="2"/>
    </font>
    <font>
      <i/>
      <u/>
      <sz val="10"/>
      <name val="Arial"/>
      <family val="2"/>
    </font>
    <font>
      <sz val="8"/>
      <name val="Arial"/>
      <family val="2"/>
    </font>
    <font>
      <sz val="9"/>
      <color indexed="8"/>
      <name val="Arial"/>
      <family val="2"/>
    </font>
    <font>
      <sz val="9"/>
      <name val="Arial"/>
      <family val="2"/>
    </font>
    <font>
      <b/>
      <sz val="9"/>
      <name val="Arial"/>
      <family val="2"/>
    </font>
    <font>
      <strike/>
      <sz val="9"/>
      <name val="Arial"/>
      <family val="2"/>
    </font>
    <font>
      <b/>
      <sz val="8"/>
      <name val="Arial"/>
      <family val="2"/>
    </font>
    <font>
      <vertAlign val="superscript"/>
      <sz val="11"/>
      <name val="Arial"/>
      <family val="2"/>
    </font>
    <font>
      <vertAlign val="superscript"/>
      <sz val="9"/>
      <name val="Arial"/>
      <family val="2"/>
    </font>
    <font>
      <b/>
      <strike/>
      <sz val="9"/>
      <name val="Arial"/>
      <family val="2"/>
    </font>
    <font>
      <sz val="10"/>
      <color theme="1"/>
      <name val="Arial"/>
      <family val="2"/>
    </font>
    <font>
      <b/>
      <sz val="8"/>
      <color indexed="8"/>
      <name val="Arial"/>
      <family val="2"/>
    </font>
    <font>
      <b/>
      <sz val="10"/>
      <color indexed="39"/>
      <name val="Arial"/>
      <family val="2"/>
    </font>
    <font>
      <b/>
      <sz val="11"/>
      <color indexed="9"/>
      <name val="Arial"/>
      <family val="2"/>
    </font>
    <font>
      <b/>
      <i/>
      <sz val="11"/>
      <color indexed="9"/>
      <name val="Arial"/>
      <family val="2"/>
    </font>
    <font>
      <b/>
      <sz val="12"/>
      <color indexed="8"/>
      <name val="Arial"/>
      <family val="2"/>
    </font>
    <font>
      <sz val="10"/>
      <color indexed="56"/>
      <name val="Arial"/>
      <family val="2"/>
    </font>
    <font>
      <sz val="10"/>
      <color indexed="39"/>
      <name val="Arial"/>
      <family val="2"/>
    </font>
    <font>
      <sz val="12"/>
      <color indexed="9"/>
      <name val="Arial"/>
      <family val="2"/>
    </font>
    <font>
      <i/>
      <sz val="12"/>
      <color indexed="9"/>
      <name val="Arial"/>
      <family val="2"/>
    </font>
    <font>
      <sz val="8"/>
      <color indexed="8"/>
      <name val="Arial"/>
      <family val="2"/>
    </font>
    <font>
      <sz val="11"/>
      <color indexed="9"/>
      <name val="Arial"/>
      <family val="2"/>
    </font>
    <font>
      <i/>
      <sz val="11"/>
      <color indexed="9"/>
      <name val="Arial"/>
      <family val="2"/>
    </font>
    <font>
      <b/>
      <sz val="11"/>
      <color indexed="56"/>
      <name val="Arial"/>
      <family val="2"/>
    </font>
    <font>
      <b/>
      <i/>
      <sz val="11"/>
      <color indexed="56"/>
      <name val="Arial"/>
      <family val="2"/>
    </font>
    <font>
      <b/>
      <sz val="11"/>
      <color indexed="18"/>
      <name val="Arial Narrow"/>
      <family val="2"/>
    </font>
    <font>
      <sz val="10"/>
      <color indexed="10"/>
      <name val="Arial"/>
      <family val="2"/>
    </font>
    <font>
      <u/>
      <sz val="11"/>
      <name val="Arial"/>
      <family val="2"/>
    </font>
    <font>
      <b/>
      <vertAlign val="superscript"/>
      <sz val="9"/>
      <name val="Arial"/>
      <family val="2"/>
    </font>
    <font>
      <vertAlign val="superscript"/>
      <sz val="10"/>
      <name val="Arial"/>
      <family val="2"/>
    </font>
    <font>
      <sz val="12"/>
      <name val="Arial"/>
      <family val="2"/>
    </font>
    <font>
      <b/>
      <sz val="12"/>
      <name val="Calibri"/>
      <family val="2"/>
    </font>
    <font>
      <b/>
      <sz val="10"/>
      <name val="Calibri"/>
      <family val="2"/>
    </font>
    <font>
      <sz val="10"/>
      <name val="Calibri"/>
      <family val="2"/>
    </font>
    <font>
      <i/>
      <sz val="10"/>
      <name val="Calibri"/>
      <family val="2"/>
    </font>
    <font>
      <b/>
      <sz val="10"/>
      <color indexed="8"/>
      <name val="Calibri"/>
      <family val="2"/>
    </font>
    <font>
      <sz val="10"/>
      <color theme="0" tint="-0.499984740745262"/>
      <name val="Calibri"/>
      <family val="2"/>
    </font>
    <font>
      <i/>
      <sz val="11"/>
      <color rgb="FF1F497D"/>
      <name val="Calibri"/>
      <family val="2"/>
    </font>
    <font>
      <b/>
      <sz val="9"/>
      <color rgb="FFFF0000"/>
      <name val="Arial"/>
      <family val="2"/>
    </font>
    <font>
      <sz val="9"/>
      <color theme="0" tint="-0.499984740745262"/>
      <name val="Arial"/>
      <family val="2"/>
    </font>
    <font>
      <vertAlign val="superscript"/>
      <sz val="10"/>
      <name val="Calibri"/>
      <family val="2"/>
    </font>
    <font>
      <strike/>
      <sz val="10"/>
      <name val="Arial"/>
      <family val="2"/>
    </font>
    <font>
      <b/>
      <sz val="9"/>
      <color indexed="8"/>
      <name val="Arial"/>
      <family val="2"/>
    </font>
    <font>
      <sz val="9"/>
      <color rgb="FFFF0000"/>
      <name val="Arial"/>
      <family val="2"/>
    </font>
    <font>
      <sz val="9"/>
      <color rgb="FFFF0000"/>
      <name val="Calibri"/>
      <family val="2"/>
    </font>
    <font>
      <strike/>
      <sz val="10"/>
      <name val="Calibri"/>
      <family val="2"/>
    </font>
    <font>
      <sz val="10"/>
      <color rgb="FFC00000"/>
      <name val="Calibri"/>
      <family val="2"/>
    </font>
    <font>
      <sz val="11"/>
      <color theme="1"/>
      <name val="Calibri"/>
      <family val="2"/>
      <scheme val="minor"/>
    </font>
    <font>
      <sz val="8"/>
      <color theme="0" tint="-0.499984740745262"/>
      <name val="Arial"/>
      <family val="2"/>
    </font>
    <font>
      <sz val="14"/>
      <name val="Arial"/>
      <family val="2"/>
    </font>
    <font>
      <sz val="10"/>
      <color rgb="FFFF0000"/>
      <name val="Arial"/>
      <family val="2"/>
    </font>
    <font>
      <b/>
      <sz val="11"/>
      <name val="Calibri"/>
      <family val="2"/>
    </font>
    <font>
      <vertAlign val="superscript"/>
      <sz val="7.65"/>
      <name val="Arial"/>
      <family val="2"/>
    </font>
    <font>
      <b/>
      <sz val="9"/>
      <color indexed="81"/>
      <name val="Tahoma"/>
      <family val="2"/>
    </font>
    <font>
      <sz val="9"/>
      <color indexed="81"/>
      <name val="Tahoma"/>
      <family val="2"/>
    </font>
    <font>
      <b/>
      <vertAlign val="superscript"/>
      <sz val="7.65"/>
      <name val="Arial"/>
      <family val="2"/>
    </font>
    <font>
      <sz val="10"/>
      <color rgb="FFC00000"/>
      <name val="Cambria"/>
      <family val="1"/>
    </font>
    <font>
      <sz val="10"/>
      <name val="Cambria"/>
      <family val="1"/>
    </font>
    <font>
      <b/>
      <sz val="8"/>
      <color theme="0" tint="-0.499984740745262"/>
      <name val="Arial"/>
      <family val="2"/>
    </font>
    <font>
      <sz val="8"/>
      <name val="Arial Narrow"/>
      <family val="2"/>
    </font>
    <font>
      <sz val="8"/>
      <color theme="0" tint="-0.499984740745262"/>
      <name val="Arial Narrow"/>
      <family val="2"/>
    </font>
    <font>
      <sz val="8"/>
      <color indexed="12"/>
      <name val="Arial Narrow"/>
      <family val="2"/>
    </font>
    <font>
      <sz val="8"/>
      <color theme="1"/>
      <name val="Arial Narrow"/>
      <family val="2"/>
    </font>
    <font>
      <sz val="8"/>
      <color rgb="FF808080"/>
      <name val="Arial Narrow"/>
      <family val="2"/>
    </font>
    <font>
      <vertAlign val="superscript"/>
      <sz val="8"/>
      <name val="Arial Narrow"/>
      <family val="2"/>
    </font>
    <font>
      <sz val="8"/>
      <color rgb="FF000000"/>
      <name val="Arial Narrow"/>
      <family val="2"/>
    </font>
    <font>
      <vertAlign val="superscript"/>
      <sz val="8"/>
      <color rgb="FF000000"/>
      <name val="Arial Narrow"/>
      <family val="2"/>
    </font>
    <font>
      <b/>
      <sz val="12"/>
      <name val="Arial"/>
      <family val="2"/>
    </font>
    <font>
      <b/>
      <vertAlign val="superscript"/>
      <sz val="12"/>
      <name val="Arial"/>
      <family val="2"/>
    </font>
    <font>
      <b/>
      <sz val="10"/>
      <color rgb="FFFF0000"/>
      <name val="Arial"/>
      <family val="2"/>
    </font>
    <font>
      <sz val="11"/>
      <name val="Calibri"/>
      <family val="2"/>
    </font>
    <font>
      <sz val="10"/>
      <color rgb="FF000000"/>
      <name val="Arial"/>
      <family val="2"/>
    </font>
    <font>
      <b/>
      <vertAlign val="superscript"/>
      <sz val="10"/>
      <name val="Arial"/>
      <family val="2"/>
    </font>
    <font>
      <sz val="11"/>
      <color theme="1"/>
      <name val="Calibri"/>
      <family val="2"/>
    </font>
    <font>
      <vertAlign val="superscript"/>
      <sz val="8"/>
      <name val="Calibri"/>
      <family val="2"/>
    </font>
    <font>
      <sz val="8"/>
      <name val="Calibri"/>
      <family val="2"/>
    </font>
    <font>
      <sz val="10"/>
      <color rgb="FFC00000"/>
      <name val="Arial"/>
      <family val="2"/>
    </font>
    <font>
      <sz val="10"/>
      <color theme="0" tint="-0.499984740745262"/>
      <name val="Arial"/>
      <family val="2"/>
    </font>
  </fonts>
  <fills count="54">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4"/>
        <bgColor indexed="43"/>
      </patternFill>
    </fill>
    <fill>
      <patternFill patternType="solid">
        <fgColor indexed="43"/>
        <bgColor indexed="64"/>
      </patternFill>
    </fill>
    <fill>
      <patternFill patternType="solid">
        <fgColor indexed="21"/>
        <bgColor indexed="64"/>
      </patternFill>
    </fill>
    <fill>
      <patternFill patternType="solid">
        <fgColor indexed="37"/>
      </patternFill>
    </fill>
    <fill>
      <patternFill patternType="solid">
        <fgColor indexed="30"/>
        <bgColor indexed="30"/>
      </patternFill>
    </fill>
    <fill>
      <patternFill patternType="solid">
        <fgColor indexed="55"/>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22"/>
      </patternFill>
    </fill>
    <fill>
      <patternFill patternType="solid">
        <fgColor indexed="22"/>
      </patternFill>
    </fill>
    <fill>
      <patternFill patternType="solid">
        <fgColor indexed="54"/>
        <bgColor indexed="64"/>
      </patternFill>
    </fill>
    <fill>
      <patternFill patternType="solid">
        <fgColor indexed="40"/>
      </patternFill>
    </fill>
    <fill>
      <patternFill patternType="solid">
        <fgColor indexed="9"/>
        <bgColor indexed="64"/>
      </patternFill>
    </fill>
    <fill>
      <patternFill patternType="solid">
        <fgColor indexed="40"/>
        <bgColor indexed="64"/>
      </patternFill>
    </fill>
    <fill>
      <patternFill patternType="solid">
        <fgColor indexed="44"/>
        <bgColor indexed="64"/>
      </patternFill>
    </fill>
    <fill>
      <patternFill patternType="solid">
        <fgColor indexed="26"/>
        <bgColor indexed="64"/>
      </patternFill>
    </fill>
    <fill>
      <patternFill patternType="solid">
        <fgColor indexed="41"/>
      </patternFill>
    </fill>
    <fill>
      <patternFill patternType="solid">
        <fgColor indexed="10"/>
        <bgColor indexed="64"/>
      </patternFill>
    </fill>
    <fill>
      <patternFill patternType="solid">
        <fgColor indexed="22"/>
        <bgColor indexed="40"/>
      </patternFill>
    </fill>
    <fill>
      <patternFill patternType="solid">
        <fgColor indexed="30"/>
        <bgColor indexed="40"/>
      </patternFill>
    </fill>
    <fill>
      <patternFill patternType="solid">
        <fgColor rgb="FFFF99CC"/>
        <bgColor indexed="64"/>
      </patternFill>
    </fill>
    <fill>
      <patternFill patternType="solid">
        <fgColor indexed="8"/>
        <bgColor indexed="64"/>
      </patternFill>
    </fill>
    <fill>
      <patternFill patternType="solid">
        <fgColor theme="2" tint="-9.9978637043366805E-2"/>
        <bgColor indexed="64"/>
      </patternFill>
    </fill>
    <fill>
      <patternFill patternType="mediumGray"/>
    </fill>
    <fill>
      <patternFill patternType="solid">
        <fgColor indexed="23"/>
        <bgColor indexed="64"/>
      </patternFill>
    </fill>
    <fill>
      <patternFill patternType="solid">
        <fgColor theme="0" tint="-0.499984740745262"/>
        <bgColor indexed="64"/>
      </patternFill>
    </fill>
    <fill>
      <patternFill patternType="mediumGray">
        <bgColor rgb="FFFFFFCC"/>
      </patternFill>
    </fill>
    <fill>
      <patternFill patternType="solid">
        <fgColor rgb="FF00B0F0"/>
        <bgColor indexed="64"/>
      </patternFill>
    </fill>
    <fill>
      <patternFill patternType="solid">
        <fgColor theme="0" tint="-0.14999847407452621"/>
        <bgColor indexed="64"/>
      </patternFill>
    </fill>
  </fills>
  <borders count="68">
    <border>
      <left/>
      <right/>
      <top/>
      <bottom/>
      <diagonal/>
    </border>
    <border>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48"/>
      </left>
      <right style="thin">
        <color indexed="48"/>
      </right>
      <top style="thin">
        <color indexed="48"/>
      </top>
      <bottom style="thin">
        <color indexed="48"/>
      </bottom>
      <diagonal/>
    </border>
    <border>
      <left/>
      <right/>
      <top/>
      <bottom style="thick">
        <color indexed="22"/>
      </bottom>
      <diagonal/>
    </border>
    <border>
      <left/>
      <right/>
      <top/>
      <bottom style="medium">
        <color indexed="22"/>
      </bottom>
      <diagonal/>
    </border>
    <border>
      <left/>
      <right/>
      <top style="medium">
        <color indexed="22"/>
      </top>
      <bottom style="medium">
        <color indexed="22"/>
      </bottom>
      <diagonal/>
    </border>
    <border>
      <left style="thin">
        <color indexed="64"/>
      </left>
      <right style="thin">
        <color indexed="64"/>
      </right>
      <top style="medium">
        <color indexed="64"/>
      </top>
      <bottom style="medium">
        <color indexed="64"/>
      </bottom>
      <diagonal/>
    </border>
    <border>
      <left style="thin">
        <color rgb="FFD0D7E5"/>
      </left>
      <right style="thin">
        <color rgb="FFD0D7E5"/>
      </right>
      <top style="thin">
        <color rgb="FFD0D7E5"/>
      </top>
      <bottom style="thin">
        <color rgb="FFD0D7E5"/>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s>
  <cellStyleXfs count="143">
    <xf numFmtId="0" fontId="0" fillId="0" borderId="0"/>
    <xf numFmtId="43" fontId="18"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1" fillId="0" borderId="0"/>
    <xf numFmtId="0" fontId="18" fillId="0" borderId="0"/>
    <xf numFmtId="0" fontId="18" fillId="5" borderId="44" applyNumberFormat="0" applyFont="0" applyAlignment="0" applyProtection="0"/>
    <xf numFmtId="0" fontId="18" fillId="5" borderId="44" applyNumberFormat="0" applyFont="0" applyAlignment="0" applyProtection="0"/>
    <xf numFmtId="0" fontId="18" fillId="5" borderId="44" applyNumberFormat="0" applyFont="0" applyAlignment="0" applyProtection="0"/>
    <xf numFmtId="0" fontId="18" fillId="5" borderId="44" applyNumberFormat="0" applyFont="0" applyAlignment="0" applyProtection="0"/>
    <xf numFmtId="0" fontId="18" fillId="5" borderId="44" applyNumberFormat="0" applyFont="0" applyAlignment="0" applyProtection="0"/>
    <xf numFmtId="4" fontId="19" fillId="18" borderId="6" applyNumberFormat="0" applyProtection="0">
      <alignment horizontal="right" vertical="center" wrapText="1"/>
    </xf>
    <xf numFmtId="4" fontId="20" fillId="19" borderId="45" applyNumberFormat="0" applyProtection="0">
      <alignment vertical="center"/>
    </xf>
    <xf numFmtId="4" fontId="21" fillId="20" borderId="46">
      <alignment vertical="center"/>
    </xf>
    <xf numFmtId="4" fontId="22" fillId="20" borderId="46">
      <alignment vertical="center"/>
    </xf>
    <xf numFmtId="4" fontId="21" fillId="21" borderId="46">
      <alignment vertical="center"/>
    </xf>
    <xf numFmtId="4" fontId="22" fillId="21" borderId="46">
      <alignment vertical="center"/>
    </xf>
    <xf numFmtId="4" fontId="19" fillId="18" borderId="6" applyNumberFormat="0" applyProtection="0">
      <alignment horizontal="left" vertical="center" indent="1"/>
    </xf>
    <xf numFmtId="0" fontId="2" fillId="19" borderId="45" applyNumberFormat="0" applyProtection="0">
      <alignment horizontal="left" vertical="top" indent="1"/>
    </xf>
    <xf numFmtId="4" fontId="12" fillId="22" borderId="6" applyNumberFormat="0" applyProtection="0">
      <alignment horizontal="left" vertical="center"/>
    </xf>
    <xf numFmtId="4" fontId="14" fillId="23" borderId="6" applyNumberFormat="0">
      <alignment horizontal="right" vertical="center"/>
    </xf>
    <xf numFmtId="4" fontId="1" fillId="24" borderId="45" applyNumberFormat="0" applyProtection="0">
      <alignment horizontal="right" vertical="center"/>
    </xf>
    <xf numFmtId="4" fontId="1" fillId="25" borderId="45" applyNumberFormat="0" applyProtection="0">
      <alignment horizontal="right" vertical="center"/>
    </xf>
    <xf numFmtId="4" fontId="1" fillId="26" borderId="45" applyNumberFormat="0" applyProtection="0">
      <alignment horizontal="right" vertical="center"/>
    </xf>
    <xf numFmtId="4" fontId="1" fillId="27" borderId="45" applyNumberFormat="0" applyProtection="0">
      <alignment horizontal="right" vertical="center"/>
    </xf>
    <xf numFmtId="4" fontId="1" fillId="28" borderId="45" applyNumberFormat="0" applyProtection="0">
      <alignment horizontal="right" vertical="center"/>
    </xf>
    <xf numFmtId="4" fontId="1" fillId="29" borderId="45" applyNumberFormat="0" applyProtection="0">
      <alignment horizontal="right" vertical="center"/>
    </xf>
    <xf numFmtId="4" fontId="1" fillId="30" borderId="45" applyNumberFormat="0" applyProtection="0">
      <alignment horizontal="right" vertical="center"/>
    </xf>
    <xf numFmtId="4" fontId="1" fillId="31" borderId="45" applyNumberFormat="0" applyProtection="0">
      <alignment horizontal="right" vertical="center"/>
    </xf>
    <xf numFmtId="4" fontId="1" fillId="32" borderId="45" applyNumberFormat="0" applyProtection="0">
      <alignment horizontal="right" vertical="center"/>
    </xf>
    <xf numFmtId="4" fontId="2" fillId="33" borderId="6" applyNumberFormat="0" applyProtection="0">
      <alignment horizontal="left" vertical="center" indent="1"/>
    </xf>
    <xf numFmtId="4" fontId="1" fillId="34" borderId="6" applyNumberFormat="0" applyProtection="0">
      <alignment horizontal="left" vertical="center" indent="1"/>
    </xf>
    <xf numFmtId="4" fontId="23" fillId="35" borderId="0" applyNumberFormat="0" applyProtection="0">
      <alignment horizontal="left" vertical="center" indent="1"/>
    </xf>
    <xf numFmtId="4" fontId="1" fillId="36" borderId="45" applyNumberFormat="0" applyProtection="0">
      <alignment horizontal="right" vertical="center"/>
    </xf>
    <xf numFmtId="4" fontId="24" fillId="37" borderId="47">
      <alignment horizontal="left" vertical="center" indent="1"/>
    </xf>
    <xf numFmtId="4" fontId="11" fillId="0" borderId="0" applyNumberFormat="0" applyProtection="0">
      <alignment horizontal="left" vertical="center" indent="1"/>
    </xf>
    <xf numFmtId="4" fontId="12" fillId="0" borderId="0" applyNumberFormat="0" applyProtection="0">
      <alignment horizontal="left" vertical="center" indent="1"/>
    </xf>
    <xf numFmtId="0" fontId="11" fillId="0" borderId="6" applyNumberFormat="0" applyProtection="0">
      <alignment horizontal="left" vertical="center" indent="2"/>
    </xf>
    <xf numFmtId="0" fontId="5" fillId="35" borderId="45" applyNumberFormat="0" applyProtection="0">
      <alignment horizontal="left" vertical="top" indent="1"/>
    </xf>
    <xf numFmtId="0" fontId="11" fillId="0" borderId="6" applyNumberFormat="0" applyProtection="0">
      <alignment horizontal="left" vertical="center" indent="2"/>
    </xf>
    <xf numFmtId="0" fontId="5" fillId="38" borderId="45" applyNumberFormat="0" applyProtection="0">
      <alignment horizontal="left" vertical="top" indent="1"/>
    </xf>
    <xf numFmtId="0" fontId="11" fillId="0" borderId="6" applyNumberFormat="0" applyProtection="0">
      <alignment horizontal="left" vertical="center" indent="2"/>
    </xf>
    <xf numFmtId="0" fontId="5" fillId="39" borderId="45" applyNumberFormat="0" applyProtection="0">
      <alignment horizontal="left" vertical="top" indent="1"/>
    </xf>
    <xf numFmtId="0" fontId="11" fillId="0" borderId="6" applyNumberFormat="0" applyProtection="0">
      <alignment horizontal="left" vertical="center" indent="2"/>
    </xf>
    <xf numFmtId="0" fontId="5" fillId="3" borderId="45" applyNumberFormat="0" applyProtection="0">
      <alignment horizontal="left" vertical="top" indent="1"/>
    </xf>
    <xf numFmtId="4" fontId="1" fillId="40" borderId="45" applyNumberFormat="0" applyProtection="0">
      <alignment vertical="center"/>
    </xf>
    <xf numFmtId="4" fontId="25" fillId="40" borderId="45" applyNumberFormat="0" applyProtection="0">
      <alignment vertical="center"/>
    </xf>
    <xf numFmtId="4" fontId="26" fillId="20" borderId="47">
      <alignment vertical="center"/>
    </xf>
    <xf numFmtId="4" fontId="27" fillId="20" borderId="47">
      <alignment vertical="center"/>
    </xf>
    <xf numFmtId="4" fontId="26" fillId="21" borderId="47">
      <alignment vertical="center"/>
    </xf>
    <xf numFmtId="4" fontId="27" fillId="21" borderId="47">
      <alignment vertical="center"/>
    </xf>
    <xf numFmtId="4" fontId="28" fillId="0" borderId="0" applyNumberFormat="0" applyProtection="0">
      <alignment horizontal="left" vertical="center" indent="1"/>
    </xf>
    <xf numFmtId="0" fontId="1" fillId="40" borderId="45" applyNumberFormat="0" applyProtection="0">
      <alignment horizontal="left" vertical="top" indent="1"/>
    </xf>
    <xf numFmtId="0" fontId="14" fillId="23" borderId="6" applyNumberFormat="0">
      <alignment horizontal="left" vertical="center"/>
    </xf>
    <xf numFmtId="4" fontId="9" fillId="0" borderId="6" applyNumberFormat="0" applyProtection="0">
      <alignment horizontal="left" vertical="center" indent="1"/>
    </xf>
    <xf numFmtId="4" fontId="28" fillId="0" borderId="0" applyNumberFormat="0" applyProtection="0">
      <alignment horizontal="right" vertical="center" wrapText="1"/>
    </xf>
    <xf numFmtId="4" fontId="10" fillId="0" borderId="6" applyNumberFormat="0" applyProtection="0">
      <alignment horizontal="right" vertical="center" wrapText="1"/>
    </xf>
    <xf numFmtId="4" fontId="25" fillId="41" borderId="45" applyNumberFormat="0" applyProtection="0">
      <alignment horizontal="right" vertical="center"/>
    </xf>
    <xf numFmtId="4" fontId="29" fillId="20" borderId="47">
      <alignment vertical="center"/>
    </xf>
    <xf numFmtId="4" fontId="30" fillId="20" borderId="47">
      <alignment vertical="center"/>
    </xf>
    <xf numFmtId="4" fontId="29" fillId="21" borderId="47">
      <alignment vertical="center"/>
    </xf>
    <xf numFmtId="4" fontId="30" fillId="42" borderId="47">
      <alignment vertical="center"/>
    </xf>
    <xf numFmtId="4" fontId="10" fillId="0" borderId="6" applyNumberFormat="0" applyProtection="0">
      <alignment horizontal="left" vertical="center" indent="1"/>
    </xf>
    <xf numFmtId="0" fontId="12" fillId="43" borderId="6" applyNumberFormat="0" applyProtection="0">
      <alignment horizontal="center" vertical="center" wrapText="1"/>
    </xf>
    <xf numFmtId="0" fontId="12" fillId="44" borderId="6" applyNumberFormat="0" applyProtection="0">
      <alignment horizontal="center" vertical="top" wrapText="1"/>
    </xf>
    <xf numFmtId="4" fontId="31" fillId="37" borderId="48">
      <alignment vertical="center"/>
    </xf>
    <xf numFmtId="4" fontId="32" fillId="37" borderId="48">
      <alignment vertical="center"/>
    </xf>
    <xf numFmtId="4" fontId="21" fillId="20" borderId="48">
      <alignment vertical="center"/>
    </xf>
    <xf numFmtId="4" fontId="22" fillId="20" borderId="48">
      <alignment vertical="center"/>
    </xf>
    <xf numFmtId="4" fontId="21" fillId="21" borderId="47">
      <alignment vertical="center"/>
    </xf>
    <xf numFmtId="4" fontId="22" fillId="21" borderId="47">
      <alignment vertical="center"/>
    </xf>
    <xf numFmtId="4" fontId="33" fillId="40" borderId="48">
      <alignment horizontal="left" vertical="center" indent="1"/>
    </xf>
    <xf numFmtId="4" fontId="3" fillId="0" borderId="0" applyNumberFormat="0" applyProtection="0">
      <alignment vertical="center"/>
    </xf>
    <xf numFmtId="4" fontId="34" fillId="41" borderId="45" applyNumberFormat="0" applyProtection="0">
      <alignment horizontal="right" vertical="center"/>
    </xf>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1" fillId="0" borderId="0"/>
    <xf numFmtId="0" fontId="55" fillId="0" borderId="0"/>
    <xf numFmtId="44" fontId="55" fillId="0" borderId="0" applyFont="0" applyFill="0" applyBorder="0" applyAlignment="0" applyProtection="0"/>
    <xf numFmtId="179" fontId="5" fillId="0" borderId="0"/>
    <xf numFmtId="179" fontId="5" fillId="0" borderId="0"/>
    <xf numFmtId="179" fontId="5" fillId="0" borderId="0"/>
  </cellStyleXfs>
  <cellXfs count="713">
    <xf numFmtId="0" fontId="0" fillId="0" borderId="0" xfId="0"/>
    <xf numFmtId="0" fontId="3" fillId="0" borderId="0" xfId="0" applyFont="1" applyFill="1" applyBorder="1" applyAlignment="1">
      <alignment horizontal="right"/>
    </xf>
    <xf numFmtId="0" fontId="6" fillId="0" borderId="3" xfId="0" applyFont="1" applyFill="1" applyBorder="1"/>
    <xf numFmtId="0" fontId="6" fillId="0" borderId="9" xfId="0" applyFont="1" applyFill="1" applyBorder="1"/>
    <xf numFmtId="2" fontId="7" fillId="2" borderId="6" xfId="0" applyNumberFormat="1" applyFont="1" applyFill="1" applyBorder="1" applyAlignment="1">
      <alignment horizontal="right" vertical="top"/>
    </xf>
    <xf numFmtId="3" fontId="7" fillId="3" borderId="6" xfId="0" applyNumberFormat="1" applyFont="1" applyFill="1" applyBorder="1" applyAlignment="1">
      <alignment horizontal="right" vertical="top" wrapText="1"/>
    </xf>
    <xf numFmtId="0" fontId="5" fillId="0" borderId="20" xfId="0" applyFont="1" applyFill="1" applyBorder="1" applyProtection="1"/>
    <xf numFmtId="0" fontId="11" fillId="0" borderId="6" xfId="0" applyFont="1" applyFill="1" applyBorder="1" applyProtection="1"/>
    <xf numFmtId="166" fontId="11" fillId="0" borderId="6" xfId="0" applyNumberFormat="1" applyFont="1" applyFill="1" applyBorder="1"/>
    <xf numFmtId="166" fontId="11" fillId="0" borderId="6" xfId="1" applyNumberFormat="1" applyFont="1" applyFill="1" applyBorder="1" applyAlignment="1">
      <alignment horizontal="right"/>
    </xf>
    <xf numFmtId="166" fontId="12" fillId="0" borderId="15" xfId="0" applyNumberFormat="1" applyFont="1" applyFill="1" applyBorder="1" applyAlignment="1">
      <alignment horizontal="center"/>
    </xf>
    <xf numFmtId="166" fontId="12" fillId="0" borderId="6" xfId="0" applyNumberFormat="1" applyFont="1" applyFill="1" applyBorder="1" applyAlignment="1"/>
    <xf numFmtId="167" fontId="11" fillId="0" borderId="6" xfId="0" applyNumberFormat="1" applyFont="1" applyFill="1" applyBorder="1" applyAlignment="1">
      <alignment horizontal="right" wrapText="1"/>
    </xf>
    <xf numFmtId="166" fontId="12" fillId="0" borderId="6" xfId="1" applyNumberFormat="1" applyFont="1" applyFill="1" applyBorder="1" applyAlignment="1">
      <alignment horizontal="right" wrapText="1"/>
    </xf>
    <xf numFmtId="167" fontId="12" fillId="0" borderId="6" xfId="0" applyNumberFormat="1" applyFont="1" applyFill="1" applyBorder="1" applyAlignment="1">
      <alignment horizontal="center" wrapText="1"/>
    </xf>
    <xf numFmtId="167" fontId="12" fillId="0" borderId="6" xfId="0" applyNumberFormat="1" applyFont="1" applyFill="1" applyBorder="1" applyAlignment="1">
      <alignment horizontal="right" wrapText="1"/>
    </xf>
    <xf numFmtId="166" fontId="12" fillId="0" borderId="6" xfId="0" applyNumberFormat="1" applyFont="1" applyFill="1" applyBorder="1"/>
    <xf numFmtId="167" fontId="11" fillId="0" borderId="6" xfId="0" applyNumberFormat="1" applyFont="1" applyFill="1" applyBorder="1"/>
    <xf numFmtId="166" fontId="12" fillId="0" borderId="15" xfId="0" applyNumberFormat="1" applyFont="1" applyFill="1" applyBorder="1"/>
    <xf numFmtId="166" fontId="11" fillId="0" borderId="6" xfId="0" applyNumberFormat="1" applyFont="1" applyFill="1" applyBorder="1" applyAlignment="1"/>
    <xf numFmtId="166" fontId="12" fillId="0" borderId="6" xfId="0" applyNumberFormat="1" applyFont="1" applyFill="1" applyBorder="1" applyAlignment="1">
      <alignment horizontal="center" wrapText="1"/>
    </xf>
    <xf numFmtId="166" fontId="12" fillId="0" borderId="6" xfId="0" applyNumberFormat="1" applyFont="1" applyFill="1" applyBorder="1" applyAlignment="1">
      <alignment horizontal="center"/>
    </xf>
    <xf numFmtId="166" fontId="11" fillId="0" borderId="6" xfId="0" applyNumberFormat="1" applyFont="1" applyFill="1" applyBorder="1" applyAlignment="1">
      <alignment horizontal="right" wrapText="1"/>
    </xf>
    <xf numFmtId="166" fontId="11" fillId="0" borderId="6" xfId="0" applyNumberFormat="1" applyFont="1" applyFill="1" applyBorder="1" applyAlignment="1">
      <alignment horizontal="right"/>
    </xf>
    <xf numFmtId="166" fontId="11" fillId="0" borderId="1" xfId="0" applyNumberFormat="1" applyFont="1" applyFill="1" applyBorder="1"/>
    <xf numFmtId="166" fontId="11" fillId="0" borderId="1" xfId="0" applyNumberFormat="1" applyFont="1" applyFill="1" applyBorder="1" applyAlignment="1"/>
    <xf numFmtId="166" fontId="12" fillId="0" borderId="1" xfId="0" applyNumberFormat="1" applyFont="1" applyFill="1" applyBorder="1"/>
    <xf numFmtId="166" fontId="11" fillId="0" borderId="14" xfId="1" applyNumberFormat="1" applyFont="1" applyFill="1" applyBorder="1" applyAlignment="1">
      <alignment horizontal="right"/>
    </xf>
    <xf numFmtId="166" fontId="11" fillId="0" borderId="14" xfId="0" applyNumberFormat="1" applyFont="1" applyFill="1" applyBorder="1"/>
    <xf numFmtId="166" fontId="11" fillId="0" borderId="6" xfId="0" quotePrefix="1" applyNumberFormat="1" applyFont="1" applyFill="1" applyBorder="1" applyAlignment="1">
      <alignment horizontal="center"/>
    </xf>
    <xf numFmtId="166" fontId="12" fillId="0" borderId="6" xfId="1" applyNumberFormat="1" applyFont="1" applyFill="1" applyBorder="1" applyAlignment="1">
      <alignment horizontal="right"/>
    </xf>
    <xf numFmtId="166" fontId="12" fillId="0" borderId="15" xfId="0" applyNumberFormat="1" applyFont="1" applyFill="1" applyBorder="1" applyAlignment="1">
      <alignment horizontal="right"/>
    </xf>
    <xf numFmtId="0" fontId="11" fillId="0" borderId="0" xfId="0" applyFont="1" applyFill="1"/>
    <xf numFmtId="0" fontId="12"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xf numFmtId="0" fontId="12" fillId="0" borderId="9" xfId="0" applyFont="1" applyFill="1" applyBorder="1"/>
    <xf numFmtId="0" fontId="11" fillId="0" borderId="2" xfId="0" applyFont="1" applyFill="1" applyBorder="1"/>
    <xf numFmtId="0" fontId="11" fillId="0" borderId="19" xfId="0" applyFont="1" applyFill="1" applyBorder="1"/>
    <xf numFmtId="0" fontId="11" fillId="0" borderId="4" xfId="0" applyFont="1" applyFill="1" applyBorder="1"/>
    <xf numFmtId="0" fontId="12" fillId="0" borderId="24" xfId="0" applyFont="1" applyFill="1" applyBorder="1"/>
    <xf numFmtId="0" fontId="11" fillId="0" borderId="1" xfId="0" applyFont="1" applyFill="1" applyBorder="1"/>
    <xf numFmtId="0" fontId="11" fillId="0" borderId="17" xfId="0" applyFont="1" applyFill="1" applyBorder="1"/>
    <xf numFmtId="0" fontId="11" fillId="0" borderId="25" xfId="0" applyFont="1" applyFill="1" applyBorder="1"/>
    <xf numFmtId="0" fontId="12" fillId="0" borderId="26" xfId="0" applyFont="1" applyFill="1" applyBorder="1" applyAlignment="1">
      <alignment horizontal="center"/>
    </xf>
    <xf numFmtId="0" fontId="12" fillId="0" borderId="27" xfId="0" applyFont="1" applyFill="1" applyBorder="1" applyAlignment="1">
      <alignment horizontal="center"/>
    </xf>
    <xf numFmtId="0" fontId="12" fillId="0" borderId="28" xfId="0" applyFont="1" applyFill="1" applyBorder="1" applyAlignment="1">
      <alignment horizontal="center" wrapText="1"/>
    </xf>
    <xf numFmtId="0" fontId="12" fillId="0" borderId="29" xfId="0" applyFont="1" applyFill="1" applyBorder="1" applyAlignment="1">
      <alignment horizontal="center" wrapText="1"/>
    </xf>
    <xf numFmtId="0" fontId="12" fillId="0" borderId="24" xfId="0" applyFont="1" applyFill="1" applyBorder="1" applyAlignment="1">
      <alignment wrapText="1"/>
    </xf>
    <xf numFmtId="6" fontId="11" fillId="0" borderId="0" xfId="0" applyNumberFormat="1" applyFont="1" applyFill="1" applyBorder="1"/>
    <xf numFmtId="6" fontId="11" fillId="0" borderId="17" xfId="0" applyNumberFormat="1" applyFont="1" applyFill="1" applyBorder="1"/>
    <xf numFmtId="6" fontId="12" fillId="0" borderId="19" xfId="0" applyNumberFormat="1" applyFont="1" applyFill="1" applyBorder="1" applyAlignment="1">
      <alignment horizontal="center" wrapText="1"/>
    </xf>
    <xf numFmtId="6" fontId="12" fillId="0" borderId="20" xfId="0" applyNumberFormat="1" applyFont="1" applyFill="1" applyBorder="1" applyAlignment="1">
      <alignment horizontal="center" wrapText="1"/>
    </xf>
    <xf numFmtId="6" fontId="11" fillId="0" borderId="20" xfId="0" applyNumberFormat="1" applyFont="1" applyFill="1" applyBorder="1"/>
    <xf numFmtId="0" fontId="11" fillId="0" borderId="30" xfId="0" applyFont="1" applyFill="1" applyBorder="1"/>
    <xf numFmtId="0" fontId="11" fillId="0" borderId="24" xfId="0" applyFont="1" applyFill="1" applyBorder="1" applyAlignment="1">
      <alignment horizontal="left" indent="1"/>
    </xf>
    <xf numFmtId="6" fontId="11" fillId="0" borderId="19" xfId="0" applyNumberFormat="1" applyFont="1" applyFill="1" applyBorder="1"/>
    <xf numFmtId="6" fontId="11" fillId="0" borderId="20" xfId="0" applyNumberFormat="1" applyFont="1" applyFill="1" applyBorder="1" applyAlignment="1">
      <alignment horizontal="right"/>
    </xf>
    <xf numFmtId="172" fontId="11" fillId="0" borderId="30" xfId="0" applyNumberFormat="1" applyFont="1" applyFill="1" applyBorder="1" applyAlignment="1">
      <alignment horizontal="right"/>
    </xf>
    <xf numFmtId="0" fontId="11" fillId="0" borderId="24" xfId="0" applyFont="1" applyFill="1" applyBorder="1" applyAlignment="1">
      <alignment horizontal="left" wrapText="1" indent="1"/>
    </xf>
    <xf numFmtId="6" fontId="11" fillId="0" borderId="0" xfId="0" applyNumberFormat="1" applyFont="1" applyFill="1" applyBorder="1" applyAlignment="1"/>
    <xf numFmtId="6" fontId="11" fillId="0" borderId="20" xfId="0" applyNumberFormat="1" applyFont="1" applyFill="1" applyBorder="1" applyAlignment="1"/>
    <xf numFmtId="6" fontId="11" fillId="0" borderId="20" xfId="0" applyNumberFormat="1" applyFont="1" applyFill="1" applyBorder="1" applyAlignment="1">
      <alignment horizontal="right" vertical="top"/>
    </xf>
    <xf numFmtId="0" fontId="12" fillId="0" borderId="11" xfId="0" applyFont="1" applyFill="1" applyBorder="1"/>
    <xf numFmtId="6" fontId="11" fillId="0" borderId="14" xfId="0" applyNumberFormat="1" applyFont="1" applyFill="1" applyBorder="1"/>
    <xf numFmtId="6" fontId="11" fillId="0" borderId="8" xfId="0" applyNumberFormat="1" applyFont="1" applyFill="1" applyBorder="1"/>
    <xf numFmtId="172" fontId="11" fillId="0" borderId="31" xfId="0" applyNumberFormat="1" applyFont="1" applyFill="1" applyBorder="1" applyAlignment="1">
      <alignment horizontal="right"/>
    </xf>
    <xf numFmtId="0" fontId="11" fillId="0" borderId="24" xfId="0" applyFont="1" applyFill="1" applyBorder="1"/>
    <xf numFmtId="6" fontId="11" fillId="0" borderId="13" xfId="0" applyNumberFormat="1" applyFont="1" applyFill="1" applyBorder="1"/>
    <xf numFmtId="0" fontId="11" fillId="0" borderId="7" xfId="0" applyFont="1" applyFill="1" applyBorder="1"/>
    <xf numFmtId="172" fontId="11" fillId="0" borderId="4" xfId="0" applyNumberFormat="1" applyFont="1" applyFill="1" applyBorder="1" applyAlignment="1">
      <alignment horizontal="right"/>
    </xf>
    <xf numFmtId="172" fontId="11" fillId="0" borderId="10" xfId="0" applyNumberFormat="1" applyFont="1" applyFill="1" applyBorder="1" applyAlignment="1">
      <alignment horizontal="right"/>
    </xf>
    <xf numFmtId="6" fontId="11" fillId="0" borderId="6" xfId="0" applyNumberFormat="1" applyFont="1" applyFill="1" applyBorder="1"/>
    <xf numFmtId="6" fontId="11" fillId="0" borderId="30" xfId="0" applyNumberFormat="1" applyFont="1" applyFill="1" applyBorder="1"/>
    <xf numFmtId="6" fontId="11" fillId="0" borderId="16" xfId="0" applyNumberFormat="1" applyFont="1" applyFill="1" applyBorder="1"/>
    <xf numFmtId="6" fontId="11" fillId="0" borderId="20" xfId="0" applyNumberFormat="1" applyFont="1" applyFill="1" applyBorder="1" applyAlignment="1">
      <alignment horizontal="right" vertical="center"/>
    </xf>
    <xf numFmtId="6" fontId="11" fillId="0" borderId="0" xfId="0" applyNumberFormat="1" applyFont="1" applyFill="1" applyBorder="1" applyAlignment="1">
      <alignment horizontal="right" vertical="center"/>
    </xf>
    <xf numFmtId="0" fontId="11" fillId="0" borderId="24" xfId="0" applyFont="1" applyFill="1" applyBorder="1" applyAlignment="1">
      <alignment wrapText="1"/>
    </xf>
    <xf numFmtId="6" fontId="11" fillId="0" borderId="2" xfId="0" applyNumberFormat="1" applyFont="1" applyFill="1" applyBorder="1"/>
    <xf numFmtId="6" fontId="11" fillId="0" borderId="23" xfId="0" applyNumberFormat="1" applyFont="1" applyFill="1" applyBorder="1"/>
    <xf numFmtId="172" fontId="11" fillId="0" borderId="32" xfId="0" applyNumberFormat="1" applyFont="1" applyFill="1" applyBorder="1" applyAlignment="1">
      <alignment horizontal="right"/>
    </xf>
    <xf numFmtId="6" fontId="11" fillId="0" borderId="7" xfId="0" applyNumberFormat="1" applyFont="1" applyFill="1" applyBorder="1" applyAlignment="1">
      <alignment horizontal="right"/>
    </xf>
    <xf numFmtId="6" fontId="11" fillId="0" borderId="0" xfId="0" applyNumberFormat="1" applyFont="1" applyFill="1" applyBorder="1" applyAlignment="1">
      <alignment horizontal="right"/>
    </xf>
    <xf numFmtId="6" fontId="11" fillId="0" borderId="20" xfId="0" applyNumberFormat="1" applyFont="1" applyFill="1" applyBorder="1" applyAlignment="1">
      <alignment vertical="top"/>
    </xf>
    <xf numFmtId="172" fontId="11" fillId="0" borderId="30" xfId="0" applyNumberFormat="1" applyFont="1" applyFill="1" applyBorder="1" applyAlignment="1">
      <alignment vertical="top"/>
    </xf>
    <xf numFmtId="172" fontId="11" fillId="0" borderId="30" xfId="0" applyNumberFormat="1" applyFont="1" applyFill="1" applyBorder="1"/>
    <xf numFmtId="172" fontId="11" fillId="0" borderId="10" xfId="0" applyNumberFormat="1" applyFont="1" applyFill="1" applyBorder="1" applyAlignment="1">
      <alignment vertical="top"/>
    </xf>
    <xf numFmtId="172" fontId="11" fillId="0" borderId="10" xfId="0" applyNumberFormat="1" applyFont="1" applyFill="1" applyBorder="1"/>
    <xf numFmtId="6" fontId="11" fillId="0" borderId="30" xfId="0" applyNumberFormat="1" applyFont="1" applyFill="1" applyBorder="1" applyAlignment="1">
      <alignment horizontal="right"/>
    </xf>
    <xf numFmtId="172" fontId="11" fillId="0" borderId="12" xfId="0" applyNumberFormat="1" applyFont="1" applyFill="1" applyBorder="1"/>
    <xf numFmtId="8" fontId="5" fillId="0" borderId="0" xfId="0" applyNumberFormat="1" applyFont="1" applyFill="1"/>
    <xf numFmtId="0" fontId="12" fillId="0" borderId="5" xfId="0" applyFont="1" applyFill="1" applyBorder="1"/>
    <xf numFmtId="0" fontId="11" fillId="0" borderId="11" xfId="0" applyFont="1" applyFill="1" applyBorder="1" applyAlignment="1">
      <alignment horizontal="left" indent="1"/>
    </xf>
    <xf numFmtId="0" fontId="12" fillId="0" borderId="33" xfId="0" applyFont="1" applyFill="1" applyBorder="1" applyAlignment="1">
      <alignment wrapText="1"/>
    </xf>
    <xf numFmtId="6" fontId="11" fillId="0" borderId="35" xfId="0" applyNumberFormat="1" applyFont="1" applyFill="1" applyBorder="1"/>
    <xf numFmtId="0" fontId="12" fillId="0" borderId="37" xfId="0" applyFont="1" applyFill="1" applyBorder="1" applyAlignment="1">
      <alignment wrapText="1"/>
    </xf>
    <xf numFmtId="0" fontId="12" fillId="0" borderId="0" xfId="0" applyFont="1" applyFill="1" applyBorder="1" applyAlignment="1">
      <alignment wrapText="1"/>
    </xf>
    <xf numFmtId="171" fontId="5" fillId="0" borderId="0" xfId="0" applyNumberFormat="1" applyFont="1" applyFill="1" applyBorder="1"/>
    <xf numFmtId="0" fontId="13" fillId="0" borderId="0" xfId="0" applyFont="1" applyFill="1"/>
    <xf numFmtId="0" fontId="9" fillId="0" borderId="0" xfId="0" applyFont="1" applyFill="1" applyBorder="1" applyAlignment="1">
      <alignment horizontal="left"/>
    </xf>
    <xf numFmtId="0" fontId="9" fillId="0" borderId="0" xfId="0" applyFont="1" applyFill="1" applyBorder="1"/>
    <xf numFmtId="0" fontId="6" fillId="0" borderId="26" xfId="0" applyFont="1" applyFill="1" applyBorder="1"/>
    <xf numFmtId="0" fontId="6" fillId="0" borderId="2" xfId="0" applyFont="1" applyFill="1" applyBorder="1" applyAlignment="1">
      <alignment horizontal="center"/>
    </xf>
    <xf numFmtId="0" fontId="6" fillId="0" borderId="32" xfId="0" applyFont="1" applyFill="1" applyBorder="1" applyAlignment="1">
      <alignment horizontal="center" wrapText="1"/>
    </xf>
    <xf numFmtId="6" fontId="5" fillId="0" borderId="0" xfId="0" applyNumberFormat="1" applyFont="1" applyFill="1" applyBorder="1"/>
    <xf numFmtId="0" fontId="5" fillId="0" borderId="0" xfId="0" applyFont="1" applyFill="1"/>
    <xf numFmtId="3" fontId="5" fillId="0" borderId="0" xfId="0" applyNumberFormat="1" applyFont="1" applyFill="1"/>
    <xf numFmtId="6" fontId="5" fillId="0" borderId="0" xfId="0" applyNumberFormat="1" applyFont="1" applyFill="1" applyBorder="1" applyAlignment="1">
      <alignment vertical="top"/>
    </xf>
    <xf numFmtId="0" fontId="16" fillId="0" borderId="0" xfId="0" applyFont="1" applyFill="1" applyBorder="1" applyAlignment="1">
      <alignment horizontal="left"/>
    </xf>
    <xf numFmtId="171" fontId="5" fillId="0" borderId="0" xfId="0" applyNumberFormat="1" applyFont="1" applyFill="1"/>
    <xf numFmtId="6" fontId="11" fillId="0" borderId="15" xfId="0" applyNumberFormat="1" applyFont="1" applyFill="1" applyBorder="1"/>
    <xf numFmtId="171" fontId="5" fillId="0" borderId="37" xfId="0" applyNumberFormat="1" applyFont="1" applyFill="1" applyBorder="1"/>
    <xf numFmtId="0" fontId="12" fillId="0" borderId="24" xfId="0" applyFont="1" applyFill="1" applyBorder="1" applyAlignment="1">
      <alignment horizontal="left" vertical="top" wrapText="1"/>
    </xf>
    <xf numFmtId="0" fontId="5" fillId="0" borderId="0" xfId="0" applyFont="1" applyFill="1" applyBorder="1"/>
    <xf numFmtId="0" fontId="5" fillId="0" borderId="27" xfId="0" applyFont="1" applyFill="1" applyBorder="1"/>
    <xf numFmtId="0" fontId="5" fillId="0" borderId="40" xfId="0" applyFont="1" applyFill="1" applyBorder="1"/>
    <xf numFmtId="0" fontId="5" fillId="0" borderId="2" xfId="0" applyFont="1" applyFill="1" applyBorder="1"/>
    <xf numFmtId="0" fontId="5" fillId="0" borderId="32" xfId="0" applyFont="1" applyFill="1" applyBorder="1"/>
    <xf numFmtId="174" fontId="5" fillId="0" borderId="0" xfId="0" applyNumberFormat="1" applyFont="1" applyFill="1"/>
    <xf numFmtId="6" fontId="5" fillId="0" borderId="0" xfId="0" applyNumberFormat="1" applyFont="1" applyFill="1"/>
    <xf numFmtId="6" fontId="5" fillId="0" borderId="14" xfId="0" applyNumberFormat="1" applyFont="1" applyFill="1" applyBorder="1" applyAlignment="1">
      <alignment horizontal="right"/>
    </xf>
    <xf numFmtId="174" fontId="5" fillId="0" borderId="0" xfId="0" applyNumberFormat="1" applyFont="1" applyFill="1" applyBorder="1"/>
    <xf numFmtId="174" fontId="5" fillId="0" borderId="4" xfId="0" applyNumberFormat="1" applyFont="1" applyFill="1" applyBorder="1"/>
    <xf numFmtId="174" fontId="5" fillId="0" borderId="41" xfId="0" applyNumberFormat="1" applyFont="1" applyFill="1" applyBorder="1"/>
    <xf numFmtId="174" fontId="5" fillId="0" borderId="42" xfId="0" applyNumberFormat="1" applyFont="1" applyFill="1" applyBorder="1"/>
    <xf numFmtId="6" fontId="5" fillId="0" borderId="35" xfId="0" applyNumberFormat="1" applyFont="1" applyFill="1" applyBorder="1"/>
    <xf numFmtId="6" fontId="5" fillId="0" borderId="35" xfId="0" applyNumberFormat="1" applyFont="1" applyFill="1" applyBorder="1" applyAlignment="1">
      <alignment horizontal="right"/>
    </xf>
    <xf numFmtId="6" fontId="5" fillId="0" borderId="39" xfId="0" applyNumberFormat="1" applyFont="1" applyFill="1" applyBorder="1"/>
    <xf numFmtId="171" fontId="5" fillId="0" borderId="0" xfId="0" applyNumberFormat="1" applyFont="1" applyFill="1" applyBorder="1" applyAlignment="1">
      <alignment vertical="center"/>
    </xf>
    <xf numFmtId="171" fontId="5" fillId="0" borderId="23" xfId="0" applyNumberFormat="1" applyFont="1" applyFill="1" applyBorder="1"/>
    <xf numFmtId="171" fontId="5" fillId="0" borderId="13" xfId="0" applyNumberFormat="1" applyFont="1" applyFill="1" applyBorder="1"/>
    <xf numFmtId="0" fontId="12" fillId="0" borderId="0" xfId="0" applyFont="1" applyFill="1"/>
    <xf numFmtId="0" fontId="12" fillId="0" borderId="6" xfId="0" applyFont="1" applyFill="1" applyBorder="1" applyAlignment="1">
      <alignment horizontal="center" wrapText="1"/>
    </xf>
    <xf numFmtId="167" fontId="11" fillId="0" borderId="6" xfId="1" applyNumberFormat="1" applyFont="1" applyFill="1" applyBorder="1" applyAlignment="1">
      <alignment horizontal="right"/>
    </xf>
    <xf numFmtId="0" fontId="11" fillId="0" borderId="6" xfId="0" applyFont="1" applyFill="1" applyBorder="1"/>
    <xf numFmtId="166" fontId="11" fillId="0" borderId="6" xfId="1" applyNumberFormat="1" applyFont="1" applyFill="1" applyBorder="1" applyAlignment="1">
      <alignment horizontal="right" wrapText="1"/>
    </xf>
    <xf numFmtId="0" fontId="12" fillId="0" borderId="6" xfId="0" applyFont="1" applyFill="1" applyBorder="1"/>
    <xf numFmtId="167" fontId="12" fillId="0" borderId="15" xfId="0" applyNumberFormat="1" applyFont="1" applyFill="1" applyBorder="1"/>
    <xf numFmtId="0" fontId="12" fillId="0" borderId="15" xfId="0" applyFont="1" applyFill="1" applyBorder="1"/>
    <xf numFmtId="38" fontId="11" fillId="0" borderId="6" xfId="0" applyNumberFormat="1" applyFont="1" applyFill="1" applyBorder="1"/>
    <xf numFmtId="165" fontId="12" fillId="0" borderId="6" xfId="0" applyNumberFormat="1" applyFont="1" applyFill="1" applyBorder="1" applyAlignment="1"/>
    <xf numFmtId="0" fontId="12" fillId="0" borderId="15" xfId="0" applyFont="1" applyFill="1" applyBorder="1" applyAlignment="1">
      <alignment horizontal="center"/>
    </xf>
    <xf numFmtId="167" fontId="11" fillId="0" borderId="15" xfId="0" applyNumberFormat="1" applyFont="1" applyFill="1" applyBorder="1" applyAlignment="1">
      <alignment horizontal="right"/>
    </xf>
    <xf numFmtId="167" fontId="12" fillId="0" borderId="6" xfId="0" applyNumberFormat="1" applyFont="1" applyFill="1" applyBorder="1"/>
    <xf numFmtId="0" fontId="12" fillId="0" borderId="18" xfId="0" applyFont="1" applyFill="1" applyBorder="1"/>
    <xf numFmtId="0" fontId="12" fillId="0" borderId="1" xfId="0" applyFont="1" applyFill="1" applyBorder="1"/>
    <xf numFmtId="38" fontId="11" fillId="0" borderId="1" xfId="0" applyNumberFormat="1" applyFont="1" applyFill="1" applyBorder="1"/>
    <xf numFmtId="165" fontId="12" fillId="0" borderId="1" xfId="0" applyNumberFormat="1" applyFont="1" applyFill="1" applyBorder="1" applyAlignment="1"/>
    <xf numFmtId="166" fontId="12" fillId="0" borderId="17" xfId="0" applyNumberFormat="1" applyFont="1" applyFill="1" applyBorder="1"/>
    <xf numFmtId="0" fontId="11" fillId="0" borderId="15" xfId="0" applyFont="1" applyFill="1" applyBorder="1"/>
    <xf numFmtId="169" fontId="11" fillId="0" borderId="14" xfId="1" applyNumberFormat="1" applyFont="1" applyFill="1" applyBorder="1" applyAlignment="1">
      <alignment horizontal="right"/>
    </xf>
    <xf numFmtId="170" fontId="12" fillId="0" borderId="14" xfId="1" applyNumberFormat="1" applyFont="1" applyFill="1" applyBorder="1" applyAlignment="1">
      <alignment horizontal="right"/>
    </xf>
    <xf numFmtId="0" fontId="11" fillId="0" borderId="14" xfId="0" applyFont="1" applyFill="1" applyBorder="1"/>
    <xf numFmtId="166" fontId="11" fillId="0" borderId="8" xfId="0" applyNumberFormat="1" applyFont="1" applyFill="1" applyBorder="1"/>
    <xf numFmtId="0" fontId="11" fillId="0" borderId="6" xfId="0" applyFont="1" applyFill="1" applyBorder="1" applyAlignment="1">
      <alignment wrapText="1" shrinkToFit="1"/>
    </xf>
    <xf numFmtId="167" fontId="11" fillId="0" borderId="6" xfId="0" quotePrefix="1" applyNumberFormat="1" applyFont="1" applyFill="1" applyBorder="1" applyAlignment="1">
      <alignment horizontal="center"/>
    </xf>
    <xf numFmtId="167" fontId="12" fillId="0" borderId="6" xfId="1" applyNumberFormat="1" applyFont="1" applyFill="1" applyBorder="1" applyAlignment="1">
      <alignment horizontal="right"/>
    </xf>
    <xf numFmtId="169" fontId="11" fillId="0" borderId="6" xfId="1" applyNumberFormat="1" applyFont="1" applyFill="1" applyBorder="1" applyAlignment="1">
      <alignment horizontal="right"/>
    </xf>
    <xf numFmtId="170" fontId="12" fillId="0" borderId="6" xfId="1" applyNumberFormat="1" applyFont="1" applyFill="1" applyBorder="1" applyAlignment="1">
      <alignment horizontal="right"/>
    </xf>
    <xf numFmtId="167" fontId="12" fillId="0" borderId="15" xfId="0" applyNumberFormat="1" applyFont="1" applyFill="1" applyBorder="1" applyAlignment="1">
      <alignment horizontal="right"/>
    </xf>
    <xf numFmtId="0" fontId="12" fillId="0" borderId="0" xfId="0" applyFont="1" applyFill="1" applyBorder="1"/>
    <xf numFmtId="38" fontId="11" fillId="0" borderId="0" xfId="0" applyNumberFormat="1" applyFont="1" applyFill="1" applyBorder="1" applyAlignment="1"/>
    <xf numFmtId="165" fontId="11" fillId="0" borderId="0" xfId="0" applyNumberFormat="1" applyFont="1" applyFill="1" applyBorder="1" applyAlignment="1"/>
    <xf numFmtId="166" fontId="12" fillId="0" borderId="1" xfId="0" applyNumberFormat="1" applyFont="1" applyFill="1" applyBorder="1" applyAlignment="1"/>
    <xf numFmtId="166" fontId="11" fillId="0" borderId="15" xfId="0" applyNumberFormat="1" applyFont="1" applyFill="1" applyBorder="1"/>
    <xf numFmtId="166" fontId="12" fillId="0" borderId="14" xfId="1" applyNumberFormat="1" applyFont="1" applyFill="1" applyBorder="1" applyAlignment="1">
      <alignment horizontal="right"/>
    </xf>
    <xf numFmtId="166" fontId="11" fillId="0" borderId="6" xfId="0" quotePrefix="1" applyNumberFormat="1" applyFont="1" applyFill="1" applyBorder="1" applyAlignment="1">
      <alignment horizontal="right"/>
    </xf>
    <xf numFmtId="166" fontId="12" fillId="0" borderId="6" xfId="0" applyNumberFormat="1" applyFont="1" applyFill="1" applyBorder="1" applyAlignment="1">
      <alignment horizontal="right"/>
    </xf>
    <xf numFmtId="0" fontId="17" fillId="0" borderId="0" xfId="0" applyFont="1" applyFill="1"/>
    <xf numFmtId="0" fontId="11" fillId="0" borderId="0" xfId="0" applyFont="1" applyFill="1" applyAlignment="1">
      <alignment horizontal="left" indent="1"/>
    </xf>
    <xf numFmtId="175" fontId="5" fillId="0" borderId="0" xfId="0" applyNumberFormat="1" applyFont="1" applyFill="1"/>
    <xf numFmtId="0" fontId="12" fillId="0" borderId="24" xfId="0" applyFont="1" applyFill="1" applyBorder="1" applyAlignment="1"/>
    <xf numFmtId="6" fontId="11" fillId="0" borderId="34" xfId="0" applyNumberFormat="1" applyFont="1" applyFill="1" applyBorder="1"/>
    <xf numFmtId="172" fontId="11" fillId="0" borderId="7" xfId="0" applyNumberFormat="1" applyFont="1" applyFill="1" applyBorder="1" applyAlignment="1">
      <alignment horizontal="center"/>
    </xf>
    <xf numFmtId="172" fontId="11" fillId="0" borderId="43" xfId="0" applyNumberFormat="1" applyFont="1" applyFill="1" applyBorder="1"/>
    <xf numFmtId="0" fontId="11" fillId="0" borderId="0" xfId="122" quotePrefix="1" applyNumberFormat="1" applyFont="1" applyFill="1" applyBorder="1" applyProtection="1">
      <alignment horizontal="left" vertical="center" indent="1"/>
      <protection locked="0"/>
    </xf>
    <xf numFmtId="6" fontId="5" fillId="0" borderId="0" xfId="0" applyNumberFormat="1" applyFont="1" applyFill="1" applyBorder="1" applyAlignment="1"/>
    <xf numFmtId="167" fontId="11" fillId="0" borderId="0" xfId="0" applyNumberFormat="1" applyFont="1" applyFill="1"/>
    <xf numFmtId="0" fontId="0" fillId="0" borderId="6" xfId="0" applyFill="1" applyBorder="1" applyAlignment="1">
      <alignment vertical="top" wrapText="1"/>
    </xf>
    <xf numFmtId="0" fontId="6" fillId="0" borderId="18" xfId="0" applyFont="1" applyFill="1" applyBorder="1"/>
    <xf numFmtId="0" fontId="5" fillId="0" borderId="1" xfId="0" applyFont="1" applyFill="1" applyBorder="1"/>
    <xf numFmtId="0" fontId="5" fillId="0" borderId="17" xfId="0" applyFont="1" applyFill="1" applyBorder="1"/>
    <xf numFmtId="0" fontId="6" fillId="0" borderId="16" xfId="0" applyFont="1" applyFill="1" applyBorder="1"/>
    <xf numFmtId="0" fontId="5" fillId="0" borderId="19" xfId="0" applyFont="1" applyFill="1" applyBorder="1"/>
    <xf numFmtId="0" fontId="5" fillId="0" borderId="16" xfId="0" applyFont="1" applyFill="1" applyBorder="1"/>
    <xf numFmtId="0" fontId="6" fillId="0" borderId="23" xfId="0" applyFont="1" applyFill="1" applyBorder="1"/>
    <xf numFmtId="0" fontId="7" fillId="0" borderId="6" xfId="0" applyFont="1" applyFill="1" applyBorder="1" applyAlignment="1">
      <alignment vertical="top"/>
    </xf>
    <xf numFmtId="0" fontId="0" fillId="0" borderId="13" xfId="0" applyFill="1" applyBorder="1"/>
    <xf numFmtId="0" fontId="6" fillId="0" borderId="23" xfId="0" applyFont="1" applyFill="1" applyBorder="1" applyAlignment="1">
      <alignment horizontal="center"/>
    </xf>
    <xf numFmtId="0" fontId="7" fillId="4" borderId="6" xfId="0" applyFont="1" applyFill="1" applyBorder="1" applyAlignment="1">
      <alignment vertical="top"/>
    </xf>
    <xf numFmtId="2" fontId="7" fillId="2" borderId="6" xfId="0" applyNumberFormat="1" applyFont="1" applyFill="1" applyBorder="1" applyAlignment="1">
      <alignment vertical="top"/>
    </xf>
    <xf numFmtId="167" fontId="7" fillId="2" borderId="6" xfId="0" applyNumberFormat="1" applyFont="1" applyFill="1" applyBorder="1" applyAlignment="1">
      <alignment horizontal="right" vertical="top"/>
    </xf>
    <xf numFmtId="0" fontId="5" fillId="0" borderId="6" xfId="0" applyFont="1" applyFill="1" applyBorder="1" applyAlignment="1">
      <alignment vertical="top" wrapText="1"/>
    </xf>
    <xf numFmtId="0" fontId="39" fillId="23" borderId="14" xfId="3" applyFont="1" applyFill="1" applyBorder="1" applyAlignment="1"/>
    <xf numFmtId="0" fontId="39" fillId="23" borderId="8" xfId="3" applyFont="1" applyFill="1" applyBorder="1" applyAlignment="1"/>
    <xf numFmtId="0" fontId="41" fillId="0" borderId="1" xfId="3" applyFont="1" applyFill="1" applyBorder="1" applyAlignment="1">
      <alignment horizontal="center" vertical="center"/>
    </xf>
    <xf numFmtId="0" fontId="41" fillId="0" borderId="0" xfId="3" applyFont="1" applyFill="1"/>
    <xf numFmtId="0" fontId="40" fillId="0" borderId="2" xfId="3" applyFont="1" applyFill="1" applyBorder="1" applyAlignment="1">
      <alignment horizontal="center"/>
    </xf>
    <xf numFmtId="0" fontId="40" fillId="0" borderId="22" xfId="3" applyFont="1" applyFill="1" applyBorder="1" applyAlignment="1">
      <alignment horizontal="center"/>
    </xf>
    <xf numFmtId="0" fontId="40" fillId="0" borderId="2" xfId="3" applyFont="1" applyFill="1" applyBorder="1" applyAlignment="1">
      <alignment horizontal="center" vertical="center" wrapText="1"/>
    </xf>
    <xf numFmtId="6" fontId="41" fillId="0" borderId="14" xfId="3" applyNumberFormat="1" applyFont="1" applyFill="1" applyBorder="1"/>
    <xf numFmtId="0" fontId="40" fillId="0" borderId="14" xfId="3" applyFont="1" applyFill="1" applyBorder="1" applyAlignment="1">
      <alignment horizontal="center" wrapText="1"/>
    </xf>
    <xf numFmtId="0" fontId="41" fillId="0" borderId="0" xfId="3" applyFont="1" applyFill="1" applyBorder="1"/>
    <xf numFmtId="6" fontId="41" fillId="0" borderId="0" xfId="3" applyNumberFormat="1" applyFont="1" applyFill="1" applyBorder="1"/>
    <xf numFmtId="0" fontId="39" fillId="23" borderId="15" xfId="3" applyFont="1" applyFill="1" applyBorder="1"/>
    <xf numFmtId="0" fontId="41" fillId="0" borderId="0" xfId="3" applyFont="1" applyBorder="1"/>
    <xf numFmtId="0" fontId="41" fillId="46" borderId="0" xfId="3" applyFont="1" applyFill="1" applyBorder="1"/>
    <xf numFmtId="6" fontId="41" fillId="46" borderId="0" xfId="3" applyNumberFormat="1" applyFont="1" applyFill="1" applyBorder="1"/>
    <xf numFmtId="0" fontId="41" fillId="0" borderId="2" xfId="3" applyFont="1" applyBorder="1"/>
    <xf numFmtId="6" fontId="41" fillId="0" borderId="2" xfId="3" applyNumberFormat="1" applyFont="1" applyFill="1" applyBorder="1"/>
    <xf numFmtId="0" fontId="40" fillId="0" borderId="16" xfId="3" applyFont="1" applyFill="1" applyBorder="1"/>
    <xf numFmtId="6" fontId="41" fillId="48" borderId="0" xfId="3" applyNumberFormat="1" applyFont="1" applyFill="1" applyBorder="1"/>
    <xf numFmtId="0" fontId="41" fillId="49" borderId="14" xfId="3" applyFont="1" applyFill="1" applyBorder="1"/>
    <xf numFmtId="0" fontId="41" fillId="0" borderId="0" xfId="3" applyFont="1"/>
    <xf numFmtId="0" fontId="41" fillId="0" borderId="1" xfId="3" applyFont="1" applyFill="1" applyBorder="1"/>
    <xf numFmtId="0" fontId="43" fillId="0" borderId="0" xfId="3" applyFont="1" applyFill="1" applyBorder="1"/>
    <xf numFmtId="6" fontId="40" fillId="0" borderId="0" xfId="3" applyNumberFormat="1" applyFont="1" applyFill="1" applyBorder="1"/>
    <xf numFmtId="0" fontId="41" fillId="0" borderId="0" xfId="3" quotePrefix="1" applyFont="1" applyFill="1" applyBorder="1" applyAlignment="1">
      <alignment vertical="top"/>
    </xf>
    <xf numFmtId="176" fontId="41" fillId="0" borderId="0" xfId="135" applyNumberFormat="1" applyFont="1" applyFill="1" applyBorder="1"/>
    <xf numFmtId="176" fontId="41" fillId="0" borderId="0" xfId="135" applyNumberFormat="1" applyFont="1" applyBorder="1"/>
    <xf numFmtId="176" fontId="41" fillId="0" borderId="0" xfId="3" applyNumberFormat="1" applyFont="1" applyBorder="1"/>
    <xf numFmtId="6" fontId="41" fillId="0" borderId="22" xfId="3" applyNumberFormat="1" applyFont="1" applyFill="1" applyBorder="1"/>
    <xf numFmtId="6" fontId="42" fillId="0" borderId="0" xfId="3" applyNumberFormat="1" applyFont="1" applyFill="1" applyBorder="1"/>
    <xf numFmtId="176" fontId="41" fillId="50" borderId="14" xfId="3" applyNumberFormat="1" applyFont="1" applyFill="1" applyBorder="1"/>
    <xf numFmtId="176" fontId="41" fillId="0" borderId="0" xfId="3" applyNumberFormat="1" applyFont="1" applyFill="1" applyBorder="1"/>
    <xf numFmtId="176" fontId="41" fillId="23" borderId="14" xfId="3" applyNumberFormat="1" applyFont="1" applyFill="1" applyBorder="1"/>
    <xf numFmtId="0" fontId="41" fillId="23" borderId="0" xfId="3" applyFont="1" applyFill="1" applyBorder="1"/>
    <xf numFmtId="0" fontId="39" fillId="0" borderId="15" xfId="3" applyFont="1" applyFill="1" applyBorder="1" applyAlignment="1">
      <alignment wrapText="1"/>
    </xf>
    <xf numFmtId="0" fontId="40" fillId="0" borderId="8" xfId="3" applyFont="1" applyFill="1" applyBorder="1" applyAlignment="1">
      <alignment horizontal="center" wrapText="1"/>
    </xf>
    <xf numFmtId="0" fontId="41" fillId="0" borderId="16" xfId="3" applyFont="1" applyFill="1" applyBorder="1" applyAlignment="1">
      <alignment horizontal="left" indent="2"/>
    </xf>
    <xf numFmtId="44" fontId="41" fillId="0" borderId="0" xfId="135" applyFont="1" applyFill="1" applyBorder="1"/>
    <xf numFmtId="6" fontId="41" fillId="0" borderId="19" xfId="3" applyNumberFormat="1" applyFont="1" applyFill="1" applyBorder="1"/>
    <xf numFmtId="0" fontId="41" fillId="0" borderId="16" xfId="3" applyFont="1" applyBorder="1"/>
    <xf numFmtId="0" fontId="39" fillId="0" borderId="16" xfId="3" applyFont="1" applyBorder="1"/>
    <xf numFmtId="0" fontId="41" fillId="0" borderId="16" xfId="3" applyFont="1" applyBorder="1" applyAlignment="1">
      <alignment horizontal="left" indent="2"/>
    </xf>
    <xf numFmtId="6" fontId="41" fillId="46" borderId="19" xfId="3" applyNumberFormat="1" applyFont="1" applyFill="1" applyBorder="1"/>
    <xf numFmtId="0" fontId="40" fillId="0" borderId="16" xfId="3" applyFont="1" applyBorder="1"/>
    <xf numFmtId="0" fontId="40" fillId="0" borderId="21" xfId="3" applyFont="1" applyFill="1" applyBorder="1" applyAlignment="1">
      <alignment wrapText="1"/>
    </xf>
    <xf numFmtId="0" fontId="41" fillId="0" borderId="16" xfId="3" applyFont="1" applyFill="1" applyBorder="1" applyAlignment="1">
      <alignment horizontal="left" wrapText="1" indent="2"/>
    </xf>
    <xf numFmtId="0" fontId="40" fillId="0" borderId="16" xfId="3" applyFont="1" applyFill="1" applyBorder="1" applyAlignment="1">
      <alignment wrapText="1"/>
    </xf>
    <xf numFmtId="6" fontId="41" fillId="48" borderId="19" xfId="3" applyNumberFormat="1" applyFont="1" applyFill="1" applyBorder="1" applyAlignment="1">
      <alignment vertical="center"/>
    </xf>
    <xf numFmtId="6" fontId="41" fillId="48" borderId="19" xfId="3" applyNumberFormat="1" applyFont="1" applyFill="1" applyBorder="1"/>
    <xf numFmtId="0" fontId="39" fillId="49" borderId="15" xfId="3" applyFont="1" applyFill="1" applyBorder="1"/>
    <xf numFmtId="0" fontId="41" fillId="0" borderId="16" xfId="3" applyFont="1" applyFill="1" applyBorder="1"/>
    <xf numFmtId="0" fontId="39" fillId="0" borderId="21" xfId="3" applyFont="1" applyFill="1" applyBorder="1"/>
    <xf numFmtId="0" fontId="41" fillId="0" borderId="19" xfId="3" applyFont="1" applyBorder="1"/>
    <xf numFmtId="0" fontId="41" fillId="23" borderId="8" xfId="3" applyFont="1" applyFill="1" applyBorder="1"/>
    <xf numFmtId="0" fontId="40" fillId="0" borderId="18" xfId="3" applyFont="1" applyFill="1" applyBorder="1"/>
    <xf numFmtId="0" fontId="41" fillId="0" borderId="17" xfId="3" applyFont="1" applyFill="1" applyBorder="1"/>
    <xf numFmtId="0" fontId="12" fillId="0" borderId="6" xfId="0" applyFont="1" applyFill="1" applyBorder="1" applyAlignment="1">
      <alignment horizontal="center"/>
    </xf>
    <xf numFmtId="0" fontId="41" fillId="0" borderId="0" xfId="3" quotePrefix="1" applyFont="1" applyBorder="1"/>
    <xf numFmtId="176" fontId="41" fillId="0" borderId="2" xfId="3" applyNumberFormat="1" applyFont="1" applyFill="1" applyBorder="1"/>
    <xf numFmtId="0" fontId="9" fillId="0" borderId="0" xfId="0" applyFont="1" applyFill="1" applyBorder="1" applyAlignment="1">
      <alignment horizontal="center"/>
    </xf>
    <xf numFmtId="6" fontId="41" fillId="47" borderId="0" xfId="3" applyNumberFormat="1" applyFont="1" applyFill="1" applyBorder="1" applyAlignment="1">
      <alignment horizontal="center"/>
    </xf>
    <xf numFmtId="176" fontId="44" fillId="0" borderId="0" xfId="135" applyNumberFormat="1" applyFont="1" applyFill="1" applyBorder="1"/>
    <xf numFmtId="176" fontId="44" fillId="0" borderId="0" xfId="3" applyNumberFormat="1" applyFont="1" applyFill="1" applyBorder="1"/>
    <xf numFmtId="176" fontId="44" fillId="0" borderId="0" xfId="135" applyNumberFormat="1" applyFont="1" applyBorder="1"/>
    <xf numFmtId="176" fontId="44" fillId="0" borderId="0" xfId="3" applyNumberFormat="1" applyFont="1" applyBorder="1"/>
    <xf numFmtId="0" fontId="45" fillId="0" borderId="0" xfId="0" applyFont="1" applyAlignment="1">
      <alignment horizontal="left" vertical="center" indent="4"/>
    </xf>
    <xf numFmtId="176" fontId="40" fillId="23" borderId="14" xfId="3" applyNumberFormat="1" applyFont="1" applyFill="1" applyBorder="1"/>
    <xf numFmtId="176" fontId="41" fillId="0" borderId="6" xfId="3" applyNumberFormat="1" applyFont="1" applyFill="1" applyBorder="1"/>
    <xf numFmtId="176" fontId="40" fillId="49" borderId="8" xfId="3" applyNumberFormat="1" applyFont="1" applyFill="1" applyBorder="1"/>
    <xf numFmtId="176" fontId="40" fillId="23" borderId="8" xfId="3" applyNumberFormat="1" applyFont="1" applyFill="1" applyBorder="1"/>
    <xf numFmtId="0" fontId="46" fillId="0" borderId="0" xfId="0" applyFont="1" applyFill="1" applyBorder="1"/>
    <xf numFmtId="167" fontId="11" fillId="0" borderId="6" xfId="0" applyNumberFormat="1" applyFont="1" applyFill="1" applyBorder="1" applyAlignment="1">
      <alignment wrapText="1"/>
    </xf>
    <xf numFmtId="0" fontId="40" fillId="0" borderId="13" xfId="3" applyFont="1" applyFill="1" applyBorder="1" applyAlignment="1"/>
    <xf numFmtId="167" fontId="47" fillId="0" borderId="6" xfId="0" applyNumberFormat="1" applyFont="1" applyFill="1" applyBorder="1" applyAlignment="1">
      <alignment horizontal="right" wrapText="1"/>
    </xf>
    <xf numFmtId="166" fontId="47" fillId="0" borderId="6" xfId="0" applyNumberFormat="1" applyFont="1" applyFill="1" applyBorder="1" applyAlignment="1">
      <alignment horizontal="right" wrapText="1"/>
    </xf>
    <xf numFmtId="175" fontId="5" fillId="0" borderId="0" xfId="0" applyNumberFormat="1" applyFont="1" applyFill="1" applyBorder="1"/>
    <xf numFmtId="6" fontId="41" fillId="47" borderId="0" xfId="3" applyNumberFormat="1" applyFont="1" applyFill="1" applyBorder="1" applyAlignment="1">
      <alignment horizontal="center"/>
    </xf>
    <xf numFmtId="0" fontId="41" fillId="0" borderId="2" xfId="3" applyFont="1" applyFill="1" applyBorder="1"/>
    <xf numFmtId="6" fontId="5" fillId="0" borderId="0" xfId="0" applyNumberFormat="1" applyFont="1"/>
    <xf numFmtId="0" fontId="2" fillId="0" borderId="0" xfId="137" applyFont="1"/>
    <xf numFmtId="0" fontId="1" fillId="0" borderId="0" xfId="137"/>
    <xf numFmtId="0" fontId="1" fillId="0" borderId="0" xfId="137" applyFill="1"/>
    <xf numFmtId="0" fontId="50" fillId="0" borderId="0" xfId="137" applyFont="1" applyAlignment="1">
      <alignment wrapText="1"/>
    </xf>
    <xf numFmtId="0" fontId="10" fillId="0" borderId="0" xfId="137" applyFont="1" applyAlignment="1">
      <alignment wrapText="1"/>
    </xf>
    <xf numFmtId="0" fontId="10" fillId="0" borderId="9" xfId="137" applyFont="1" applyBorder="1" applyAlignment="1">
      <alignment vertical="top" wrapText="1"/>
    </xf>
    <xf numFmtId="0" fontId="10" fillId="0" borderId="9" xfId="137" applyFont="1" applyFill="1" applyBorder="1" applyAlignment="1">
      <alignment vertical="top" wrapText="1"/>
    </xf>
    <xf numFmtId="0" fontId="10" fillId="0" borderId="0" xfId="137" applyFont="1"/>
    <xf numFmtId="0" fontId="50" fillId="0" borderId="0" xfId="137" applyFont="1"/>
    <xf numFmtId="0" fontId="10" fillId="0" borderId="23" xfId="137" applyFont="1" applyBorder="1" applyAlignment="1">
      <alignment vertical="top"/>
    </xf>
    <xf numFmtId="14" fontId="10" fillId="0" borderId="23" xfId="137" applyNumberFormat="1" applyFont="1" applyBorder="1" applyAlignment="1">
      <alignment vertical="top"/>
    </xf>
    <xf numFmtId="0" fontId="11" fillId="0" borderId="12" xfId="0" applyNumberFormat="1" applyFont="1" applyBorder="1" applyAlignment="1">
      <alignment horizontal="left" vertical="top" wrapText="1"/>
    </xf>
    <xf numFmtId="0" fontId="10" fillId="0" borderId="6" xfId="137" applyFont="1" applyBorder="1" applyAlignment="1">
      <alignment vertical="top" wrapText="1"/>
    </xf>
    <xf numFmtId="14" fontId="10" fillId="0" borderId="6" xfId="137" applyNumberFormat="1" applyFont="1" applyBorder="1" applyAlignment="1">
      <alignment vertical="top"/>
    </xf>
    <xf numFmtId="14" fontId="10" fillId="0" borderId="23" xfId="137" applyNumberFormat="1" applyFont="1" applyFill="1" applyBorder="1" applyAlignment="1">
      <alignment vertical="top"/>
    </xf>
    <xf numFmtId="0" fontId="11" fillId="0" borderId="12" xfId="0" applyNumberFormat="1" applyFont="1" applyFill="1" applyBorder="1" applyAlignment="1">
      <alignment horizontal="left" vertical="top" wrapText="1"/>
    </xf>
    <xf numFmtId="0" fontId="10" fillId="0" borderId="23" xfId="137" applyFont="1" applyFill="1" applyBorder="1" applyAlignment="1">
      <alignment vertical="top" wrapText="1"/>
    </xf>
    <xf numFmtId="0" fontId="10" fillId="0" borderId="6" xfId="137" applyFont="1" applyFill="1" applyBorder="1"/>
    <xf numFmtId="0" fontId="10" fillId="0" borderId="12" xfId="137" applyFont="1" applyFill="1" applyBorder="1"/>
    <xf numFmtId="0" fontId="50" fillId="0" borderId="0" xfId="137" applyFont="1" applyAlignment="1">
      <alignment wrapText="1"/>
    </xf>
    <xf numFmtId="166" fontId="12" fillId="0" borderId="6" xfId="0" applyNumberFormat="1" applyFont="1" applyFill="1" applyBorder="1" applyAlignment="1">
      <alignment horizontal="right" wrapText="1"/>
    </xf>
    <xf numFmtId="167" fontId="11" fillId="0" borderId="15" xfId="0" applyNumberFormat="1" applyFont="1" applyFill="1" applyBorder="1"/>
    <xf numFmtId="0" fontId="11" fillId="0" borderId="38" xfId="0" applyNumberFormat="1" applyFont="1" applyFill="1" applyBorder="1" applyAlignment="1">
      <alignment horizontal="left" wrapText="1"/>
    </xf>
    <xf numFmtId="0" fontId="11" fillId="0" borderId="9" xfId="137" applyFont="1" applyFill="1" applyBorder="1" applyAlignment="1">
      <alignment vertical="top" wrapText="1"/>
    </xf>
    <xf numFmtId="0" fontId="11" fillId="0" borderId="23" xfId="137" applyFont="1" applyFill="1" applyBorder="1" applyAlignment="1">
      <alignment vertical="top" wrapText="1"/>
    </xf>
    <xf numFmtId="14" fontId="11" fillId="0" borderId="23" xfId="137" applyNumberFormat="1" applyFont="1" applyFill="1" applyBorder="1" applyAlignment="1">
      <alignment vertical="top"/>
    </xf>
    <xf numFmtId="0" fontId="49" fillId="0" borderId="0" xfId="0" applyFont="1" applyFill="1" applyBorder="1"/>
    <xf numFmtId="6" fontId="41" fillId="51" borderId="0" xfId="3" applyNumberFormat="1" applyFont="1" applyFill="1" applyBorder="1"/>
    <xf numFmtId="6" fontId="54" fillId="0" borderId="14" xfId="3" applyNumberFormat="1" applyFont="1" applyFill="1" applyBorder="1"/>
    <xf numFmtId="171" fontId="12" fillId="0" borderId="28" xfId="0" applyNumberFormat="1" applyFont="1" applyFill="1" applyBorder="1" applyAlignment="1">
      <alignment horizontal="center" wrapText="1"/>
    </xf>
    <xf numFmtId="0" fontId="40" fillId="0" borderId="21" xfId="3" applyFont="1" applyFill="1" applyBorder="1" applyAlignment="1"/>
    <xf numFmtId="176" fontId="41" fillId="0" borderId="21" xfId="3" applyNumberFormat="1" applyFont="1" applyFill="1" applyBorder="1"/>
    <xf numFmtId="0" fontId="39" fillId="0" borderId="6" xfId="3" applyFont="1" applyFill="1" applyBorder="1" applyAlignment="1">
      <alignment wrapText="1"/>
    </xf>
    <xf numFmtId="176" fontId="41" fillId="0" borderId="20" xfId="135" applyNumberFormat="1" applyFont="1" applyFill="1" applyBorder="1"/>
    <xf numFmtId="0" fontId="39" fillId="23" borderId="6" xfId="3" applyFont="1" applyFill="1" applyBorder="1"/>
    <xf numFmtId="0" fontId="41" fillId="46" borderId="20" xfId="3" applyFont="1" applyFill="1" applyBorder="1"/>
    <xf numFmtId="0" fontId="40" fillId="0" borderId="23" xfId="3" applyFont="1" applyFill="1" applyBorder="1" applyAlignment="1">
      <alignment wrapText="1"/>
    </xf>
    <xf numFmtId="0" fontId="40" fillId="0" borderId="20" xfId="3" applyFont="1" applyFill="1" applyBorder="1"/>
    <xf numFmtId="176" fontId="41" fillId="0" borderId="23" xfId="3" applyNumberFormat="1" applyFont="1" applyFill="1" applyBorder="1"/>
    <xf numFmtId="176" fontId="44" fillId="0" borderId="20" xfId="135" applyNumberFormat="1" applyFont="1" applyFill="1" applyBorder="1"/>
    <xf numFmtId="0" fontId="40" fillId="0" borderId="20" xfId="3" applyFont="1" applyFill="1" applyBorder="1" applyAlignment="1">
      <alignment wrapText="1"/>
    </xf>
    <xf numFmtId="0" fontId="41" fillId="0" borderId="20" xfId="3" applyFont="1" applyFill="1" applyBorder="1" applyAlignment="1">
      <alignment horizontal="left" indent="2"/>
    </xf>
    <xf numFmtId="176" fontId="41" fillId="50" borderId="6" xfId="3" applyNumberFormat="1" applyFont="1" applyFill="1" applyBorder="1"/>
    <xf numFmtId="0" fontId="41" fillId="0" borderId="20" xfId="3" applyFont="1" applyFill="1" applyBorder="1"/>
    <xf numFmtId="0" fontId="39" fillId="0" borderId="23" xfId="3" applyFont="1" applyFill="1" applyBorder="1"/>
    <xf numFmtId="176" fontId="41" fillId="23" borderId="6" xfId="3" applyNumberFormat="1" applyFont="1" applyFill="1" applyBorder="1"/>
    <xf numFmtId="0" fontId="40" fillId="0" borderId="13" xfId="3" applyFont="1" applyFill="1" applyBorder="1"/>
    <xf numFmtId="6" fontId="54" fillId="0" borderId="23" xfId="3" applyNumberFormat="1" applyFont="1" applyFill="1" applyBorder="1"/>
    <xf numFmtId="6" fontId="54" fillId="0" borderId="2" xfId="3" applyNumberFormat="1" applyFont="1" applyFill="1" applyBorder="1"/>
    <xf numFmtId="6" fontId="54" fillId="0" borderId="13" xfId="3" applyNumberFormat="1" applyFont="1" applyFill="1" applyBorder="1"/>
    <xf numFmtId="6" fontId="54" fillId="0" borderId="1" xfId="3" applyNumberFormat="1" applyFont="1" applyFill="1" applyBorder="1"/>
    <xf numFmtId="176" fontId="41" fillId="0" borderId="22" xfId="3" applyNumberFormat="1" applyFont="1" applyFill="1" applyBorder="1"/>
    <xf numFmtId="3" fontId="41" fillId="0" borderId="1" xfId="3" applyNumberFormat="1" applyFont="1" applyFill="1" applyBorder="1"/>
    <xf numFmtId="3" fontId="41" fillId="0" borderId="2" xfId="3" applyNumberFormat="1" applyFont="1" applyFill="1" applyBorder="1"/>
    <xf numFmtId="3" fontId="41" fillId="0" borderId="0" xfId="3" applyNumberFormat="1" applyFont="1" applyFill="1" applyBorder="1"/>
    <xf numFmtId="3" fontId="40" fillId="23" borderId="14" xfId="3" applyNumberFormat="1" applyFont="1" applyFill="1" applyBorder="1"/>
    <xf numFmtId="3" fontId="41" fillId="46" borderId="0" xfId="3" applyNumberFormat="1" applyFont="1" applyFill="1" applyBorder="1"/>
    <xf numFmtId="3" fontId="41" fillId="47" borderId="0" xfId="3" applyNumberFormat="1" applyFont="1" applyFill="1" applyBorder="1" applyAlignment="1">
      <alignment horizontal="center"/>
    </xf>
    <xf numFmtId="3" fontId="40" fillId="0" borderId="0" xfId="3" applyNumberFormat="1" applyFont="1" applyFill="1" applyBorder="1"/>
    <xf numFmtId="0" fontId="12" fillId="0" borderId="6" xfId="0" applyFont="1" applyFill="1" applyBorder="1" applyAlignment="1">
      <alignment horizontal="center"/>
    </xf>
    <xf numFmtId="6" fontId="41" fillId="47" borderId="0" xfId="3" applyNumberFormat="1" applyFont="1" applyFill="1" applyBorder="1" applyAlignment="1">
      <alignment horizontal="center"/>
    </xf>
    <xf numFmtId="167" fontId="11" fillId="0" borderId="6" xfId="0" quotePrefix="1" applyNumberFormat="1" applyFont="1" applyFill="1" applyBorder="1" applyAlignment="1">
      <alignment horizontal="right"/>
    </xf>
    <xf numFmtId="167" fontId="12" fillId="0" borderId="6" xfId="1" applyNumberFormat="1" applyFont="1" applyFill="1" applyBorder="1" applyAlignment="1">
      <alignment horizontal="right" wrapText="1"/>
    </xf>
    <xf numFmtId="167" fontId="12" fillId="0" borderId="6" xfId="0" quotePrefix="1" applyNumberFormat="1" applyFont="1" applyFill="1" applyBorder="1" applyAlignment="1">
      <alignment horizontal="right"/>
    </xf>
    <xf numFmtId="0" fontId="53" fillId="0" borderId="0" xfId="3" applyFont="1" applyFill="1"/>
    <xf numFmtId="43" fontId="11" fillId="0" borderId="0" xfId="1" applyFont="1" applyFill="1" applyBorder="1"/>
    <xf numFmtId="43" fontId="11" fillId="0" borderId="20" xfId="1" applyFont="1" applyFill="1" applyBorder="1"/>
    <xf numFmtId="43" fontId="11" fillId="0" borderId="23" xfId="1" applyFont="1" applyFill="1" applyBorder="1"/>
    <xf numFmtId="0" fontId="6" fillId="0" borderId="27" xfId="0" applyFont="1" applyFill="1" applyBorder="1"/>
    <xf numFmtId="0" fontId="6" fillId="0" borderId="0" xfId="0" applyFont="1" applyFill="1" applyBorder="1"/>
    <xf numFmtId="0" fontId="6" fillId="0" borderId="51" xfId="0" applyFont="1" applyFill="1" applyBorder="1" applyAlignment="1">
      <alignment horizontal="center"/>
    </xf>
    <xf numFmtId="0" fontId="5" fillId="0" borderId="3" xfId="0" applyFont="1" applyFill="1" applyBorder="1" applyAlignment="1">
      <alignment horizontal="left" indent="1"/>
    </xf>
    <xf numFmtId="0" fontId="5" fillId="0" borderId="3" xfId="0" applyFont="1" applyFill="1" applyBorder="1"/>
    <xf numFmtId="0" fontId="11" fillId="0" borderId="3" xfId="0" applyFont="1" applyFill="1" applyBorder="1" applyAlignment="1">
      <alignment wrapText="1"/>
    </xf>
    <xf numFmtId="0" fontId="11" fillId="0" borderId="3" xfId="0" applyFont="1" applyFill="1" applyBorder="1" applyAlignment="1">
      <alignment horizontal="left" wrapText="1" indent="1"/>
    </xf>
    <xf numFmtId="0" fontId="11" fillId="0" borderId="51" xfId="0" applyFont="1" applyFill="1" applyBorder="1" applyAlignment="1">
      <alignment horizontal="left" wrapText="1" indent="1"/>
    </xf>
    <xf numFmtId="0" fontId="6" fillId="0" borderId="52" xfId="0" applyFont="1" applyFill="1" applyBorder="1"/>
    <xf numFmtId="0" fontId="6" fillId="0" borderId="53" xfId="0" applyFont="1" applyFill="1" applyBorder="1"/>
    <xf numFmtId="0" fontId="6" fillId="0" borderId="38" xfId="0" applyFont="1" applyFill="1" applyBorder="1"/>
    <xf numFmtId="171" fontId="12" fillId="0" borderId="6" xfId="0" applyNumberFormat="1" applyFont="1" applyFill="1" applyBorder="1" applyAlignment="1">
      <alignment horizontal="center" wrapText="1"/>
    </xf>
    <xf numFmtId="0" fontId="6" fillId="0" borderId="20" xfId="0" applyFont="1" applyFill="1" applyBorder="1"/>
    <xf numFmtId="6" fontId="5" fillId="0" borderId="20" xfId="0" applyNumberFormat="1" applyFont="1" applyFill="1" applyBorder="1"/>
    <xf numFmtId="6" fontId="5" fillId="0" borderId="23" xfId="0" applyNumberFormat="1" applyFont="1" applyFill="1" applyBorder="1" applyAlignment="1">
      <alignment horizontal="right"/>
    </xf>
    <xf numFmtId="6" fontId="5" fillId="0" borderId="6" xfId="0" applyNumberFormat="1" applyFont="1" applyFill="1" applyBorder="1" applyAlignment="1">
      <alignment horizontal="right"/>
    </xf>
    <xf numFmtId="0" fontId="5" fillId="0" borderId="20" xfId="0" applyFont="1" applyFill="1" applyBorder="1"/>
    <xf numFmtId="0" fontId="6" fillId="0" borderId="37" xfId="0" applyFont="1" applyFill="1" applyBorder="1"/>
    <xf numFmtId="6" fontId="5" fillId="0" borderId="6" xfId="0" applyNumberFormat="1" applyFont="1" applyFill="1" applyBorder="1"/>
    <xf numFmtId="6" fontId="5" fillId="0" borderId="49" xfId="0" applyNumberFormat="1" applyFont="1" applyFill="1" applyBorder="1"/>
    <xf numFmtId="0" fontId="5" fillId="0" borderId="25" xfId="0" applyFont="1" applyFill="1" applyBorder="1"/>
    <xf numFmtId="6" fontId="5" fillId="0" borderId="4" xfId="0" applyNumberFormat="1" applyFont="1" applyFill="1" applyBorder="1"/>
    <xf numFmtId="6" fontId="5" fillId="0" borderId="31" xfId="0" applyNumberFormat="1" applyFont="1" applyFill="1" applyBorder="1"/>
    <xf numFmtId="0" fontId="6" fillId="0" borderId="6" xfId="0" applyFont="1" applyFill="1" applyBorder="1" applyAlignment="1">
      <alignment horizontal="center" wrapText="1"/>
    </xf>
    <xf numFmtId="0" fontId="5" fillId="0" borderId="13" xfId="0" applyFont="1" applyFill="1" applyBorder="1"/>
    <xf numFmtId="174" fontId="5" fillId="0" borderId="13" xfId="0" applyNumberFormat="1" applyFont="1" applyFill="1" applyBorder="1"/>
    <xf numFmtId="174" fontId="5" fillId="0" borderId="37" xfId="0" applyNumberFormat="1" applyFont="1" applyFill="1" applyBorder="1"/>
    <xf numFmtId="174" fontId="5" fillId="0" borderId="20" xfId="0" applyNumberFormat="1" applyFont="1" applyFill="1" applyBorder="1"/>
    <xf numFmtId="6" fontId="5" fillId="0" borderId="49" xfId="0" applyNumberFormat="1" applyFont="1" applyFill="1" applyBorder="1" applyAlignment="1">
      <alignment horizontal="right"/>
    </xf>
    <xf numFmtId="0" fontId="50" fillId="0" borderId="38" xfId="137" applyFont="1" applyBorder="1" applyAlignment="1">
      <alignment horizontal="center" vertical="center" wrapText="1"/>
    </xf>
    <xf numFmtId="0" fontId="50" fillId="0" borderId="36" xfId="137" applyFont="1" applyBorder="1" applyAlignment="1">
      <alignment horizontal="center" vertical="center"/>
    </xf>
    <xf numFmtId="0" fontId="50" fillId="0" borderId="49" xfId="137" applyFont="1" applyBorder="1" applyAlignment="1">
      <alignment horizontal="center" vertical="center"/>
    </xf>
    <xf numFmtId="0" fontId="50" fillId="0" borderId="43" xfId="137" applyFont="1" applyBorder="1" applyAlignment="1">
      <alignment horizontal="center" vertical="center"/>
    </xf>
    <xf numFmtId="0" fontId="2" fillId="0" borderId="0" xfId="137" applyFont="1" applyAlignment="1">
      <alignment horizontal="center" vertical="center"/>
    </xf>
    <xf numFmtId="0" fontId="57" fillId="0" borderId="0" xfId="137" applyFont="1" applyFill="1"/>
    <xf numFmtId="176" fontId="57" fillId="0" borderId="0" xfId="135" applyNumberFormat="1" applyFont="1" applyFill="1" applyBorder="1"/>
    <xf numFmtId="6" fontId="57" fillId="0" borderId="0" xfId="0" applyNumberFormat="1" applyFont="1" applyFill="1" applyBorder="1" applyAlignment="1">
      <alignment horizontal="right"/>
    </xf>
    <xf numFmtId="6" fontId="57" fillId="0" borderId="0" xfId="0" applyNumberFormat="1" applyFont="1" applyFill="1" applyBorder="1"/>
    <xf numFmtId="0" fontId="57" fillId="0" borderId="0" xfId="0" applyFont="1" applyFill="1" applyBorder="1"/>
    <xf numFmtId="0" fontId="5" fillId="0" borderId="0" xfId="137" applyFont="1"/>
    <xf numFmtId="166" fontId="9" fillId="0" borderId="50" xfId="138" applyNumberFormat="1" applyFont="1" applyFill="1" applyBorder="1" applyAlignment="1" applyProtection="1">
      <alignment vertical="center"/>
    </xf>
    <xf numFmtId="3" fontId="0" fillId="0" borderId="0" xfId="0" applyNumberFormat="1" applyFont="1" applyFill="1"/>
    <xf numFmtId="43" fontId="11" fillId="0" borderId="0" xfId="1" applyFont="1" applyFill="1" applyBorder="1" applyAlignment="1">
      <alignment horizontal="right"/>
    </xf>
    <xf numFmtId="0" fontId="5" fillId="0" borderId="0" xfId="0" applyFont="1" applyFill="1" applyAlignment="1">
      <alignment wrapText="1"/>
    </xf>
    <xf numFmtId="0" fontId="6" fillId="0" borderId="6" xfId="0" applyFont="1" applyFill="1" applyBorder="1" applyAlignment="1">
      <alignment horizontal="center"/>
    </xf>
    <xf numFmtId="0" fontId="0" fillId="0" borderId="0" xfId="0" applyFill="1" applyAlignment="1">
      <alignment wrapText="1"/>
    </xf>
    <xf numFmtId="176" fontId="41" fillId="0" borderId="0" xfId="135" applyNumberFormat="1" applyFont="1" applyFill="1"/>
    <xf numFmtId="0" fontId="0" fillId="0" borderId="0" xfId="0" applyFill="1"/>
    <xf numFmtId="0" fontId="7" fillId="0" borderId="6" xfId="0" applyFont="1" applyFill="1" applyBorder="1" applyAlignment="1">
      <alignment vertical="top" wrapText="1"/>
    </xf>
    <xf numFmtId="2" fontId="7" fillId="45" borderId="6" xfId="0" applyNumberFormat="1" applyFont="1" applyFill="1" applyBorder="1" applyAlignment="1">
      <alignment horizontal="right" vertical="top" wrapText="1"/>
    </xf>
    <xf numFmtId="0" fontId="0" fillId="52" borderId="0" xfId="0" applyFill="1" applyAlignment="1">
      <alignment wrapText="1"/>
    </xf>
    <xf numFmtId="2" fontId="7" fillId="2" borderId="6" xfId="0" applyNumberFormat="1" applyFont="1" applyFill="1" applyBorder="1" applyAlignment="1">
      <alignment horizontal="right" vertical="top" wrapText="1"/>
    </xf>
    <xf numFmtId="0" fontId="5" fillId="0" borderId="17" xfId="0" applyFont="1" applyFill="1" applyBorder="1" applyAlignment="1">
      <alignment wrapText="1"/>
    </xf>
    <xf numFmtId="0" fontId="5" fillId="0" borderId="19" xfId="0" applyFont="1" applyFill="1" applyBorder="1" applyAlignment="1">
      <alignment wrapText="1"/>
    </xf>
    <xf numFmtId="0" fontId="0" fillId="0" borderId="13" xfId="0" applyFill="1" applyBorder="1" applyAlignment="1">
      <alignment wrapText="1"/>
    </xf>
    <xf numFmtId="0" fontId="6" fillId="0" borderId="23" xfId="0" applyFont="1" applyFill="1" applyBorder="1" applyAlignment="1">
      <alignment horizontal="center" wrapText="1"/>
    </xf>
    <xf numFmtId="166" fontId="57" fillId="0" borderId="6" xfId="0" applyNumberFormat="1" applyFont="1" applyFill="1" applyBorder="1"/>
    <xf numFmtId="171" fontId="5" fillId="0" borderId="35" xfId="0" applyNumberFormat="1" applyFont="1" applyFill="1" applyBorder="1"/>
    <xf numFmtId="3" fontId="0" fillId="0" borderId="0" xfId="0" applyNumberFormat="1" applyFont="1"/>
    <xf numFmtId="0" fontId="58" fillId="0" borderId="2" xfId="0" applyFont="1" applyFill="1" applyBorder="1"/>
    <xf numFmtId="0" fontId="10" fillId="0" borderId="8" xfId="137" applyFont="1" applyFill="1" applyBorder="1"/>
    <xf numFmtId="0" fontId="10" fillId="0" borderId="24" xfId="137" applyFont="1" applyFill="1" applyBorder="1" applyAlignment="1">
      <alignment vertical="top" wrapText="1"/>
    </xf>
    <xf numFmtId="0" fontId="50" fillId="0" borderId="54" xfId="137" applyFont="1" applyFill="1" applyBorder="1" applyAlignment="1">
      <alignment wrapText="1"/>
    </xf>
    <xf numFmtId="0" fontId="59" fillId="0" borderId="34" xfId="0" applyFont="1" applyFill="1" applyBorder="1" applyAlignment="1">
      <alignment vertical="center"/>
    </xf>
    <xf numFmtId="0" fontId="5" fillId="0" borderId="0" xfId="0" applyFont="1" applyFill="1" applyAlignment="1">
      <alignment vertical="center"/>
    </xf>
    <xf numFmtId="0" fontId="12" fillId="0" borderId="6" xfId="0" applyFont="1" applyFill="1" applyBorder="1" applyAlignment="1">
      <alignment horizontal="center"/>
    </xf>
    <xf numFmtId="8" fontId="10" fillId="0" borderId="23" xfId="137" applyNumberFormat="1" applyFont="1" applyFill="1" applyBorder="1" applyAlignment="1">
      <alignment vertical="top"/>
    </xf>
    <xf numFmtId="6" fontId="11" fillId="0" borderId="23" xfId="137" applyNumberFormat="1" applyFont="1" applyFill="1" applyBorder="1" applyAlignment="1">
      <alignment vertical="top"/>
    </xf>
    <xf numFmtId="8" fontId="10" fillId="0" borderId="20" xfId="137" applyNumberFormat="1" applyFont="1" applyFill="1" applyBorder="1" applyAlignment="1">
      <alignment vertical="top"/>
    </xf>
    <xf numFmtId="6" fontId="50" fillId="0" borderId="43" xfId="137" applyNumberFormat="1" applyFont="1" applyFill="1" applyBorder="1"/>
    <xf numFmtId="177" fontId="5" fillId="0" borderId="0" xfId="0" applyNumberFormat="1" applyFont="1" applyFill="1" applyBorder="1" applyAlignment="1"/>
    <xf numFmtId="164" fontId="38" fillId="0" borderId="0" xfId="0" applyNumberFormat="1" applyFont="1" applyFill="1" applyBorder="1" applyAlignment="1">
      <alignment horizontal="right" vertical="top"/>
    </xf>
    <xf numFmtId="166" fontId="11" fillId="0" borderId="15" xfId="0" applyNumberFormat="1" applyFont="1" applyFill="1" applyBorder="1" applyAlignment="1">
      <alignment horizontal="right"/>
    </xf>
    <xf numFmtId="1" fontId="9" fillId="0" borderId="0" xfId="0" applyNumberFormat="1" applyFont="1" applyFill="1" applyBorder="1" applyAlignment="1">
      <alignment horizontal="center"/>
    </xf>
    <xf numFmtId="43" fontId="11" fillId="0" borderId="19" xfId="1" applyFont="1" applyFill="1" applyBorder="1"/>
    <xf numFmtId="0" fontId="11" fillId="0" borderId="0" xfId="0" applyFont="1" applyFill="1" applyBorder="1" applyAlignment="1">
      <alignment horizontal="left"/>
    </xf>
    <xf numFmtId="0" fontId="64" fillId="0" borderId="0" xfId="0" applyFont="1" applyAlignment="1"/>
    <xf numFmtId="0" fontId="65" fillId="0" borderId="0" xfId="0" applyFont="1" applyFill="1" applyAlignment="1"/>
    <xf numFmtId="0" fontId="38" fillId="0" borderId="0" xfId="0" applyFont="1" applyAlignment="1">
      <alignment vertical="center"/>
    </xf>
    <xf numFmtId="0" fontId="56" fillId="0" borderId="0" xfId="0" applyFont="1" applyFill="1" applyBorder="1" applyAlignment="1">
      <alignment horizontal="center"/>
    </xf>
    <xf numFmtId="3" fontId="9" fillId="0" borderId="0" xfId="0" applyNumberFormat="1" applyFont="1" applyFill="1" applyBorder="1" applyAlignment="1">
      <alignment horizontal="center" wrapText="1"/>
    </xf>
    <xf numFmtId="0" fontId="9" fillId="53" borderId="6" xfId="0" applyFont="1" applyFill="1" applyBorder="1" applyAlignment="1">
      <alignment horizontal="left" vertical="top"/>
    </xf>
    <xf numFmtId="0" fontId="11" fillId="0" borderId="0" xfId="0" applyFont="1" applyFill="1" applyBorder="1" applyAlignment="1">
      <alignment horizontal="left" wrapText="1"/>
    </xf>
    <xf numFmtId="177" fontId="14" fillId="53" borderId="6" xfId="0" applyNumberFormat="1" applyFont="1" applyFill="1" applyBorder="1" applyAlignment="1">
      <alignment vertical="top" wrapText="1"/>
    </xf>
    <xf numFmtId="173" fontId="14" fillId="53" borderId="6" xfId="0" applyNumberFormat="1" applyFont="1" applyFill="1" applyBorder="1" applyAlignment="1">
      <alignment horizontal="center" vertical="top" wrapText="1"/>
    </xf>
    <xf numFmtId="0" fontId="14" fillId="53" borderId="6" xfId="0" applyFont="1" applyFill="1" applyBorder="1" applyAlignment="1">
      <alignment horizontal="left" vertical="top"/>
    </xf>
    <xf numFmtId="3" fontId="14" fillId="53" borderId="6" xfId="0" applyNumberFormat="1" applyFont="1" applyFill="1" applyBorder="1" applyAlignment="1">
      <alignment horizontal="center" vertical="top" wrapText="1"/>
    </xf>
    <xf numFmtId="173" fontId="66" fillId="53" borderId="6" xfId="0" applyNumberFormat="1" applyFont="1" applyFill="1" applyBorder="1" applyAlignment="1">
      <alignment horizontal="left" vertical="top" wrapText="1"/>
    </xf>
    <xf numFmtId="0" fontId="14" fillId="53" borderId="6" xfId="0" applyFont="1" applyFill="1" applyBorder="1" applyAlignment="1">
      <alignment horizontal="left" vertical="top" wrapText="1"/>
    </xf>
    <xf numFmtId="0" fontId="9" fillId="53" borderId="0" xfId="0" applyFont="1" applyFill="1" applyBorder="1" applyAlignment="1">
      <alignment horizontal="left" vertical="top"/>
    </xf>
    <xf numFmtId="1" fontId="14" fillId="53" borderId="6" xfId="0" applyNumberFormat="1" applyFont="1" applyFill="1" applyBorder="1" applyAlignment="1">
      <alignment horizontal="center" vertical="top" wrapText="1"/>
    </xf>
    <xf numFmtId="167" fontId="14" fillId="53" borderId="6" xfId="0" applyNumberFormat="1" applyFont="1" applyFill="1" applyBorder="1" applyAlignment="1">
      <alignment horizontal="center" vertical="top" wrapText="1"/>
    </xf>
    <xf numFmtId="167" fontId="9" fillId="0" borderId="0" xfId="0" applyNumberFormat="1" applyFont="1" applyFill="1" applyBorder="1" applyAlignment="1">
      <alignment horizontal="center"/>
    </xf>
    <xf numFmtId="0" fontId="68" fillId="0" borderId="6" xfId="0" applyFont="1" applyFill="1" applyBorder="1" applyAlignment="1">
      <alignment horizontal="left" vertical="top"/>
    </xf>
    <xf numFmtId="0" fontId="67" fillId="0" borderId="6" xfId="0" applyFont="1" applyFill="1" applyBorder="1" applyAlignment="1">
      <alignment horizontal="left" vertical="top" wrapText="1"/>
    </xf>
    <xf numFmtId="177" fontId="68" fillId="0" borderId="6" xfId="0" applyNumberFormat="1" applyFont="1" applyFill="1" applyBorder="1" applyAlignment="1">
      <alignment vertical="top"/>
    </xf>
    <xf numFmtId="0" fontId="68" fillId="0" borderId="6" xfId="0" applyFont="1" applyFill="1" applyBorder="1" applyAlignment="1">
      <alignment horizontal="center" vertical="top"/>
    </xf>
    <xf numFmtId="3" fontId="68" fillId="0" borderId="6" xfId="0" applyNumberFormat="1" applyFont="1" applyFill="1" applyBorder="1" applyAlignment="1">
      <alignment horizontal="center" vertical="top" wrapText="1"/>
    </xf>
    <xf numFmtId="1" fontId="67" fillId="0" borderId="6" xfId="0" applyNumberFormat="1" applyFont="1" applyFill="1" applyBorder="1" applyAlignment="1">
      <alignment horizontal="center" vertical="top"/>
    </xf>
    <xf numFmtId="167" fontId="67" fillId="0" borderId="6" xfId="0" applyNumberFormat="1" applyFont="1" applyFill="1" applyBorder="1" applyAlignment="1">
      <alignment horizontal="center" vertical="top"/>
    </xf>
    <xf numFmtId="0" fontId="67" fillId="0" borderId="0" xfId="0" applyFont="1" applyFill="1" applyBorder="1" applyAlignment="1">
      <alignment horizontal="left" vertical="top"/>
    </xf>
    <xf numFmtId="0" fontId="67" fillId="0" borderId="6" xfId="0" applyFont="1" applyFill="1" applyBorder="1" applyAlignment="1">
      <alignment horizontal="left" vertical="top"/>
    </xf>
    <xf numFmtId="178" fontId="67" fillId="0" borderId="6" xfId="0" applyNumberFormat="1" applyFont="1" applyFill="1" applyBorder="1" applyAlignment="1">
      <alignment vertical="top"/>
    </xf>
    <xf numFmtId="0" fontId="67" fillId="0" borderId="6" xfId="0" applyFont="1" applyFill="1" applyBorder="1" applyAlignment="1">
      <alignment horizontal="center" vertical="top"/>
    </xf>
    <xf numFmtId="3" fontId="67" fillId="0" borderId="6" xfId="134" quotePrefix="1" applyNumberFormat="1" applyFont="1" applyFill="1" applyBorder="1" applyAlignment="1">
      <alignment horizontal="center" vertical="top" wrapText="1"/>
    </xf>
    <xf numFmtId="180" fontId="67" fillId="0" borderId="6" xfId="0" applyNumberFormat="1" applyFont="1" applyFill="1" applyBorder="1" applyAlignment="1">
      <alignment horizontal="left" vertical="top" wrapText="1"/>
    </xf>
    <xf numFmtId="168" fontId="67" fillId="0" borderId="0" xfId="0" applyNumberFormat="1" applyFont="1" applyFill="1" applyBorder="1" applyAlignment="1">
      <alignment horizontal="left" vertical="top"/>
    </xf>
    <xf numFmtId="9" fontId="69" fillId="0" borderId="0" xfId="136" applyFont="1" applyBorder="1" applyAlignment="1">
      <alignment horizontal="left" vertical="top"/>
    </xf>
    <xf numFmtId="170" fontId="69" fillId="0" borderId="0" xfId="134" applyNumberFormat="1" applyFont="1" applyBorder="1" applyAlignment="1">
      <alignment horizontal="left" vertical="top"/>
    </xf>
    <xf numFmtId="170" fontId="67" fillId="0" borderId="0" xfId="134" applyNumberFormat="1" applyFont="1" applyBorder="1" applyAlignment="1">
      <alignment horizontal="left" vertical="top"/>
    </xf>
    <xf numFmtId="0" fontId="70" fillId="0" borderId="0" xfId="0" applyFont="1" applyBorder="1" applyAlignment="1">
      <alignment horizontal="left" vertical="top"/>
    </xf>
    <xf numFmtId="0" fontId="67" fillId="37" borderId="6" xfId="0" applyFont="1" applyFill="1" applyBorder="1" applyAlignment="1">
      <alignment horizontal="left" vertical="top"/>
    </xf>
    <xf numFmtId="0" fontId="67" fillId="0" borderId="6" xfId="0" applyFont="1" applyFill="1" applyBorder="1" applyAlignment="1" applyProtection="1">
      <alignment horizontal="left" vertical="top"/>
    </xf>
    <xf numFmtId="180" fontId="67" fillId="0" borderId="6" xfId="0" applyNumberFormat="1" applyFont="1" applyFill="1" applyBorder="1" applyAlignment="1" applyProtection="1">
      <alignment horizontal="left" vertical="top"/>
    </xf>
    <xf numFmtId="168" fontId="70" fillId="0" borderId="6" xfId="0" applyNumberFormat="1" applyFont="1" applyBorder="1" applyAlignment="1">
      <alignment horizontal="center" vertical="top"/>
    </xf>
    <xf numFmtId="180" fontId="67" fillId="0" borderId="6" xfId="0" applyNumberFormat="1" applyFont="1" applyFill="1" applyBorder="1" applyAlignment="1">
      <alignment horizontal="left" vertical="top"/>
    </xf>
    <xf numFmtId="168" fontId="67" fillId="0" borderId="6" xfId="0" applyNumberFormat="1" applyFont="1" applyBorder="1" applyAlignment="1">
      <alignment horizontal="center" vertical="top"/>
    </xf>
    <xf numFmtId="0" fontId="68" fillId="0" borderId="0" xfId="0" applyFont="1" applyFill="1" applyBorder="1" applyAlignment="1">
      <alignment horizontal="left" vertical="top"/>
    </xf>
    <xf numFmtId="0" fontId="67" fillId="53" borderId="6" xfId="0" applyFont="1" applyFill="1" applyBorder="1" applyAlignment="1">
      <alignment horizontal="left" vertical="top"/>
    </xf>
    <xf numFmtId="0" fontId="68" fillId="53" borderId="6" xfId="0" applyFont="1" applyFill="1" applyBorder="1" applyAlignment="1">
      <alignment horizontal="left" vertical="top"/>
    </xf>
    <xf numFmtId="0" fontId="67" fillId="53" borderId="6" xfId="0" applyFont="1" applyFill="1" applyBorder="1" applyAlignment="1">
      <alignment horizontal="left" vertical="top" wrapText="1"/>
    </xf>
    <xf numFmtId="178" fontId="67" fillId="53" borderId="6" xfId="0" applyNumberFormat="1" applyFont="1" applyFill="1" applyBorder="1" applyAlignment="1">
      <alignment vertical="top"/>
    </xf>
    <xf numFmtId="0" fontId="67" fillId="53" borderId="6" xfId="0" applyFont="1" applyFill="1" applyBorder="1" applyAlignment="1">
      <alignment horizontal="center" vertical="top"/>
    </xf>
    <xf numFmtId="0" fontId="67" fillId="53" borderId="6" xfId="0" applyFont="1" applyFill="1" applyBorder="1" applyAlignment="1" applyProtection="1">
      <alignment horizontal="left" vertical="top"/>
    </xf>
    <xf numFmtId="180" fontId="67" fillId="53" borderId="6" xfId="0" applyNumberFormat="1" applyFont="1" applyFill="1" applyBorder="1" applyAlignment="1" applyProtection="1">
      <alignment horizontal="left" vertical="top"/>
    </xf>
    <xf numFmtId="1" fontId="67" fillId="53" borderId="6" xfId="0" applyNumberFormat="1" applyFont="1" applyFill="1" applyBorder="1" applyAlignment="1">
      <alignment horizontal="center" vertical="top"/>
    </xf>
    <xf numFmtId="168" fontId="70" fillId="53" borderId="6" xfId="0" applyNumberFormat="1" applyFont="1" applyFill="1" applyBorder="1" applyAlignment="1">
      <alignment horizontal="center" vertical="top"/>
    </xf>
    <xf numFmtId="0" fontId="67" fillId="53" borderId="0" xfId="0" applyFont="1" applyFill="1" applyBorder="1" applyAlignment="1">
      <alignment horizontal="left" vertical="top"/>
    </xf>
    <xf numFmtId="3" fontId="67" fillId="0" borderId="6" xfId="134" applyNumberFormat="1" applyFont="1" applyFill="1" applyBorder="1" applyAlignment="1">
      <alignment horizontal="center" vertical="top" wrapText="1"/>
    </xf>
    <xf numFmtId="3" fontId="67" fillId="0" borderId="6" xfId="134" applyNumberFormat="1" applyFont="1" applyFill="1" applyBorder="1" applyAlignment="1">
      <alignment horizontal="center" vertical="top"/>
    </xf>
    <xf numFmtId="3" fontId="67" fillId="0" borderId="6" xfId="134" quotePrefix="1" applyNumberFormat="1" applyFont="1" applyFill="1" applyBorder="1" applyAlignment="1">
      <alignment horizontal="center" vertical="top"/>
    </xf>
    <xf numFmtId="0" fontId="67" fillId="37" borderId="6" xfId="0" applyFont="1" applyFill="1" applyBorder="1" applyAlignment="1">
      <alignment horizontal="left" vertical="top" wrapText="1"/>
    </xf>
    <xf numFmtId="0" fontId="67" fillId="0" borderId="0" xfId="0" applyFont="1" applyFill="1" applyBorder="1" applyAlignment="1">
      <alignment horizontal="center" vertical="top"/>
    </xf>
    <xf numFmtId="167" fontId="11" fillId="0" borderId="6" xfId="0" applyNumberFormat="1" applyFont="1" applyFill="1" applyBorder="1" applyAlignment="1">
      <alignment horizontal="right"/>
    </xf>
    <xf numFmtId="165" fontId="11" fillId="0" borderId="6" xfId="0" applyNumberFormat="1" applyFont="1" applyFill="1" applyBorder="1" applyAlignment="1"/>
    <xf numFmtId="0" fontId="71" fillId="0" borderId="6" xfId="0" applyFont="1" applyBorder="1" applyAlignment="1">
      <alignment vertical="center"/>
    </xf>
    <xf numFmtId="0" fontId="70" fillId="0" borderId="6" xfId="0" applyFont="1" applyBorder="1" applyAlignment="1">
      <alignment vertical="center"/>
    </xf>
    <xf numFmtId="0" fontId="70" fillId="0" borderId="6" xfId="0" applyFont="1" applyBorder="1" applyAlignment="1">
      <alignment vertical="center" wrapText="1"/>
    </xf>
    <xf numFmtId="16" fontId="70" fillId="0" borderId="6" xfId="0" applyNumberFormat="1" applyFont="1" applyBorder="1" applyAlignment="1">
      <alignment horizontal="right" vertical="center"/>
    </xf>
    <xf numFmtId="0" fontId="70" fillId="0" borderId="6" xfId="0" applyFont="1" applyBorder="1" applyAlignment="1">
      <alignment horizontal="center" vertical="center"/>
    </xf>
    <xf numFmtId="3" fontId="70" fillId="0" borderId="6" xfId="0" applyNumberFormat="1" applyFont="1" applyBorder="1" applyAlignment="1">
      <alignment horizontal="center" vertical="center" wrapText="1"/>
    </xf>
    <xf numFmtId="18" fontId="70" fillId="0" borderId="6" xfId="0" applyNumberFormat="1" applyFont="1" applyBorder="1" applyAlignment="1">
      <alignment horizontal="left" vertical="center" wrapText="1"/>
    </xf>
    <xf numFmtId="3" fontId="67" fillId="0" borderId="6" xfId="134" applyNumberFormat="1" applyFont="1" applyFill="1" applyBorder="1" applyAlignment="1" applyProtection="1">
      <alignment horizontal="center" vertical="top"/>
    </xf>
    <xf numFmtId="3" fontId="67" fillId="53" borderId="6" xfId="134" applyNumberFormat="1" applyFont="1" applyFill="1" applyBorder="1" applyAlignment="1">
      <alignment horizontal="center" vertical="top"/>
    </xf>
    <xf numFmtId="0" fontId="67" fillId="0" borderId="0" xfId="0" applyFont="1" applyFill="1" applyBorder="1" applyAlignment="1">
      <alignment horizontal="center"/>
    </xf>
    <xf numFmtId="0" fontId="67" fillId="0" borderId="0" xfId="0" applyFont="1" applyFill="1" applyBorder="1" applyAlignment="1">
      <alignment horizontal="left"/>
    </xf>
    <xf numFmtId="3" fontId="67" fillId="0" borderId="0" xfId="0" applyNumberFormat="1" applyFont="1" applyFill="1" applyBorder="1" applyAlignment="1">
      <alignment horizontal="center" wrapText="1"/>
    </xf>
    <xf numFmtId="1" fontId="67" fillId="0" borderId="0" xfId="0" applyNumberFormat="1" applyFont="1" applyFill="1" applyBorder="1" applyAlignment="1">
      <alignment horizontal="center"/>
    </xf>
    <xf numFmtId="167" fontId="67" fillId="0" borderId="0" xfId="0" applyNumberFormat="1" applyFont="1" applyFill="1" applyBorder="1" applyAlignment="1">
      <alignment horizontal="center"/>
    </xf>
    <xf numFmtId="0" fontId="68" fillId="0" borderId="0" xfId="0" applyFont="1" applyFill="1" applyBorder="1" applyAlignment="1">
      <alignment horizontal="center"/>
    </xf>
    <xf numFmtId="0" fontId="67" fillId="0" borderId="0" xfId="0" quotePrefix="1" applyFont="1" applyFill="1" applyBorder="1" applyAlignment="1">
      <alignment horizontal="left"/>
    </xf>
    <xf numFmtId="0" fontId="68" fillId="0" borderId="0" xfId="0" applyFont="1" applyFill="1" applyBorder="1" applyAlignment="1">
      <alignment wrapText="1"/>
    </xf>
    <xf numFmtId="0" fontId="67" fillId="0" borderId="0" xfId="0" applyFont="1" applyFill="1" applyBorder="1" applyAlignment="1">
      <alignment horizontal="left" wrapText="1"/>
    </xf>
    <xf numFmtId="177" fontId="67" fillId="0" borderId="0" xfId="0" applyNumberFormat="1" applyFont="1" applyFill="1" applyBorder="1" applyAlignment="1"/>
    <xf numFmtId="0" fontId="9" fillId="0" borderId="0" xfId="0" applyFont="1" applyFill="1" applyBorder="1" applyAlignment="1">
      <alignment wrapText="1"/>
    </xf>
    <xf numFmtId="0" fontId="67" fillId="0" borderId="6" xfId="0" applyFont="1" applyFill="1" applyBorder="1" applyAlignment="1">
      <alignment horizontal="center" vertical="center"/>
    </xf>
    <xf numFmtId="173" fontId="68" fillId="0" borderId="6" xfId="0" applyNumberFormat="1" applyFont="1" applyFill="1" applyBorder="1" applyAlignment="1">
      <alignment horizontal="center" vertical="center" wrapText="1"/>
    </xf>
    <xf numFmtId="0" fontId="67" fillId="0" borderId="6" xfId="0" applyFont="1" applyFill="1" applyBorder="1" applyAlignment="1">
      <alignment horizontal="center" vertical="center" wrapText="1"/>
    </xf>
    <xf numFmtId="177" fontId="67" fillId="0" borderId="6" xfId="0" applyNumberFormat="1" applyFont="1" applyFill="1" applyBorder="1" applyAlignment="1">
      <alignment vertical="center" wrapText="1"/>
    </xf>
    <xf numFmtId="173" fontId="67" fillId="0" borderId="6" xfId="0" applyNumberFormat="1" applyFont="1" applyFill="1" applyBorder="1" applyAlignment="1">
      <alignment horizontal="center" vertical="center" wrapText="1"/>
    </xf>
    <xf numFmtId="0" fontId="67" fillId="0" borderId="6" xfId="0" applyFont="1" applyFill="1" applyBorder="1" applyAlignment="1">
      <alignment horizontal="left" vertical="center"/>
    </xf>
    <xf numFmtId="3" fontId="67" fillId="0" borderId="6" xfId="0" applyNumberFormat="1" applyFont="1" applyFill="1" applyBorder="1" applyAlignment="1">
      <alignment horizontal="center" vertical="center" wrapText="1"/>
    </xf>
    <xf numFmtId="0" fontId="67" fillId="0" borderId="6" xfId="0" applyFont="1" applyFill="1" applyBorder="1" applyAlignment="1">
      <alignment horizontal="left" vertical="center" wrapText="1"/>
    </xf>
    <xf numFmtId="1" fontId="67" fillId="0" borderId="6" xfId="0" applyNumberFormat="1" applyFont="1" applyFill="1" applyBorder="1" applyAlignment="1">
      <alignment horizontal="center" vertical="center" wrapText="1"/>
    </xf>
    <xf numFmtId="167" fontId="67" fillId="0" borderId="6" xfId="0" applyNumberFormat="1" applyFont="1" applyFill="1" applyBorder="1" applyAlignment="1">
      <alignment horizontal="center" vertical="center" wrapText="1"/>
    </xf>
    <xf numFmtId="0" fontId="5" fillId="0" borderId="0" xfId="0" applyFont="1" applyFill="1" applyProtection="1"/>
    <xf numFmtId="3" fontId="5" fillId="0" borderId="0" xfId="0" applyNumberFormat="1" applyFont="1" applyFill="1" applyAlignment="1" applyProtection="1"/>
    <xf numFmtId="0" fontId="5" fillId="0" borderId="0" xfId="0" applyFont="1" applyFill="1" applyAlignment="1" applyProtection="1"/>
    <xf numFmtId="0" fontId="5" fillId="0" borderId="0" xfId="0" applyFont="1" applyFill="1" applyAlignment="1" applyProtection="1">
      <alignment horizontal="right"/>
    </xf>
    <xf numFmtId="0" fontId="5" fillId="0" borderId="6" xfId="0" applyFont="1" applyFill="1" applyBorder="1" applyAlignment="1" applyProtection="1">
      <alignment horizontal="center"/>
    </xf>
    <xf numFmtId="0" fontId="6" fillId="0" borderId="13" xfId="0" applyFont="1" applyFill="1" applyBorder="1" applyAlignment="1" applyProtection="1"/>
    <xf numFmtId="0" fontId="6" fillId="0" borderId="6" xfId="0" applyFont="1" applyFill="1" applyBorder="1" applyAlignment="1" applyProtection="1">
      <alignment horizontal="center"/>
    </xf>
    <xf numFmtId="3" fontId="6" fillId="0" borderId="14" xfId="0" applyNumberFormat="1" applyFont="1" applyFill="1" applyBorder="1" applyAlignment="1" applyProtection="1">
      <alignment horizontal="center" wrapText="1"/>
    </xf>
    <xf numFmtId="0" fontId="6" fillId="0" borderId="6" xfId="0" applyFont="1" applyFill="1" applyBorder="1" applyAlignment="1" applyProtection="1">
      <alignment horizontal="center" wrapText="1"/>
    </xf>
    <xf numFmtId="0" fontId="6" fillId="0" borderId="8" xfId="0" applyFont="1" applyFill="1" applyBorder="1" applyAlignment="1" applyProtection="1">
      <alignment horizontal="center" wrapText="1"/>
    </xf>
    <xf numFmtId="0" fontId="6" fillId="0" borderId="14" xfId="0" applyFont="1" applyFill="1" applyBorder="1" applyAlignment="1" applyProtection="1">
      <alignment horizontal="center" wrapText="1"/>
    </xf>
    <xf numFmtId="0" fontId="6" fillId="0" borderId="15" xfId="0" applyFont="1" applyFill="1" applyBorder="1" applyAlignment="1" applyProtection="1">
      <alignment horizontal="center" wrapText="1"/>
    </xf>
    <xf numFmtId="0" fontId="5" fillId="0" borderId="0" xfId="0" applyFont="1" applyFill="1" applyAlignment="1" applyProtection="1">
      <alignment horizontal="center"/>
    </xf>
    <xf numFmtId="0" fontId="6" fillId="0" borderId="6" xfId="0" applyFont="1" applyFill="1" applyBorder="1" applyAlignment="1" applyProtection="1">
      <alignment horizontal="left"/>
    </xf>
    <xf numFmtId="3" fontId="6" fillId="0" borderId="15" xfId="0" applyNumberFormat="1" applyFont="1" applyFill="1" applyBorder="1" applyAlignment="1" applyProtection="1">
      <alignment wrapText="1"/>
    </xf>
    <xf numFmtId="0" fontId="6" fillId="0" borderId="14" xfId="0" applyFont="1" applyFill="1" applyBorder="1" applyAlignment="1" applyProtection="1">
      <alignment wrapText="1"/>
    </xf>
    <xf numFmtId="0" fontId="6" fillId="0" borderId="8" xfId="0" applyFont="1" applyFill="1" applyBorder="1" applyAlignment="1" applyProtection="1"/>
    <xf numFmtId="0" fontId="6" fillId="0" borderId="14" xfId="0" applyFont="1" applyFill="1" applyBorder="1" applyAlignment="1" applyProtection="1"/>
    <xf numFmtId="0" fontId="6" fillId="0" borderId="15" xfId="0" applyFont="1" applyFill="1" applyBorder="1" applyAlignment="1" applyProtection="1">
      <alignment wrapText="1"/>
    </xf>
    <xf numFmtId="0" fontId="6" fillId="0" borderId="8" xfId="0" applyFont="1" applyFill="1" applyBorder="1" applyAlignment="1" applyProtection="1">
      <alignment wrapText="1"/>
    </xf>
    <xf numFmtId="0" fontId="6" fillId="0" borderId="15" xfId="0" applyFont="1" applyFill="1" applyBorder="1" applyAlignment="1" applyProtection="1">
      <alignment horizontal="right" wrapText="1"/>
    </xf>
    <xf numFmtId="0" fontId="6" fillId="0" borderId="8" xfId="0" applyFont="1" applyFill="1" applyBorder="1" applyAlignment="1" applyProtection="1">
      <alignment horizontal="center"/>
    </xf>
    <xf numFmtId="0" fontId="6" fillId="0" borderId="14" xfId="0" applyFont="1" applyFill="1" applyBorder="1" applyAlignment="1" applyProtection="1">
      <alignment horizontal="right" wrapText="1"/>
    </xf>
    <xf numFmtId="0" fontId="6" fillId="0" borderId="8" xfId="0" applyFont="1" applyFill="1" applyBorder="1" applyAlignment="1" applyProtection="1">
      <alignment horizontal="right"/>
    </xf>
    <xf numFmtId="0" fontId="6" fillId="0" borderId="6" xfId="0" applyFont="1" applyFill="1" applyBorder="1" applyAlignment="1" applyProtection="1">
      <alignment horizontal="right"/>
    </xf>
    <xf numFmtId="3" fontId="5" fillId="0" borderId="0" xfId="0" applyNumberFormat="1" applyFont="1" applyFill="1" applyBorder="1" applyAlignment="1" applyProtection="1"/>
    <xf numFmtId="181" fontId="5" fillId="0" borderId="0" xfId="0" applyNumberFormat="1" applyFont="1" applyFill="1" applyBorder="1" applyAlignment="1" applyProtection="1"/>
    <xf numFmtId="181" fontId="5" fillId="0" borderId="19" xfId="0" applyNumberFormat="1" applyFont="1" applyFill="1" applyBorder="1" applyAlignment="1" applyProtection="1"/>
    <xf numFmtId="3" fontId="5" fillId="0" borderId="1" xfId="0" applyNumberFormat="1" applyFont="1" applyFill="1" applyBorder="1" applyAlignment="1" applyProtection="1"/>
    <xf numFmtId="3" fontId="5" fillId="0" borderId="1" xfId="0" applyNumberFormat="1" applyFont="1" applyFill="1" applyBorder="1" applyAlignment="1" applyProtection="1">
      <alignment horizontal="right"/>
    </xf>
    <xf numFmtId="181" fontId="5" fillId="0" borderId="1" xfId="0" applyNumberFormat="1" applyFont="1" applyFill="1" applyBorder="1" applyAlignment="1" applyProtection="1">
      <alignment horizontal="right"/>
    </xf>
    <xf numFmtId="181" fontId="5" fillId="0" borderId="17" xfId="0" applyNumberFormat="1" applyFont="1" applyFill="1" applyBorder="1" applyAlignment="1" applyProtection="1">
      <alignment horizontal="right"/>
    </xf>
    <xf numFmtId="3" fontId="7" fillId="0" borderId="20" xfId="0" applyNumberFormat="1" applyFont="1" applyFill="1" applyBorder="1" applyAlignment="1">
      <alignment horizontal="right" vertical="top" wrapText="1"/>
    </xf>
    <xf numFmtId="3" fontId="5" fillId="0" borderId="0" xfId="0" applyNumberFormat="1" applyFont="1" applyFill="1" applyBorder="1" applyAlignment="1" applyProtection="1">
      <alignment horizontal="right"/>
    </xf>
    <xf numFmtId="181" fontId="5" fillId="0" borderId="0" xfId="0" applyNumberFormat="1" applyFont="1" applyFill="1" applyBorder="1" applyAlignment="1" applyProtection="1">
      <alignment horizontal="right"/>
    </xf>
    <xf numFmtId="181" fontId="5" fillId="0" borderId="19" xfId="0" applyNumberFormat="1" applyFont="1" applyFill="1" applyBorder="1" applyAlignment="1" applyProtection="1">
      <alignment horizontal="right"/>
    </xf>
    <xf numFmtId="0" fontId="5" fillId="0" borderId="23" xfId="0" applyFont="1" applyFill="1" applyBorder="1" applyProtection="1"/>
    <xf numFmtId="3" fontId="5" fillId="0" borderId="2" xfId="0" applyNumberFormat="1" applyFont="1" applyFill="1" applyBorder="1" applyAlignment="1" applyProtection="1"/>
    <xf numFmtId="181" fontId="5" fillId="0" borderId="2" xfId="0" applyNumberFormat="1" applyFont="1" applyFill="1" applyBorder="1" applyAlignment="1" applyProtection="1"/>
    <xf numFmtId="181" fontId="5" fillId="0" borderId="22" xfId="0" applyNumberFormat="1" applyFont="1" applyFill="1" applyBorder="1" applyAlignment="1" applyProtection="1"/>
    <xf numFmtId="3" fontId="5" fillId="0" borderId="2" xfId="0" applyNumberFormat="1" applyFont="1" applyFill="1" applyBorder="1" applyAlignment="1">
      <alignment vertical="center"/>
    </xf>
    <xf numFmtId="3" fontId="5" fillId="0" borderId="21" xfId="0" applyNumberFormat="1" applyFont="1" applyFill="1" applyBorder="1" applyAlignment="1" applyProtection="1"/>
    <xf numFmtId="3" fontId="5" fillId="0" borderId="2" xfId="0" applyNumberFormat="1" applyFont="1" applyFill="1" applyBorder="1" applyAlignment="1" applyProtection="1">
      <alignment horizontal="right"/>
    </xf>
    <xf numFmtId="181" fontId="5" fillId="0" borderId="2" xfId="0" applyNumberFormat="1" applyFont="1" applyFill="1" applyBorder="1" applyAlignment="1" applyProtection="1">
      <alignment horizontal="right"/>
    </xf>
    <xf numFmtId="181" fontId="5" fillId="0" borderId="22" xfId="0" applyNumberFormat="1" applyFont="1" applyFill="1" applyBorder="1" applyAlignment="1" applyProtection="1">
      <alignment horizontal="right"/>
    </xf>
    <xf numFmtId="3" fontId="7" fillId="0" borderId="23" xfId="0" applyNumberFormat="1" applyFont="1" applyFill="1" applyBorder="1" applyAlignment="1">
      <alignment horizontal="right" vertical="top" wrapText="1"/>
    </xf>
    <xf numFmtId="0" fontId="6" fillId="0" borderId="55" xfId="0" applyFont="1" applyFill="1" applyBorder="1" applyProtection="1"/>
    <xf numFmtId="3" fontId="5" fillId="0" borderId="56" xfId="0" applyNumberFormat="1" applyFont="1" applyFill="1" applyBorder="1" applyAlignment="1" applyProtection="1"/>
    <xf numFmtId="181" fontId="5" fillId="0" borderId="56" xfId="0" applyNumberFormat="1" applyFont="1" applyFill="1" applyBorder="1" applyAlignment="1" applyProtection="1"/>
    <xf numFmtId="181" fontId="5" fillId="0" borderId="57" xfId="0" applyNumberFormat="1" applyFont="1" applyFill="1" applyBorder="1" applyAlignment="1" applyProtection="1"/>
    <xf numFmtId="181" fontId="5" fillId="0" borderId="58" xfId="0" applyNumberFormat="1" applyFont="1" applyFill="1" applyBorder="1" applyAlignment="1" applyProtection="1"/>
    <xf numFmtId="3" fontId="5" fillId="0" borderId="56" xfId="0" applyNumberFormat="1" applyFont="1" applyFill="1" applyBorder="1" applyAlignment="1" applyProtection="1">
      <alignment horizontal="right"/>
    </xf>
    <xf numFmtId="181" fontId="5" fillId="0" borderId="56" xfId="0" applyNumberFormat="1" applyFont="1" applyFill="1" applyBorder="1" applyAlignment="1" applyProtection="1">
      <alignment horizontal="right"/>
    </xf>
    <xf numFmtId="181" fontId="5" fillId="0" borderId="57" xfId="0" applyNumberFormat="1" applyFont="1" applyFill="1" applyBorder="1" applyAlignment="1" applyProtection="1">
      <alignment horizontal="right"/>
    </xf>
    <xf numFmtId="181" fontId="5" fillId="0" borderId="58" xfId="0" applyNumberFormat="1" applyFont="1" applyFill="1" applyBorder="1" applyAlignment="1" applyProtection="1">
      <alignment horizontal="right"/>
    </xf>
    <xf numFmtId="165" fontId="5" fillId="0" borderId="55" xfId="0" applyNumberFormat="1" applyFont="1" applyFill="1" applyBorder="1" applyAlignment="1" applyProtection="1">
      <alignment horizontal="center"/>
    </xf>
    <xf numFmtId="3" fontId="6" fillId="0" borderId="59" xfId="0" applyNumberFormat="1" applyFont="1" applyFill="1" applyBorder="1" applyAlignment="1" applyProtection="1">
      <alignment wrapText="1"/>
    </xf>
    <xf numFmtId="181" fontId="6" fillId="0" borderId="60" xfId="0" applyNumberFormat="1" applyFont="1" applyFill="1" applyBorder="1" applyAlignment="1" applyProtection="1">
      <alignment wrapText="1"/>
    </xf>
    <xf numFmtId="181" fontId="6" fillId="0" borderId="61" xfId="0" applyNumberFormat="1" applyFont="1" applyFill="1" applyBorder="1" applyAlignment="1" applyProtection="1"/>
    <xf numFmtId="3" fontId="6" fillId="0" borderId="60" xfId="0" applyNumberFormat="1" applyFont="1" applyFill="1" applyBorder="1" applyAlignment="1" applyProtection="1">
      <alignment wrapText="1"/>
    </xf>
    <xf numFmtId="3" fontId="6" fillId="0" borderId="2" xfId="0" applyNumberFormat="1" applyFont="1" applyFill="1" applyBorder="1" applyAlignment="1" applyProtection="1">
      <alignment wrapText="1"/>
    </xf>
    <xf numFmtId="181" fontId="6" fillId="0" borderId="1" xfId="0" applyNumberFormat="1" applyFont="1" applyFill="1" applyBorder="1" applyAlignment="1" applyProtection="1">
      <alignment wrapText="1"/>
    </xf>
    <xf numFmtId="3" fontId="77" fillId="0" borderId="60" xfId="0" applyNumberFormat="1" applyFont="1" applyFill="1" applyBorder="1" applyAlignment="1" applyProtection="1">
      <alignment horizontal="right" wrapText="1"/>
    </xf>
    <xf numFmtId="181" fontId="77" fillId="0" borderId="61" xfId="0" applyNumberFormat="1" applyFont="1" applyFill="1" applyBorder="1" applyAlignment="1" applyProtection="1">
      <alignment horizontal="center"/>
    </xf>
    <xf numFmtId="3" fontId="6" fillId="0" borderId="60" xfId="0" applyNumberFormat="1" applyFont="1" applyFill="1" applyBorder="1" applyAlignment="1" applyProtection="1">
      <alignment horizontal="right" wrapText="1"/>
    </xf>
    <xf numFmtId="181" fontId="6" fillId="0" borderId="1" xfId="0" applyNumberFormat="1" applyFont="1" applyFill="1" applyBorder="1" applyAlignment="1" applyProtection="1">
      <alignment horizontal="right" wrapText="1"/>
    </xf>
    <xf numFmtId="181" fontId="6" fillId="0" borderId="62" xfId="0" applyNumberFormat="1" applyFont="1" applyFill="1" applyBorder="1" applyAlignment="1" applyProtection="1">
      <alignment horizontal="right"/>
    </xf>
    <xf numFmtId="3" fontId="6" fillId="0" borderId="1" xfId="0" applyNumberFormat="1" applyFont="1" applyFill="1" applyBorder="1" applyAlignment="1" applyProtection="1">
      <alignment wrapText="1"/>
    </xf>
    <xf numFmtId="181" fontId="6" fillId="0" borderId="63" xfId="0" applyNumberFormat="1" applyFont="1" applyFill="1" applyBorder="1" applyAlignment="1" applyProtection="1">
      <alignment horizontal="right"/>
    </xf>
    <xf numFmtId="0" fontId="6" fillId="0" borderId="61" xfId="0" applyFont="1" applyFill="1" applyBorder="1" applyAlignment="1" applyProtection="1">
      <alignment horizontal="center"/>
    </xf>
    <xf numFmtId="165" fontId="5" fillId="0" borderId="0" xfId="0" applyNumberFormat="1" applyFont="1" applyFill="1" applyBorder="1" applyProtection="1"/>
    <xf numFmtId="0" fontId="5" fillId="0" borderId="13" xfId="0" applyFont="1" applyFill="1" applyBorder="1" applyProtection="1"/>
    <xf numFmtId="3" fontId="5" fillId="0" borderId="16" xfId="0" applyNumberFormat="1" applyFont="1" applyFill="1" applyBorder="1" applyAlignment="1" applyProtection="1"/>
    <xf numFmtId="181" fontId="5" fillId="0" borderId="17" xfId="0" applyNumberFormat="1" applyFont="1" applyFill="1" applyBorder="1" applyAlignment="1" applyProtection="1"/>
    <xf numFmtId="3" fontId="78" fillId="0" borderId="0" xfId="0" applyNumberFormat="1" applyFont="1" applyFill="1"/>
    <xf numFmtId="181" fontId="5" fillId="0" borderId="1" xfId="0" applyNumberFormat="1" applyFont="1" applyFill="1" applyBorder="1" applyAlignment="1" applyProtection="1"/>
    <xf numFmtId="1" fontId="5" fillId="0" borderId="17" xfId="0" applyNumberFormat="1" applyFont="1" applyFill="1" applyBorder="1" applyAlignment="1" applyProtection="1">
      <alignment horizontal="right"/>
    </xf>
    <xf numFmtId="3" fontId="5" fillId="0" borderId="18" xfId="0" applyNumberFormat="1" applyFont="1" applyFill="1" applyBorder="1" applyAlignment="1" applyProtection="1"/>
    <xf numFmtId="3" fontId="7" fillId="0" borderId="19" xfId="0" applyNumberFormat="1" applyFont="1" applyFill="1" applyBorder="1" applyAlignment="1">
      <alignment horizontal="right" vertical="top" wrapText="1"/>
    </xf>
    <xf numFmtId="1" fontId="5" fillId="0" borderId="19" xfId="0" applyNumberFormat="1" applyFont="1" applyFill="1" applyBorder="1" applyAlignment="1" applyProtection="1">
      <alignment horizontal="right"/>
    </xf>
    <xf numFmtId="1" fontId="5" fillId="0" borderId="0" xfId="0" applyNumberFormat="1" applyFont="1"/>
    <xf numFmtId="1" fontId="78" fillId="0" borderId="0" xfId="0" applyNumberFormat="1" applyFont="1" applyFill="1"/>
    <xf numFmtId="1" fontId="79" fillId="0" borderId="0" xfId="0" applyNumberFormat="1" applyFont="1"/>
    <xf numFmtId="1" fontId="5" fillId="0" borderId="22" xfId="0" applyNumberFormat="1" applyFont="1" applyFill="1" applyBorder="1" applyAlignment="1" applyProtection="1">
      <alignment horizontal="right"/>
    </xf>
    <xf numFmtId="0" fontId="6" fillId="0" borderId="64" xfId="0" applyFont="1" applyFill="1" applyBorder="1" applyProtection="1"/>
    <xf numFmtId="181" fontId="5" fillId="0" borderId="65" xfId="0" applyNumberFormat="1" applyFont="1" applyFill="1" applyBorder="1" applyAlignment="1" applyProtection="1"/>
    <xf numFmtId="3" fontId="5" fillId="0" borderId="66" xfId="0" applyNumberFormat="1" applyFont="1" applyFill="1" applyBorder="1" applyAlignment="1" applyProtection="1"/>
    <xf numFmtId="181" fontId="5" fillId="0" borderId="65" xfId="0" applyNumberFormat="1" applyFont="1" applyFill="1" applyBorder="1" applyAlignment="1" applyProtection="1">
      <alignment horizontal="right"/>
    </xf>
    <xf numFmtId="0" fontId="6" fillId="0" borderId="16" xfId="0" applyFont="1" applyFill="1" applyBorder="1" applyProtection="1"/>
    <xf numFmtId="166" fontId="5" fillId="0" borderId="0" xfId="0" applyNumberFormat="1" applyFont="1" applyFill="1" applyBorder="1" applyAlignment="1" applyProtection="1"/>
    <xf numFmtId="168" fontId="5" fillId="0" borderId="0" xfId="0" applyNumberFormat="1" applyFont="1" applyFill="1" applyBorder="1" applyAlignment="1" applyProtection="1"/>
    <xf numFmtId="165" fontId="5" fillId="0" borderId="0" xfId="0" applyNumberFormat="1" applyFont="1" applyFill="1" applyBorder="1" applyAlignment="1" applyProtection="1"/>
    <xf numFmtId="166" fontId="5" fillId="0" borderId="0" xfId="0" applyNumberFormat="1" applyFont="1" applyFill="1" applyBorder="1" applyAlignment="1" applyProtection="1">
      <alignment horizontal="center"/>
    </xf>
    <xf numFmtId="165" fontId="5" fillId="0" borderId="0" xfId="0" applyNumberFormat="1" applyFont="1" applyFill="1" applyBorder="1" applyAlignment="1" applyProtection="1">
      <alignment horizontal="center"/>
    </xf>
    <xf numFmtId="166" fontId="5" fillId="0" borderId="0" xfId="0" applyNumberFormat="1" applyFont="1" applyFill="1" applyBorder="1" applyAlignment="1" applyProtection="1">
      <alignment horizontal="right"/>
    </xf>
    <xf numFmtId="165" fontId="5" fillId="0" borderId="0" xfId="0" applyNumberFormat="1" applyFont="1" applyFill="1" applyBorder="1" applyAlignment="1" applyProtection="1">
      <alignment horizontal="right"/>
    </xf>
    <xf numFmtId="165" fontId="5" fillId="0" borderId="19" xfId="0" applyNumberFormat="1" applyFont="1" applyFill="1" applyBorder="1" applyAlignment="1" applyProtection="1">
      <alignment horizontal="center"/>
    </xf>
    <xf numFmtId="0" fontId="5" fillId="0" borderId="16" xfId="0" applyFont="1" applyFill="1" applyBorder="1" applyProtection="1"/>
    <xf numFmtId="0" fontId="5" fillId="0" borderId="0" xfId="0" applyFont="1" applyFill="1" applyBorder="1" applyAlignment="1" applyProtection="1"/>
    <xf numFmtId="0" fontId="5" fillId="0" borderId="0" xfId="0" applyFont="1" applyFill="1" applyBorder="1" applyAlignment="1" applyProtection="1">
      <alignment horizontal="right"/>
    </xf>
    <xf numFmtId="0" fontId="5" fillId="0" borderId="0" xfId="0" applyFont="1" applyFill="1" applyBorder="1" applyProtection="1"/>
    <xf numFmtId="0" fontId="5" fillId="0" borderId="22" xfId="0" applyFont="1" applyFill="1" applyBorder="1" applyProtection="1"/>
    <xf numFmtId="0" fontId="5" fillId="0" borderId="19" xfId="0" applyFont="1" applyFill="1" applyBorder="1" applyProtection="1"/>
    <xf numFmtId="0" fontId="6" fillId="0" borderId="19" xfId="0" applyFont="1" applyFill="1" applyBorder="1" applyAlignment="1" applyProtection="1"/>
    <xf numFmtId="0" fontId="6" fillId="0" borderId="0" xfId="0" applyFont="1" applyFill="1" applyBorder="1" applyAlignment="1" applyProtection="1"/>
    <xf numFmtId="0" fontId="6" fillId="0" borderId="6" xfId="0" applyFont="1" applyFill="1" applyBorder="1" applyAlignment="1" applyProtection="1">
      <alignment wrapText="1"/>
    </xf>
    <xf numFmtId="0" fontId="6" fillId="0" borderId="6" xfId="0" applyFont="1" applyFill="1" applyBorder="1" applyAlignment="1" applyProtection="1">
      <alignment horizontal="right" wrapText="1"/>
    </xf>
    <xf numFmtId="0" fontId="6" fillId="0" borderId="8" xfId="0" applyFont="1" applyFill="1" applyBorder="1" applyAlignment="1" applyProtection="1">
      <alignment horizontal="right" wrapText="1"/>
    </xf>
    <xf numFmtId="0" fontId="6" fillId="0" borderId="2" xfId="0" applyFont="1" applyFill="1" applyBorder="1" applyAlignment="1" applyProtection="1">
      <alignment wrapText="1"/>
    </xf>
    <xf numFmtId="38" fontId="5" fillId="0" borderId="18" xfId="0" applyNumberFormat="1" applyFont="1" applyFill="1" applyBorder="1" applyAlignment="1" applyProtection="1">
      <alignment horizontal="right"/>
    </xf>
    <xf numFmtId="181" fontId="5" fillId="0" borderId="1" xfId="0" applyNumberFormat="1" applyFont="1" applyFill="1" applyBorder="1" applyAlignment="1" applyProtection="1">
      <alignment horizontal="center"/>
    </xf>
    <xf numFmtId="181" fontId="5" fillId="0" borderId="17" xfId="0" applyNumberFormat="1" applyFont="1" applyFill="1" applyBorder="1" applyAlignment="1" applyProtection="1">
      <alignment horizontal="center"/>
    </xf>
    <xf numFmtId="38" fontId="5" fillId="0" borderId="18" xfId="0" applyNumberFormat="1" applyFont="1" applyFill="1" applyBorder="1" applyAlignment="1" applyProtection="1"/>
    <xf numFmtId="38" fontId="5" fillId="0" borderId="16" xfId="0" applyNumberFormat="1" applyFont="1" applyFill="1" applyBorder="1" applyAlignment="1" applyProtection="1">
      <alignment horizontal="right"/>
    </xf>
    <xf numFmtId="181" fontId="5" fillId="0" borderId="0" xfId="0" applyNumberFormat="1" applyFont="1" applyFill="1" applyBorder="1" applyAlignment="1" applyProtection="1">
      <alignment horizontal="center"/>
    </xf>
    <xf numFmtId="181" fontId="5" fillId="0" borderId="19" xfId="0" applyNumberFormat="1" applyFont="1" applyFill="1" applyBorder="1" applyAlignment="1" applyProtection="1">
      <alignment horizontal="center"/>
    </xf>
    <xf numFmtId="38" fontId="5" fillId="0" borderId="16" xfId="0" applyNumberFormat="1" applyFont="1" applyFill="1" applyBorder="1" applyAlignment="1" applyProtection="1"/>
    <xf numFmtId="181" fontId="5" fillId="0" borderId="21" xfId="0" applyNumberFormat="1" applyFont="1" applyFill="1" applyBorder="1" applyAlignment="1" applyProtection="1"/>
    <xf numFmtId="38" fontId="5" fillId="0" borderId="21" xfId="0" applyNumberFormat="1" applyFont="1" applyFill="1" applyBorder="1" applyAlignment="1" applyProtection="1">
      <alignment horizontal="right"/>
    </xf>
    <xf numFmtId="181" fontId="5" fillId="0" borderId="2" xfId="0" applyNumberFormat="1" applyFont="1" applyFill="1" applyBorder="1" applyAlignment="1" applyProtection="1">
      <alignment horizontal="center"/>
    </xf>
    <xf numFmtId="181" fontId="5" fillId="0" borderId="22" xfId="0" applyNumberFormat="1" applyFont="1" applyFill="1" applyBorder="1" applyAlignment="1" applyProtection="1">
      <alignment horizontal="center"/>
    </xf>
    <xf numFmtId="38" fontId="5" fillId="0" borderId="21" xfId="0" applyNumberFormat="1" applyFont="1" applyFill="1" applyBorder="1" applyAlignment="1" applyProtection="1"/>
    <xf numFmtId="181" fontId="5" fillId="0" borderId="56" xfId="0" applyNumberFormat="1" applyFont="1" applyFill="1" applyBorder="1" applyAlignment="1" applyProtection="1">
      <alignment horizontal="center"/>
    </xf>
    <xf numFmtId="181" fontId="5" fillId="0" borderId="57" xfId="0" applyNumberFormat="1" applyFont="1" applyFill="1" applyBorder="1" applyAlignment="1" applyProtection="1">
      <alignment horizontal="center"/>
    </xf>
    <xf numFmtId="181" fontId="6" fillId="0" borderId="62" xfId="0" applyNumberFormat="1" applyFont="1" applyFill="1" applyBorder="1" applyAlignment="1" applyProtection="1"/>
    <xf numFmtId="3" fontId="6" fillId="0" borderId="1" xfId="0" applyNumberFormat="1" applyFont="1" applyFill="1" applyBorder="1" applyAlignment="1" applyProtection="1">
      <alignment horizontal="right" wrapText="1"/>
    </xf>
    <xf numFmtId="181" fontId="6" fillId="0" borderId="1" xfId="0" applyNumberFormat="1" applyFont="1" applyFill="1" applyBorder="1" applyAlignment="1" applyProtection="1">
      <alignment horizontal="center" wrapText="1"/>
    </xf>
    <xf numFmtId="181" fontId="6" fillId="0" borderId="62" xfId="0" applyNumberFormat="1" applyFont="1" applyFill="1" applyBorder="1" applyAlignment="1" applyProtection="1">
      <alignment horizontal="center"/>
    </xf>
    <xf numFmtId="3" fontId="5" fillId="0" borderId="1" xfId="0" applyNumberFormat="1" applyFont="1" applyFill="1" applyBorder="1" applyAlignment="1" applyProtection="1">
      <alignment wrapText="1"/>
    </xf>
    <xf numFmtId="0" fontId="18" fillId="0" borderId="0" xfId="0" applyFont="1" applyBorder="1" applyAlignment="1">
      <alignment horizontal="right" vertical="center" wrapText="1"/>
    </xf>
    <xf numFmtId="0" fontId="0" fillId="0" borderId="0" xfId="0" applyFont="1" applyBorder="1" applyAlignment="1">
      <alignment horizontal="right" vertical="center" wrapText="1"/>
    </xf>
    <xf numFmtId="1" fontId="5" fillId="0" borderId="1" xfId="0" applyNumberFormat="1" applyFont="1" applyFill="1" applyBorder="1" applyAlignment="1" applyProtection="1"/>
    <xf numFmtId="3" fontId="5" fillId="0" borderId="18" xfId="0" applyNumberFormat="1" applyFont="1" applyFill="1" applyBorder="1" applyAlignment="1" applyProtection="1">
      <alignment horizontal="right"/>
    </xf>
    <xf numFmtId="0" fontId="0" fillId="0" borderId="0" xfId="0" applyFont="1" applyAlignment="1">
      <alignment horizontal="right" vertical="center" wrapText="1"/>
    </xf>
    <xf numFmtId="1" fontId="5" fillId="0" borderId="0" xfId="0" applyNumberFormat="1" applyFont="1" applyFill="1" applyAlignment="1">
      <alignment horizontal="right"/>
    </xf>
    <xf numFmtId="3" fontId="5" fillId="0" borderId="16" xfId="0" applyNumberFormat="1" applyFont="1" applyFill="1" applyBorder="1" applyAlignment="1" applyProtection="1">
      <alignment horizontal="right"/>
    </xf>
    <xf numFmtId="0" fontId="81" fillId="0" borderId="0" xfId="0" applyFont="1" applyAlignment="1">
      <alignment horizontal="right" vertical="center" wrapText="1"/>
    </xf>
    <xf numFmtId="0" fontId="79" fillId="0" borderId="0" xfId="0" applyFont="1" applyAlignment="1">
      <alignment horizontal="right" vertical="center" wrapText="1"/>
    </xf>
    <xf numFmtId="1" fontId="5" fillId="0" borderId="0" xfId="0" applyNumberFormat="1" applyFont="1" applyFill="1" applyBorder="1"/>
    <xf numFmtId="1" fontId="5" fillId="0" borderId="0" xfId="0" applyNumberFormat="1" applyFont="1" applyFill="1" applyBorder="1" applyAlignment="1" applyProtection="1"/>
    <xf numFmtId="1" fontId="5" fillId="0" borderId="2" xfId="0" applyNumberFormat="1" applyFont="1" applyFill="1" applyBorder="1" applyAlignment="1" applyProtection="1"/>
    <xf numFmtId="3" fontId="5" fillId="0" borderId="21" xfId="0" applyNumberFormat="1" applyFont="1" applyFill="1" applyBorder="1" applyAlignment="1" applyProtection="1">
      <alignment horizontal="right"/>
    </xf>
    <xf numFmtId="1" fontId="5" fillId="0" borderId="56" xfId="0" applyNumberFormat="1" applyFont="1" applyFill="1" applyBorder="1" applyAlignment="1" applyProtection="1"/>
    <xf numFmtId="181" fontId="5" fillId="0" borderId="58" xfId="0" applyNumberFormat="1" applyFont="1" applyFill="1" applyBorder="1" applyAlignment="1" applyProtection="1">
      <alignment horizontal="center"/>
    </xf>
    <xf numFmtId="3" fontId="5" fillId="0" borderId="67" xfId="0" applyNumberFormat="1" applyFont="1" applyFill="1" applyBorder="1" applyAlignment="1" applyProtection="1"/>
    <xf numFmtId="0" fontId="6" fillId="0" borderId="23" xfId="0" applyFont="1" applyFill="1" applyBorder="1" applyProtection="1"/>
    <xf numFmtId="181" fontId="5" fillId="0" borderId="61" xfId="0" applyNumberFormat="1" applyFont="1" applyFill="1" applyBorder="1" applyAlignment="1" applyProtection="1"/>
    <xf numFmtId="181" fontId="5" fillId="0" borderId="61" xfId="0" applyNumberFormat="1" applyFont="1" applyFill="1" applyBorder="1" applyAlignment="1" applyProtection="1">
      <alignment horizontal="center"/>
    </xf>
    <xf numFmtId="181" fontId="5" fillId="0" borderId="61" xfId="0" applyNumberFormat="1" applyFont="1" applyFill="1" applyBorder="1" applyAlignment="1" applyProtection="1">
      <alignment horizontal="right"/>
    </xf>
    <xf numFmtId="165" fontId="5" fillId="0" borderId="23" xfId="0" applyNumberFormat="1" applyFont="1" applyFill="1" applyBorder="1" applyAlignment="1" applyProtection="1">
      <alignment horizontal="center"/>
    </xf>
    <xf numFmtId="0" fontId="83" fillId="0" borderId="0" xfId="0" applyFont="1" applyFill="1" applyBorder="1" applyAlignment="1" applyProtection="1">
      <alignment vertical="top" wrapText="1"/>
    </xf>
    <xf numFmtId="0" fontId="83" fillId="0" borderId="0" xfId="0" applyFont="1" applyFill="1" applyBorder="1" applyAlignment="1" applyProtection="1">
      <alignment vertical="top"/>
    </xf>
    <xf numFmtId="0" fontId="84" fillId="0" borderId="0" xfId="0" applyFont="1"/>
    <xf numFmtId="0" fontId="85" fillId="0" borderId="0" xfId="0" applyFont="1" applyFill="1" applyProtection="1"/>
    <xf numFmtId="181" fontId="77" fillId="0" borderId="60" xfId="0" applyNumberFormat="1" applyFont="1" applyFill="1" applyBorder="1" applyAlignment="1" applyProtection="1">
      <alignment horizontal="center" wrapText="1"/>
    </xf>
    <xf numFmtId="0" fontId="71" fillId="0" borderId="6" xfId="0" applyFont="1" applyFill="1" applyBorder="1" applyAlignment="1">
      <alignment vertical="center"/>
    </xf>
    <xf numFmtId="0" fontId="73" fillId="0" borderId="6" xfId="0" applyFont="1" applyFill="1" applyBorder="1" applyAlignment="1">
      <alignment vertical="center"/>
    </xf>
    <xf numFmtId="0" fontId="73" fillId="0" borderId="6" xfId="0" applyFont="1" applyFill="1" applyBorder="1" applyAlignment="1">
      <alignment vertical="center" wrapText="1"/>
    </xf>
    <xf numFmtId="16" fontId="73" fillId="0" borderId="6" xfId="0" applyNumberFormat="1" applyFont="1" applyFill="1" applyBorder="1" applyAlignment="1">
      <alignment horizontal="right" vertical="center"/>
    </xf>
    <xf numFmtId="3" fontId="73" fillId="0" borderId="6" xfId="0" applyNumberFormat="1" applyFont="1" applyFill="1" applyBorder="1" applyAlignment="1">
      <alignment horizontal="center" vertical="center" wrapText="1"/>
    </xf>
    <xf numFmtId="18" fontId="73" fillId="0" borderId="6" xfId="0" applyNumberFormat="1" applyFont="1" applyFill="1" applyBorder="1" applyAlignment="1">
      <alignment vertical="center" wrapText="1"/>
    </xf>
    <xf numFmtId="0" fontId="73" fillId="0" borderId="6" xfId="0" applyFont="1" applyFill="1" applyBorder="1" applyAlignment="1">
      <alignment horizontal="center" vertical="center"/>
    </xf>
    <xf numFmtId="0" fontId="70" fillId="0" borderId="6" xfId="0" applyFont="1" applyFill="1" applyBorder="1" applyAlignment="1">
      <alignment horizontal="center" vertical="center"/>
    </xf>
    <xf numFmtId="0" fontId="7" fillId="0" borderId="0" xfId="0" applyFont="1" applyFill="1" applyAlignment="1">
      <alignment horizontal="left" vertical="top" wrapText="1"/>
    </xf>
    <xf numFmtId="0" fontId="5" fillId="0" borderId="0" xfId="0" applyFont="1" applyFill="1" applyAlignment="1">
      <alignment wrapText="1"/>
    </xf>
    <xf numFmtId="0" fontId="35" fillId="0" borderId="0" xfId="2" applyFont="1" applyFill="1" applyBorder="1" applyAlignment="1" applyProtection="1">
      <alignment wrapText="1"/>
    </xf>
    <xf numFmtId="0" fontId="3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3" fontId="7" fillId="0" borderId="19" xfId="0" applyNumberFormat="1" applyFont="1" applyFill="1" applyBorder="1" applyAlignment="1">
      <alignment horizontal="right" vertical="top" wrapText="1"/>
    </xf>
    <xf numFmtId="0" fontId="82" fillId="0" borderId="0" xfId="0" applyNumberFormat="1" applyFont="1" applyFill="1" applyBorder="1" applyAlignment="1" applyProtection="1">
      <alignment vertical="top" wrapText="1" shrinkToFit="1"/>
    </xf>
    <xf numFmtId="0" fontId="83" fillId="0" borderId="0" xfId="0" applyFont="1" applyFill="1" applyBorder="1" applyAlignment="1" applyProtection="1">
      <alignment shrinkToFit="1"/>
    </xf>
    <xf numFmtId="0" fontId="83" fillId="0" borderId="0" xfId="0" applyNumberFormat="1" applyFont="1" applyFill="1" applyBorder="1" applyAlignment="1" applyProtection="1">
      <alignment vertical="top" wrapText="1" shrinkToFit="1"/>
    </xf>
    <xf numFmtId="0" fontId="6" fillId="0" borderId="15" xfId="0" applyFont="1" applyFill="1" applyBorder="1" applyAlignment="1" applyProtection="1">
      <alignment horizontal="center"/>
    </xf>
    <xf numFmtId="0" fontId="6" fillId="0" borderId="14" xfId="0" applyFont="1" applyFill="1" applyBorder="1" applyAlignment="1" applyProtection="1">
      <alignment horizontal="center"/>
    </xf>
    <xf numFmtId="0" fontId="6" fillId="0" borderId="8" xfId="0" applyFont="1" applyFill="1" applyBorder="1" applyAlignment="1" applyProtection="1">
      <alignment horizontal="center"/>
    </xf>
    <xf numFmtId="0" fontId="6" fillId="0" borderId="6" xfId="0" applyFont="1" applyFill="1" applyBorder="1" applyAlignment="1">
      <alignment horizontal="center"/>
    </xf>
    <xf numFmtId="0" fontId="6" fillId="0" borderId="13" xfId="0" applyFont="1" applyFill="1" applyBorder="1" applyAlignment="1">
      <alignment horizontal="center" vertical="center" wrapText="1"/>
    </xf>
    <xf numFmtId="0" fontId="6" fillId="0" borderId="23" xfId="0" applyFont="1" applyFill="1" applyBorder="1" applyAlignment="1">
      <alignment horizontal="center" vertical="center" wrapText="1"/>
    </xf>
    <xf numFmtId="3" fontId="7" fillId="3" borderId="13" xfId="0" applyNumberFormat="1" applyFont="1" applyFill="1" applyBorder="1" applyAlignment="1">
      <alignment horizontal="right" vertical="top" wrapText="1"/>
    </xf>
    <xf numFmtId="3" fontId="7" fillId="3" borderId="23" xfId="0" applyNumberFormat="1" applyFont="1" applyFill="1" applyBorder="1" applyAlignment="1">
      <alignment horizontal="right" vertical="top" wrapText="1"/>
    </xf>
    <xf numFmtId="0" fontId="5" fillId="0" borderId="13" xfId="0" applyFont="1" applyFill="1" applyBorder="1" applyAlignment="1">
      <alignment horizontal="left" vertical="top" wrapText="1"/>
    </xf>
    <xf numFmtId="0" fontId="5" fillId="0" borderId="23" xfId="0" applyFont="1" applyFill="1" applyBorder="1" applyAlignment="1">
      <alignment horizontal="left" vertical="top" wrapText="1"/>
    </xf>
    <xf numFmtId="0" fontId="6" fillId="0" borderId="0" xfId="0" applyNumberFormat="1" applyFont="1" applyFill="1" applyBorder="1" applyAlignment="1">
      <alignment vertical="top" wrapText="1"/>
    </xf>
    <xf numFmtId="0" fontId="6" fillId="0" borderId="0" xfId="0" applyFont="1" applyFill="1" applyBorder="1" applyAlignment="1">
      <alignment vertical="top" wrapText="1"/>
    </xf>
    <xf numFmtId="0" fontId="5" fillId="0" borderId="0" xfId="0" applyFont="1" applyFill="1" applyBorder="1" applyAlignment="1">
      <alignment vertical="top" wrapText="1"/>
    </xf>
    <xf numFmtId="0" fontId="12" fillId="0" borderId="6" xfId="0" applyFont="1" applyFill="1" applyBorder="1" applyAlignment="1">
      <alignment horizontal="center"/>
    </xf>
    <xf numFmtId="0" fontId="11" fillId="0" borderId="0" xfId="0" quotePrefix="1" applyFont="1" applyFill="1" applyAlignment="1">
      <alignment wrapText="1"/>
    </xf>
    <xf numFmtId="0" fontId="11" fillId="0" borderId="0" xfId="0" applyFont="1" applyFill="1" applyAlignment="1">
      <alignment wrapText="1"/>
    </xf>
    <xf numFmtId="0" fontId="13" fillId="0" borderId="0" xfId="0" applyFont="1" applyFill="1" applyAlignment="1">
      <alignment wrapText="1"/>
    </xf>
    <xf numFmtId="0" fontId="67" fillId="0" borderId="0" xfId="0" quotePrefix="1" applyFont="1" applyFill="1" applyBorder="1" applyAlignment="1">
      <alignment horizontal="left" wrapText="1"/>
    </xf>
    <xf numFmtId="0" fontId="70" fillId="0" borderId="0" xfId="0" applyFont="1" applyFill="1" applyBorder="1" applyAlignment="1">
      <alignment wrapText="1"/>
    </xf>
    <xf numFmtId="6" fontId="41" fillId="47" borderId="0" xfId="3" applyNumberFormat="1" applyFont="1" applyFill="1" applyBorder="1" applyAlignment="1">
      <alignment horizontal="center"/>
    </xf>
    <xf numFmtId="6" fontId="41" fillId="47" borderId="19" xfId="3" applyNumberFormat="1" applyFont="1" applyFill="1" applyBorder="1" applyAlignment="1">
      <alignment horizontal="center"/>
    </xf>
    <xf numFmtId="0" fontId="41" fillId="0" borderId="0" xfId="3" applyFont="1" applyFill="1" applyBorder="1" applyAlignment="1">
      <alignment horizontal="left" vertical="top" wrapText="1"/>
    </xf>
    <xf numFmtId="0" fontId="0" fillId="0" borderId="0" xfId="0" applyAlignment="1">
      <alignment wrapText="1"/>
    </xf>
    <xf numFmtId="0" fontId="40" fillId="0" borderId="18" xfId="3" applyFont="1" applyFill="1" applyBorder="1" applyAlignment="1">
      <alignment horizontal="center" vertical="center" wrapText="1"/>
    </xf>
    <xf numFmtId="0" fontId="40" fillId="0" borderId="21" xfId="3" applyFont="1" applyFill="1" applyBorder="1" applyAlignment="1">
      <alignment horizontal="center" vertical="center" wrapText="1"/>
    </xf>
    <xf numFmtId="0" fontId="40" fillId="0" borderId="13" xfId="3" applyFont="1" applyFill="1" applyBorder="1" applyAlignment="1">
      <alignment horizontal="center" vertical="center" wrapText="1"/>
    </xf>
    <xf numFmtId="0" fontId="40" fillId="0" borderId="23" xfId="3" applyFont="1" applyFill="1" applyBorder="1" applyAlignment="1">
      <alignment horizontal="center" vertical="center" wrapText="1"/>
    </xf>
    <xf numFmtId="176" fontId="41" fillId="0" borderId="13" xfId="3" applyNumberFormat="1" applyFont="1" applyFill="1" applyBorder="1" applyAlignment="1">
      <alignment horizontal="center" vertical="center"/>
    </xf>
    <xf numFmtId="176" fontId="41" fillId="0" borderId="20" xfId="3" applyNumberFormat="1" applyFont="1" applyFill="1" applyBorder="1" applyAlignment="1">
      <alignment horizontal="center" vertical="center"/>
    </xf>
    <xf numFmtId="176" fontId="41" fillId="0" borderId="23" xfId="3" applyNumberFormat="1" applyFont="1" applyFill="1" applyBorder="1" applyAlignment="1">
      <alignment horizontal="center" vertical="center"/>
    </xf>
    <xf numFmtId="0" fontId="52" fillId="0" borderId="0" xfId="0" applyFont="1" applyFill="1" applyAlignment="1">
      <alignment horizontal="left" vertical="top" wrapText="1"/>
    </xf>
    <xf numFmtId="0" fontId="0" fillId="0" borderId="0" xfId="0" applyFill="1" applyAlignment="1">
      <alignment wrapText="1"/>
    </xf>
    <xf numFmtId="0" fontId="52" fillId="0" borderId="0" xfId="0" applyFont="1" applyFill="1" applyAlignment="1">
      <alignment vertical="top" wrapText="1"/>
    </xf>
    <xf numFmtId="0" fontId="50" fillId="0" borderId="0" xfId="137" applyFont="1" applyAlignment="1">
      <alignment wrapText="1"/>
    </xf>
    <xf numFmtId="0" fontId="51" fillId="0" borderId="0" xfId="137" applyFont="1" applyFill="1" applyAlignment="1">
      <alignment wrapText="1"/>
    </xf>
    <xf numFmtId="0" fontId="52" fillId="0" borderId="0" xfId="0" applyFont="1" applyFill="1" applyAlignment="1">
      <alignment vertical="center" wrapText="1"/>
    </xf>
  </cellXfs>
  <cellStyles count="143">
    <cellStyle name="20% - Accent1 2" xfId="4"/>
    <cellStyle name="20% - Accent1 3" xfId="5"/>
    <cellStyle name="20% - Accent1 4" xfId="6"/>
    <cellStyle name="20% - Accent1 5" xfId="7"/>
    <cellStyle name="20% - Accent1 6" xfId="8"/>
    <cellStyle name="20% - Accent2 2" xfId="9"/>
    <cellStyle name="20% - Accent2 3" xfId="10"/>
    <cellStyle name="20% - Accent2 4" xfId="11"/>
    <cellStyle name="20% - Accent2 5" xfId="12"/>
    <cellStyle name="20% - Accent2 6" xfId="13"/>
    <cellStyle name="20% - Accent3 2" xfId="14"/>
    <cellStyle name="20% - Accent3 3" xfId="15"/>
    <cellStyle name="20% - Accent3 4" xfId="16"/>
    <cellStyle name="20% - Accent3 5" xfId="17"/>
    <cellStyle name="20% - Accent3 6" xfId="18"/>
    <cellStyle name="20% - Accent4 2" xfId="19"/>
    <cellStyle name="20% - Accent4 3" xfId="20"/>
    <cellStyle name="20% - Accent4 4" xfId="21"/>
    <cellStyle name="20% - Accent4 5" xfId="22"/>
    <cellStyle name="20% - Accent4 6" xfId="23"/>
    <cellStyle name="20% - Accent5 2" xfId="24"/>
    <cellStyle name="20% - Accent5 3" xfId="25"/>
    <cellStyle name="20% - Accent5 4" xfId="26"/>
    <cellStyle name="20% - Accent5 5" xfId="27"/>
    <cellStyle name="20% - Accent5 6" xfId="28"/>
    <cellStyle name="20% - Accent6 2" xfId="29"/>
    <cellStyle name="20% - Accent6 3" xfId="30"/>
    <cellStyle name="20% - Accent6 4" xfId="31"/>
    <cellStyle name="20% - Accent6 5" xfId="32"/>
    <cellStyle name="20% - Accent6 6" xfId="33"/>
    <cellStyle name="40% - Accent1 2" xfId="34"/>
    <cellStyle name="40% - Accent1 3" xfId="35"/>
    <cellStyle name="40% - Accent1 4" xfId="36"/>
    <cellStyle name="40% - Accent1 5" xfId="37"/>
    <cellStyle name="40% - Accent1 6" xfId="38"/>
    <cellStyle name="40% - Accent2 2" xfId="39"/>
    <cellStyle name="40% - Accent2 3" xfId="40"/>
    <cellStyle name="40% - Accent2 4" xfId="41"/>
    <cellStyle name="40% - Accent2 5" xfId="42"/>
    <cellStyle name="40% - Accent2 6" xfId="43"/>
    <cellStyle name="40% - Accent3 2" xfId="44"/>
    <cellStyle name="40% - Accent3 3" xfId="45"/>
    <cellStyle name="40% - Accent3 4" xfId="46"/>
    <cellStyle name="40% - Accent3 5" xfId="47"/>
    <cellStyle name="40% - Accent3 6" xfId="48"/>
    <cellStyle name="40% - Accent4 2" xfId="49"/>
    <cellStyle name="40% - Accent4 3" xfId="50"/>
    <cellStyle name="40% - Accent4 4" xfId="51"/>
    <cellStyle name="40% - Accent4 5" xfId="52"/>
    <cellStyle name="40% - Accent4 6" xfId="53"/>
    <cellStyle name="40% - Accent5 2" xfId="54"/>
    <cellStyle name="40% - Accent5 3" xfId="55"/>
    <cellStyle name="40% - Accent5 4" xfId="56"/>
    <cellStyle name="40% - Accent5 5" xfId="57"/>
    <cellStyle name="40% - Accent5 6" xfId="58"/>
    <cellStyle name="40% - Accent6 2" xfId="59"/>
    <cellStyle name="40% - Accent6 3" xfId="60"/>
    <cellStyle name="40% - Accent6 4" xfId="61"/>
    <cellStyle name="40% - Accent6 5" xfId="62"/>
    <cellStyle name="40% - Accent6 6" xfId="63"/>
    <cellStyle name="Comma" xfId="1" builtinId="3"/>
    <cellStyle name="Comma 2" xfId="134"/>
    <cellStyle name="Currency 2" xfId="135"/>
    <cellStyle name="Currency 3" xfId="139"/>
    <cellStyle name="Hyperlink" xfId="2" builtinId="8"/>
    <cellStyle name="Normal" xfId="0" builtinId="0"/>
    <cellStyle name="Normal 2" xfId="3"/>
    <cellStyle name="Normal 2 2" xfId="64"/>
    <cellStyle name="Normal 2 3" xfId="142"/>
    <cellStyle name="Normal 3" xfId="65"/>
    <cellStyle name="Normal 3 2" xfId="141"/>
    <cellStyle name="Normal 4" xfId="138"/>
    <cellStyle name="Normal 5" xfId="140"/>
    <cellStyle name="Normal_Funding Shift Table Sample" xfId="137"/>
    <cellStyle name="Note 2" xfId="66"/>
    <cellStyle name="Note 3" xfId="67"/>
    <cellStyle name="Note 4" xfId="68"/>
    <cellStyle name="Note 5" xfId="69"/>
    <cellStyle name="Note 6" xfId="70"/>
    <cellStyle name="Percent 2" xfId="136"/>
    <cellStyle name="SAPBEXaggData" xfId="71"/>
    <cellStyle name="SAPBEXaggDataEmph" xfId="72"/>
    <cellStyle name="SAPBEXaggExc1" xfId="73"/>
    <cellStyle name="SAPBEXaggExc1Emph" xfId="74"/>
    <cellStyle name="SAPBEXaggExc2" xfId="75"/>
    <cellStyle name="SAPBEXaggExc2Emph" xfId="76"/>
    <cellStyle name="SAPBEXaggItem" xfId="77"/>
    <cellStyle name="SAPBEXaggItemX" xfId="78"/>
    <cellStyle name="SAPBEXchaText" xfId="79"/>
    <cellStyle name="SAPBEXColoum_Header_SA" xfId="80"/>
    <cellStyle name="SAPBEXexcBad7" xfId="81"/>
    <cellStyle name="SAPBEXexcBad8" xfId="82"/>
    <cellStyle name="SAPBEXexcBad9" xfId="83"/>
    <cellStyle name="SAPBEXexcCritical4" xfId="84"/>
    <cellStyle name="SAPBEXexcCritical5" xfId="85"/>
    <cellStyle name="SAPBEXexcCritical6" xfId="86"/>
    <cellStyle name="SAPBEXexcGood1" xfId="87"/>
    <cellStyle name="SAPBEXexcGood2" xfId="88"/>
    <cellStyle name="SAPBEXexcGood3" xfId="89"/>
    <cellStyle name="SAPBEXfilterDrill" xfId="90"/>
    <cellStyle name="SAPBEXfilterItem" xfId="91"/>
    <cellStyle name="SAPBEXfilterText" xfId="92"/>
    <cellStyle name="SAPBEXformats" xfId="93"/>
    <cellStyle name="SAPBEXheaderData" xfId="94"/>
    <cellStyle name="SAPBEXheaderItem" xfId="95"/>
    <cellStyle name="SAPBEXheaderText" xfId="96"/>
    <cellStyle name="SAPBEXHLevel0" xfId="97"/>
    <cellStyle name="SAPBEXHLevel0X" xfId="98"/>
    <cellStyle name="SAPBEXHLevel1" xfId="99"/>
    <cellStyle name="SAPBEXHLevel1X" xfId="100"/>
    <cellStyle name="SAPBEXHLevel2" xfId="101"/>
    <cellStyle name="SAPBEXHLevel2X" xfId="102"/>
    <cellStyle name="SAPBEXHLevel3" xfId="103"/>
    <cellStyle name="SAPBEXHLevel3X" xfId="104"/>
    <cellStyle name="SAPBEXresData" xfId="105"/>
    <cellStyle name="SAPBEXresDataEmph" xfId="106"/>
    <cellStyle name="SAPBEXresExc1" xfId="107"/>
    <cellStyle name="SAPBEXresExc1Emph" xfId="108"/>
    <cellStyle name="SAPBEXresExc2" xfId="109"/>
    <cellStyle name="SAPBEXresExc2Emph" xfId="110"/>
    <cellStyle name="SAPBEXresItem" xfId="111"/>
    <cellStyle name="SAPBEXresItemX" xfId="112"/>
    <cellStyle name="SAPBEXRow_Headings_SA" xfId="113"/>
    <cellStyle name="SAPBEXRowResults_SA" xfId="114"/>
    <cellStyle name="SAPBEXstdData" xfId="115"/>
    <cellStyle name="SAPBEXstdData 2" xfId="116"/>
    <cellStyle name="SAPBEXstdDataEmph" xfId="117"/>
    <cellStyle name="SAPBEXstdExc1" xfId="118"/>
    <cellStyle name="SAPBEXstdExc1Emph" xfId="119"/>
    <cellStyle name="SAPBEXstdExc2" xfId="120"/>
    <cellStyle name="SAPBEXstdExc2Emph" xfId="121"/>
    <cellStyle name="SAPBEXstdItem" xfId="122"/>
    <cellStyle name="SAPBEXstdItemX" xfId="123"/>
    <cellStyle name="SAPBEXstdItemX 2" xfId="124"/>
    <cellStyle name="SAPBEXsubData" xfId="125"/>
    <cellStyle name="SAPBEXsubDataEmph" xfId="126"/>
    <cellStyle name="SAPBEXsubExc1" xfId="127"/>
    <cellStyle name="SAPBEXsubExc1Emph" xfId="128"/>
    <cellStyle name="SAPBEXsubExc2" xfId="129"/>
    <cellStyle name="SAPBEXsubExc2Emph" xfId="130"/>
    <cellStyle name="SAPBEXsubItem" xfId="131"/>
    <cellStyle name="SAPBEXtitle" xfId="132"/>
    <cellStyle name="SAPBEXundefined" xfId="133"/>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0</xdr:rowOff>
    </xdr:from>
    <xdr:to>
      <xdr:col>3</xdr:col>
      <xdr:colOff>314325</xdr:colOff>
      <xdr:row>40</xdr:row>
      <xdr:rowOff>76200</xdr:rowOff>
    </xdr:to>
    <xdr:pic>
      <xdr:nvPicPr>
        <xdr:cNvPr id="2" name="Picture 2" descr="pgenotag222_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24575"/>
          <a:ext cx="21431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WINDOWS/Temporary%20Internet%20Files/Content.Outlook/2OJJSW81/DR%20and%20SmartAC%20Feburary%20YTD%20Actua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orary%20Internet%20Files\Content.Outlook\2OJJSW81\DR%20and%20SmartAC%20Feburary%20YTD%20Actua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rogramKey"/>
      <sheetName val="DREBA2012"/>
      <sheetName val="ACEBA2012"/>
      <sheetName val="DREBA Detail"/>
      <sheetName val="ACEBA Detail"/>
      <sheetName val="PCClookup"/>
      <sheetName val="BC Reference"/>
      <sheetName val="ORDERS BW"/>
      <sheetName val="Sheet1"/>
    </sheetNames>
    <sheetDataSet>
      <sheetData sheetId="0"/>
      <sheetData sheetId="1"/>
      <sheetData sheetId="2"/>
      <sheetData sheetId="3"/>
      <sheetData sheetId="4"/>
      <sheetData sheetId="5"/>
      <sheetData sheetId="6"/>
      <sheetData sheetId="7">
        <row r="2">
          <cell r="C2">
            <v>2</v>
          </cell>
          <cell r="D2">
            <v>3</v>
          </cell>
          <cell r="E2">
            <v>4</v>
          </cell>
          <cell r="F2">
            <v>5</v>
          </cell>
          <cell r="G2">
            <v>6</v>
          </cell>
          <cell r="H2">
            <v>7</v>
          </cell>
        </row>
        <row r="4">
          <cell r="C4" t="str">
            <v>Order Description</v>
          </cell>
          <cell r="D4" t="str">
            <v>RespCC</v>
          </cell>
          <cell r="E4" t="str">
            <v>RespCC Name</v>
          </cell>
          <cell r="F4" t="str">
            <v>Funding Cycle Name</v>
          </cell>
          <cell r="G4" t="str">
            <v>Program level 3</v>
          </cell>
          <cell r="H4" t="str">
            <v>CEE Cost Type</v>
          </cell>
        </row>
        <row r="5">
          <cell r="C5" t="str">
            <v>DEMAND RESPONSE-ACEBA</v>
          </cell>
          <cell r="D5" t="str">
            <v>13983</v>
          </cell>
          <cell r="E5" t="str">
            <v>Emerging Information Products &amp; Platform</v>
          </cell>
          <cell r="F5" t="str">
            <v>ACEBA2007-11</v>
          </cell>
          <cell r="G5" t="str">
            <v>ACEBA2007-11</v>
          </cell>
          <cell r="H5" t="str">
            <v>A</v>
          </cell>
        </row>
        <row r="6">
          <cell r="C6" t="str">
            <v>BUDGET-2012-CES-BAL-13678-ACEBA2012-14</v>
          </cell>
          <cell r="D6" t="str">
            <v>13678</v>
          </cell>
          <cell r="E6" t="str">
            <v>Large Business: Govt, Com, AG</v>
          </cell>
          <cell r="F6" t="str">
            <v>ACEBA2007-11</v>
          </cell>
          <cell r="G6" t="str">
            <v>ACEBA2007-11</v>
          </cell>
          <cell r="H6" t="str">
            <v>#</v>
          </cell>
        </row>
        <row r="7">
          <cell r="C7" t="str">
            <v>BUDGET-2012-CES-BAL-13723-ACEBA2012-14</v>
          </cell>
          <cell r="D7" t="str">
            <v>13723</v>
          </cell>
          <cell r="E7" t="str">
            <v>Policy Planning</v>
          </cell>
          <cell r="F7" t="str">
            <v>ACEBA2007-11</v>
          </cell>
          <cell r="G7" t="str">
            <v>ACEBA2007-11</v>
          </cell>
          <cell r="H7" t="str">
            <v>#</v>
          </cell>
        </row>
        <row r="8">
          <cell r="C8" t="str">
            <v>BUDGET-2012-CES-BAL-13636-ACEBA2012-14</v>
          </cell>
          <cell r="D8" t="str">
            <v>13636</v>
          </cell>
          <cell r="E8" t="str">
            <v>Portfolio Data &amp; Analysis/SHIN</v>
          </cell>
          <cell r="F8" t="str">
            <v>ACEBA2007-11</v>
          </cell>
          <cell r="G8" t="str">
            <v>ACEBA2007-11</v>
          </cell>
          <cell r="H8" t="str">
            <v>#</v>
          </cell>
        </row>
        <row r="9">
          <cell r="C9" t="str">
            <v>BUDGET-2012-CES-BAL-12832-ACEBA2012-14</v>
          </cell>
          <cell r="D9" t="str">
            <v>12832</v>
          </cell>
          <cell r="E9" t="str">
            <v>Enrollment &amp; Incentive Mgmt (IPC)</v>
          </cell>
          <cell r="F9" t="str">
            <v>ACEBA2007-11</v>
          </cell>
          <cell r="G9" t="str">
            <v>ACEBA2007-11</v>
          </cell>
          <cell r="H9" t="str">
            <v>#</v>
          </cell>
        </row>
        <row r="10">
          <cell r="C10" t="str">
            <v>BUDGET-2012-CES-BAL-14714-ACEBA2012-14</v>
          </cell>
          <cell r="D10" t="str">
            <v>14714</v>
          </cell>
          <cell r="E10" t="str">
            <v>Operations Support</v>
          </cell>
          <cell r="F10" t="str">
            <v>ACEBA2007-11</v>
          </cell>
          <cell r="G10" t="str">
            <v>ACEBA2007-11</v>
          </cell>
          <cell r="H10" t="str">
            <v>#</v>
          </cell>
        </row>
        <row r="11">
          <cell r="C11" t="str">
            <v>BUDGET-2012-CES-BAL-10847-ACEBA2012-14</v>
          </cell>
          <cell r="D11" t="str">
            <v>10847</v>
          </cell>
          <cell r="E11" t="str">
            <v>Emerging Markets - Demand Response</v>
          </cell>
          <cell r="F11" t="str">
            <v>ACEBA2007-11</v>
          </cell>
          <cell r="G11" t="str">
            <v>ACEBA2007-11</v>
          </cell>
          <cell r="H11" t="str">
            <v>#</v>
          </cell>
        </row>
        <row r="12">
          <cell r="C12" t="str">
            <v>BUDGET-2012-CES-BAL-13983-ACEBA2012-14</v>
          </cell>
          <cell r="D12" t="str">
            <v>13983</v>
          </cell>
          <cell r="E12" t="str">
            <v>Emerging Information Products &amp; Platform</v>
          </cell>
          <cell r="F12" t="str">
            <v>ACEBA2007-11</v>
          </cell>
          <cell r="G12" t="str">
            <v>ACEBA2007-11</v>
          </cell>
          <cell r="H12" t="str">
            <v>#</v>
          </cell>
        </row>
        <row r="13">
          <cell r="C13" t="str">
            <v>BUDGET-2012-CES-BAL-11115-ACEBA2012-14</v>
          </cell>
          <cell r="D13" t="str">
            <v>11115</v>
          </cell>
          <cell r="E13" t="str">
            <v>Inspection Verification Admin</v>
          </cell>
          <cell r="F13" t="str">
            <v>ACEBA2007-11</v>
          </cell>
          <cell r="G13" t="str">
            <v>ACEBA2007-11</v>
          </cell>
          <cell r="H13" t="str">
            <v>#</v>
          </cell>
        </row>
        <row r="14">
          <cell r="C14" t="str">
            <v>BUDGET-2012-CES-BAL-12835-ACEBA2012-14</v>
          </cell>
          <cell r="D14" t="str">
            <v>12835</v>
          </cell>
          <cell r="E14" t="str">
            <v>Demand Response Operations</v>
          </cell>
          <cell r="F14" t="str">
            <v>ACEBA2007-11</v>
          </cell>
          <cell r="G14" t="str">
            <v>ACEBA2007-11</v>
          </cell>
          <cell r="H14" t="str">
            <v>#</v>
          </cell>
        </row>
        <row r="15">
          <cell r="C15" t="str">
            <v>EQUIPMENT INSTALLATION-A/C CYCLING-ACEBA</v>
          </cell>
          <cell r="D15" t="str">
            <v>10847</v>
          </cell>
          <cell r="E15" t="str">
            <v>Emerging Markets - Demand Response</v>
          </cell>
          <cell r="F15" t="str">
            <v>ACEBA2007-11</v>
          </cell>
          <cell r="G15" t="str">
            <v>ACEBA2007-11</v>
          </cell>
          <cell r="H15" t="str">
            <v>A</v>
          </cell>
        </row>
        <row r="16">
          <cell r="C16" t="str">
            <v>EQUIPMENT MAINTENANCE-A/C CYCLING-ACEBA</v>
          </cell>
          <cell r="D16" t="str">
            <v>10847</v>
          </cell>
          <cell r="E16" t="str">
            <v>Emerging Markets - Demand Response</v>
          </cell>
          <cell r="F16" t="str">
            <v>ACEBA2007-11</v>
          </cell>
          <cell r="G16" t="str">
            <v>ACEBA2007-11</v>
          </cell>
          <cell r="H16" t="str">
            <v>A</v>
          </cell>
        </row>
        <row r="17">
          <cell r="C17" t="str">
            <v>AUDIT-A/C CYCLING - ACEBA</v>
          </cell>
          <cell r="D17" t="str">
            <v>10847</v>
          </cell>
          <cell r="E17" t="str">
            <v>Emerging Markets - Demand Response</v>
          </cell>
          <cell r="F17" t="str">
            <v>ACEBA2007-11</v>
          </cell>
          <cell r="G17" t="str">
            <v>ACEBA2007-11</v>
          </cell>
          <cell r="H17" t="str">
            <v>A</v>
          </cell>
        </row>
        <row r="18">
          <cell r="C18" t="str">
            <v>CUSTMR SRVC CALL CNTRS-A/C CYCLING-ACEBA</v>
          </cell>
          <cell r="D18" t="str">
            <v>10847</v>
          </cell>
          <cell r="E18" t="str">
            <v>Emerging Markets - Demand Response</v>
          </cell>
          <cell r="F18" t="str">
            <v>ACEBA2007-11</v>
          </cell>
          <cell r="G18" t="str">
            <v>ACEBA2007-11</v>
          </cell>
          <cell r="H18" t="str">
            <v>A</v>
          </cell>
        </row>
        <row r="19">
          <cell r="C19" t="str">
            <v>IT SUPPORT &amp; DEVLPMNT-A/C CYCLING-ACEBA</v>
          </cell>
          <cell r="D19" t="str">
            <v>10847</v>
          </cell>
          <cell r="E19" t="str">
            <v>Emerging Markets - Demand Response</v>
          </cell>
          <cell r="F19" t="str">
            <v>ACEBA2007-11</v>
          </cell>
          <cell r="G19" t="str">
            <v>ACEBA2007-11</v>
          </cell>
          <cell r="H19" t="str">
            <v>A</v>
          </cell>
        </row>
        <row r="20">
          <cell r="C20" t="str">
            <v>PROGRAM MGMT-A/C CYCLING - ACEBA</v>
          </cell>
          <cell r="D20" t="str">
            <v>10847</v>
          </cell>
          <cell r="E20" t="str">
            <v>Emerging Markets - Demand Response</v>
          </cell>
          <cell r="F20" t="str">
            <v>ACEBA2007-11</v>
          </cell>
          <cell r="G20" t="str">
            <v>ACEBA2007-11</v>
          </cell>
          <cell r="H20" t="str">
            <v>A</v>
          </cell>
        </row>
        <row r="21">
          <cell r="C21" t="str">
            <v>PROG MKTG-A/C CYCLING-MATS&amp;RESRCH-ACEBA</v>
          </cell>
          <cell r="D21" t="str">
            <v>10847</v>
          </cell>
          <cell r="E21" t="str">
            <v>Emerging Markets - Demand Response</v>
          </cell>
          <cell r="F21" t="str">
            <v>ACEBA2007-11</v>
          </cell>
          <cell r="G21" t="str">
            <v>ACEBA2007-11</v>
          </cell>
          <cell r="H21" t="str">
            <v>M</v>
          </cell>
        </row>
        <row r="22">
          <cell r="C22" t="str">
            <v>INCENTIVE PAYMENTS-A/C CYCLING - ACEBA</v>
          </cell>
          <cell r="D22" t="str">
            <v>10847</v>
          </cell>
          <cell r="E22" t="str">
            <v>Emerging Markets - Demand Response</v>
          </cell>
          <cell r="F22" t="str">
            <v>ACEBA2007-11</v>
          </cell>
          <cell r="G22" t="str">
            <v>ACEBA2007-11</v>
          </cell>
          <cell r="H22" t="str">
            <v>C</v>
          </cell>
        </row>
        <row r="23">
          <cell r="C23" t="str">
            <v>M&amp;E-SMART AC 2008 EX POST LD IMP</v>
          </cell>
          <cell r="D23" t="str">
            <v>13982</v>
          </cell>
          <cell r="E23" t="str">
            <v>DR Policy-Planning &amp; Analysis</v>
          </cell>
          <cell r="F23" t="str">
            <v>ACEBA2007-11</v>
          </cell>
          <cell r="G23" t="str">
            <v>ACEBA2007-11</v>
          </cell>
          <cell r="H23" t="str">
            <v>A</v>
          </cell>
        </row>
        <row r="24">
          <cell r="C24" t="str">
            <v>M&amp;E-SMART AC 2009-2020 EX ANTE LD IMP</v>
          </cell>
          <cell r="D24" t="str">
            <v>13982</v>
          </cell>
          <cell r="E24" t="str">
            <v>DR Policy-Planning &amp; Analysis</v>
          </cell>
          <cell r="F24" t="str">
            <v>ACEBA2007-11</v>
          </cell>
          <cell r="G24" t="str">
            <v>ACEBA2007-11</v>
          </cell>
          <cell r="H24" t="str">
            <v>A</v>
          </cell>
        </row>
        <row r="25">
          <cell r="C25" t="str">
            <v>PROG MKTG-A/C CYCLING-OTHER LABOR-ACEBA</v>
          </cell>
          <cell r="D25" t="str">
            <v>10847</v>
          </cell>
          <cell r="E25" t="str">
            <v>Emerging Markets - Demand Response</v>
          </cell>
          <cell r="F25" t="str">
            <v>ACEBA2007-11</v>
          </cell>
          <cell r="G25" t="str">
            <v>ACEBA2007-11</v>
          </cell>
          <cell r="H25" t="str">
            <v>A</v>
          </cell>
        </row>
        <row r="26">
          <cell r="C26" t="str">
            <v>MATLS &amp; REF FEES-AFFILIATES-ACEBA</v>
          </cell>
          <cell r="D26" t="str">
            <v>10847</v>
          </cell>
          <cell r="E26" t="str">
            <v>Emerging Markets - Demand Response</v>
          </cell>
          <cell r="F26" t="str">
            <v>ACEBA2007-11</v>
          </cell>
          <cell r="G26" t="str">
            <v>ACEBA2007-11</v>
          </cell>
          <cell r="H26" t="str">
            <v>A</v>
          </cell>
        </row>
        <row r="27">
          <cell r="C27" t="str">
            <v>MATLS &amp; REF FEES-SERVICE &amp; SALES-ACEBA</v>
          </cell>
          <cell r="D27" t="str">
            <v>10847</v>
          </cell>
          <cell r="E27" t="str">
            <v>Emerging Markets - Demand Response</v>
          </cell>
          <cell r="F27" t="str">
            <v>ACEBA2007-11</v>
          </cell>
          <cell r="G27" t="str">
            <v>ACEBA2007-11</v>
          </cell>
          <cell r="H27" t="str">
            <v>A</v>
          </cell>
        </row>
        <row r="28">
          <cell r="C28" t="str">
            <v>M&amp;E-SMRTAC 2009 EX PST/2010-21 EX ANT LD</v>
          </cell>
          <cell r="D28" t="str">
            <v>13768</v>
          </cell>
          <cell r="E28" t="str">
            <v>EM&amp;V</v>
          </cell>
          <cell r="F28" t="str">
            <v>ACEBA2007-11</v>
          </cell>
          <cell r="G28" t="str">
            <v>ACEBA2007-11</v>
          </cell>
          <cell r="H28" t="str">
            <v>A</v>
          </cell>
        </row>
        <row r="29">
          <cell r="C29" t="str">
            <v>M&amp;E-SMRTAC 2010 EX PST/2011-22 EX ANT LD</v>
          </cell>
          <cell r="D29" t="str">
            <v>13768</v>
          </cell>
          <cell r="E29" t="str">
            <v>EM&amp;V</v>
          </cell>
          <cell r="F29" t="str">
            <v>ACEBA2007-11</v>
          </cell>
          <cell r="G29" t="str">
            <v>ACEBA2007-11</v>
          </cell>
          <cell r="H29" t="str">
            <v>A</v>
          </cell>
        </row>
        <row r="30">
          <cell r="C30" t="str">
            <v>M&amp;E-SMRTAC 2011 EX PST/2012-23 EX ANT LD</v>
          </cell>
          <cell r="D30" t="str">
            <v>13768</v>
          </cell>
          <cell r="E30" t="str">
            <v>EM&amp;V</v>
          </cell>
          <cell r="F30" t="str">
            <v>ACEBA2007-11</v>
          </cell>
          <cell r="G30" t="str">
            <v>ACEBA2007-11</v>
          </cell>
          <cell r="H30" t="str">
            <v>A</v>
          </cell>
        </row>
        <row r="31">
          <cell r="C31" t="str">
            <v>ACEBA2007-11 DR OPS SUPPORT-A</v>
          </cell>
          <cell r="D31" t="str">
            <v>13840</v>
          </cell>
          <cell r="E31" t="str">
            <v>Solut Mktg - Residential</v>
          </cell>
          <cell r="F31" t="str">
            <v>ACEBA2007-11</v>
          </cell>
          <cell r="G31" t="str">
            <v>ACEBA2007-11</v>
          </cell>
          <cell r="H31" t="str">
            <v>A</v>
          </cell>
        </row>
        <row r="32">
          <cell r="C32" t="str">
            <v>ACEBA2012-14A-11115-A</v>
          </cell>
          <cell r="D32" t="str">
            <v>11115</v>
          </cell>
          <cell r="E32" t="str">
            <v>Inspection Verification Admin</v>
          </cell>
          <cell r="F32" t="str">
            <v>ACEBA2012-14</v>
          </cell>
          <cell r="G32" t="str">
            <v>ACEBA2012-14</v>
          </cell>
          <cell r="H32" t="str">
            <v>A</v>
          </cell>
        </row>
        <row r="33">
          <cell r="C33" t="str">
            <v>ACEBA2012-14-12832-A</v>
          </cell>
          <cell r="D33" t="str">
            <v>12832</v>
          </cell>
          <cell r="E33" t="str">
            <v>Enrollment &amp; Incentive Mgmt (IPC)</v>
          </cell>
          <cell r="F33" t="str">
            <v>ACEBA2012-14</v>
          </cell>
          <cell r="G33" t="str">
            <v>ACEBA2012-14</v>
          </cell>
          <cell r="H33" t="str">
            <v>A</v>
          </cell>
        </row>
        <row r="34">
          <cell r="C34" t="str">
            <v>ACEBA2012-14-13636-A</v>
          </cell>
          <cell r="D34" t="str">
            <v>13636</v>
          </cell>
          <cell r="E34" t="str">
            <v>Portfolio Data &amp; Analysis/SHIN</v>
          </cell>
          <cell r="F34" t="str">
            <v>ACEBA2012-14</v>
          </cell>
          <cell r="G34" t="str">
            <v>ACEBA2012-14</v>
          </cell>
          <cell r="H34" t="str">
            <v>A</v>
          </cell>
        </row>
        <row r="35">
          <cell r="C35" t="str">
            <v>ACEBA2012-14-13678-A</v>
          </cell>
          <cell r="D35" t="str">
            <v>13678</v>
          </cell>
          <cell r="E35" t="str">
            <v>Large Business: Govt, Com, AG</v>
          </cell>
          <cell r="F35" t="str">
            <v>ACEBA2012-14</v>
          </cell>
          <cell r="G35" t="str">
            <v>ACEBA2012-14</v>
          </cell>
          <cell r="H35" t="str">
            <v>A</v>
          </cell>
        </row>
        <row r="36">
          <cell r="C36" t="str">
            <v>ACEBA2012-14-13723-A</v>
          </cell>
          <cell r="D36" t="str">
            <v>13723</v>
          </cell>
          <cell r="E36" t="str">
            <v>Policy Planning</v>
          </cell>
          <cell r="F36" t="str">
            <v>ACEBA2012-14</v>
          </cell>
          <cell r="G36" t="str">
            <v>ACEBA2012-14</v>
          </cell>
          <cell r="H36" t="str">
            <v>A</v>
          </cell>
        </row>
        <row r="37">
          <cell r="C37" t="str">
            <v>ACEBA2012-14-14714-A</v>
          </cell>
          <cell r="D37" t="str">
            <v>14714</v>
          </cell>
          <cell r="E37" t="str">
            <v>Operations Support</v>
          </cell>
          <cell r="F37" t="str">
            <v>ACEBA2012-14</v>
          </cell>
          <cell r="G37" t="str">
            <v>ACEBA2012-14</v>
          </cell>
          <cell r="H37" t="str">
            <v>A</v>
          </cell>
        </row>
        <row r="38">
          <cell r="C38" t="str">
            <v>ACEBA2012-14ACEBA2007-11-10847-A-CHIN</v>
          </cell>
          <cell r="D38" t="str">
            <v>10847</v>
          </cell>
          <cell r="E38" t="str">
            <v>Emerging Markets - Demand Response</v>
          </cell>
          <cell r="F38" t="str">
            <v>ACEBA2012-14</v>
          </cell>
          <cell r="G38" t="str">
            <v>ACEBA2007-11</v>
          </cell>
          <cell r="H38" t="str">
            <v>A</v>
          </cell>
        </row>
        <row r="39">
          <cell r="C39" t="str">
            <v>ACEBA2012-14-13636-A-CHIN</v>
          </cell>
          <cell r="D39" t="str">
            <v>13636</v>
          </cell>
          <cell r="E39" t="str">
            <v>Portfolio Data &amp; Analysis/SHIN</v>
          </cell>
          <cell r="F39" t="str">
            <v>ACEBA2012-14</v>
          </cell>
          <cell r="G39" t="str">
            <v>ACEBA2012-14</v>
          </cell>
          <cell r="H39" t="str">
            <v>A</v>
          </cell>
        </row>
        <row r="40">
          <cell r="C40" t="str">
            <v>SMARTAC MARKETING-ACEBA-13840</v>
          </cell>
          <cell r="D40" t="str">
            <v>13840</v>
          </cell>
          <cell r="E40" t="str">
            <v>Solut Mktg - Residential</v>
          </cell>
          <cell r="F40" t="str">
            <v>ACEBA2012-14</v>
          </cell>
          <cell r="G40" t="str">
            <v>ACEBA2012-14</v>
          </cell>
          <cell r="H40" t="str">
            <v>A</v>
          </cell>
        </row>
        <row r="41">
          <cell r="C41" t="str">
            <v>ACEBA2012-14 DR OPS SUPPORT-12835-A</v>
          </cell>
          <cell r="D41" t="str">
            <v>12835</v>
          </cell>
          <cell r="E41" t="str">
            <v>Demand Response Operations</v>
          </cell>
          <cell r="F41" t="str">
            <v>ACEBA2012-14</v>
          </cell>
          <cell r="G41" t="str">
            <v>ACEBA2012-14</v>
          </cell>
          <cell r="H41" t="str">
            <v>A</v>
          </cell>
        </row>
        <row r="42">
          <cell r="C42" t="str">
            <v>ACEBA2012-14PRGM MGM-A/C CYCLING-11070-A</v>
          </cell>
          <cell r="D42" t="str">
            <v>11070</v>
          </cell>
          <cell r="E42" t="str">
            <v>Quality &amp; Excellence</v>
          </cell>
          <cell r="F42" t="str">
            <v>ACEBA2012-14</v>
          </cell>
          <cell r="G42" t="str">
            <v>ACEBA2012-14</v>
          </cell>
          <cell r="H42" t="str">
            <v>A</v>
          </cell>
        </row>
        <row r="43">
          <cell r="C43" t="str">
            <v>ACEBA2012-14PRGMKG-A/CCYCOTHLAB-11070-A</v>
          </cell>
          <cell r="D43" t="str">
            <v>11070</v>
          </cell>
          <cell r="E43" t="str">
            <v>Quality &amp; Excellence</v>
          </cell>
          <cell r="F43" t="str">
            <v>ACEBA2012-14</v>
          </cell>
          <cell r="G43" t="str">
            <v>ACEBA2012-14</v>
          </cell>
          <cell r="H43" t="str">
            <v>A</v>
          </cell>
        </row>
        <row r="44">
          <cell r="C44" t="str">
            <v>ACEBA2012-14-AUDIT-A/C CYCLING-11070-A</v>
          </cell>
          <cell r="D44" t="str">
            <v>11070</v>
          </cell>
          <cell r="E44" t="str">
            <v>Quality &amp; Excellence</v>
          </cell>
          <cell r="F44" t="str">
            <v>ACEBA2012-14</v>
          </cell>
          <cell r="G44" t="str">
            <v>ACEBA2012-14</v>
          </cell>
          <cell r="H44" t="str">
            <v>A</v>
          </cell>
        </row>
        <row r="45">
          <cell r="C45" t="str">
            <v>ACEBA2012-14 DR OPS SUPPORT-11070-A</v>
          </cell>
          <cell r="D45" t="str">
            <v>11070</v>
          </cell>
          <cell r="E45" t="str">
            <v>Quality &amp; Excellence</v>
          </cell>
          <cell r="F45" t="str">
            <v>ACEBA2012-14</v>
          </cell>
          <cell r="G45" t="str">
            <v>ACEBA2012-14</v>
          </cell>
          <cell r="H45" t="str">
            <v>A</v>
          </cell>
        </row>
        <row r="46">
          <cell r="C46" t="str">
            <v>ACEBA2012-14PROG MGMT-A/CCYCLING-14045-A</v>
          </cell>
          <cell r="D46" t="str">
            <v>14045</v>
          </cell>
          <cell r="E46" t="str">
            <v>Policy Implementation &amp; Reporting</v>
          </cell>
          <cell r="F46" t="str">
            <v>ACEBA2012-14</v>
          </cell>
          <cell r="G46" t="str">
            <v>ACEBA2012-14</v>
          </cell>
          <cell r="H46" t="str">
            <v>A</v>
          </cell>
        </row>
        <row r="47">
          <cell r="C47" t="str">
            <v>EQUIPMNT INSTALL-A/C CYCLING-ACEBA-10847</v>
          </cell>
          <cell r="D47" t="str">
            <v>10847</v>
          </cell>
          <cell r="E47" t="str">
            <v>Emerging Markets - Demand Response</v>
          </cell>
          <cell r="F47" t="str">
            <v>ACEBA2012-14</v>
          </cell>
          <cell r="G47" t="str">
            <v>ACEBA2012-14</v>
          </cell>
          <cell r="H47" t="str">
            <v>A</v>
          </cell>
        </row>
        <row r="48">
          <cell r="C48" t="str">
            <v>EQUIPMNT MNTNANCE-A/C CYCLE-ACEBA-10847</v>
          </cell>
          <cell r="D48" t="str">
            <v>10847</v>
          </cell>
          <cell r="E48" t="str">
            <v>Emerging Markets - Demand Response</v>
          </cell>
          <cell r="F48" t="str">
            <v>ACEBA2012-14</v>
          </cell>
          <cell r="G48" t="str">
            <v>ACEBA2012-14</v>
          </cell>
          <cell r="H48" t="str">
            <v>A</v>
          </cell>
        </row>
        <row r="49">
          <cell r="C49" t="str">
            <v>AUDIT-A/C CYCLING - ACEBA-10847</v>
          </cell>
          <cell r="D49" t="str">
            <v>10847</v>
          </cell>
          <cell r="E49" t="str">
            <v>Emerging Markets - Demand Response</v>
          </cell>
          <cell r="F49" t="str">
            <v>ACEBA2012-14</v>
          </cell>
          <cell r="G49" t="str">
            <v>ACEBA2012-14</v>
          </cell>
          <cell r="H49" t="str">
            <v>A</v>
          </cell>
        </row>
        <row r="50">
          <cell r="C50" t="str">
            <v>CUSTMRSRVCCALLCNTR-A/C CYCLE-ACEBA-10847</v>
          </cell>
          <cell r="D50" t="str">
            <v>10847</v>
          </cell>
          <cell r="E50" t="str">
            <v>Emerging Markets - Demand Response</v>
          </cell>
          <cell r="F50" t="str">
            <v>ACEBA2012-14</v>
          </cell>
          <cell r="G50" t="str">
            <v>ACEBA2012-14</v>
          </cell>
          <cell r="H50" t="str">
            <v>A</v>
          </cell>
        </row>
        <row r="51">
          <cell r="C51" t="str">
            <v>IT SUPRT&amp;DEVLPMNT-A/C CYCLE-ACEBA-10847</v>
          </cell>
          <cell r="D51" t="str">
            <v>10847</v>
          </cell>
          <cell r="E51" t="str">
            <v>Emerging Markets - Demand Response</v>
          </cell>
          <cell r="F51" t="str">
            <v>ACEBA2012-14</v>
          </cell>
          <cell r="G51" t="str">
            <v>ACEBA2012-14</v>
          </cell>
          <cell r="H51" t="str">
            <v>A</v>
          </cell>
        </row>
        <row r="52">
          <cell r="C52" t="str">
            <v>ACEBA12-14-PROG MKTG-CYCL-MATL-10847-A</v>
          </cell>
          <cell r="D52" t="str">
            <v>10847</v>
          </cell>
          <cell r="E52" t="str">
            <v>Emerging Markets - Demand Response</v>
          </cell>
          <cell r="F52" t="str">
            <v>ACEBA2012-14</v>
          </cell>
          <cell r="G52" t="str">
            <v>ACEBA2012-14</v>
          </cell>
          <cell r="H52" t="str">
            <v>A</v>
          </cell>
        </row>
        <row r="53">
          <cell r="C53" t="str">
            <v>PROGMKTG-A/C CYCLE-OTHRLABOR-ACEBA-10847</v>
          </cell>
          <cell r="D53" t="str">
            <v>10847</v>
          </cell>
          <cell r="E53" t="str">
            <v>Emerging Markets - Demand Response</v>
          </cell>
          <cell r="F53" t="str">
            <v>ACEBA2012-14</v>
          </cell>
          <cell r="G53" t="str">
            <v>ACEBA2012-14</v>
          </cell>
          <cell r="H53" t="str">
            <v>A</v>
          </cell>
        </row>
        <row r="54">
          <cell r="C54" t="str">
            <v>MATLS &amp; REF FEES-AFFILIATES-ACEBA-10847</v>
          </cell>
          <cell r="D54" t="str">
            <v>10847</v>
          </cell>
          <cell r="E54" t="str">
            <v>Emerging Markets - Demand Response</v>
          </cell>
          <cell r="F54" t="str">
            <v>ACEBA2012-14</v>
          </cell>
          <cell r="G54" t="str">
            <v>ACEBA2012-14</v>
          </cell>
          <cell r="H54" t="str">
            <v>A</v>
          </cell>
        </row>
        <row r="55">
          <cell r="C55" t="str">
            <v>MATLS &amp; REF FEES-S&amp;S-ACEBA-10847</v>
          </cell>
          <cell r="D55" t="str">
            <v>10847</v>
          </cell>
          <cell r="E55" t="str">
            <v>Emerging Markets - Demand Response</v>
          </cell>
          <cell r="F55" t="str">
            <v>ACEBA2012-14</v>
          </cell>
          <cell r="G55" t="str">
            <v>ACEBA2012-14</v>
          </cell>
          <cell r="H55" t="str">
            <v>A</v>
          </cell>
        </row>
        <row r="56">
          <cell r="C56" t="str">
            <v>ACEBA2012-14 DR OPS SUPPORT-10847-A</v>
          </cell>
          <cell r="D56" t="str">
            <v>10847</v>
          </cell>
          <cell r="E56" t="str">
            <v>Emerging Markets - Demand Response</v>
          </cell>
          <cell r="F56" t="str">
            <v>ACEBA2012-14</v>
          </cell>
          <cell r="G56" t="str">
            <v>ACEBA2012-14</v>
          </cell>
          <cell r="H56" t="str">
            <v>A</v>
          </cell>
        </row>
        <row r="57">
          <cell r="C57" t="str">
            <v>SMARTAC MARKETING-ACEBA-13984</v>
          </cell>
          <cell r="D57" t="str">
            <v>13984</v>
          </cell>
          <cell r="E57" t="str">
            <v>Customer Insight &amp; Strategy Director</v>
          </cell>
          <cell r="F57" t="str">
            <v>ACEBA2012-14</v>
          </cell>
          <cell r="G57" t="str">
            <v>ACEBA2012-14</v>
          </cell>
          <cell r="H57" t="str">
            <v>A</v>
          </cell>
        </row>
        <row r="58">
          <cell r="C58" t="str">
            <v>ACEBA2012-14 ACEBA2007-11-14710-A</v>
          </cell>
          <cell r="D58" t="str">
            <v>14710</v>
          </cell>
          <cell r="E58" t="str">
            <v>Small Medium Bus Energy Solution &amp; Svc</v>
          </cell>
          <cell r="F58" t="str">
            <v>ACEBA2012-14</v>
          </cell>
          <cell r="G58" t="str">
            <v>ACEBA2012-14</v>
          </cell>
          <cell r="H58" t="str">
            <v>A</v>
          </cell>
        </row>
        <row r="59">
          <cell r="C59" t="str">
            <v>ACEBA12-14-PROG MKTG-CYCL-MATL-10847-M</v>
          </cell>
          <cell r="D59" t="str">
            <v>10847</v>
          </cell>
          <cell r="E59" t="str">
            <v>Emerging Markets - Demand Response</v>
          </cell>
          <cell r="F59" t="str">
            <v>ACEBA2012-14</v>
          </cell>
          <cell r="G59" t="str">
            <v>ACEBA2012-14</v>
          </cell>
          <cell r="H59" t="str">
            <v>M</v>
          </cell>
        </row>
        <row r="60">
          <cell r="C60" t="str">
            <v>ACEBA2012-PROGMGMT-10847-A</v>
          </cell>
          <cell r="D60" t="str">
            <v>10847</v>
          </cell>
          <cell r="E60" t="str">
            <v>Emerging Markets - Demand Response</v>
          </cell>
          <cell r="F60" t="str">
            <v>ACEBA2012-14</v>
          </cell>
          <cell r="G60" t="str">
            <v>ACEBA2012-14</v>
          </cell>
          <cell r="H60" t="str">
            <v>A</v>
          </cell>
        </row>
        <row r="61">
          <cell r="C61" t="str">
            <v>INCENTIVE PAYMENTS-BIP</v>
          </cell>
          <cell r="D61" t="str">
            <v>12835</v>
          </cell>
          <cell r="E61" t="str">
            <v>Demand Response Operations</v>
          </cell>
          <cell r="F61" t="str">
            <v>DREBA2006-08</v>
          </cell>
          <cell r="G61" t="str">
            <v>OTHER_01</v>
          </cell>
          <cell r="H61" t="str">
            <v>C</v>
          </cell>
        </row>
        <row r="62">
          <cell r="C62" t="str">
            <v>STANDARD COST VARIANCE - CSR RT - MWC ID</v>
          </cell>
          <cell r="D62" t="str">
            <v>12835</v>
          </cell>
          <cell r="E62" t="str">
            <v>Demand Response Operations</v>
          </cell>
          <cell r="F62" t="str">
            <v>DREBA2009-11</v>
          </cell>
          <cell r="G62" t="str">
            <v>OTHER_01</v>
          </cell>
          <cell r="H62" t="str">
            <v>A</v>
          </cell>
        </row>
        <row r="63">
          <cell r="C63" t="str">
            <v>DEMAND RESPONSE WG2</v>
          </cell>
          <cell r="D63" t="str">
            <v>12835</v>
          </cell>
          <cell r="E63" t="str">
            <v>Demand Response Operations</v>
          </cell>
          <cell r="F63" t="str">
            <v>DREBA2006-08</v>
          </cell>
          <cell r="G63" t="str">
            <v>OTHER_01</v>
          </cell>
          <cell r="H63" t="str">
            <v>A</v>
          </cell>
        </row>
        <row r="64">
          <cell r="C64" t="str">
            <v>PLS INCENTIVES</v>
          </cell>
          <cell r="D64" t="str">
            <v>13776</v>
          </cell>
          <cell r="E64" t="str">
            <v>CES Products Senior Director</v>
          </cell>
          <cell r="F64" t="str">
            <v>DREBA2006-08</v>
          </cell>
          <cell r="G64" t="str">
            <v>PERM LOAD SH</v>
          </cell>
          <cell r="H64" t="str">
            <v>C</v>
          </cell>
        </row>
        <row r="65">
          <cell r="C65" t="str">
            <v>DEMAND RESPONSE-DBP PROGRAM</v>
          </cell>
          <cell r="D65" t="str">
            <v>12835</v>
          </cell>
          <cell r="E65" t="str">
            <v>Demand Response Operations</v>
          </cell>
          <cell r="F65" t="str">
            <v>DREBA2009-11</v>
          </cell>
          <cell r="G65" t="str">
            <v>DEMAND BIDD</v>
          </cell>
          <cell r="H65" t="str">
            <v>A</v>
          </cell>
        </row>
        <row r="66">
          <cell r="C66" t="str">
            <v>DEMAND RESPONSE-CBP PROGRAM</v>
          </cell>
          <cell r="D66" t="str">
            <v>12835</v>
          </cell>
          <cell r="E66" t="str">
            <v>Demand Response Operations</v>
          </cell>
          <cell r="F66" t="str">
            <v>DREBA2009-11</v>
          </cell>
          <cell r="G66" t="str">
            <v>CAPACIT BIDD</v>
          </cell>
          <cell r="H66" t="str">
            <v>A</v>
          </cell>
        </row>
        <row r="67">
          <cell r="C67" t="str">
            <v>DEMAND RESPONSE-BIP PROGRAM</v>
          </cell>
          <cell r="D67" t="str">
            <v>12835</v>
          </cell>
          <cell r="E67" t="str">
            <v>Demand Response Operations</v>
          </cell>
          <cell r="F67" t="str">
            <v>DREBA2009-11</v>
          </cell>
          <cell r="G67" t="str">
            <v>BASEINTERRUP</v>
          </cell>
          <cell r="H67" t="str">
            <v>A</v>
          </cell>
        </row>
        <row r="68">
          <cell r="C68" t="str">
            <v>DEMAND RESPONSE-AMP PROGRAM</v>
          </cell>
          <cell r="D68" t="str">
            <v>12835</v>
          </cell>
          <cell r="E68" t="str">
            <v>Demand Response Operations</v>
          </cell>
          <cell r="F68" t="str">
            <v>DREBA2009-11</v>
          </cell>
          <cell r="G68" t="str">
            <v>AGGR MAN PFO</v>
          </cell>
          <cell r="H68" t="str">
            <v>A</v>
          </cell>
        </row>
        <row r="69">
          <cell r="C69" t="str">
            <v>DEMAND RESPONSE-AUTO DR PROGRAM</v>
          </cell>
          <cell r="D69" t="str">
            <v>13983</v>
          </cell>
          <cell r="E69" t="str">
            <v>Emerging Information Products &amp; Platform</v>
          </cell>
          <cell r="F69" t="str">
            <v>DREBA2009-11</v>
          </cell>
          <cell r="G69" t="str">
            <v>AUTO DR</v>
          </cell>
          <cell r="H69" t="str">
            <v>A</v>
          </cell>
        </row>
        <row r="70">
          <cell r="C70" t="str">
            <v>DEMAND RESPONSE-PLS PROGRAM</v>
          </cell>
          <cell r="D70" t="str">
            <v>13983</v>
          </cell>
          <cell r="E70" t="str">
            <v>Emerging Information Products &amp; Platform</v>
          </cell>
          <cell r="F70" t="str">
            <v>DREBA2009-11</v>
          </cell>
          <cell r="G70" t="str">
            <v>PERM LOAD_01</v>
          </cell>
          <cell r="H70" t="str">
            <v>A</v>
          </cell>
        </row>
        <row r="71">
          <cell r="C71" t="str">
            <v>DEMAND RESPONSE-PEAKCHOICE PROGRAM</v>
          </cell>
          <cell r="D71" t="str">
            <v>12835</v>
          </cell>
          <cell r="E71" t="str">
            <v>Demand Response Operations</v>
          </cell>
          <cell r="F71" t="str">
            <v>DREBA2009-11</v>
          </cell>
          <cell r="G71" t="str">
            <v>PEAK CHOICE</v>
          </cell>
          <cell r="H71" t="str">
            <v>A</v>
          </cell>
        </row>
        <row r="72">
          <cell r="C72" t="str">
            <v>DEMAND RESPONSE-EMERG TECH PROGRAM</v>
          </cell>
          <cell r="D72" t="str">
            <v>13983</v>
          </cell>
          <cell r="E72" t="str">
            <v>Emerging Information Products &amp; Platform</v>
          </cell>
          <cell r="F72" t="str">
            <v>DREBA2009-11</v>
          </cell>
          <cell r="G72" t="str">
            <v>EMRGTEK</v>
          </cell>
          <cell r="H72" t="str">
            <v>A</v>
          </cell>
        </row>
        <row r="73">
          <cell r="C73" t="str">
            <v>DEMAND RESPONSE-PEAK PROGRAM</v>
          </cell>
          <cell r="D73" t="str">
            <v>13983</v>
          </cell>
          <cell r="E73" t="str">
            <v>Emerging Information Products &amp; Platform</v>
          </cell>
          <cell r="F73" t="str">
            <v>DREBA2009-11</v>
          </cell>
          <cell r="G73" t="str">
            <v>PEAK_01</v>
          </cell>
          <cell r="H73" t="str">
            <v>A</v>
          </cell>
        </row>
        <row r="74">
          <cell r="C74" t="str">
            <v>DEMAND RESPONSE-DRE PROGRAM</v>
          </cell>
          <cell r="D74" t="str">
            <v>12835</v>
          </cell>
          <cell r="E74" t="str">
            <v>Demand Response Operations</v>
          </cell>
          <cell r="F74" t="str">
            <v>DREBA2009-11</v>
          </cell>
          <cell r="G74" t="str">
            <v>DR ONLN EROL</v>
          </cell>
          <cell r="H74" t="str">
            <v>A</v>
          </cell>
        </row>
        <row r="75">
          <cell r="C75" t="str">
            <v>DEMAND RESPONSE-INTERACT PROGRAM</v>
          </cell>
          <cell r="D75" t="str">
            <v>12835</v>
          </cell>
          <cell r="E75" t="str">
            <v>Demand Response Operations</v>
          </cell>
          <cell r="F75" t="str">
            <v>DREBA2009-11</v>
          </cell>
          <cell r="G75" t="str">
            <v>INTERACT</v>
          </cell>
          <cell r="H75" t="str">
            <v>A</v>
          </cell>
        </row>
        <row r="76">
          <cell r="C76" t="str">
            <v>DEMAND RESPONSE-M&amp;E</v>
          </cell>
          <cell r="D76" t="str">
            <v>13768</v>
          </cell>
          <cell r="E76" t="str">
            <v>EM&amp;V</v>
          </cell>
          <cell r="F76" t="str">
            <v>DREBA2009-11</v>
          </cell>
          <cell r="G76" t="str">
            <v>EM&amp;V_01</v>
          </cell>
          <cell r="H76" t="str">
            <v>A</v>
          </cell>
        </row>
        <row r="77">
          <cell r="C77" t="str">
            <v>STATEWIDE DR AWARENESS CAMPAIGN</v>
          </cell>
          <cell r="D77" t="str">
            <v>13983</v>
          </cell>
          <cell r="E77" t="str">
            <v>Emerging Information Products &amp; Platform</v>
          </cell>
          <cell r="F77" t="str">
            <v>DREBA2009-11</v>
          </cell>
          <cell r="G77" t="str">
            <v>STW DR AWR C</v>
          </cell>
          <cell r="H77" t="str">
            <v>A</v>
          </cell>
        </row>
        <row r="78">
          <cell r="C78" t="str">
            <v>DEMAND RESPONSE-OBMC/SLRP PROGRAM</v>
          </cell>
          <cell r="D78" t="str">
            <v>12835</v>
          </cell>
          <cell r="E78" t="str">
            <v>Demand Response Operations</v>
          </cell>
          <cell r="F78" t="str">
            <v>DREBA2009-11</v>
          </cell>
          <cell r="G78" t="str">
            <v>OBMC/SLRP</v>
          </cell>
          <cell r="H78" t="str">
            <v>A</v>
          </cell>
        </row>
        <row r="79">
          <cell r="C79" t="str">
            <v>DEMAND RESPONSE-INTERGRTD SALES TRAINING</v>
          </cell>
          <cell r="D79" t="str">
            <v>13983</v>
          </cell>
          <cell r="E79" t="str">
            <v>Emerging Information Products &amp; Platform</v>
          </cell>
          <cell r="F79" t="str">
            <v>DREBA2009-11</v>
          </cell>
          <cell r="G79" t="str">
            <v>INTG SALES T</v>
          </cell>
          <cell r="H79" t="str">
            <v>A</v>
          </cell>
        </row>
        <row r="80">
          <cell r="C80" t="str">
            <v>PROGRAM MARKETING-SPP</v>
          </cell>
          <cell r="D80" t="str">
            <v>13983</v>
          </cell>
          <cell r="E80" t="str">
            <v>Emerging Information Products &amp; Platform</v>
          </cell>
          <cell r="F80" t="str">
            <v>DREBA2006-08</v>
          </cell>
          <cell r="G80" t="str">
            <v>OTHER_01</v>
          </cell>
          <cell r="H80" t="str">
            <v>A</v>
          </cell>
        </row>
        <row r="81">
          <cell r="C81" t="str">
            <v>M&amp;E-PGMSTUDYANALYSIS(WG2)</v>
          </cell>
          <cell r="D81" t="str">
            <v>13982</v>
          </cell>
          <cell r="E81" t="str">
            <v>DR Policy-Planning &amp; Analysis</v>
          </cell>
          <cell r="F81" t="str">
            <v>DREBA2006-08</v>
          </cell>
          <cell r="G81" t="str">
            <v>EM&amp;V</v>
          </cell>
          <cell r="H81" t="str">
            <v>A</v>
          </cell>
        </row>
        <row r="82">
          <cell r="C82" t="str">
            <v>M&amp;E-TA/TI</v>
          </cell>
          <cell r="D82" t="str">
            <v>13982</v>
          </cell>
          <cell r="E82" t="str">
            <v>DR Policy-Planning &amp; Analysis</v>
          </cell>
          <cell r="F82" t="str">
            <v>DREBA2006-08</v>
          </cell>
          <cell r="G82" t="str">
            <v>EM&amp;V</v>
          </cell>
          <cell r="H82" t="str">
            <v>A</v>
          </cell>
        </row>
        <row r="83">
          <cell r="C83" t="str">
            <v>M&amp;E-FYPN</v>
          </cell>
          <cell r="D83" t="str">
            <v>13982</v>
          </cell>
          <cell r="E83" t="str">
            <v>DR Policy-Planning &amp; Analysis</v>
          </cell>
          <cell r="F83" t="str">
            <v>DREBA2006-08</v>
          </cell>
          <cell r="G83" t="str">
            <v>EM&amp;V</v>
          </cell>
          <cell r="H83" t="str">
            <v>A</v>
          </cell>
        </row>
        <row r="84">
          <cell r="C84" t="str">
            <v>PROGRAM MARKETING-A/C CYCLING</v>
          </cell>
          <cell r="D84" t="str">
            <v>10847</v>
          </cell>
          <cell r="E84" t="str">
            <v>Emerging Markets - Demand Response</v>
          </cell>
          <cell r="F84" t="str">
            <v>DREBA2006-08</v>
          </cell>
          <cell r="G84" t="str">
            <v>OTHER_01</v>
          </cell>
          <cell r="H84" t="str">
            <v>A</v>
          </cell>
        </row>
        <row r="85">
          <cell r="C85" t="str">
            <v>INCENTIVE PAYMENTS-A/C CYCLING</v>
          </cell>
          <cell r="D85" t="str">
            <v>10847</v>
          </cell>
          <cell r="E85" t="str">
            <v>Emerging Markets - Demand Response</v>
          </cell>
          <cell r="F85" t="str">
            <v>DREBA2006-08</v>
          </cell>
          <cell r="G85" t="str">
            <v>OTHER_01</v>
          </cell>
          <cell r="H85" t="str">
            <v>C</v>
          </cell>
        </row>
        <row r="86">
          <cell r="C86" t="str">
            <v>INCENTIVE PAYMENTS-PERM LOAD SHIFT</v>
          </cell>
          <cell r="D86" t="str">
            <v>10847</v>
          </cell>
          <cell r="E86" t="str">
            <v>Emerging Markets - Demand Response</v>
          </cell>
          <cell r="F86" t="str">
            <v>DREBA2006-08</v>
          </cell>
          <cell r="G86" t="str">
            <v>PERM LOAD SH</v>
          </cell>
          <cell r="H86" t="str">
            <v>C</v>
          </cell>
        </row>
        <row r="87">
          <cell r="C87" t="str">
            <v>M&amp;E- EX ANTE LOAD IMPACT PROTCLS DEVELOP</v>
          </cell>
          <cell r="D87" t="str">
            <v>13982</v>
          </cell>
          <cell r="E87" t="str">
            <v>DR Policy-Planning &amp; Analysis</v>
          </cell>
          <cell r="F87" t="str">
            <v>DREBA2006-08</v>
          </cell>
          <cell r="G87" t="str">
            <v>EM&amp;V</v>
          </cell>
          <cell r="H87" t="str">
            <v>A</v>
          </cell>
        </row>
        <row r="88">
          <cell r="C88" t="str">
            <v>PROGRAM DESIGN-M&amp;E</v>
          </cell>
          <cell r="D88" t="str">
            <v>13982</v>
          </cell>
          <cell r="E88" t="str">
            <v>DR Policy-Planning &amp; Analysis</v>
          </cell>
          <cell r="F88" t="str">
            <v>DREBA2006-08</v>
          </cell>
          <cell r="G88" t="str">
            <v>EM&amp;V</v>
          </cell>
          <cell r="H88" t="str">
            <v>A</v>
          </cell>
        </row>
        <row r="89">
          <cell r="C89" t="str">
            <v>PROGRAM MANAGEMENT-PERM LOAD SHIFT</v>
          </cell>
          <cell r="D89" t="str">
            <v>10847</v>
          </cell>
          <cell r="E89" t="str">
            <v>Emerging Markets - Demand Response</v>
          </cell>
          <cell r="F89" t="str">
            <v>DREBA2006-08</v>
          </cell>
          <cell r="G89" t="str">
            <v>PERM LOAD SH</v>
          </cell>
          <cell r="H89" t="str">
            <v>A</v>
          </cell>
        </row>
        <row r="90">
          <cell r="C90" t="str">
            <v>PROGRAM MGMT-M&amp;E</v>
          </cell>
          <cell r="D90" t="str">
            <v>13982</v>
          </cell>
          <cell r="E90" t="str">
            <v>DR Policy-Planning &amp; Analysis</v>
          </cell>
          <cell r="F90" t="str">
            <v>DREBA2006-08</v>
          </cell>
          <cell r="G90" t="str">
            <v>EM&amp;V</v>
          </cell>
          <cell r="H90" t="str">
            <v>A</v>
          </cell>
        </row>
        <row r="91">
          <cell r="C91" t="str">
            <v>DR POTENTIAL STUDY-M&amp;E</v>
          </cell>
          <cell r="D91" t="str">
            <v>13982</v>
          </cell>
          <cell r="E91" t="str">
            <v>DR Policy-Planning &amp; Analysis</v>
          </cell>
          <cell r="F91" t="str">
            <v>DREBA2006-08</v>
          </cell>
          <cell r="G91" t="str">
            <v>EM&amp;V</v>
          </cell>
          <cell r="H91" t="str">
            <v>A</v>
          </cell>
        </row>
        <row r="92">
          <cell r="C92" t="str">
            <v>M&amp;E-STWD AMP/CBP 2008 EX POST LD IMPACT</v>
          </cell>
          <cell r="D92" t="str">
            <v>13982</v>
          </cell>
          <cell r="E92" t="str">
            <v>DR Policy-Planning &amp; Analysis</v>
          </cell>
          <cell r="F92" t="str">
            <v>DREBA2006-08</v>
          </cell>
          <cell r="G92" t="str">
            <v>EM&amp;V</v>
          </cell>
          <cell r="H92" t="str">
            <v>A</v>
          </cell>
        </row>
        <row r="93">
          <cell r="C93" t="str">
            <v>M&amp;E-STWD AMP/CBP 2009-20 EX ANTE LD IMP</v>
          </cell>
          <cell r="D93" t="str">
            <v>13982</v>
          </cell>
          <cell r="E93" t="str">
            <v>DR Policy-Planning &amp; Analysis</v>
          </cell>
          <cell r="F93" t="str">
            <v>DREBA2006-08</v>
          </cell>
          <cell r="G93" t="str">
            <v>EM&amp;V</v>
          </cell>
          <cell r="H93" t="str">
            <v>A</v>
          </cell>
        </row>
        <row r="94">
          <cell r="C94" t="str">
            <v>BEC-PROGRAM MGMT-2009-11</v>
          </cell>
          <cell r="D94" t="str">
            <v>10847</v>
          </cell>
          <cell r="E94" t="str">
            <v>Emerging Markets - Demand Response</v>
          </cell>
          <cell r="F94" t="str">
            <v>DREBA2009-11</v>
          </cell>
          <cell r="G94" t="str">
            <v>BUS ENE COAL</v>
          </cell>
          <cell r="H94" t="str">
            <v>A</v>
          </cell>
        </row>
        <row r="95">
          <cell r="C95" t="str">
            <v>PEAK-PROGRAM MANAGEMENT-2009-11</v>
          </cell>
          <cell r="D95" t="str">
            <v>10847</v>
          </cell>
          <cell r="E95" t="str">
            <v>Emerging Markets - Demand Response</v>
          </cell>
          <cell r="F95" t="str">
            <v>DREBA2009-11</v>
          </cell>
          <cell r="G95" t="str">
            <v>PEAK_01</v>
          </cell>
          <cell r="H95" t="str">
            <v>A</v>
          </cell>
        </row>
        <row r="96">
          <cell r="C96" t="str">
            <v>PEAK-PROGRAM MARKETING-2009-11</v>
          </cell>
          <cell r="D96" t="str">
            <v>10847</v>
          </cell>
          <cell r="E96" t="str">
            <v>Emerging Markets - Demand Response</v>
          </cell>
          <cell r="F96" t="str">
            <v>DREBA2009-11</v>
          </cell>
          <cell r="G96" t="str">
            <v>PEAK_01</v>
          </cell>
          <cell r="H96" t="str">
            <v>A</v>
          </cell>
        </row>
        <row r="97">
          <cell r="C97" t="str">
            <v>AUTO DR-PROGRAM DESIGN-2009-11</v>
          </cell>
          <cell r="D97" t="str">
            <v>10847</v>
          </cell>
          <cell r="E97" t="str">
            <v>Emerging Markets - Demand Response</v>
          </cell>
          <cell r="F97" t="str">
            <v>DREBA2009-11</v>
          </cell>
          <cell r="G97" t="str">
            <v>AUTO DR</v>
          </cell>
          <cell r="H97" t="str">
            <v>A</v>
          </cell>
        </row>
        <row r="98">
          <cell r="C98" t="str">
            <v>EMERG TECH-PROGRAM DESIGN-2009-11</v>
          </cell>
          <cell r="D98" t="str">
            <v>10847</v>
          </cell>
          <cell r="E98" t="str">
            <v>Emerging Markets - Demand Response</v>
          </cell>
          <cell r="F98" t="str">
            <v>DREBA2009-11</v>
          </cell>
          <cell r="G98" t="str">
            <v>EMRGTEK</v>
          </cell>
          <cell r="H98" t="str">
            <v>A</v>
          </cell>
        </row>
        <row r="99">
          <cell r="C99" t="str">
            <v>CBP-PROGRAM MANAGEMENT-2009-11</v>
          </cell>
          <cell r="D99" t="str">
            <v>12835</v>
          </cell>
          <cell r="E99" t="str">
            <v>Demand Response Operations</v>
          </cell>
          <cell r="F99" t="str">
            <v>DREBA2009-11</v>
          </cell>
          <cell r="G99" t="str">
            <v>CAPACIT BIDD</v>
          </cell>
          <cell r="H99" t="str">
            <v>A</v>
          </cell>
        </row>
        <row r="100">
          <cell r="C100" t="str">
            <v>DBP-PROGRAM MARKETING-2009-11</v>
          </cell>
          <cell r="D100" t="str">
            <v>12835</v>
          </cell>
          <cell r="E100" t="str">
            <v>Demand Response Operations</v>
          </cell>
          <cell r="F100" t="str">
            <v>DREBA2009-11</v>
          </cell>
          <cell r="G100" t="str">
            <v>DEMAND BIDD</v>
          </cell>
          <cell r="H100" t="str">
            <v>A</v>
          </cell>
        </row>
        <row r="101">
          <cell r="C101" t="str">
            <v>CPP-PROGRAM MARKETING-2009-11</v>
          </cell>
          <cell r="D101" t="str">
            <v>12835</v>
          </cell>
          <cell r="E101" t="str">
            <v>Demand Response Operations</v>
          </cell>
          <cell r="F101" t="str">
            <v>DREBA2009-11</v>
          </cell>
          <cell r="G101" t="str">
            <v>CR PEAK PRIC</v>
          </cell>
          <cell r="H101" t="str">
            <v>A</v>
          </cell>
        </row>
        <row r="102">
          <cell r="C102" t="str">
            <v>BIP-PROGRAM MARKETING-2009-11</v>
          </cell>
          <cell r="D102" t="str">
            <v>12835</v>
          </cell>
          <cell r="E102" t="str">
            <v>Demand Response Operations</v>
          </cell>
          <cell r="F102" t="str">
            <v>DREBA2009-11</v>
          </cell>
          <cell r="G102" t="str">
            <v>BASEINTERRUP</v>
          </cell>
          <cell r="H102" t="str">
            <v>A</v>
          </cell>
        </row>
        <row r="103">
          <cell r="C103" t="str">
            <v>INTERACT-VENDORS PAYMENT-2009-11</v>
          </cell>
          <cell r="D103" t="str">
            <v>12835</v>
          </cell>
          <cell r="E103" t="str">
            <v>Demand Response Operations</v>
          </cell>
          <cell r="F103" t="str">
            <v>DREBA2009-11</v>
          </cell>
          <cell r="G103" t="str">
            <v>INTERACT</v>
          </cell>
          <cell r="H103" t="str">
            <v>A</v>
          </cell>
        </row>
        <row r="104">
          <cell r="C104" t="str">
            <v>M&amp;E-RES TOU 2009-2020 EX ANTE LOAD IMP</v>
          </cell>
          <cell r="D104" t="str">
            <v>13982</v>
          </cell>
          <cell r="E104" t="str">
            <v>DR Policy-Planning &amp; Analysis</v>
          </cell>
          <cell r="F104" t="str">
            <v>DREBA2006-08</v>
          </cell>
          <cell r="G104" t="str">
            <v>EM&amp;V</v>
          </cell>
          <cell r="H104" t="str">
            <v>A</v>
          </cell>
        </row>
        <row r="105">
          <cell r="C105" t="str">
            <v>M&amp;E-NON RES TOU 2008 EX POST LOAD IMPACT</v>
          </cell>
          <cell r="D105" t="str">
            <v>13982</v>
          </cell>
          <cell r="E105" t="str">
            <v>DR Policy-Planning &amp; Analysis</v>
          </cell>
          <cell r="F105" t="str">
            <v>DREBA2006-08</v>
          </cell>
          <cell r="G105" t="str">
            <v>EM&amp;V</v>
          </cell>
          <cell r="H105" t="str">
            <v>A</v>
          </cell>
        </row>
        <row r="106">
          <cell r="C106" t="str">
            <v>M&amp;E-NON RES TOU 2009-2020 EX ANTE LD IMP</v>
          </cell>
          <cell r="D106" t="str">
            <v>13982</v>
          </cell>
          <cell r="E106" t="str">
            <v>DR Policy-Planning &amp; Analysis</v>
          </cell>
          <cell r="F106" t="str">
            <v>DREBA2006-08</v>
          </cell>
          <cell r="G106" t="str">
            <v>EM&amp;V</v>
          </cell>
          <cell r="H106" t="str">
            <v>A</v>
          </cell>
        </row>
        <row r="107">
          <cell r="C107" t="str">
            <v>AMP-1-PROGRAM MANAGEMENT-2009-11</v>
          </cell>
          <cell r="D107" t="str">
            <v>12835</v>
          </cell>
          <cell r="E107" t="str">
            <v>Demand Response Operations</v>
          </cell>
          <cell r="F107" t="str">
            <v>DREBA2009-11</v>
          </cell>
          <cell r="G107" t="str">
            <v>AGGR MAN PFO</v>
          </cell>
          <cell r="H107" t="str">
            <v>A</v>
          </cell>
        </row>
        <row r="108">
          <cell r="C108" t="str">
            <v>AMP-DATA RETRIEVAL AND SVCS-2009-11</v>
          </cell>
          <cell r="D108" t="str">
            <v>12835</v>
          </cell>
          <cell r="E108" t="str">
            <v>Demand Response Operations</v>
          </cell>
          <cell r="F108" t="str">
            <v>DREBA2009-11</v>
          </cell>
          <cell r="G108" t="str">
            <v>AGGR MAN PFO</v>
          </cell>
          <cell r="H108" t="str">
            <v>A</v>
          </cell>
        </row>
        <row r="109">
          <cell r="C109" t="str">
            <v>AMP-MDSS-ISTS APPL DEV-2009-11</v>
          </cell>
          <cell r="D109" t="str">
            <v>12835</v>
          </cell>
          <cell r="E109" t="str">
            <v>Demand Response Operations</v>
          </cell>
          <cell r="F109" t="str">
            <v>DREBA2009-11</v>
          </cell>
          <cell r="G109" t="str">
            <v>AGGR MAN PFO</v>
          </cell>
          <cell r="H109" t="str">
            <v>A</v>
          </cell>
        </row>
        <row r="110">
          <cell r="C110" t="str">
            <v>AMP-MDSS-ISTS O&amp;M-2009-11</v>
          </cell>
          <cell r="D110" t="str">
            <v>12835</v>
          </cell>
          <cell r="E110" t="str">
            <v>Demand Response Operations</v>
          </cell>
          <cell r="F110" t="str">
            <v>DREBA2009-11</v>
          </cell>
          <cell r="G110" t="str">
            <v>AGGR MAN PFO</v>
          </cell>
          <cell r="H110" t="str">
            <v>A</v>
          </cell>
        </row>
        <row r="111">
          <cell r="C111" t="str">
            <v>AUTO DR-INCENTIVE PAYMENTS-2009-11</v>
          </cell>
          <cell r="D111" t="str">
            <v>10847</v>
          </cell>
          <cell r="E111" t="str">
            <v>Emerging Markets - Demand Response</v>
          </cell>
          <cell r="F111" t="str">
            <v>DREBA2009-11</v>
          </cell>
          <cell r="G111" t="str">
            <v>AUTO DR</v>
          </cell>
          <cell r="H111" t="str">
            <v>C</v>
          </cell>
        </row>
        <row r="112">
          <cell r="C112" t="str">
            <v>AUTO DR-INITIATIVES IMPLMT-2009-11</v>
          </cell>
          <cell r="D112" t="str">
            <v>10847</v>
          </cell>
          <cell r="E112" t="str">
            <v>Emerging Markets - Demand Response</v>
          </cell>
          <cell r="F112" t="str">
            <v>DREBA2009-11</v>
          </cell>
          <cell r="G112" t="str">
            <v>AUTO DR</v>
          </cell>
          <cell r="H112" t="str">
            <v>A</v>
          </cell>
        </row>
        <row r="113">
          <cell r="C113" t="str">
            <v>AUTO DR-MDSS-ISTS O&amp;M-2009-11</v>
          </cell>
          <cell r="D113" t="str">
            <v>10847</v>
          </cell>
          <cell r="E113" t="str">
            <v>Emerging Markets - Demand Response</v>
          </cell>
          <cell r="F113" t="str">
            <v>DREBA2009-11</v>
          </cell>
          <cell r="G113" t="str">
            <v>AUTO DR</v>
          </cell>
          <cell r="H113" t="str">
            <v>A</v>
          </cell>
        </row>
        <row r="114">
          <cell r="C114" t="str">
            <v>AUTO DR-PROGRAM MANAGEMENT-2009-11</v>
          </cell>
          <cell r="D114" t="str">
            <v>10847</v>
          </cell>
          <cell r="E114" t="str">
            <v>Emerging Markets - Demand Response</v>
          </cell>
          <cell r="F114" t="str">
            <v>DREBA2009-11</v>
          </cell>
          <cell r="G114" t="str">
            <v>AUTO DR</v>
          </cell>
          <cell r="H114" t="str">
            <v>A</v>
          </cell>
        </row>
        <row r="115">
          <cell r="C115" t="str">
            <v>BIP-BILLING SUPPORT-2009-11</v>
          </cell>
          <cell r="D115" t="str">
            <v>12835</v>
          </cell>
          <cell r="E115" t="str">
            <v>Demand Response Operations</v>
          </cell>
          <cell r="F115" t="str">
            <v>DREBA2009-11</v>
          </cell>
          <cell r="G115" t="str">
            <v>BASEINTERRUP</v>
          </cell>
          <cell r="H115" t="str">
            <v>A</v>
          </cell>
        </row>
        <row r="116">
          <cell r="C116" t="str">
            <v>BIP-DATARETRIEVAL AND SVCS-2009-11</v>
          </cell>
          <cell r="D116" t="str">
            <v>12835</v>
          </cell>
          <cell r="E116" t="str">
            <v>Demand Response Operations</v>
          </cell>
          <cell r="F116" t="str">
            <v>DREBA2009-11</v>
          </cell>
          <cell r="G116" t="str">
            <v>BASEINTERRUP</v>
          </cell>
          <cell r="H116" t="str">
            <v>A</v>
          </cell>
        </row>
        <row r="117">
          <cell r="C117" t="str">
            <v>BIP-PROGRAM MANAGEMENT-2009-11</v>
          </cell>
          <cell r="D117" t="str">
            <v>12835</v>
          </cell>
          <cell r="E117" t="str">
            <v>Demand Response Operations</v>
          </cell>
          <cell r="F117" t="str">
            <v>DREBA2009-11</v>
          </cell>
          <cell r="G117" t="str">
            <v>BASEINTERRUP</v>
          </cell>
          <cell r="H117" t="str">
            <v>A</v>
          </cell>
        </row>
        <row r="118">
          <cell r="C118" t="str">
            <v>CBP-DATARETRIEVAL AND SVCS-2009-11</v>
          </cell>
          <cell r="D118" t="str">
            <v>12835</v>
          </cell>
          <cell r="E118" t="str">
            <v>Demand Response Operations</v>
          </cell>
          <cell r="F118" t="str">
            <v>DREBA2009-11</v>
          </cell>
          <cell r="G118" t="str">
            <v>CAPACIT BIDD</v>
          </cell>
          <cell r="H118" t="str">
            <v>A</v>
          </cell>
        </row>
        <row r="119">
          <cell r="C119" t="str">
            <v>CBP-EQUIPMENT INSTALLATION-2009-11</v>
          </cell>
          <cell r="D119" t="str">
            <v>12835</v>
          </cell>
          <cell r="E119" t="str">
            <v>Demand Response Operations</v>
          </cell>
          <cell r="F119" t="str">
            <v>DREBA2009-11</v>
          </cell>
          <cell r="G119" t="str">
            <v>CAPACIT BIDD</v>
          </cell>
          <cell r="H119" t="str">
            <v>A</v>
          </cell>
        </row>
        <row r="120">
          <cell r="C120" t="str">
            <v>CBP-INCENTIVE PAYMENTS-2009-11</v>
          </cell>
          <cell r="D120" t="str">
            <v>12835</v>
          </cell>
          <cell r="E120" t="str">
            <v>Demand Response Operations</v>
          </cell>
          <cell r="F120" t="str">
            <v>DREBA2009-11</v>
          </cell>
          <cell r="G120" t="str">
            <v>CAPACIT BIDD</v>
          </cell>
          <cell r="H120" t="str">
            <v>C</v>
          </cell>
        </row>
        <row r="121">
          <cell r="C121" t="str">
            <v>CBP-MDSS-ISTS O&amp;M-2009-11</v>
          </cell>
          <cell r="D121" t="str">
            <v>12835</v>
          </cell>
          <cell r="E121" t="str">
            <v>Demand Response Operations</v>
          </cell>
          <cell r="F121" t="str">
            <v>DREBA2009-11</v>
          </cell>
          <cell r="G121" t="str">
            <v>CAPACIT BIDD</v>
          </cell>
          <cell r="H121" t="str">
            <v>A</v>
          </cell>
        </row>
        <row r="122">
          <cell r="C122" t="str">
            <v>CONTRACT CLEAR-PROGRAM MGMT-2009-11</v>
          </cell>
          <cell r="D122" t="str">
            <v>12835</v>
          </cell>
          <cell r="E122" t="str">
            <v>Demand Response Operations</v>
          </cell>
          <cell r="F122" t="str">
            <v>DREBA2009-11</v>
          </cell>
          <cell r="G122" t="str">
            <v>DR ONLN EROL</v>
          </cell>
          <cell r="H122" t="str">
            <v>A</v>
          </cell>
        </row>
        <row r="123">
          <cell r="C123" t="str">
            <v>CPP-BILLING SUPPORT-2009-11</v>
          </cell>
          <cell r="D123" t="str">
            <v>12835</v>
          </cell>
          <cell r="E123" t="str">
            <v>Demand Response Operations</v>
          </cell>
          <cell r="F123" t="str">
            <v>DREBA2009-11</v>
          </cell>
          <cell r="G123" t="str">
            <v>CR PEAK PRIC</v>
          </cell>
          <cell r="H123" t="str">
            <v>A</v>
          </cell>
        </row>
        <row r="124">
          <cell r="C124" t="str">
            <v>CPP-DATARETRIEVAL AND SVCS-2009-11</v>
          </cell>
          <cell r="D124" t="str">
            <v>12835</v>
          </cell>
          <cell r="E124" t="str">
            <v>Demand Response Operations</v>
          </cell>
          <cell r="F124" t="str">
            <v>DREBA2009-11</v>
          </cell>
          <cell r="G124" t="str">
            <v>CR PEAK PRIC</v>
          </cell>
          <cell r="H124" t="str">
            <v>A</v>
          </cell>
        </row>
        <row r="125">
          <cell r="C125" t="str">
            <v>CPP-PROGRAM MANAGEMENT-2009-11</v>
          </cell>
          <cell r="D125" t="str">
            <v>12835</v>
          </cell>
          <cell r="E125" t="str">
            <v>Demand Response Operations</v>
          </cell>
          <cell r="F125" t="str">
            <v>DREBA2009-11</v>
          </cell>
          <cell r="G125" t="str">
            <v>CR PEAK PRIC</v>
          </cell>
          <cell r="H125" t="str">
            <v>A</v>
          </cell>
        </row>
        <row r="126">
          <cell r="C126" t="str">
            <v>DBP-BILLING SUPPORT-2009-11</v>
          </cell>
          <cell r="D126" t="str">
            <v>12835</v>
          </cell>
          <cell r="E126" t="str">
            <v>Demand Response Operations</v>
          </cell>
          <cell r="F126" t="str">
            <v>DREBA2009-11</v>
          </cell>
          <cell r="G126" t="str">
            <v>DEMAND BIDD</v>
          </cell>
          <cell r="H126" t="str">
            <v>A</v>
          </cell>
        </row>
        <row r="127">
          <cell r="C127" t="str">
            <v>DBP-DATARETRIEVAL AND SVCS-2009-11</v>
          </cell>
          <cell r="D127" t="str">
            <v>12835</v>
          </cell>
          <cell r="E127" t="str">
            <v>Demand Response Operations</v>
          </cell>
          <cell r="F127" t="str">
            <v>DREBA2009-11</v>
          </cell>
          <cell r="G127" t="str">
            <v>DEMAND BIDD</v>
          </cell>
          <cell r="H127" t="str">
            <v>A</v>
          </cell>
        </row>
        <row r="128">
          <cell r="C128" t="str">
            <v>DBP-EQUIPMENT INSTALLATION-2009-11</v>
          </cell>
          <cell r="D128" t="str">
            <v>12835</v>
          </cell>
          <cell r="E128" t="str">
            <v>Demand Response Operations</v>
          </cell>
          <cell r="F128" t="str">
            <v>DREBA2009-11</v>
          </cell>
          <cell r="G128" t="str">
            <v>DEMAND BIDD</v>
          </cell>
          <cell r="H128" t="str">
            <v>A</v>
          </cell>
        </row>
        <row r="129">
          <cell r="C129" t="str">
            <v>DBP-INCENTIVE PAYMENTS-2009-11</v>
          </cell>
          <cell r="D129" t="str">
            <v>12835</v>
          </cell>
          <cell r="E129" t="str">
            <v>Demand Response Operations</v>
          </cell>
          <cell r="F129" t="str">
            <v>DREBA2009-11</v>
          </cell>
          <cell r="G129" t="str">
            <v>DEMAND BIDD</v>
          </cell>
          <cell r="H129" t="str">
            <v>C</v>
          </cell>
        </row>
        <row r="130">
          <cell r="C130" t="str">
            <v>DBP-PROGRAM MANAGEMENT-2009-11</v>
          </cell>
          <cell r="D130" t="str">
            <v>12835</v>
          </cell>
          <cell r="E130" t="str">
            <v>Demand Response Operations</v>
          </cell>
          <cell r="F130" t="str">
            <v>DREBA2009-11</v>
          </cell>
          <cell r="G130" t="str">
            <v>DEMAND BIDD</v>
          </cell>
          <cell r="H130" t="str">
            <v>A</v>
          </cell>
        </row>
        <row r="131">
          <cell r="C131" t="str">
            <v>DBP-MDSS-ISTS O&amp;M-2009-11</v>
          </cell>
          <cell r="D131" t="str">
            <v>12835</v>
          </cell>
          <cell r="E131" t="str">
            <v>Demand Response Operations</v>
          </cell>
          <cell r="F131" t="str">
            <v>DREBA2009-11</v>
          </cell>
          <cell r="G131" t="str">
            <v>DEMAND BIDD</v>
          </cell>
          <cell r="H131" t="str">
            <v>A</v>
          </cell>
        </row>
        <row r="132">
          <cell r="C132" t="str">
            <v>DRE-ENHANCEMENT PROJECT-2009-11</v>
          </cell>
          <cell r="D132" t="str">
            <v>12835</v>
          </cell>
          <cell r="E132" t="str">
            <v>Demand Response Operations</v>
          </cell>
          <cell r="F132" t="str">
            <v>DREBA2009-11</v>
          </cell>
          <cell r="G132" t="str">
            <v>DR ONLN EROL</v>
          </cell>
          <cell r="H132" t="str">
            <v>A</v>
          </cell>
        </row>
        <row r="133">
          <cell r="C133" t="str">
            <v>DRE-IT OPERS &amp; MAINT-2009-11</v>
          </cell>
          <cell r="D133" t="str">
            <v>12835</v>
          </cell>
          <cell r="E133" t="str">
            <v>Demand Response Operations</v>
          </cell>
          <cell r="F133" t="str">
            <v>DREBA2009-11</v>
          </cell>
          <cell r="G133" t="str">
            <v>DR ONLN EROL</v>
          </cell>
          <cell r="H133" t="str">
            <v>A</v>
          </cell>
        </row>
        <row r="134">
          <cell r="C134" t="str">
            <v>DRE-MDSS-ISTS O&amp;M-2009-11</v>
          </cell>
          <cell r="D134" t="str">
            <v>12835</v>
          </cell>
          <cell r="E134" t="str">
            <v>Demand Response Operations</v>
          </cell>
          <cell r="F134" t="str">
            <v>DREBA2009-11</v>
          </cell>
          <cell r="G134" t="str">
            <v>DR ONLN EROL</v>
          </cell>
          <cell r="H134" t="str">
            <v>A</v>
          </cell>
        </row>
        <row r="135">
          <cell r="C135" t="str">
            <v>EMERG TECH-PROGRAM MGMT-2009-11</v>
          </cell>
          <cell r="D135" t="str">
            <v>10847</v>
          </cell>
          <cell r="E135" t="str">
            <v>Emerging Markets - Demand Response</v>
          </cell>
          <cell r="F135" t="str">
            <v>DREBA2009-11</v>
          </cell>
          <cell r="G135" t="str">
            <v>EMRGTEK</v>
          </cell>
          <cell r="H135" t="str">
            <v>A</v>
          </cell>
        </row>
        <row r="136">
          <cell r="C136" t="str">
            <v>CORE DR TRAINING-MDSS ISTS AD-2009-11</v>
          </cell>
          <cell r="D136" t="str">
            <v>10847</v>
          </cell>
          <cell r="E136" t="str">
            <v>Emerging Markets - Demand Response</v>
          </cell>
          <cell r="F136" t="str">
            <v>DREBA2009-11</v>
          </cell>
          <cell r="G136" t="str">
            <v>DR CORE E&amp;T</v>
          </cell>
          <cell r="H136" t="str">
            <v>A</v>
          </cell>
        </row>
        <row r="137">
          <cell r="C137" t="str">
            <v>CORE DR TRAINING-PROG MARKETING-2009-11</v>
          </cell>
          <cell r="D137" t="str">
            <v>10847</v>
          </cell>
          <cell r="E137" t="str">
            <v>Emerging Markets - Demand Response</v>
          </cell>
          <cell r="F137" t="str">
            <v>DREBA2009-11</v>
          </cell>
          <cell r="G137" t="str">
            <v>DR CORE E&amp;T</v>
          </cell>
          <cell r="H137" t="str">
            <v>A</v>
          </cell>
        </row>
        <row r="138">
          <cell r="C138" t="str">
            <v>CORE DR TRAINING-PROGRAM MGMT-2009-11</v>
          </cell>
          <cell r="D138" t="str">
            <v>10847</v>
          </cell>
          <cell r="E138" t="str">
            <v>Emerging Markets - Demand Response</v>
          </cell>
          <cell r="F138" t="str">
            <v>DREBA2009-11</v>
          </cell>
          <cell r="G138" t="str">
            <v>DR CORE E&amp;T</v>
          </cell>
          <cell r="H138" t="str">
            <v>A</v>
          </cell>
        </row>
        <row r="139">
          <cell r="C139" t="str">
            <v>IDSM-CUSTRECRUITMENT&amp;EDU-2009-11</v>
          </cell>
          <cell r="D139" t="str">
            <v>13678</v>
          </cell>
          <cell r="E139" t="str">
            <v>Large Business: Govt, Com, AG</v>
          </cell>
          <cell r="F139" t="str">
            <v>DREBA2009-11</v>
          </cell>
          <cell r="G139" t="str">
            <v>DR CORE MKT</v>
          </cell>
          <cell r="H139" t="str">
            <v>A</v>
          </cell>
        </row>
        <row r="140">
          <cell r="C140" t="str">
            <v>IDSM-NON MDSS IT SERVICES-2009-11</v>
          </cell>
          <cell r="D140" t="str">
            <v>10847</v>
          </cell>
          <cell r="E140" t="str">
            <v>Emerging Markets - Demand Response</v>
          </cell>
          <cell r="F140" t="str">
            <v>DREBA2009-11</v>
          </cell>
          <cell r="G140" t="str">
            <v>DR CORE MKT</v>
          </cell>
          <cell r="H140" t="str">
            <v>A</v>
          </cell>
        </row>
        <row r="141">
          <cell r="C141" t="str">
            <v>IDSM-MDSS-ISTS APPL DEV-2009-11</v>
          </cell>
          <cell r="D141" t="str">
            <v>10847</v>
          </cell>
          <cell r="E141" t="str">
            <v>Emerging Markets - Demand Response</v>
          </cell>
          <cell r="F141" t="str">
            <v>DREBA2009-11</v>
          </cell>
          <cell r="G141" t="str">
            <v>DR CORE MKT</v>
          </cell>
          <cell r="H141" t="str">
            <v>A</v>
          </cell>
        </row>
        <row r="142">
          <cell r="C142" t="str">
            <v>IDSM-PROGRAM DESIGN-2009-11</v>
          </cell>
          <cell r="D142" t="str">
            <v>10847</v>
          </cell>
          <cell r="E142" t="str">
            <v>Emerging Markets - Demand Response</v>
          </cell>
          <cell r="F142" t="str">
            <v>DREBA2009-11</v>
          </cell>
          <cell r="G142" t="str">
            <v>DR CORE MKT</v>
          </cell>
          <cell r="H142" t="str">
            <v>A</v>
          </cell>
        </row>
        <row r="143">
          <cell r="C143" t="str">
            <v>IDSM-PROGRAM MANAGEMENT-2009-11</v>
          </cell>
          <cell r="D143" t="str">
            <v>10847</v>
          </cell>
          <cell r="E143" t="str">
            <v>Emerging Markets - Demand Response</v>
          </cell>
          <cell r="F143" t="str">
            <v>DREBA2009-11</v>
          </cell>
          <cell r="G143" t="str">
            <v>DR CORE MKT</v>
          </cell>
          <cell r="H143" t="str">
            <v>A</v>
          </cell>
        </row>
        <row r="144">
          <cell r="C144" t="str">
            <v>IDSM-PROGRAM MARKETING-2009-11</v>
          </cell>
          <cell r="D144" t="str">
            <v>13678</v>
          </cell>
          <cell r="E144" t="str">
            <v>Large Business: Govt, Com, AG</v>
          </cell>
          <cell r="F144" t="str">
            <v>DREBA2009-11</v>
          </cell>
          <cell r="G144" t="str">
            <v>DR CORE MKT</v>
          </cell>
          <cell r="H144" t="str">
            <v>A</v>
          </cell>
        </row>
        <row r="145">
          <cell r="C145" t="str">
            <v>INTERACT-IT ENHANCEMENT-2009-11</v>
          </cell>
          <cell r="D145" t="str">
            <v>12835</v>
          </cell>
          <cell r="E145" t="str">
            <v>Demand Response Operations</v>
          </cell>
          <cell r="F145" t="str">
            <v>DREBA2009-11</v>
          </cell>
          <cell r="G145" t="str">
            <v>INTERACT</v>
          </cell>
          <cell r="H145" t="str">
            <v>A</v>
          </cell>
        </row>
        <row r="146">
          <cell r="C146" t="str">
            <v>INTERACT-PROGRAM MANAGEMENT-2009-11</v>
          </cell>
          <cell r="D146" t="str">
            <v>12835</v>
          </cell>
          <cell r="E146" t="str">
            <v>Demand Response Operations</v>
          </cell>
          <cell r="F146" t="str">
            <v>DREBA2009-11</v>
          </cell>
          <cell r="G146" t="str">
            <v>INTERACT</v>
          </cell>
          <cell r="H146" t="str">
            <v>A</v>
          </cell>
        </row>
        <row r="147">
          <cell r="C147" t="str">
            <v>MTRS&gt;200KW INTG-DATARETRIEVAL-2009-11</v>
          </cell>
          <cell r="D147" t="str">
            <v>12835</v>
          </cell>
          <cell r="E147" t="str">
            <v>Demand Response Operations</v>
          </cell>
          <cell r="F147" t="str">
            <v>DREBA2009-11</v>
          </cell>
          <cell r="G147" t="str">
            <v>INTERACT</v>
          </cell>
          <cell r="H147" t="str">
            <v>A</v>
          </cell>
        </row>
        <row r="148">
          <cell r="C148" t="str">
            <v>MTRS&gt;200KW INTG-PGM MGMT-2009-11</v>
          </cell>
          <cell r="D148" t="str">
            <v>12835</v>
          </cell>
          <cell r="E148" t="str">
            <v>Demand Response Operations</v>
          </cell>
          <cell r="F148" t="str">
            <v>DREBA2009-11</v>
          </cell>
          <cell r="G148" t="str">
            <v>INTERACT</v>
          </cell>
          <cell r="H148" t="str">
            <v>A</v>
          </cell>
        </row>
        <row r="149">
          <cell r="C149" t="str">
            <v>PEAKCHOICE-BILLING SUPPORT-2009-11</v>
          </cell>
          <cell r="D149" t="str">
            <v>12835</v>
          </cell>
          <cell r="E149" t="str">
            <v>Demand Response Operations</v>
          </cell>
          <cell r="F149" t="str">
            <v>DREBA2009-11</v>
          </cell>
          <cell r="G149" t="str">
            <v>PEAK CHOICE</v>
          </cell>
          <cell r="H149" t="str">
            <v>A</v>
          </cell>
        </row>
        <row r="150">
          <cell r="C150" t="str">
            <v>PEAKCHOICE-INCENTIVE PAYMENTS-2009-11</v>
          </cell>
          <cell r="D150" t="str">
            <v>12835</v>
          </cell>
          <cell r="E150" t="str">
            <v>Demand Response Operations</v>
          </cell>
          <cell r="F150" t="str">
            <v>DREBA2009-11</v>
          </cell>
          <cell r="G150" t="str">
            <v>PEAK CHOICE</v>
          </cell>
          <cell r="H150" t="str">
            <v>C</v>
          </cell>
        </row>
        <row r="151">
          <cell r="C151" t="str">
            <v>PEAKCHOICE-PROGRAM DESIGN-2009-11</v>
          </cell>
          <cell r="D151" t="str">
            <v>12835</v>
          </cell>
          <cell r="E151" t="str">
            <v>Demand Response Operations</v>
          </cell>
          <cell r="F151" t="str">
            <v>DREBA2009-11</v>
          </cell>
          <cell r="G151" t="str">
            <v>PEAK CHOICE</v>
          </cell>
          <cell r="H151" t="str">
            <v>A</v>
          </cell>
        </row>
        <row r="152">
          <cell r="C152" t="str">
            <v>PEAKCHOICE-PROGRAM MARKETING-2009-11</v>
          </cell>
          <cell r="D152" t="str">
            <v>13678</v>
          </cell>
          <cell r="E152" t="str">
            <v>Large Business: Govt, Com, AG</v>
          </cell>
          <cell r="F152" t="str">
            <v>DREBA2009-11</v>
          </cell>
          <cell r="G152" t="str">
            <v>PEAK CHOICE</v>
          </cell>
          <cell r="H152" t="str">
            <v>A</v>
          </cell>
        </row>
        <row r="153">
          <cell r="C153" t="str">
            <v>PEAKCHOICE-PROGRAM MGMT-2009-11</v>
          </cell>
          <cell r="D153" t="str">
            <v>12835</v>
          </cell>
          <cell r="E153" t="str">
            <v>Demand Response Operations</v>
          </cell>
          <cell r="F153" t="str">
            <v>DREBA2009-11</v>
          </cell>
          <cell r="G153" t="str">
            <v>PEAK CHOICE</v>
          </cell>
          <cell r="H153" t="str">
            <v>A</v>
          </cell>
        </row>
        <row r="154">
          <cell r="C154" t="str">
            <v>PERM LOAD SHIFT-PROGRAM MGMT-2009-11</v>
          </cell>
          <cell r="D154" t="str">
            <v>10847</v>
          </cell>
          <cell r="E154" t="str">
            <v>Emerging Markets - Demand Response</v>
          </cell>
          <cell r="F154" t="str">
            <v>DREBA2009-11</v>
          </cell>
          <cell r="G154" t="str">
            <v>PERM LOAD_01</v>
          </cell>
          <cell r="H154" t="str">
            <v>A</v>
          </cell>
        </row>
        <row r="155">
          <cell r="C155" t="str">
            <v>SFCP-MDSS-ISTS O&amp;M-2009-11</v>
          </cell>
          <cell r="D155" t="str">
            <v>12835</v>
          </cell>
          <cell r="E155" t="str">
            <v>Demand Response Operations</v>
          </cell>
          <cell r="F155" t="str">
            <v>DREBA2009-11</v>
          </cell>
          <cell r="G155" t="str">
            <v>SFPWR SL AGG</v>
          </cell>
          <cell r="H155" t="str">
            <v>A</v>
          </cell>
        </row>
        <row r="156">
          <cell r="C156" t="str">
            <v>SFCP-PROGRAM MANAGEMENT-2009-11</v>
          </cell>
          <cell r="D156" t="str">
            <v>12835</v>
          </cell>
          <cell r="E156" t="str">
            <v>Demand Response Operations</v>
          </cell>
          <cell r="F156" t="str">
            <v>DREBA2009-11</v>
          </cell>
          <cell r="G156" t="str">
            <v>SFPWR SL AGG</v>
          </cell>
          <cell r="H156" t="str">
            <v>A</v>
          </cell>
        </row>
        <row r="157">
          <cell r="C157" t="str">
            <v>TA-ADMIN AUDIT ACTIVITIES-2009-11</v>
          </cell>
          <cell r="D157" t="str">
            <v>10847</v>
          </cell>
          <cell r="E157" t="str">
            <v>Emerging Markets - Demand Response</v>
          </cell>
          <cell r="F157" t="str">
            <v>DREBA2009-11</v>
          </cell>
          <cell r="G157" t="str">
            <v>INTG ENE AUD</v>
          </cell>
          <cell r="H157" t="str">
            <v>A</v>
          </cell>
        </row>
        <row r="158">
          <cell r="C158" t="str">
            <v>TA-INTEGRTD AUDIT ACTIVITIES-2009-11</v>
          </cell>
          <cell r="D158" t="str">
            <v>10847</v>
          </cell>
          <cell r="E158" t="str">
            <v>Emerging Markets - Demand Response</v>
          </cell>
          <cell r="F158" t="str">
            <v>DREBA2009-11</v>
          </cell>
          <cell r="G158" t="str">
            <v>INTG ENE AUD</v>
          </cell>
          <cell r="H158" t="str">
            <v>A</v>
          </cell>
        </row>
        <row r="159">
          <cell r="C159" t="str">
            <v>TI-CUST INCENT PAY PROC-IPC-2009-11</v>
          </cell>
          <cell r="D159" t="str">
            <v>10847</v>
          </cell>
          <cell r="E159" t="str">
            <v>Emerging Markets - Demand Response</v>
          </cell>
          <cell r="F159" t="str">
            <v>DREBA2009-11</v>
          </cell>
          <cell r="G159" t="str">
            <v>TECHNOL INCV</v>
          </cell>
          <cell r="H159" t="str">
            <v>A</v>
          </cell>
        </row>
        <row r="160">
          <cell r="C160" t="str">
            <v>TI-DATA RETRIEVAL AND SVCS-2009-11</v>
          </cell>
          <cell r="D160" t="str">
            <v>10847</v>
          </cell>
          <cell r="E160" t="str">
            <v>Emerging Markets - Demand Response</v>
          </cell>
          <cell r="F160" t="str">
            <v>DREBA2009-11</v>
          </cell>
          <cell r="G160" t="str">
            <v>TECHNOL INCV</v>
          </cell>
          <cell r="H160" t="str">
            <v>A</v>
          </cell>
        </row>
        <row r="161">
          <cell r="C161" t="str">
            <v>TI-INCENTIVE PAYMENTS-2009-11</v>
          </cell>
          <cell r="D161" t="str">
            <v>10847</v>
          </cell>
          <cell r="E161" t="str">
            <v>Emerging Markets - Demand Response</v>
          </cell>
          <cell r="F161" t="str">
            <v>DREBA2009-11</v>
          </cell>
          <cell r="G161" t="str">
            <v>TECHNOL INCV</v>
          </cell>
          <cell r="H161" t="str">
            <v>C</v>
          </cell>
        </row>
        <row r="162">
          <cell r="C162" t="str">
            <v>TI-MDSS-ISTS APPL DEV-2009-11</v>
          </cell>
          <cell r="D162" t="str">
            <v>10847</v>
          </cell>
          <cell r="E162" t="str">
            <v>Emerging Markets - Demand Response</v>
          </cell>
          <cell r="F162" t="str">
            <v>DREBA2009-11</v>
          </cell>
          <cell r="G162" t="str">
            <v>TECHNOL INCV</v>
          </cell>
          <cell r="H162" t="str">
            <v>A</v>
          </cell>
        </row>
        <row r="163">
          <cell r="C163" t="str">
            <v>TI-MDSS-ISTS O&amp;M-2009-11</v>
          </cell>
          <cell r="D163" t="str">
            <v>10847</v>
          </cell>
          <cell r="E163" t="str">
            <v>Emerging Markets - Demand Response</v>
          </cell>
          <cell r="F163" t="str">
            <v>DREBA2009-11</v>
          </cell>
          <cell r="G163" t="str">
            <v>TECHNOL INCV</v>
          </cell>
          <cell r="H163" t="str">
            <v>A</v>
          </cell>
        </row>
        <row r="164">
          <cell r="C164" t="str">
            <v>TI-PROGRAM MANAGEMENT-2009-11</v>
          </cell>
          <cell r="D164" t="str">
            <v>10847</v>
          </cell>
          <cell r="E164" t="str">
            <v>Emerging Markets - Demand Response</v>
          </cell>
          <cell r="F164" t="str">
            <v>DREBA2009-11</v>
          </cell>
          <cell r="G164" t="str">
            <v>TECHNOL INCV</v>
          </cell>
          <cell r="H164" t="str">
            <v>A</v>
          </cell>
        </row>
        <row r="165">
          <cell r="C165" t="str">
            <v>TI-PROGRAM MARKETING-2009-11</v>
          </cell>
          <cell r="D165" t="str">
            <v>10847</v>
          </cell>
          <cell r="E165" t="str">
            <v>Emerging Markets - Demand Response</v>
          </cell>
          <cell r="F165" t="str">
            <v>DREBA2009-11</v>
          </cell>
          <cell r="G165" t="str">
            <v>TECHNOL INCV</v>
          </cell>
          <cell r="H165" t="str">
            <v>A</v>
          </cell>
        </row>
        <row r="166">
          <cell r="C166" t="str">
            <v>CORE DR EDUCATION-MDSS ISTS AD-2009-11</v>
          </cell>
          <cell r="D166" t="str">
            <v>10847</v>
          </cell>
          <cell r="E166" t="str">
            <v>Emerging Markets - Demand Response</v>
          </cell>
          <cell r="F166" t="str">
            <v>DREBA2009-11</v>
          </cell>
          <cell r="G166" t="str">
            <v>DR CORE E&amp;T</v>
          </cell>
          <cell r="H166" t="str">
            <v>A</v>
          </cell>
        </row>
        <row r="167">
          <cell r="C167" t="str">
            <v>CORE DR EDUCATION-PROGRAM MGMT-2009-11</v>
          </cell>
          <cell r="D167" t="str">
            <v>10847</v>
          </cell>
          <cell r="E167" t="str">
            <v>Emerging Markets - Demand Response</v>
          </cell>
          <cell r="F167" t="str">
            <v>DREBA2009-11</v>
          </cell>
          <cell r="G167" t="str">
            <v>DR CORE E&amp;T</v>
          </cell>
          <cell r="H167" t="str">
            <v>A</v>
          </cell>
        </row>
        <row r="168">
          <cell r="C168" t="str">
            <v>SDRAC-PROGRAM IMPLEMNTER COSTS-2009-11</v>
          </cell>
          <cell r="D168" t="str">
            <v>10847</v>
          </cell>
          <cell r="E168" t="str">
            <v>Emerging Markets - Demand Response</v>
          </cell>
          <cell r="F168" t="str">
            <v>DREBA2009-11</v>
          </cell>
          <cell r="G168" t="str">
            <v>STW DR AWR C</v>
          </cell>
          <cell r="H168" t="str">
            <v>A</v>
          </cell>
        </row>
        <row r="169">
          <cell r="C169" t="str">
            <v>SDRAC-PROGRAM MANAGEMENT-2009-11</v>
          </cell>
          <cell r="D169" t="str">
            <v>10847</v>
          </cell>
          <cell r="E169" t="str">
            <v>Emerging Markets - Demand Response</v>
          </cell>
          <cell r="F169" t="str">
            <v>DREBA2009-11</v>
          </cell>
          <cell r="G169" t="str">
            <v>STW DR AWR C</v>
          </cell>
          <cell r="H169" t="str">
            <v>A</v>
          </cell>
        </row>
        <row r="170">
          <cell r="C170" t="str">
            <v>OBMC/SLRP-PROGRAM MANAGEMENT-2009-11</v>
          </cell>
          <cell r="D170" t="str">
            <v>12835</v>
          </cell>
          <cell r="E170" t="str">
            <v>Demand Response Operations</v>
          </cell>
          <cell r="F170" t="str">
            <v>DREBA2009-11</v>
          </cell>
          <cell r="G170" t="str">
            <v>OBMC/SLRP</v>
          </cell>
          <cell r="H170" t="str">
            <v>A</v>
          </cell>
        </row>
        <row r="171">
          <cell r="C171" t="str">
            <v>OBMC/SLRP-EQUIPMENT MAINT-2009-11</v>
          </cell>
          <cell r="D171" t="str">
            <v>12835</v>
          </cell>
          <cell r="E171" t="str">
            <v>Demand Response Operations</v>
          </cell>
          <cell r="F171" t="str">
            <v>DREBA2009-11</v>
          </cell>
          <cell r="G171" t="str">
            <v>OBMC/SLRP</v>
          </cell>
          <cell r="H171" t="str">
            <v>A</v>
          </cell>
        </row>
        <row r="172">
          <cell r="C172" t="str">
            <v>OBMC/SLRP-DATA RETR &amp; SVCS-2009-11</v>
          </cell>
          <cell r="D172" t="str">
            <v>12835</v>
          </cell>
          <cell r="E172" t="str">
            <v>Demand Response Operations</v>
          </cell>
          <cell r="F172" t="str">
            <v>DREBA2009-11</v>
          </cell>
          <cell r="G172" t="str">
            <v>OBMC/SLRP</v>
          </cell>
          <cell r="H172" t="str">
            <v>A</v>
          </cell>
        </row>
        <row r="173">
          <cell r="C173" t="str">
            <v>OBMC/SLRP-BILLING SUPPORT-2009-11</v>
          </cell>
          <cell r="D173" t="str">
            <v>12835</v>
          </cell>
          <cell r="E173" t="str">
            <v>Demand Response Operations</v>
          </cell>
          <cell r="F173" t="str">
            <v>DREBA2009-11</v>
          </cell>
          <cell r="G173" t="str">
            <v>OBMC/SLRP</v>
          </cell>
          <cell r="H173" t="str">
            <v>A</v>
          </cell>
        </row>
        <row r="174">
          <cell r="C174" t="str">
            <v>SMARTAC AS PILOT-PROGRAM MGMT-2009-11</v>
          </cell>
          <cell r="D174" t="str">
            <v>10847</v>
          </cell>
          <cell r="E174" t="str">
            <v>Emerging Markets - Demand Response</v>
          </cell>
          <cell r="F174" t="str">
            <v>DREBA2009-11</v>
          </cell>
          <cell r="G174" t="str">
            <v>SMRT A/C ANC</v>
          </cell>
          <cell r="H174" t="str">
            <v>A</v>
          </cell>
        </row>
        <row r="175">
          <cell r="C175" t="str">
            <v>CIAS PILOT-PROGRAM MANAGEMENT-2009-11</v>
          </cell>
          <cell r="D175" t="str">
            <v>10847</v>
          </cell>
          <cell r="E175" t="str">
            <v>Emerging Markets - Demand Response</v>
          </cell>
          <cell r="F175" t="str">
            <v>DREBA2009-11</v>
          </cell>
          <cell r="G175" t="str">
            <v>COMM&amp;IND ANC</v>
          </cell>
          <cell r="H175" t="str">
            <v>A</v>
          </cell>
        </row>
        <row r="176">
          <cell r="C176" t="str">
            <v>CIAS PILOT-PROGRAM MARKETING-2009-11</v>
          </cell>
          <cell r="D176" t="str">
            <v>10847</v>
          </cell>
          <cell r="E176" t="str">
            <v>Emerging Markets - Demand Response</v>
          </cell>
          <cell r="F176" t="str">
            <v>DREBA2009-11</v>
          </cell>
          <cell r="G176" t="str">
            <v>COMM&amp;IND ANC</v>
          </cell>
          <cell r="H176" t="str">
            <v>A</v>
          </cell>
        </row>
        <row r="177">
          <cell r="C177" t="str">
            <v>CIAS PILOT-INCENTIVE PAYMENTS-2009-11</v>
          </cell>
          <cell r="D177" t="str">
            <v>10847</v>
          </cell>
          <cell r="E177" t="str">
            <v>Emerging Markets - Demand Response</v>
          </cell>
          <cell r="F177" t="str">
            <v>DREBA2009-11</v>
          </cell>
          <cell r="G177" t="str">
            <v>COMM&amp;IND ANC</v>
          </cell>
          <cell r="H177" t="str">
            <v>C</v>
          </cell>
        </row>
        <row r="178">
          <cell r="C178" t="str">
            <v>CIAS PILOT-DATA RETR &amp; SVCS-2009-11</v>
          </cell>
          <cell r="D178" t="str">
            <v>10847</v>
          </cell>
          <cell r="E178" t="str">
            <v>Emerging Markets - Demand Response</v>
          </cell>
          <cell r="F178" t="str">
            <v>DREBA2009-11</v>
          </cell>
          <cell r="G178" t="str">
            <v>COMM&amp;IND ANC</v>
          </cell>
          <cell r="H178" t="str">
            <v>A</v>
          </cell>
        </row>
        <row r="179">
          <cell r="C179" t="str">
            <v>IDSM-M&amp;O DR WEBSITE DEVEL-2009-11</v>
          </cell>
          <cell r="D179" t="str">
            <v>10847</v>
          </cell>
          <cell r="E179" t="str">
            <v>Emerging Markets - Demand Response</v>
          </cell>
          <cell r="F179" t="str">
            <v>DREBA2009-11</v>
          </cell>
          <cell r="G179" t="str">
            <v>DR CORE MKT</v>
          </cell>
          <cell r="H179" t="str">
            <v>A</v>
          </cell>
        </row>
        <row r="180">
          <cell r="C180" t="str">
            <v>IDSM-M&amp;O DR 3P REFERRAL-2009-11</v>
          </cell>
          <cell r="D180" t="str">
            <v>10847</v>
          </cell>
          <cell r="E180" t="str">
            <v>Emerging Markets - Demand Response</v>
          </cell>
          <cell r="F180" t="str">
            <v>DREBA2009-11</v>
          </cell>
          <cell r="G180" t="str">
            <v>DR CORE MKT</v>
          </cell>
          <cell r="H180" t="str">
            <v>A</v>
          </cell>
        </row>
        <row r="181">
          <cell r="C181" t="str">
            <v>PEAKCHOICE-DATA RETRIEVAL &amp; SVCS-2009-11</v>
          </cell>
          <cell r="D181" t="str">
            <v>12835</v>
          </cell>
          <cell r="E181" t="str">
            <v>Demand Response Operations</v>
          </cell>
          <cell r="F181" t="str">
            <v>DREBA2009-11</v>
          </cell>
          <cell r="G181" t="str">
            <v>PEAK CHOICE</v>
          </cell>
          <cell r="H181" t="str">
            <v>A</v>
          </cell>
        </row>
        <row r="182">
          <cell r="C182" t="str">
            <v>CORE DR TRAINING-VENDORS-2009-11</v>
          </cell>
          <cell r="D182" t="str">
            <v>10847</v>
          </cell>
          <cell r="E182" t="str">
            <v>Emerging Markets - Demand Response</v>
          </cell>
          <cell r="F182" t="str">
            <v>DREBA2009-11</v>
          </cell>
          <cell r="G182" t="str">
            <v>DR CORE E&amp;T</v>
          </cell>
          <cell r="H182" t="str">
            <v>A</v>
          </cell>
        </row>
        <row r="183">
          <cell r="C183" t="str">
            <v>CORE DR EDUCATION-VENDORS-2009-11</v>
          </cell>
          <cell r="D183" t="str">
            <v>10847</v>
          </cell>
          <cell r="E183" t="str">
            <v>Emerging Markets - Demand Response</v>
          </cell>
          <cell r="F183" t="str">
            <v>DREBA2009-11</v>
          </cell>
          <cell r="G183" t="str">
            <v>DR CORE E&amp;T</v>
          </cell>
          <cell r="H183" t="str">
            <v>A</v>
          </cell>
        </row>
        <row r="184">
          <cell r="C184" t="str">
            <v>IDSM-INTEGRTD M&amp;O-PROG MGMT-2009-11</v>
          </cell>
          <cell r="D184" t="str">
            <v>10847</v>
          </cell>
          <cell r="E184" t="str">
            <v>Emerging Markets - Demand Response</v>
          </cell>
          <cell r="F184" t="str">
            <v>DREBA2009-11</v>
          </cell>
          <cell r="G184" t="str">
            <v>INTGRTED MKT</v>
          </cell>
          <cell r="H184" t="str">
            <v>A</v>
          </cell>
        </row>
        <row r="185">
          <cell r="C185" t="str">
            <v>IDSM-INTEGRTD ET-PROG MGMT-2009-11</v>
          </cell>
          <cell r="D185" t="str">
            <v>13772</v>
          </cell>
          <cell r="E185" t="str">
            <v>Education Centers</v>
          </cell>
          <cell r="F185" t="str">
            <v>DREBA2009-11</v>
          </cell>
          <cell r="G185" t="str">
            <v>INTGRTED E&amp;T</v>
          </cell>
          <cell r="H185" t="str">
            <v>A</v>
          </cell>
        </row>
        <row r="186">
          <cell r="C186" t="str">
            <v>PEAKCHOICE-PROG MKTG-OTHER LABOR-2009-11</v>
          </cell>
          <cell r="D186" t="str">
            <v>12835</v>
          </cell>
          <cell r="E186" t="str">
            <v>Demand Response Operations</v>
          </cell>
          <cell r="F186" t="str">
            <v>DREBA2009-11</v>
          </cell>
          <cell r="G186" t="str">
            <v>PEAK CHOICE</v>
          </cell>
          <cell r="H186" t="str">
            <v>A</v>
          </cell>
        </row>
        <row r="187">
          <cell r="C187" t="str">
            <v>IDSM-DR SERVICE&amp;SALES INCENTIVE-2009-11</v>
          </cell>
          <cell r="D187" t="str">
            <v>10847</v>
          </cell>
          <cell r="E187" t="str">
            <v>Emerging Markets - Demand Response</v>
          </cell>
          <cell r="F187" t="str">
            <v>DREBA2009-11</v>
          </cell>
          <cell r="G187" t="str">
            <v>DR CORE MKT</v>
          </cell>
          <cell r="H187" t="str">
            <v>A</v>
          </cell>
        </row>
        <row r="188">
          <cell r="C188" t="str">
            <v>IDSM-SF POWER CONTRACTS-2009-11</v>
          </cell>
          <cell r="D188" t="str">
            <v>10847</v>
          </cell>
          <cell r="E188" t="str">
            <v>Emerging Markets - Demand Response</v>
          </cell>
          <cell r="F188" t="str">
            <v>DREBA2009-11</v>
          </cell>
          <cell r="G188" t="str">
            <v>DR CORE MKT</v>
          </cell>
          <cell r="H188" t="str">
            <v>A</v>
          </cell>
        </row>
        <row r="189">
          <cell r="C189" t="str">
            <v>IDSM-INTEGRTD E&amp;T-PROG MARKETING-2009-11</v>
          </cell>
          <cell r="D189" t="str">
            <v>10847</v>
          </cell>
          <cell r="E189" t="str">
            <v>Emerging Markets - Demand Response</v>
          </cell>
          <cell r="F189" t="str">
            <v>DREBA2009-11</v>
          </cell>
          <cell r="G189" t="str">
            <v>INTGRTED E&amp;T</v>
          </cell>
          <cell r="H189" t="str">
            <v>A</v>
          </cell>
        </row>
        <row r="190">
          <cell r="C190" t="str">
            <v>IDSM-INTEGRTD M&amp;O-PROG MKTG-2009-11</v>
          </cell>
          <cell r="D190" t="str">
            <v>10847</v>
          </cell>
          <cell r="E190" t="str">
            <v>Emerging Markets - Demand Response</v>
          </cell>
          <cell r="F190" t="str">
            <v>DREBA2009-11</v>
          </cell>
          <cell r="G190" t="str">
            <v>INTGRTED MKT</v>
          </cell>
          <cell r="H190" t="str">
            <v>A</v>
          </cell>
        </row>
        <row r="191">
          <cell r="C191" t="str">
            <v>IDSM-INTEGRTD M&amp;O-SUPP SVCS-2009-11</v>
          </cell>
          <cell r="D191" t="str">
            <v>10847</v>
          </cell>
          <cell r="E191" t="str">
            <v>Emerging Markets - Demand Response</v>
          </cell>
          <cell r="F191" t="str">
            <v>DREBA2009-11</v>
          </cell>
          <cell r="G191" t="str">
            <v>INTGRTED MKT</v>
          </cell>
          <cell r="H191" t="str">
            <v>A</v>
          </cell>
        </row>
        <row r="192">
          <cell r="C192" t="str">
            <v>PEAKCHOICE-DR AS SPECIALISTS-2009-11</v>
          </cell>
          <cell r="D192" t="str">
            <v>12835</v>
          </cell>
          <cell r="E192" t="str">
            <v>Demand Response Operations</v>
          </cell>
          <cell r="F192" t="str">
            <v>DREBA2009-11</v>
          </cell>
          <cell r="G192" t="str">
            <v>PEAK CHOICE</v>
          </cell>
          <cell r="H192" t="str">
            <v>A</v>
          </cell>
        </row>
        <row r="193">
          <cell r="C193" t="str">
            <v>DBP-DR AS SPECIALISTS-2009-11</v>
          </cell>
          <cell r="D193" t="str">
            <v>12835</v>
          </cell>
          <cell r="E193" t="str">
            <v>Demand Response Operations</v>
          </cell>
          <cell r="F193" t="str">
            <v>DREBA2009-11</v>
          </cell>
          <cell r="G193" t="str">
            <v>DEMAND BIDD</v>
          </cell>
          <cell r="H193" t="str">
            <v>A</v>
          </cell>
        </row>
        <row r="194">
          <cell r="C194" t="str">
            <v>CPP-DR AS SPECIALIST-2009-11</v>
          </cell>
          <cell r="D194" t="str">
            <v>12835</v>
          </cell>
          <cell r="E194" t="str">
            <v>Demand Response Operations</v>
          </cell>
          <cell r="F194" t="str">
            <v>DREBA2009-11</v>
          </cell>
          <cell r="G194" t="str">
            <v>CR PEAK PRIC</v>
          </cell>
          <cell r="H194" t="str">
            <v>A</v>
          </cell>
        </row>
        <row r="195">
          <cell r="C195" t="str">
            <v>BIP-DR AS SPECIALIST-2009-11</v>
          </cell>
          <cell r="D195" t="str">
            <v>12835</v>
          </cell>
          <cell r="E195" t="str">
            <v>Demand Response Operations</v>
          </cell>
          <cell r="F195" t="str">
            <v>DREBA2009-11</v>
          </cell>
          <cell r="G195" t="str">
            <v>BASEINTERRUP</v>
          </cell>
          <cell r="H195" t="str">
            <v>A</v>
          </cell>
        </row>
        <row r="196">
          <cell r="C196" t="str">
            <v>M&amp;E-CPP/BIP 2009 PROCESS EVALUATION-A</v>
          </cell>
          <cell r="D196" t="str">
            <v>13982</v>
          </cell>
          <cell r="E196" t="str">
            <v>DR Policy-Planning &amp; Analysis</v>
          </cell>
          <cell r="F196" t="str">
            <v>DREBA2009-11</v>
          </cell>
          <cell r="G196" t="str">
            <v>EM&amp;V_01</v>
          </cell>
          <cell r="H196" t="str">
            <v>A</v>
          </cell>
        </row>
        <row r="197">
          <cell r="C197" t="str">
            <v>DR ENROLLMENT ENHANCEMENTS - 2009-11</v>
          </cell>
          <cell r="D197" t="str">
            <v>12835</v>
          </cell>
          <cell r="E197" t="str">
            <v>Demand Response Operations</v>
          </cell>
          <cell r="F197" t="str">
            <v>DREBA2009-11</v>
          </cell>
          <cell r="G197" t="str">
            <v>DR ONLN EROL</v>
          </cell>
          <cell r="H197" t="str">
            <v>A</v>
          </cell>
        </row>
        <row r="198">
          <cell r="C198" t="str">
            <v>DRE-IT PROJ DEVELOPMENT - PH 3-2009-11</v>
          </cell>
          <cell r="D198" t="str">
            <v>12835</v>
          </cell>
          <cell r="E198" t="str">
            <v>Demand Response Operations</v>
          </cell>
          <cell r="F198" t="str">
            <v>DREBA2009-11</v>
          </cell>
          <cell r="G198" t="str">
            <v>DR ONLN EROL</v>
          </cell>
          <cell r="H198" t="str">
            <v>A</v>
          </cell>
        </row>
        <row r="199">
          <cell r="C199" t="str">
            <v>M&amp;E-DR 2010-20 RES ENROLLMENT FORECAST-A</v>
          </cell>
          <cell r="D199" t="str">
            <v>13982</v>
          </cell>
          <cell r="E199" t="str">
            <v>DR Policy-Planning &amp; Analysis</v>
          </cell>
          <cell r="F199" t="str">
            <v>DREBA2009-11</v>
          </cell>
          <cell r="G199" t="str">
            <v>EM&amp;V_01</v>
          </cell>
          <cell r="H199" t="str">
            <v>A</v>
          </cell>
        </row>
        <row r="200">
          <cell r="C200" t="str">
            <v>TECH INCENT-SVC &amp; SALES SUP-2009-11</v>
          </cell>
          <cell r="D200" t="str">
            <v>10847</v>
          </cell>
          <cell r="E200" t="str">
            <v>Emerging Markets - Demand Response</v>
          </cell>
          <cell r="F200" t="str">
            <v>DREBA2009-11</v>
          </cell>
          <cell r="G200" t="str">
            <v>TECHNOL INCV</v>
          </cell>
          <cell r="H200" t="str">
            <v>A</v>
          </cell>
        </row>
        <row r="201">
          <cell r="C201" t="str">
            <v>INTEGRTD AUDITS-SVC &amp; SALES SUP-2009-11</v>
          </cell>
          <cell r="D201" t="str">
            <v>10847</v>
          </cell>
          <cell r="E201" t="str">
            <v>Emerging Markets - Demand Response</v>
          </cell>
          <cell r="F201" t="str">
            <v>DREBA2009-11</v>
          </cell>
          <cell r="G201" t="str">
            <v>INTG ENE AUD</v>
          </cell>
          <cell r="H201" t="str">
            <v>A</v>
          </cell>
        </row>
        <row r="202">
          <cell r="C202" t="str">
            <v>AUTO DR-SVC &amp; SALES SUPPORT-2009-11</v>
          </cell>
          <cell r="D202" t="str">
            <v>10847</v>
          </cell>
          <cell r="E202" t="str">
            <v>Emerging Markets - Demand Response</v>
          </cell>
          <cell r="F202" t="str">
            <v>DREBA2009-11</v>
          </cell>
          <cell r="G202" t="str">
            <v>AUTO DR</v>
          </cell>
          <cell r="H202" t="str">
            <v>A</v>
          </cell>
        </row>
        <row r="203">
          <cell r="C203" t="str">
            <v>DRE-SVC &amp; SALES SUPPORT-2009-11</v>
          </cell>
          <cell r="D203" t="str">
            <v>12835</v>
          </cell>
          <cell r="E203" t="str">
            <v>Demand Response Operations</v>
          </cell>
          <cell r="F203" t="str">
            <v>DREBA2009-11</v>
          </cell>
          <cell r="G203" t="str">
            <v>DR ONLN EROL</v>
          </cell>
          <cell r="H203" t="str">
            <v>A</v>
          </cell>
        </row>
        <row r="204">
          <cell r="C204" t="str">
            <v>CIIR PILOT-PROGRAM MANAGEMENT</v>
          </cell>
          <cell r="D204" t="str">
            <v>10847</v>
          </cell>
          <cell r="E204" t="str">
            <v>Emerging Markets - Demand Response</v>
          </cell>
          <cell r="F204" t="str">
            <v>DREBA2009-11</v>
          </cell>
          <cell r="G204" t="str">
            <v>C&amp;I INTM RSC</v>
          </cell>
          <cell r="H204" t="str">
            <v>A</v>
          </cell>
        </row>
        <row r="205">
          <cell r="C205" t="str">
            <v>CIIR PILOT-PROGRAM MARKETING</v>
          </cell>
          <cell r="D205" t="str">
            <v>10847</v>
          </cell>
          <cell r="E205" t="str">
            <v>Emerging Markets - Demand Response</v>
          </cell>
          <cell r="F205" t="str">
            <v>DREBA2009-11</v>
          </cell>
          <cell r="G205" t="str">
            <v>C&amp;I INTM RSC</v>
          </cell>
          <cell r="H205" t="str">
            <v>A</v>
          </cell>
        </row>
        <row r="206">
          <cell r="C206" t="str">
            <v>CIIR PILOT-INCENTIVE PAYMENTS</v>
          </cell>
          <cell r="D206" t="str">
            <v>13983</v>
          </cell>
          <cell r="E206" t="str">
            <v>Emerging Information Products &amp; Platform</v>
          </cell>
          <cell r="F206" t="str">
            <v>DREBA2009-11</v>
          </cell>
          <cell r="G206" t="str">
            <v>C&amp;I INTM RSC</v>
          </cell>
          <cell r="H206" t="str">
            <v>C</v>
          </cell>
        </row>
        <row r="207">
          <cell r="C207" t="str">
            <v>CIIR PILOT-EQUIPMENT MAINT</v>
          </cell>
          <cell r="D207" t="str">
            <v>13983</v>
          </cell>
          <cell r="E207" t="str">
            <v>Emerging Information Products &amp; Platform</v>
          </cell>
          <cell r="F207" t="str">
            <v>DREBA2009-11</v>
          </cell>
          <cell r="G207" t="str">
            <v>C&amp;I INTM RSC</v>
          </cell>
          <cell r="H207" t="str">
            <v>A</v>
          </cell>
        </row>
        <row r="208">
          <cell r="C208" t="str">
            <v>CIIR PILOT-DATA RETR &amp; SVCS</v>
          </cell>
          <cell r="D208" t="str">
            <v>13983</v>
          </cell>
          <cell r="E208" t="str">
            <v>Emerging Information Products &amp; Platform</v>
          </cell>
          <cell r="F208" t="str">
            <v>DREBA2009-11</v>
          </cell>
          <cell r="G208" t="str">
            <v>C&amp;I INTM RSC</v>
          </cell>
          <cell r="H208" t="str">
            <v>A</v>
          </cell>
        </row>
        <row r="209">
          <cell r="C209" t="str">
            <v>CIIR PILOT-BILLING SUPPORT</v>
          </cell>
          <cell r="D209" t="str">
            <v>13983</v>
          </cell>
          <cell r="E209" t="str">
            <v>Emerging Information Products &amp; Platform</v>
          </cell>
          <cell r="F209" t="str">
            <v>DREBA2009-11</v>
          </cell>
          <cell r="G209" t="str">
            <v>C&amp;I INTM RSC</v>
          </cell>
          <cell r="H209" t="str">
            <v>A</v>
          </cell>
        </row>
        <row r="210">
          <cell r="C210" t="str">
            <v>M&amp;E-RES TOU 2009 EX-P 2010-20 EX-A LD IM</v>
          </cell>
          <cell r="D210" t="str">
            <v>13768</v>
          </cell>
          <cell r="E210" t="str">
            <v>EM&amp;V</v>
          </cell>
          <cell r="F210" t="str">
            <v>DREBA2009-11</v>
          </cell>
          <cell r="G210" t="str">
            <v>EM&amp;V_01</v>
          </cell>
          <cell r="H210" t="str">
            <v>A</v>
          </cell>
        </row>
        <row r="211">
          <cell r="C211" t="str">
            <v>M&amp;E-AMP/CBP STWD 09 EX-P 2010-20 EX-A LI</v>
          </cell>
          <cell r="D211" t="str">
            <v>13768</v>
          </cell>
          <cell r="E211" t="str">
            <v>EM&amp;V</v>
          </cell>
          <cell r="F211" t="str">
            <v>DREBA2009-11</v>
          </cell>
          <cell r="G211" t="str">
            <v>EM&amp;V_01</v>
          </cell>
          <cell r="H211" t="str">
            <v>A</v>
          </cell>
        </row>
        <row r="212">
          <cell r="C212" t="str">
            <v>M&amp;E-BIP STWD 2009 EX-P/2010-20 EX-A LD I</v>
          </cell>
          <cell r="D212" t="str">
            <v>13768</v>
          </cell>
          <cell r="E212" t="str">
            <v>EM&amp;V</v>
          </cell>
          <cell r="F212" t="str">
            <v>DREBA2009-11</v>
          </cell>
          <cell r="G212" t="str">
            <v>EM&amp;V_01</v>
          </cell>
          <cell r="H212" t="str">
            <v>A</v>
          </cell>
        </row>
        <row r="213">
          <cell r="C213" t="str">
            <v>M&amp;E-CPP/PDP STWD 09 EX-P/2010-20 EX-A LI</v>
          </cell>
          <cell r="D213" t="str">
            <v>13768</v>
          </cell>
          <cell r="E213" t="str">
            <v>EM&amp;V</v>
          </cell>
          <cell r="F213" t="str">
            <v>DREBA2009-11</v>
          </cell>
          <cell r="G213" t="str">
            <v>EM&amp;V_01</v>
          </cell>
          <cell r="H213" t="str">
            <v>A</v>
          </cell>
        </row>
        <row r="214">
          <cell r="C214" t="str">
            <v>M&amp;E-DBP STWD 2009 EX-P/2010-20 EX-A LD I</v>
          </cell>
          <cell r="D214" t="str">
            <v>13768</v>
          </cell>
          <cell r="E214" t="str">
            <v>EM&amp;V</v>
          </cell>
          <cell r="F214" t="str">
            <v>DREBA2009-11</v>
          </cell>
          <cell r="G214" t="str">
            <v>EM&amp;V_01</v>
          </cell>
          <cell r="H214" t="str">
            <v>A</v>
          </cell>
        </row>
        <row r="215">
          <cell r="C215" t="str">
            <v>M&amp;E-PKCHOICE 2009 EX-P/2010-20 EX-A LD I</v>
          </cell>
          <cell r="D215" t="str">
            <v>13768</v>
          </cell>
          <cell r="E215" t="str">
            <v>EM&amp;V</v>
          </cell>
          <cell r="F215" t="str">
            <v>DREBA2009-11</v>
          </cell>
          <cell r="G215" t="str">
            <v>EM&amp;V_01</v>
          </cell>
          <cell r="H215" t="str">
            <v>A</v>
          </cell>
        </row>
        <row r="216">
          <cell r="C216" t="str">
            <v>M&amp;E-NON-RES TOU 09 EX-P/2010-20 EX-A LI</v>
          </cell>
          <cell r="D216" t="str">
            <v>13768</v>
          </cell>
          <cell r="E216" t="str">
            <v>EM&amp;V</v>
          </cell>
          <cell r="F216" t="str">
            <v>DREBA2009-11</v>
          </cell>
          <cell r="G216" t="str">
            <v>EM&amp;V_01</v>
          </cell>
          <cell r="H216" t="str">
            <v>A</v>
          </cell>
        </row>
        <row r="217">
          <cell r="C217" t="str">
            <v>M&amp;E-NON-RES ENROLLMENT FORECAST 2010-20</v>
          </cell>
          <cell r="D217" t="str">
            <v>13768</v>
          </cell>
          <cell r="E217" t="str">
            <v>EM&amp;V</v>
          </cell>
          <cell r="F217" t="str">
            <v>DREBA2009-11</v>
          </cell>
          <cell r="G217" t="str">
            <v>EM&amp;V_01</v>
          </cell>
          <cell r="H217" t="str">
            <v>A</v>
          </cell>
        </row>
        <row r="218">
          <cell r="C218" t="str">
            <v>M&amp;E-DR PORTFOLIO REPORT</v>
          </cell>
          <cell r="D218" t="str">
            <v>13768</v>
          </cell>
          <cell r="E218" t="str">
            <v>EM&amp;V</v>
          </cell>
          <cell r="F218" t="str">
            <v>DREBA2009-11</v>
          </cell>
          <cell r="G218" t="str">
            <v>EM&amp;V_01</v>
          </cell>
          <cell r="H218" t="str">
            <v>A</v>
          </cell>
        </row>
        <row r="219">
          <cell r="C219" t="str">
            <v>M&amp;E-PLS 2009 EX-P/2010-20 EX-A LD IMP</v>
          </cell>
          <cell r="D219" t="str">
            <v>13768</v>
          </cell>
          <cell r="E219" t="str">
            <v>EM&amp;V</v>
          </cell>
          <cell r="F219" t="str">
            <v>DREBA2009-11</v>
          </cell>
          <cell r="G219" t="str">
            <v>EM&amp;V_01</v>
          </cell>
          <cell r="H219" t="str">
            <v>A</v>
          </cell>
        </row>
        <row r="220">
          <cell r="C220" t="str">
            <v>PHEV/EV PILOT-PROGRAM MANAGEMENT</v>
          </cell>
          <cell r="D220" t="str">
            <v>11168</v>
          </cell>
          <cell r="E220" t="str">
            <v>Core Products - Clean Air Transportation</v>
          </cell>
          <cell r="F220" t="str">
            <v>DREBA2009-11</v>
          </cell>
          <cell r="G220" t="str">
            <v>PHEV/EV PILO</v>
          </cell>
          <cell r="H220" t="str">
            <v>A</v>
          </cell>
        </row>
        <row r="221">
          <cell r="C221" t="str">
            <v>PHEV/EV PILOT-EQUIPMENT</v>
          </cell>
          <cell r="D221" t="str">
            <v>11168</v>
          </cell>
          <cell r="E221" t="str">
            <v>Core Products - Clean Air Transportation</v>
          </cell>
          <cell r="F221" t="str">
            <v>DREBA2009-11</v>
          </cell>
          <cell r="G221" t="str">
            <v>PHEV/EV PILO</v>
          </cell>
          <cell r="H221" t="str">
            <v>A</v>
          </cell>
        </row>
        <row r="222">
          <cell r="C222" t="str">
            <v>PHEV/EV PILOT-FIELD SUPPORT</v>
          </cell>
          <cell r="D222" t="str">
            <v>11168</v>
          </cell>
          <cell r="E222" t="str">
            <v>Core Products - Clean Air Transportation</v>
          </cell>
          <cell r="F222" t="str">
            <v>DREBA2009-11</v>
          </cell>
          <cell r="G222" t="str">
            <v>PHEV/EV PILO</v>
          </cell>
          <cell r="H222" t="str">
            <v>C</v>
          </cell>
        </row>
        <row r="223">
          <cell r="C223" t="str">
            <v>TI-NEW CNST CUST INC PAY PROC-IPC 09-11</v>
          </cell>
          <cell r="D223" t="str">
            <v>10847</v>
          </cell>
          <cell r="E223" t="str">
            <v>Emerging Markets - Demand Response</v>
          </cell>
          <cell r="F223" t="str">
            <v>DREBA2009-11</v>
          </cell>
          <cell r="G223" t="str">
            <v>TECHNOL INCV</v>
          </cell>
          <cell r="H223" t="str">
            <v>A</v>
          </cell>
        </row>
        <row r="224">
          <cell r="C224" t="str">
            <v>TI-NEW CNST CUST INCENTIVE PAYMTS 09-11</v>
          </cell>
          <cell r="D224" t="str">
            <v>10847</v>
          </cell>
          <cell r="E224" t="str">
            <v>Emerging Markets - Demand Response</v>
          </cell>
          <cell r="F224" t="str">
            <v>DREBA2009-11</v>
          </cell>
          <cell r="G224" t="str">
            <v>TECHNOL INCV</v>
          </cell>
          <cell r="H224" t="str">
            <v>C</v>
          </cell>
        </row>
        <row r="225">
          <cell r="C225" t="str">
            <v>TI-NEW CNST MDSS ISTS APPL DEV 09-11</v>
          </cell>
          <cell r="D225" t="str">
            <v>10847</v>
          </cell>
          <cell r="E225" t="str">
            <v>Emerging Markets - Demand Response</v>
          </cell>
          <cell r="F225" t="str">
            <v>DREBA2009-11</v>
          </cell>
          <cell r="G225" t="str">
            <v>TECHNOL INCV</v>
          </cell>
          <cell r="H225" t="str">
            <v>A</v>
          </cell>
        </row>
        <row r="226">
          <cell r="C226" t="str">
            <v>TI-NEW CNST MDSS ISTS O&amp;M 09-11</v>
          </cell>
          <cell r="D226" t="str">
            <v>10847</v>
          </cell>
          <cell r="E226" t="str">
            <v>Emerging Markets - Demand Response</v>
          </cell>
          <cell r="F226" t="str">
            <v>DREBA2009-11</v>
          </cell>
          <cell r="G226" t="str">
            <v>TECHNOL INCV</v>
          </cell>
          <cell r="H226" t="str">
            <v>A</v>
          </cell>
        </row>
        <row r="227">
          <cell r="C227" t="str">
            <v>TI-NEW CNST PROGRAM MGMT 09-11</v>
          </cell>
          <cell r="D227" t="str">
            <v>10847</v>
          </cell>
          <cell r="E227" t="str">
            <v>Emerging Markets - Demand Response</v>
          </cell>
          <cell r="F227" t="str">
            <v>DREBA2009-11</v>
          </cell>
          <cell r="G227" t="str">
            <v>TECHNOL INCV</v>
          </cell>
          <cell r="H227" t="str">
            <v>A</v>
          </cell>
        </row>
        <row r="228">
          <cell r="C228" t="str">
            <v>TI-NEW CNST PROGRAM MKTG 09-11</v>
          </cell>
          <cell r="D228" t="str">
            <v>10847</v>
          </cell>
          <cell r="E228" t="str">
            <v>Emerging Markets - Demand Response</v>
          </cell>
          <cell r="F228" t="str">
            <v>DREBA2009-11</v>
          </cell>
          <cell r="G228" t="str">
            <v>TECHNOL INCV</v>
          </cell>
          <cell r="H228" t="str">
            <v>A</v>
          </cell>
        </row>
        <row r="229">
          <cell r="C229" t="str">
            <v>TI-NEW CNST ADMIN DESIGN ACTV 09-11</v>
          </cell>
          <cell r="D229" t="str">
            <v>10847</v>
          </cell>
          <cell r="E229" t="str">
            <v>Emerging Markets - Demand Response</v>
          </cell>
          <cell r="F229" t="str">
            <v>DREBA2009-11</v>
          </cell>
          <cell r="G229" t="str">
            <v>TECHNOL INCV</v>
          </cell>
          <cell r="H229" t="str">
            <v>A</v>
          </cell>
        </row>
        <row r="230">
          <cell r="C230" t="str">
            <v>IDSM M&amp;O-SERVICE &amp; SALES OUTREACH-09-11</v>
          </cell>
          <cell r="D230" t="str">
            <v>10847</v>
          </cell>
          <cell r="E230" t="str">
            <v>Emerging Markets - Demand Response</v>
          </cell>
          <cell r="F230" t="str">
            <v>DREBA2009-11</v>
          </cell>
          <cell r="G230" t="str">
            <v>DR CORE MKT</v>
          </cell>
          <cell r="H230" t="str">
            <v>A</v>
          </cell>
        </row>
        <row r="231">
          <cell r="C231" t="str">
            <v>M&amp;E - TI 2009+</v>
          </cell>
          <cell r="D231" t="str">
            <v>13768</v>
          </cell>
          <cell r="E231" t="str">
            <v>EM&amp;V</v>
          </cell>
          <cell r="F231" t="str">
            <v>DREBA2009-11</v>
          </cell>
          <cell r="G231" t="str">
            <v>EM&amp;V_01</v>
          </cell>
          <cell r="H231" t="str">
            <v>A</v>
          </cell>
        </row>
        <row r="232">
          <cell r="C232" t="str">
            <v>M&amp;E - AUTO DR 2009+</v>
          </cell>
          <cell r="D232" t="str">
            <v>13768</v>
          </cell>
          <cell r="E232" t="str">
            <v>EM&amp;V</v>
          </cell>
          <cell r="F232" t="str">
            <v>DREBA2009-11</v>
          </cell>
          <cell r="G232" t="str">
            <v>EM&amp;V_01</v>
          </cell>
          <cell r="H232" t="str">
            <v>A</v>
          </cell>
        </row>
        <row r="233">
          <cell r="C233" t="str">
            <v>M&amp;E-OTHER STATEEVAL &amp; DEV RES 2009+</v>
          </cell>
          <cell r="D233" t="str">
            <v>13768</v>
          </cell>
          <cell r="E233" t="str">
            <v>EM&amp;V</v>
          </cell>
          <cell r="F233" t="str">
            <v>DREBA2009-11</v>
          </cell>
          <cell r="G233" t="str">
            <v>EM&amp;V_01</v>
          </cell>
          <cell r="H233" t="str">
            <v>A</v>
          </cell>
        </row>
        <row r="234">
          <cell r="C234" t="str">
            <v>M&amp;E-DR LI PROTOCOLS DEV &amp; FORC 2009+</v>
          </cell>
          <cell r="D234" t="str">
            <v>13768</v>
          </cell>
          <cell r="E234" t="str">
            <v>EM&amp;V</v>
          </cell>
          <cell r="F234" t="str">
            <v>DREBA2009-11</v>
          </cell>
          <cell r="G234" t="str">
            <v>EM&amp;V_01</v>
          </cell>
          <cell r="H234" t="str">
            <v>A</v>
          </cell>
        </row>
        <row r="235">
          <cell r="C235" t="str">
            <v>AMP - DR AS SPECIALISTS - 2010-11</v>
          </cell>
          <cell r="D235" t="str">
            <v>12835</v>
          </cell>
          <cell r="E235" t="str">
            <v>Demand Response Operations</v>
          </cell>
          <cell r="F235" t="str">
            <v>DREBA2009-11</v>
          </cell>
          <cell r="G235" t="str">
            <v>AGGR MAN PFO</v>
          </cell>
          <cell r="H235" t="str">
            <v>A</v>
          </cell>
        </row>
        <row r="236">
          <cell r="C236" t="str">
            <v>IDSM SUPPORT-PROG MGMT-2009-11</v>
          </cell>
          <cell r="D236" t="str">
            <v>10847</v>
          </cell>
          <cell r="E236" t="str">
            <v>Emerging Markets - Demand Response</v>
          </cell>
          <cell r="F236" t="str">
            <v>DREBA2009-11</v>
          </cell>
          <cell r="G236" t="str">
            <v>IDSM SUPP CL</v>
          </cell>
          <cell r="H236" t="str">
            <v>A</v>
          </cell>
        </row>
        <row r="237">
          <cell r="C237" t="str">
            <v>IDSM SUPPORT-PROG SVCS-2009-11</v>
          </cell>
          <cell r="D237" t="str">
            <v>10847</v>
          </cell>
          <cell r="E237" t="str">
            <v>Emerging Markets - Demand Response</v>
          </cell>
          <cell r="F237" t="str">
            <v>DREBA2009-11</v>
          </cell>
          <cell r="G237" t="str">
            <v>IDSM SUPP CL</v>
          </cell>
          <cell r="H237" t="str">
            <v>A</v>
          </cell>
        </row>
        <row r="238">
          <cell r="C238" t="str">
            <v>IDSM-INTGD SALES TRNG-PROG MGMT-2009-11</v>
          </cell>
          <cell r="D238" t="str">
            <v>10847</v>
          </cell>
          <cell r="E238" t="str">
            <v>Emerging Markets - Demand Response</v>
          </cell>
          <cell r="F238" t="str">
            <v>DREBA2009-11</v>
          </cell>
          <cell r="G238" t="str">
            <v>INTG SALES T</v>
          </cell>
          <cell r="H238" t="str">
            <v>A</v>
          </cell>
        </row>
        <row r="239">
          <cell r="C239" t="str">
            <v>CBP-IT APPL DEV-2009-11</v>
          </cell>
          <cell r="D239" t="str">
            <v>12835</v>
          </cell>
          <cell r="E239" t="str">
            <v>Demand Response Operations</v>
          </cell>
          <cell r="F239" t="str">
            <v>DREBA2009-11</v>
          </cell>
          <cell r="G239" t="str">
            <v>CAPACIT BIDD</v>
          </cell>
          <cell r="H239" t="str">
            <v>A</v>
          </cell>
        </row>
        <row r="240">
          <cell r="C240" t="str">
            <v>AMP-PDP DUAL PARTICIPTN STUDY-2009-11-A</v>
          </cell>
          <cell r="D240" t="str">
            <v>12835</v>
          </cell>
          <cell r="E240" t="str">
            <v>Demand Response Operations</v>
          </cell>
          <cell r="F240" t="str">
            <v>DREBA2009-11</v>
          </cell>
          <cell r="G240" t="str">
            <v>AGGR MAN PFO</v>
          </cell>
          <cell r="H240" t="str">
            <v>A</v>
          </cell>
        </row>
        <row r="241">
          <cell r="C241" t="str">
            <v>PHEV/EV PILOT - IT SUPPORT 2009-11-A</v>
          </cell>
          <cell r="D241" t="str">
            <v>11168</v>
          </cell>
          <cell r="E241" t="str">
            <v>Core Products - Clean Air Transportation</v>
          </cell>
          <cell r="F241" t="str">
            <v>DREBA2009-11</v>
          </cell>
          <cell r="G241" t="str">
            <v>PHEV/EV PILO</v>
          </cell>
          <cell r="H241" t="str">
            <v>A</v>
          </cell>
        </row>
        <row r="242">
          <cell r="C242" t="str">
            <v>M&amp;E-AMP/CBP STWD 10 EX-P 2011-21 EX-A LI</v>
          </cell>
          <cell r="D242" t="str">
            <v>13768</v>
          </cell>
          <cell r="E242" t="str">
            <v>EM&amp;V</v>
          </cell>
          <cell r="F242" t="str">
            <v>DREBA2009-11</v>
          </cell>
          <cell r="G242" t="str">
            <v>EM&amp;V_01</v>
          </cell>
          <cell r="H242" t="str">
            <v>A</v>
          </cell>
        </row>
        <row r="243">
          <cell r="C243" t="str">
            <v>M&amp;E-BIP STWD 2010 EX-P/2011-21 EX-A LD I</v>
          </cell>
          <cell r="D243" t="str">
            <v>13768</v>
          </cell>
          <cell r="E243" t="str">
            <v>EM&amp;V</v>
          </cell>
          <cell r="F243" t="str">
            <v>DREBA2009-11</v>
          </cell>
          <cell r="G243" t="str">
            <v>EM&amp;V_01</v>
          </cell>
          <cell r="H243" t="str">
            <v>A</v>
          </cell>
        </row>
        <row r="244">
          <cell r="C244" t="str">
            <v>M&amp;E-CPP/PDP STWD 10 EX-P/2011-21 EX-A LI</v>
          </cell>
          <cell r="D244" t="str">
            <v>13768</v>
          </cell>
          <cell r="E244" t="str">
            <v>EM&amp;V</v>
          </cell>
          <cell r="F244" t="str">
            <v>DREBA2009-11</v>
          </cell>
          <cell r="G244" t="str">
            <v>EM&amp;V_01</v>
          </cell>
          <cell r="H244" t="str">
            <v>A</v>
          </cell>
        </row>
        <row r="245">
          <cell r="C245" t="str">
            <v>M&amp;E-DBP STWD 2010 EX-P/2011-21 EX-A LD I</v>
          </cell>
          <cell r="D245" t="str">
            <v>13768</v>
          </cell>
          <cell r="E245" t="str">
            <v>EM&amp;V</v>
          </cell>
          <cell r="F245" t="str">
            <v>DREBA2009-11</v>
          </cell>
          <cell r="G245" t="str">
            <v>EM&amp;V_01</v>
          </cell>
          <cell r="H245" t="str">
            <v>A</v>
          </cell>
        </row>
        <row r="246">
          <cell r="C246" t="str">
            <v>M&amp;E-PKCHOICE 2010 EX-P/2011-21 EX-A LD I</v>
          </cell>
          <cell r="D246" t="str">
            <v>13768</v>
          </cell>
          <cell r="E246" t="str">
            <v>EM&amp;V</v>
          </cell>
          <cell r="F246" t="str">
            <v>DREBA2009-11</v>
          </cell>
          <cell r="G246" t="str">
            <v>EM&amp;V_01</v>
          </cell>
          <cell r="H246" t="str">
            <v>A</v>
          </cell>
        </row>
        <row r="247">
          <cell r="C247" t="str">
            <v>M&amp;E- HIGH VARIABLE LOAD CUSTOMER STUDY</v>
          </cell>
          <cell r="D247" t="str">
            <v>13768</v>
          </cell>
          <cell r="E247" t="str">
            <v>EM&amp;V</v>
          </cell>
          <cell r="F247" t="str">
            <v>DREBA2009-11</v>
          </cell>
          <cell r="G247" t="str">
            <v>EM&amp;V_01</v>
          </cell>
          <cell r="H247" t="str">
            <v>A</v>
          </cell>
        </row>
        <row r="248">
          <cell r="C248" t="str">
            <v>M&amp;E-NON-RES TOU 10 EX-P/2011-21 EX-A LI</v>
          </cell>
          <cell r="D248" t="str">
            <v>13768</v>
          </cell>
          <cell r="E248" t="str">
            <v>EM&amp;V</v>
          </cell>
          <cell r="F248" t="str">
            <v>DREBA2009-11</v>
          </cell>
          <cell r="G248" t="str">
            <v>EM&amp;V_01</v>
          </cell>
          <cell r="H248" t="str">
            <v>A</v>
          </cell>
        </row>
        <row r="249">
          <cell r="C249" t="str">
            <v>M&amp;E-NON-RES ENROLLMENT FORECAST 2011-21</v>
          </cell>
          <cell r="D249" t="str">
            <v>13768</v>
          </cell>
          <cell r="E249" t="str">
            <v>EM&amp;V</v>
          </cell>
          <cell r="F249" t="str">
            <v>DREBA2009-11</v>
          </cell>
          <cell r="G249" t="str">
            <v>EM&amp;V_01</v>
          </cell>
          <cell r="H249" t="str">
            <v>A</v>
          </cell>
        </row>
        <row r="250">
          <cell r="C250" t="str">
            <v>M&amp;E-PLS 2010 EX-P/2011-21 EX-A LD IMP</v>
          </cell>
          <cell r="D250" t="str">
            <v>13768</v>
          </cell>
          <cell r="E250" t="str">
            <v>EM&amp;V</v>
          </cell>
          <cell r="F250" t="str">
            <v>DREBA2009-11</v>
          </cell>
          <cell r="G250" t="str">
            <v>EM&amp;V_01</v>
          </cell>
          <cell r="H250" t="str">
            <v>A</v>
          </cell>
        </row>
        <row r="251">
          <cell r="C251" t="str">
            <v>IDSM DR AUDITS 10%</v>
          </cell>
          <cell r="D251" t="str">
            <v>14709</v>
          </cell>
          <cell r="E251" t="str">
            <v>Information Technology Products</v>
          </cell>
          <cell r="F251" t="str">
            <v>DREBA2009-11</v>
          </cell>
          <cell r="G251" t="str">
            <v>INTG ENE AUD</v>
          </cell>
          <cell r="H251" t="str">
            <v>A</v>
          </cell>
        </row>
        <row r="252">
          <cell r="C252" t="str">
            <v>AMP-VENDOR PAYMENTS-2009-11-A</v>
          </cell>
          <cell r="D252" t="str">
            <v>12835</v>
          </cell>
          <cell r="E252" t="str">
            <v>Demand Response Operations</v>
          </cell>
          <cell r="F252" t="str">
            <v>DREBA2009-11</v>
          </cell>
          <cell r="G252" t="str">
            <v>AGGR MAN PFO</v>
          </cell>
          <cell r="H252" t="str">
            <v>A</v>
          </cell>
        </row>
        <row r="253">
          <cell r="C253" t="str">
            <v>DREBA2009-11 INCT CUST INFO SYNCH/CONFIG</v>
          </cell>
          <cell r="D253" t="str">
            <v>12835</v>
          </cell>
          <cell r="E253" t="str">
            <v>Demand Response Operations</v>
          </cell>
          <cell r="F253" t="str">
            <v>DREBA2009-11</v>
          </cell>
          <cell r="G253" t="str">
            <v>INTERACT</v>
          </cell>
          <cell r="H253" t="str">
            <v>A</v>
          </cell>
        </row>
        <row r="254">
          <cell r="C254" t="str">
            <v>PTP STAFF-PDP TEAM (LG C&amp;I)</v>
          </cell>
          <cell r="D254" t="str">
            <v>10487</v>
          </cell>
          <cell r="E254" t="str">
            <v>Energy Trading Director-BLOCKED 2/10/04</v>
          </cell>
          <cell r="F254" t="str">
            <v>DREBA2009-11</v>
          </cell>
          <cell r="G254" t="str">
            <v>DR CORE MKT</v>
          </cell>
          <cell r="H254" t="str">
            <v>A</v>
          </cell>
        </row>
        <row r="255">
          <cell r="C255" t="str">
            <v>A&amp;E (SOLUTIONS MARKETING)</v>
          </cell>
          <cell r="D255" t="str">
            <v>14804</v>
          </cell>
          <cell r="E255" t="str">
            <v>PDP Solutions Marketing</v>
          </cell>
          <cell r="F255" t="str">
            <v>DREBA2009-11</v>
          </cell>
          <cell r="G255" t="str">
            <v>DR CORE MKT</v>
          </cell>
          <cell r="H255" t="str">
            <v>A</v>
          </cell>
        </row>
        <row r="256">
          <cell r="C256" t="str">
            <v>DREBA2009-11 FORECASTING DRMI-10847</v>
          </cell>
          <cell r="D256" t="str">
            <v>10847</v>
          </cell>
          <cell r="E256" t="str">
            <v>Emerging Markets - Demand Response</v>
          </cell>
          <cell r="F256" t="str">
            <v>DREBA2009-11</v>
          </cell>
          <cell r="G256" t="str">
            <v>PEAK CHOICE</v>
          </cell>
          <cell r="H256" t="str">
            <v>A</v>
          </cell>
        </row>
        <row r="257">
          <cell r="C257" t="str">
            <v>DREBA2009-11 DR AVAILABITLIY DRMI-10847</v>
          </cell>
          <cell r="D257" t="str">
            <v>10847</v>
          </cell>
          <cell r="E257" t="str">
            <v>Emerging Markets - Demand Response</v>
          </cell>
          <cell r="F257" t="str">
            <v>DREBA2009-11</v>
          </cell>
          <cell r="G257" t="str">
            <v>PEAK CHOICE</v>
          </cell>
          <cell r="H257" t="str">
            <v>A</v>
          </cell>
        </row>
        <row r="258">
          <cell r="C258" t="str">
            <v>DREBA2009-11 BID RQST CREAT DRMI-10847</v>
          </cell>
          <cell r="D258" t="str">
            <v>10847</v>
          </cell>
          <cell r="E258" t="str">
            <v>Emerging Markets - Demand Response</v>
          </cell>
          <cell r="F258" t="str">
            <v>DREBA2009-11</v>
          </cell>
          <cell r="G258" t="str">
            <v>PEAK CHOICE</v>
          </cell>
          <cell r="H258" t="str">
            <v>A</v>
          </cell>
        </row>
        <row r="259">
          <cell r="C259" t="str">
            <v>DREBA2009-11 CUSTMG&amp;RSCSDRMI-10847</v>
          </cell>
          <cell r="D259" t="str">
            <v>10847</v>
          </cell>
          <cell r="E259" t="str">
            <v>Emerging Markets - Demand Response</v>
          </cell>
          <cell r="F259" t="str">
            <v>DREBA2009-11</v>
          </cell>
          <cell r="G259" t="str">
            <v>PEAK CHOICE</v>
          </cell>
          <cell r="H259" t="str">
            <v>A</v>
          </cell>
        </row>
        <row r="260">
          <cell r="C260" t="str">
            <v>DREBA2009-11 CUSTDIS&amp;CRM DRMI-10847</v>
          </cell>
          <cell r="D260" t="str">
            <v>10847</v>
          </cell>
          <cell r="E260" t="str">
            <v>Emerging Markets - Demand Response</v>
          </cell>
          <cell r="F260" t="str">
            <v>DREBA2009-11</v>
          </cell>
          <cell r="G260" t="str">
            <v>PEAK CHOICE</v>
          </cell>
          <cell r="H260" t="str">
            <v>A</v>
          </cell>
        </row>
        <row r="261">
          <cell r="C261" t="str">
            <v>DREBA2009-11 POLICY DRMI-10847</v>
          </cell>
          <cell r="D261" t="str">
            <v>10847</v>
          </cell>
          <cell r="E261" t="str">
            <v>Emerging Markets - Demand Response</v>
          </cell>
          <cell r="F261" t="str">
            <v>DREBA2009-11</v>
          </cell>
          <cell r="G261" t="str">
            <v>PEAK CHOICE</v>
          </cell>
          <cell r="H261" t="str">
            <v>A</v>
          </cell>
        </row>
        <row r="262">
          <cell r="C262" t="str">
            <v>DREBA2009-11 METERDATAMN DRMI-10847</v>
          </cell>
          <cell r="D262" t="str">
            <v>10847</v>
          </cell>
          <cell r="E262" t="str">
            <v>Emerging Markets - Demand Response</v>
          </cell>
          <cell r="F262" t="str">
            <v>DREBA2009-11</v>
          </cell>
          <cell r="G262" t="str">
            <v>PEAK CHOICE</v>
          </cell>
          <cell r="H262" t="str">
            <v>A</v>
          </cell>
        </row>
        <row r="263">
          <cell r="C263" t="str">
            <v>DREBA2009-11 ISOSTLMENTS DRMI-10847</v>
          </cell>
          <cell r="D263" t="str">
            <v>10847</v>
          </cell>
          <cell r="E263" t="str">
            <v>Emerging Markets - Demand Response</v>
          </cell>
          <cell r="F263" t="str">
            <v>DREBA2009-11</v>
          </cell>
          <cell r="G263" t="str">
            <v>PEAK CHOICE</v>
          </cell>
          <cell r="H263" t="str">
            <v>A</v>
          </cell>
        </row>
        <row r="264">
          <cell r="C264" t="str">
            <v>DREBA2009-11 PROGRAMMGM DRMI-10847</v>
          </cell>
          <cell r="D264" t="str">
            <v>10847</v>
          </cell>
          <cell r="E264" t="str">
            <v>Emerging Markets - Demand Response</v>
          </cell>
          <cell r="F264" t="str">
            <v>DREBA2009-11</v>
          </cell>
          <cell r="G264" t="str">
            <v>PEAK CHOICE</v>
          </cell>
          <cell r="H264" t="str">
            <v>A</v>
          </cell>
        </row>
        <row r="265">
          <cell r="C265" t="str">
            <v>DREBA2009-11 TECH ARCH DRMI-10847</v>
          </cell>
          <cell r="D265" t="str">
            <v>10847</v>
          </cell>
          <cell r="E265" t="str">
            <v>Emerging Markets - Demand Response</v>
          </cell>
          <cell r="F265" t="str">
            <v>DREBA2009-11</v>
          </cell>
          <cell r="G265" t="str">
            <v>PEAK CHOICE</v>
          </cell>
          <cell r="H265" t="str">
            <v>A</v>
          </cell>
        </row>
        <row r="266">
          <cell r="C266" t="str">
            <v>DREBA2009-11 OPENADE PLATFORM-10847</v>
          </cell>
          <cell r="D266" t="str">
            <v>10847</v>
          </cell>
          <cell r="E266" t="str">
            <v>Emerging Markets - Demand Response</v>
          </cell>
          <cell r="F266" t="str">
            <v>DREBA2009-11</v>
          </cell>
          <cell r="G266" t="str">
            <v>PEAK CHOICE</v>
          </cell>
          <cell r="H266" t="str">
            <v>A</v>
          </cell>
        </row>
        <row r="267">
          <cell r="C267" t="str">
            <v>DREBA2009-11 OPENADE DRMI-10847</v>
          </cell>
          <cell r="D267" t="str">
            <v>10847</v>
          </cell>
          <cell r="E267" t="str">
            <v>Emerging Markets - Demand Response</v>
          </cell>
          <cell r="F267" t="str">
            <v>DREBA2009-11</v>
          </cell>
          <cell r="G267" t="str">
            <v>PEAK CHOICE</v>
          </cell>
          <cell r="H267" t="str">
            <v>A</v>
          </cell>
        </row>
        <row r="268">
          <cell r="C268" t="str">
            <v>PTP STAFF-PDP TEAM (LG AG)</v>
          </cell>
          <cell r="D268" t="str">
            <v>10487</v>
          </cell>
          <cell r="E268" t="str">
            <v>Energy Trading Director-BLOCKED 2/10/04</v>
          </cell>
          <cell r="F268" t="str">
            <v>DREBA2009-11</v>
          </cell>
          <cell r="G268" t="str">
            <v>DR CORE MKT</v>
          </cell>
          <cell r="H268" t="str">
            <v>A</v>
          </cell>
        </row>
        <row r="269">
          <cell r="C269" t="str">
            <v>PTP STAFF-PDP TEAM (SM AG)</v>
          </cell>
          <cell r="D269" t="str">
            <v>10487</v>
          </cell>
          <cell r="E269" t="str">
            <v>Energy Trading Director-BLOCKED 2/10/04</v>
          </cell>
          <cell r="F269" t="str">
            <v>DREBA2009-11</v>
          </cell>
          <cell r="G269" t="str">
            <v>DR CORE MKT</v>
          </cell>
          <cell r="H269" t="str">
            <v>A</v>
          </cell>
        </row>
        <row r="270">
          <cell r="C270" t="str">
            <v>PTP STAFF-PDP FIELD (LG C&amp;I)</v>
          </cell>
          <cell r="D270" t="str">
            <v>10487</v>
          </cell>
          <cell r="E270" t="str">
            <v>Energy Trading Director-BLOCKED 2/10/04</v>
          </cell>
          <cell r="F270" t="str">
            <v>DREBA2009-11</v>
          </cell>
          <cell r="G270" t="str">
            <v>DR CORE MKT</v>
          </cell>
          <cell r="H270" t="str">
            <v>A</v>
          </cell>
        </row>
        <row r="271">
          <cell r="C271" t="str">
            <v>PTP STAFF-PDP FIELD (LG AG)</v>
          </cell>
          <cell r="D271" t="str">
            <v>10487</v>
          </cell>
          <cell r="E271" t="str">
            <v>Energy Trading Director-BLOCKED 2/10/04</v>
          </cell>
          <cell r="F271" t="str">
            <v>DREBA2009-11</v>
          </cell>
          <cell r="G271" t="str">
            <v>DR CORE MKT</v>
          </cell>
          <cell r="H271" t="str">
            <v>A</v>
          </cell>
        </row>
        <row r="272">
          <cell r="C272" t="str">
            <v>PTP STAFF-PDP FIELD (SM AG)</v>
          </cell>
          <cell r="D272" t="str">
            <v>10487</v>
          </cell>
          <cell r="E272" t="str">
            <v>Energy Trading Director-BLOCKED 2/10/04</v>
          </cell>
          <cell r="F272" t="str">
            <v>DREBA2009-11</v>
          </cell>
          <cell r="G272" t="str">
            <v>DR CORE MKT</v>
          </cell>
          <cell r="H272" t="str">
            <v>A</v>
          </cell>
        </row>
        <row r="273">
          <cell r="C273" t="str">
            <v>M&amp;E-AMP/CBP 2011 EX-P &amp; 2012-22 EX-A LI</v>
          </cell>
          <cell r="D273" t="str">
            <v>13768</v>
          </cell>
          <cell r="E273" t="str">
            <v>EM&amp;V</v>
          </cell>
          <cell r="F273" t="str">
            <v>DREBA2009-11</v>
          </cell>
          <cell r="G273" t="str">
            <v>EM&amp;V_01</v>
          </cell>
          <cell r="H273" t="str">
            <v>A</v>
          </cell>
        </row>
        <row r="274">
          <cell r="C274" t="str">
            <v>M&amp;E-BIP 2011 EX-P &amp; 2012-22 EX-A LI</v>
          </cell>
          <cell r="D274" t="str">
            <v>13768</v>
          </cell>
          <cell r="E274" t="str">
            <v>EM&amp;V</v>
          </cell>
          <cell r="F274" t="str">
            <v>DREBA2009-11</v>
          </cell>
          <cell r="G274" t="str">
            <v>EM&amp;V_01</v>
          </cell>
          <cell r="H274" t="str">
            <v>A</v>
          </cell>
        </row>
        <row r="275">
          <cell r="C275" t="str">
            <v>M&amp;E-CPP/PDP 2011 EX-P &amp; 2012-22 EX-A LI</v>
          </cell>
          <cell r="D275" t="str">
            <v>13768</v>
          </cell>
          <cell r="E275" t="str">
            <v>EM&amp;V</v>
          </cell>
          <cell r="F275" t="str">
            <v>DREBA2009-11</v>
          </cell>
          <cell r="G275" t="str">
            <v>EM&amp;V_01</v>
          </cell>
          <cell r="H275" t="str">
            <v>A</v>
          </cell>
        </row>
        <row r="276">
          <cell r="C276" t="str">
            <v>M&amp;E-DBP 2011 EX-P &amp; 2012-22 EX-A LI</v>
          </cell>
          <cell r="D276" t="str">
            <v>13768</v>
          </cell>
          <cell r="E276" t="str">
            <v>EM&amp;V</v>
          </cell>
          <cell r="F276" t="str">
            <v>DREBA2009-11</v>
          </cell>
          <cell r="G276" t="str">
            <v>EM&amp;V_01</v>
          </cell>
          <cell r="H276" t="str">
            <v>A</v>
          </cell>
        </row>
        <row r="277">
          <cell r="C277" t="str">
            <v>M&amp;E-CPP RESPONSIVENESS STUDY</v>
          </cell>
          <cell r="D277" t="str">
            <v>13768</v>
          </cell>
          <cell r="E277" t="str">
            <v>EM&amp;V</v>
          </cell>
          <cell r="F277" t="str">
            <v>DREBA2009-11</v>
          </cell>
          <cell r="G277" t="str">
            <v>EM&amp;V_01</v>
          </cell>
          <cell r="H277" t="str">
            <v>A</v>
          </cell>
        </row>
        <row r="278">
          <cell r="C278" t="str">
            <v>M&amp;E-ME&amp;O BASELINE STUDY</v>
          </cell>
          <cell r="D278" t="str">
            <v>13768</v>
          </cell>
          <cell r="E278" t="str">
            <v>EM&amp;V</v>
          </cell>
          <cell r="F278" t="str">
            <v>DREBA2009-11</v>
          </cell>
          <cell r="G278" t="str">
            <v>EM&amp;V_01</v>
          </cell>
          <cell r="H278" t="str">
            <v>A</v>
          </cell>
        </row>
        <row r="279">
          <cell r="C279" t="str">
            <v>M&amp;E-DR POTENTIAL FOR RENEWABLE INTERGRTN</v>
          </cell>
          <cell r="D279" t="str">
            <v>13768</v>
          </cell>
          <cell r="E279" t="str">
            <v>EM&amp;V</v>
          </cell>
          <cell r="F279" t="str">
            <v>DREBA2009-11</v>
          </cell>
          <cell r="G279" t="str">
            <v>EM&amp;V_01</v>
          </cell>
          <cell r="H279" t="str">
            <v>A</v>
          </cell>
        </row>
        <row r="280">
          <cell r="C280" t="str">
            <v>M&amp;E-PEAKCHOICE 2011 LI &amp; PROC EVALS</v>
          </cell>
          <cell r="D280" t="str">
            <v>13768</v>
          </cell>
          <cell r="E280" t="str">
            <v>EM&amp;V</v>
          </cell>
          <cell r="F280" t="str">
            <v>DREBA2009-11</v>
          </cell>
          <cell r="G280" t="str">
            <v>EM&amp;V_01</v>
          </cell>
          <cell r="H280" t="str">
            <v>A</v>
          </cell>
        </row>
        <row r="281">
          <cell r="C281" t="str">
            <v>M&amp;E-PLS 2011 EX-P &amp; 2012-22 EX-A LI</v>
          </cell>
          <cell r="D281" t="str">
            <v>13768</v>
          </cell>
          <cell r="E281" t="str">
            <v>EM&amp;V</v>
          </cell>
          <cell r="F281" t="str">
            <v>DREBA2009-11</v>
          </cell>
          <cell r="G281" t="str">
            <v>EM&amp;V_01</v>
          </cell>
          <cell r="H281" t="str">
            <v>A</v>
          </cell>
        </row>
        <row r="282">
          <cell r="C282" t="str">
            <v>M&amp;E-NRS TOU 2011 EX-P &amp; 2012-22 EX-A LI</v>
          </cell>
          <cell r="D282" t="str">
            <v>13768</v>
          </cell>
          <cell r="E282" t="str">
            <v>EM&amp;V</v>
          </cell>
          <cell r="F282" t="str">
            <v>DREBA2009-11</v>
          </cell>
          <cell r="G282" t="str">
            <v>EM&amp;V_01</v>
          </cell>
          <cell r="H282" t="str">
            <v>A</v>
          </cell>
        </row>
        <row r="283">
          <cell r="C283" t="str">
            <v>M&amp;E-NRS DR ENROLLMENT FORECAST 2012-22</v>
          </cell>
          <cell r="D283" t="str">
            <v>13768</v>
          </cell>
          <cell r="E283" t="str">
            <v>EM&amp;V</v>
          </cell>
          <cell r="F283" t="str">
            <v>DREBA2009-11</v>
          </cell>
          <cell r="G283" t="str">
            <v>EM&amp;V_01</v>
          </cell>
          <cell r="H283" t="str">
            <v>A</v>
          </cell>
        </row>
        <row r="284">
          <cell r="C284" t="str">
            <v>M&amp;E-PROGRAM MGMT</v>
          </cell>
          <cell r="D284" t="str">
            <v>13768</v>
          </cell>
          <cell r="E284" t="str">
            <v>EM&amp;V</v>
          </cell>
          <cell r="F284" t="str">
            <v>DREBA2009-11</v>
          </cell>
          <cell r="G284" t="str">
            <v>EM&amp;V_01</v>
          </cell>
          <cell r="H284" t="str">
            <v>A</v>
          </cell>
        </row>
        <row r="285">
          <cell r="C285" t="str">
            <v>DREBA2012-14AGGR MAN PFO-10847-A</v>
          </cell>
          <cell r="D285" t="str">
            <v>10847</v>
          </cell>
          <cell r="E285" t="str">
            <v>Emerging Markets - Demand Response</v>
          </cell>
          <cell r="F285" t="str">
            <v>DREBA2012-14</v>
          </cell>
          <cell r="G285" t="str">
            <v>AGGR MAN PFO</v>
          </cell>
          <cell r="H285" t="str">
            <v>A</v>
          </cell>
        </row>
        <row r="286">
          <cell r="C286" t="str">
            <v>DREBA2012-14AGGR MAN PFO-12835-A</v>
          </cell>
          <cell r="D286" t="str">
            <v>12835</v>
          </cell>
          <cell r="E286" t="str">
            <v>Demand Response Operations</v>
          </cell>
          <cell r="F286" t="str">
            <v>DREBA2012-14</v>
          </cell>
          <cell r="G286" t="str">
            <v>AGGR MAN PFO</v>
          </cell>
          <cell r="H286" t="str">
            <v>A</v>
          </cell>
        </row>
        <row r="287">
          <cell r="C287" t="str">
            <v>DREBA2012-14AGGR MAN PFO-13636-A</v>
          </cell>
          <cell r="D287" t="str">
            <v>13636</v>
          </cell>
          <cell r="E287" t="str">
            <v>Portfolio Data &amp; Analysis/SHIN</v>
          </cell>
          <cell r="F287" t="str">
            <v>DREBA2012-14</v>
          </cell>
          <cell r="G287" t="str">
            <v>AGGR MAN PFO</v>
          </cell>
          <cell r="H287" t="str">
            <v>A</v>
          </cell>
        </row>
        <row r="288">
          <cell r="C288" t="str">
            <v>DREBA2012-14AGGR MAN PFO-13723-A</v>
          </cell>
          <cell r="D288" t="str">
            <v>13723</v>
          </cell>
          <cell r="E288" t="str">
            <v>Policy Planning</v>
          </cell>
          <cell r="F288" t="str">
            <v>DREBA2012-14</v>
          </cell>
          <cell r="G288" t="str">
            <v>AGGR MAN PFO</v>
          </cell>
          <cell r="H288" t="str">
            <v>A</v>
          </cell>
        </row>
        <row r="289">
          <cell r="C289" t="str">
            <v>DREBA2012-14AGGR MAN PFO-13973-A</v>
          </cell>
          <cell r="D289" t="str">
            <v>13973</v>
          </cell>
          <cell r="E289" t="str">
            <v>Business System Administration</v>
          </cell>
          <cell r="F289" t="str">
            <v>DREBA2012-14</v>
          </cell>
          <cell r="G289" t="str">
            <v>AGGR MAN PFO</v>
          </cell>
          <cell r="H289" t="str">
            <v>A</v>
          </cell>
        </row>
        <row r="290">
          <cell r="C290" t="str">
            <v>DREBA2012-14AGGR MAN PFO-14045-A</v>
          </cell>
          <cell r="D290" t="str">
            <v>14045</v>
          </cell>
          <cell r="E290" t="str">
            <v>Policy Implementation &amp; Reporting</v>
          </cell>
          <cell r="F290" t="str">
            <v>DREBA2012-14</v>
          </cell>
          <cell r="G290" t="str">
            <v>AGGR MAN PFO</v>
          </cell>
          <cell r="H290" t="str">
            <v>A</v>
          </cell>
        </row>
        <row r="291">
          <cell r="C291" t="str">
            <v>DREBA2012-14AGGR MAN PFO-14714-A</v>
          </cell>
          <cell r="D291" t="str">
            <v>14714</v>
          </cell>
          <cell r="E291" t="str">
            <v>Operations Support</v>
          </cell>
          <cell r="F291" t="str">
            <v>DREBA2012-14</v>
          </cell>
          <cell r="G291" t="str">
            <v>AGGR MAN PFO</v>
          </cell>
          <cell r="H291" t="str">
            <v>A</v>
          </cell>
        </row>
        <row r="292">
          <cell r="C292" t="str">
            <v>DREBA2012-14AUTO DR-10847-A</v>
          </cell>
          <cell r="D292" t="str">
            <v>10847</v>
          </cell>
          <cell r="E292" t="str">
            <v>Emerging Markets - Demand Response</v>
          </cell>
          <cell r="F292" t="str">
            <v>DREBA2012-14</v>
          </cell>
          <cell r="G292" t="str">
            <v>AUTO DR</v>
          </cell>
          <cell r="H292" t="str">
            <v>A</v>
          </cell>
        </row>
        <row r="293">
          <cell r="C293" t="str">
            <v>DREBA2012-14AUTO DR-13636-A</v>
          </cell>
          <cell r="D293" t="str">
            <v>13636</v>
          </cell>
          <cell r="E293" t="str">
            <v>Portfolio Data &amp; Analysis/SHIN</v>
          </cell>
          <cell r="F293" t="str">
            <v>DREBA2012-14</v>
          </cell>
          <cell r="G293" t="str">
            <v>AUTO DR</v>
          </cell>
          <cell r="H293" t="str">
            <v>A</v>
          </cell>
        </row>
        <row r="294">
          <cell r="C294" t="str">
            <v>DREBA2012-14AUTO DR-13701-A</v>
          </cell>
          <cell r="D294" t="str">
            <v>13701</v>
          </cell>
          <cell r="E294" t="str">
            <v>CES Economic Modeling</v>
          </cell>
          <cell r="F294" t="str">
            <v>DREBA2012-14</v>
          </cell>
          <cell r="G294" t="str">
            <v>AUTO DR</v>
          </cell>
          <cell r="H294" t="str">
            <v>A</v>
          </cell>
        </row>
        <row r="295">
          <cell r="C295" t="str">
            <v>DREBA2012-14AUTO DR-13723-A</v>
          </cell>
          <cell r="D295" t="str">
            <v>13723</v>
          </cell>
          <cell r="E295" t="str">
            <v>Policy Planning</v>
          </cell>
          <cell r="F295" t="str">
            <v>DREBA2012-14</v>
          </cell>
          <cell r="G295" t="str">
            <v>AUTO DR</v>
          </cell>
          <cell r="H295" t="str">
            <v>A</v>
          </cell>
        </row>
        <row r="296">
          <cell r="C296" t="str">
            <v>DREBA2012-14AUTO DR-13983-A</v>
          </cell>
          <cell r="D296" t="str">
            <v>13983</v>
          </cell>
          <cell r="E296" t="str">
            <v>Emerging Information Products &amp; Platform</v>
          </cell>
          <cell r="F296" t="str">
            <v>DREBA2012-14</v>
          </cell>
          <cell r="G296" t="str">
            <v>AUTO DR</v>
          </cell>
          <cell r="H296" t="str">
            <v>A</v>
          </cell>
        </row>
        <row r="297">
          <cell r="C297" t="str">
            <v>DREBA2012-14AUTO DR-13988-A</v>
          </cell>
          <cell r="D297" t="str">
            <v>13988</v>
          </cell>
          <cell r="E297" t="str">
            <v>Product Lifecycle, Lifecycle &amp; Road Map</v>
          </cell>
          <cell r="F297" t="str">
            <v>DREBA2012-14</v>
          </cell>
          <cell r="G297" t="str">
            <v>AUTO DR</v>
          </cell>
          <cell r="H297" t="str">
            <v>A</v>
          </cell>
        </row>
        <row r="298">
          <cell r="C298" t="str">
            <v>DREBA2012-14AUTO DR-14045-A</v>
          </cell>
          <cell r="D298" t="str">
            <v>14045</v>
          </cell>
          <cell r="E298" t="str">
            <v>Policy Implementation &amp; Reporting</v>
          </cell>
          <cell r="F298" t="str">
            <v>DREBA2012-14</v>
          </cell>
          <cell r="G298" t="str">
            <v>AUTO DR</v>
          </cell>
          <cell r="H298" t="str">
            <v>A</v>
          </cell>
        </row>
        <row r="299">
          <cell r="C299" t="str">
            <v>DREBA2012-14BASEINTERRUP-10847-A</v>
          </cell>
          <cell r="D299" t="str">
            <v>10847</v>
          </cell>
          <cell r="E299" t="str">
            <v>Emerging Markets - Demand Response</v>
          </cell>
          <cell r="F299" t="str">
            <v>DREBA2012-14</v>
          </cell>
          <cell r="G299" t="str">
            <v>BASEINTERRUP</v>
          </cell>
          <cell r="H299" t="str">
            <v>A</v>
          </cell>
        </row>
        <row r="300">
          <cell r="C300" t="str">
            <v>DREBA2012-14BASEINTERRUP-13636-A</v>
          </cell>
          <cell r="D300" t="str">
            <v>13636</v>
          </cell>
          <cell r="E300" t="str">
            <v>Portfolio Data &amp; Analysis/SHIN</v>
          </cell>
          <cell r="F300" t="str">
            <v>DREBA2012-14</v>
          </cell>
          <cell r="G300" t="str">
            <v>BASEINTERRUP</v>
          </cell>
          <cell r="H300" t="str">
            <v>A</v>
          </cell>
        </row>
        <row r="301">
          <cell r="C301" t="str">
            <v>DREBA2012-14BASEINTERRUP-13701-A</v>
          </cell>
          <cell r="D301" t="str">
            <v>13701</v>
          </cell>
          <cell r="E301" t="str">
            <v>CES Economic Modeling</v>
          </cell>
          <cell r="F301" t="str">
            <v>DREBA2012-14</v>
          </cell>
          <cell r="G301" t="str">
            <v>BASEINTERRUP</v>
          </cell>
          <cell r="H301" t="str">
            <v>A</v>
          </cell>
        </row>
        <row r="302">
          <cell r="C302" t="str">
            <v>DREBA2012-14BASEINTERRUP-13723-A</v>
          </cell>
          <cell r="D302" t="str">
            <v>13723</v>
          </cell>
          <cell r="E302" t="str">
            <v>Policy Planning</v>
          </cell>
          <cell r="F302" t="str">
            <v>DREBA2012-14</v>
          </cell>
          <cell r="G302" t="str">
            <v>BASEINTERRUP</v>
          </cell>
          <cell r="H302" t="str">
            <v>A</v>
          </cell>
        </row>
        <row r="303">
          <cell r="C303" t="str">
            <v>DREBA2012-14BASEINTERRUP-13983-A</v>
          </cell>
          <cell r="D303" t="str">
            <v>13983</v>
          </cell>
          <cell r="E303" t="str">
            <v>Emerging Information Products &amp; Platform</v>
          </cell>
          <cell r="F303" t="str">
            <v>DREBA2012-14</v>
          </cell>
          <cell r="G303" t="str">
            <v>BASEINTERRUP</v>
          </cell>
          <cell r="H303" t="str">
            <v>A</v>
          </cell>
        </row>
        <row r="304">
          <cell r="C304" t="str">
            <v>DREBA2012-14BASEINTERRUP-13988-A</v>
          </cell>
          <cell r="D304" t="str">
            <v>13988</v>
          </cell>
          <cell r="E304" t="str">
            <v>Product Lifecycle, Lifecycle &amp; Road Map</v>
          </cell>
          <cell r="F304" t="str">
            <v>DREBA2012-14</v>
          </cell>
          <cell r="G304" t="str">
            <v>BASEINTERRUP</v>
          </cell>
          <cell r="H304" t="str">
            <v>A</v>
          </cell>
        </row>
        <row r="305">
          <cell r="C305" t="str">
            <v>DREBA2012-14BASEINTERRUP-14045-A</v>
          </cell>
          <cell r="D305" t="str">
            <v>14045</v>
          </cell>
          <cell r="E305" t="str">
            <v>Policy Implementation &amp; Reporting</v>
          </cell>
          <cell r="F305" t="str">
            <v>DREBA2012-14</v>
          </cell>
          <cell r="G305" t="str">
            <v>BASEINTERRUP</v>
          </cell>
          <cell r="H305" t="str">
            <v>A</v>
          </cell>
        </row>
        <row r="306">
          <cell r="C306" t="str">
            <v>DREBA2012-14C&amp;I INTM RSC-10847-A</v>
          </cell>
          <cell r="D306" t="str">
            <v>10847</v>
          </cell>
          <cell r="E306" t="str">
            <v>Emerging Markets - Demand Response</v>
          </cell>
          <cell r="F306" t="str">
            <v>DREBA2012-14</v>
          </cell>
          <cell r="G306" t="str">
            <v>C&amp;I INTM RSC</v>
          </cell>
          <cell r="H306" t="str">
            <v>A</v>
          </cell>
        </row>
        <row r="307">
          <cell r="C307" t="str">
            <v>DREBA2012-14C&amp;I INTM RSC-13636-A</v>
          </cell>
          <cell r="D307" t="str">
            <v>13636</v>
          </cell>
          <cell r="E307" t="str">
            <v>Portfolio Data &amp; Analysis/SHIN</v>
          </cell>
          <cell r="F307" t="str">
            <v>DREBA2012-14</v>
          </cell>
          <cell r="G307" t="str">
            <v>C&amp;I INTM RSC</v>
          </cell>
          <cell r="H307" t="str">
            <v>A</v>
          </cell>
        </row>
        <row r="308">
          <cell r="C308" t="str">
            <v>DREBA2012-14C&amp;I INTM RSC-13701-A</v>
          </cell>
          <cell r="D308" t="str">
            <v>13701</v>
          </cell>
          <cell r="E308" t="str">
            <v>CES Economic Modeling</v>
          </cell>
          <cell r="F308" t="str">
            <v>DREBA2012-14</v>
          </cell>
          <cell r="G308" t="str">
            <v>C&amp;I INTM RSC</v>
          </cell>
          <cell r="H308" t="str">
            <v>A</v>
          </cell>
        </row>
        <row r="309">
          <cell r="C309" t="str">
            <v>DREBA2012-14C&amp;I INTM RSC-13723-A</v>
          </cell>
          <cell r="D309" t="str">
            <v>13723</v>
          </cell>
          <cell r="E309" t="str">
            <v>Policy Planning</v>
          </cell>
          <cell r="F309" t="str">
            <v>DREBA2012-14</v>
          </cell>
          <cell r="G309" t="str">
            <v>C&amp;I INTM RSC</v>
          </cell>
          <cell r="H309" t="str">
            <v>A</v>
          </cell>
        </row>
        <row r="310">
          <cell r="C310" t="str">
            <v>DREBA2012-14C&amp;I INTM RSC-13983-A</v>
          </cell>
          <cell r="D310" t="str">
            <v>13983</v>
          </cell>
          <cell r="E310" t="str">
            <v>Emerging Information Products &amp; Platform</v>
          </cell>
          <cell r="F310" t="str">
            <v>DREBA2012-14</v>
          </cell>
          <cell r="G310" t="str">
            <v>C&amp;I INTM RSC</v>
          </cell>
          <cell r="H310" t="str">
            <v>A</v>
          </cell>
        </row>
        <row r="311">
          <cell r="C311" t="str">
            <v>DREBA2012-14C&amp;I INTM RSC-13988-A</v>
          </cell>
          <cell r="D311" t="str">
            <v>13988</v>
          </cell>
          <cell r="E311" t="str">
            <v>Product Lifecycle, Lifecycle &amp; Road Map</v>
          </cell>
          <cell r="F311" t="str">
            <v>DREBA2012-14</v>
          </cell>
          <cell r="G311" t="str">
            <v>C&amp;I INTM RSC</v>
          </cell>
          <cell r="H311" t="str">
            <v>A</v>
          </cell>
        </row>
        <row r="312">
          <cell r="C312" t="str">
            <v>DREBA2012-14CAPACIT BIDD-10847-A</v>
          </cell>
          <cell r="D312" t="str">
            <v>10847</v>
          </cell>
          <cell r="E312" t="str">
            <v>Emerging Markets - Demand Response</v>
          </cell>
          <cell r="F312" t="str">
            <v>DREBA2012-14</v>
          </cell>
          <cell r="G312" t="str">
            <v>CAPACIT BIDD</v>
          </cell>
          <cell r="H312" t="str">
            <v>A</v>
          </cell>
        </row>
        <row r="313">
          <cell r="C313" t="str">
            <v>DREBA2012-14CAPACIT BIDD-12835-A</v>
          </cell>
          <cell r="D313" t="str">
            <v>12835</v>
          </cell>
          <cell r="E313" t="str">
            <v>Demand Response Operations</v>
          </cell>
          <cell r="F313" t="str">
            <v>DREBA2012-14</v>
          </cell>
          <cell r="G313" t="str">
            <v>CAPACIT BIDD</v>
          </cell>
          <cell r="H313" t="str">
            <v>A</v>
          </cell>
        </row>
        <row r="314">
          <cell r="C314" t="str">
            <v>DREBA2012-14CAPACIT BIDD-13636-A</v>
          </cell>
          <cell r="D314" t="str">
            <v>13636</v>
          </cell>
          <cell r="E314" t="str">
            <v>Portfolio Data &amp; Analysis/SHIN</v>
          </cell>
          <cell r="F314" t="str">
            <v>DREBA2012-14</v>
          </cell>
          <cell r="G314" t="str">
            <v>CAPACIT BIDD</v>
          </cell>
          <cell r="H314" t="str">
            <v>A</v>
          </cell>
        </row>
        <row r="315">
          <cell r="C315" t="str">
            <v>DREBA2012-14CAPACIT BIDD-13723-A</v>
          </cell>
          <cell r="D315" t="str">
            <v>13723</v>
          </cell>
          <cell r="E315" t="str">
            <v>Policy Planning</v>
          </cell>
          <cell r="F315" t="str">
            <v>DREBA2012-14</v>
          </cell>
          <cell r="G315" t="str">
            <v>CAPACIT BIDD</v>
          </cell>
          <cell r="H315" t="str">
            <v>A</v>
          </cell>
        </row>
        <row r="316">
          <cell r="C316" t="str">
            <v>DREBA2012-14CAPACIT BIDD-13973-A</v>
          </cell>
          <cell r="D316" t="str">
            <v>13973</v>
          </cell>
          <cell r="E316" t="str">
            <v>Business System Administration</v>
          </cell>
          <cell r="F316" t="str">
            <v>DREBA2012-14</v>
          </cell>
          <cell r="G316" t="str">
            <v>CAPACIT BIDD</v>
          </cell>
          <cell r="H316" t="str">
            <v>A</v>
          </cell>
        </row>
        <row r="317">
          <cell r="C317" t="str">
            <v>DREBA2012-14CAPACIT BIDD-14045-A</v>
          </cell>
          <cell r="D317" t="str">
            <v>14045</v>
          </cell>
          <cell r="E317" t="str">
            <v>Policy Implementation &amp; Reporting</v>
          </cell>
          <cell r="F317" t="str">
            <v>DREBA2012-14</v>
          </cell>
          <cell r="G317" t="str">
            <v>CAPACIT BIDD</v>
          </cell>
          <cell r="H317" t="str">
            <v>A</v>
          </cell>
        </row>
        <row r="318">
          <cell r="C318" t="str">
            <v>DREBA2012-14CAPACIT BIDD-14714-A</v>
          </cell>
          <cell r="D318" t="str">
            <v>14714</v>
          </cell>
          <cell r="E318" t="str">
            <v>Operations Support</v>
          </cell>
          <cell r="F318" t="str">
            <v>DREBA2012-14</v>
          </cell>
          <cell r="G318" t="str">
            <v>CAPACIT BIDD</v>
          </cell>
          <cell r="H318" t="str">
            <v>A</v>
          </cell>
        </row>
        <row r="319">
          <cell r="C319" t="str">
            <v>DREBA2012-14DEMAND BIDD-10847-A</v>
          </cell>
          <cell r="D319" t="str">
            <v>10847</v>
          </cell>
          <cell r="E319" t="str">
            <v>Emerging Markets - Demand Response</v>
          </cell>
          <cell r="F319" t="str">
            <v>DREBA2012-14</v>
          </cell>
          <cell r="G319" t="str">
            <v>DEMAND BIDD</v>
          </cell>
          <cell r="H319" t="str">
            <v>A</v>
          </cell>
        </row>
        <row r="320">
          <cell r="C320" t="str">
            <v>DREBA2012-14DEMAND BIDD-13636-A</v>
          </cell>
          <cell r="D320" t="str">
            <v>13636</v>
          </cell>
          <cell r="E320" t="str">
            <v>Portfolio Data &amp; Analysis/SHIN</v>
          </cell>
          <cell r="F320" t="str">
            <v>DREBA2012-14</v>
          </cell>
          <cell r="G320" t="str">
            <v>DEMAND BIDD</v>
          </cell>
          <cell r="H320" t="str">
            <v>A</v>
          </cell>
        </row>
        <row r="321">
          <cell r="C321" t="str">
            <v>DREBA2012-14DEMAND BIDD-13701-A</v>
          </cell>
          <cell r="D321" t="str">
            <v>13701</v>
          </cell>
          <cell r="E321" t="str">
            <v>CES Economic Modeling</v>
          </cell>
          <cell r="F321" t="str">
            <v>DREBA2012-14</v>
          </cell>
          <cell r="G321" t="str">
            <v>DEMAND BIDD</v>
          </cell>
          <cell r="H321" t="str">
            <v>A</v>
          </cell>
        </row>
        <row r="322">
          <cell r="C322" t="str">
            <v>DREBA2012-14DEMAND BIDD-13723-A</v>
          </cell>
          <cell r="D322" t="str">
            <v>13723</v>
          </cell>
          <cell r="E322" t="str">
            <v>Policy Planning</v>
          </cell>
          <cell r="F322" t="str">
            <v>DREBA2012-14</v>
          </cell>
          <cell r="G322" t="str">
            <v>DEMAND BIDD</v>
          </cell>
          <cell r="H322" t="str">
            <v>A</v>
          </cell>
        </row>
        <row r="323">
          <cell r="C323" t="str">
            <v>DREBA2012-14DEMAND BIDD-13983-A</v>
          </cell>
          <cell r="D323" t="str">
            <v>13983</v>
          </cell>
          <cell r="E323" t="str">
            <v>Emerging Information Products &amp; Platform</v>
          </cell>
          <cell r="F323" t="str">
            <v>DREBA2012-14</v>
          </cell>
          <cell r="G323" t="str">
            <v>DEMAND BIDD</v>
          </cell>
          <cell r="H323" t="str">
            <v>A</v>
          </cell>
        </row>
        <row r="324">
          <cell r="C324" t="str">
            <v>DREBA2012-14DEMAND BIDD-13988-A</v>
          </cell>
          <cell r="D324" t="str">
            <v>13988</v>
          </cell>
          <cell r="E324" t="str">
            <v>Product Lifecycle, Lifecycle &amp; Road Map</v>
          </cell>
          <cell r="F324" t="str">
            <v>DREBA2012-14</v>
          </cell>
          <cell r="G324" t="str">
            <v>DEMAND BIDD</v>
          </cell>
          <cell r="H324" t="str">
            <v>A</v>
          </cell>
        </row>
        <row r="325">
          <cell r="C325" t="str">
            <v>DREBA2012-14DEMAND BIDD-14045-A</v>
          </cell>
          <cell r="D325" t="str">
            <v>14045</v>
          </cell>
          <cell r="E325" t="str">
            <v>Policy Implementation &amp; Reporting</v>
          </cell>
          <cell r="F325" t="str">
            <v>DREBA2012-14</v>
          </cell>
          <cell r="G325" t="str">
            <v>DEMAND BIDD</v>
          </cell>
          <cell r="H325" t="str">
            <v>A</v>
          </cell>
        </row>
        <row r="326">
          <cell r="C326" t="str">
            <v>DREBA2012-14DR CORE E&amp;T-11003-A</v>
          </cell>
          <cell r="D326" t="str">
            <v>11003</v>
          </cell>
          <cell r="E326" t="str">
            <v>Sales &amp; Service North Coast</v>
          </cell>
          <cell r="F326" t="str">
            <v>DREBA2012-14</v>
          </cell>
          <cell r="G326" t="str">
            <v>DR CORE E&amp;T</v>
          </cell>
          <cell r="H326" t="str">
            <v>A</v>
          </cell>
        </row>
        <row r="327">
          <cell r="C327" t="str">
            <v>DREBA2012-14DR CORE E&amp;T-11018-A</v>
          </cell>
          <cell r="D327" t="str">
            <v>11018</v>
          </cell>
          <cell r="E327" t="str">
            <v>Sales &amp; Service San Jose</v>
          </cell>
          <cell r="F327" t="str">
            <v>DREBA2012-14</v>
          </cell>
          <cell r="G327" t="str">
            <v>DR CORE E&amp;T</v>
          </cell>
          <cell r="H327" t="str">
            <v>A</v>
          </cell>
        </row>
        <row r="328">
          <cell r="C328" t="str">
            <v>DREBA2012-14DR CORE E&amp;T-11030-A</v>
          </cell>
          <cell r="D328" t="str">
            <v>11030</v>
          </cell>
          <cell r="E328" t="str">
            <v>Sales &amp; Service Area 6 North</v>
          </cell>
          <cell r="F328" t="str">
            <v>DREBA2012-14</v>
          </cell>
          <cell r="G328" t="str">
            <v>DR CORE E&amp;T</v>
          </cell>
          <cell r="H328" t="str">
            <v>A</v>
          </cell>
        </row>
        <row r="329">
          <cell r="C329" t="str">
            <v>DREBA2012-14DR CORE E&amp;T-11041-A</v>
          </cell>
          <cell r="D329" t="str">
            <v>11041</v>
          </cell>
          <cell r="E329" t="str">
            <v>Sales &amp; Service Area 6 - Sac/Sierra</v>
          </cell>
          <cell r="F329" t="str">
            <v>DREBA2012-14</v>
          </cell>
          <cell r="G329" t="str">
            <v>DR CORE E&amp;T</v>
          </cell>
          <cell r="H329" t="str">
            <v>A</v>
          </cell>
        </row>
        <row r="330">
          <cell r="C330" t="str">
            <v>DREBA2012-14DR CORE E&amp;T-11081-A</v>
          </cell>
          <cell r="D330" t="str">
            <v>11081</v>
          </cell>
          <cell r="E330" t="str">
            <v>Sales &amp; Service Fresno</v>
          </cell>
          <cell r="F330" t="str">
            <v>DREBA2012-14</v>
          </cell>
          <cell r="G330" t="str">
            <v>DR CORE E&amp;T</v>
          </cell>
          <cell r="H330" t="str">
            <v>A</v>
          </cell>
        </row>
        <row r="331">
          <cell r="C331" t="str">
            <v>DREBA2012-14DR CORE E&amp;T-11086-A</v>
          </cell>
          <cell r="D331" t="str">
            <v>11086</v>
          </cell>
          <cell r="E331" t="str">
            <v>Sales &amp; Service Kern</v>
          </cell>
          <cell r="F331" t="str">
            <v>DREBA2012-14</v>
          </cell>
          <cell r="G331" t="str">
            <v>DR CORE E&amp;T</v>
          </cell>
          <cell r="H331" t="str">
            <v>A</v>
          </cell>
        </row>
        <row r="332">
          <cell r="C332" t="str">
            <v>DREBA2012-14DR CORE E&amp;T-11095-A</v>
          </cell>
          <cell r="D332" t="str">
            <v>11095</v>
          </cell>
          <cell r="E332" t="str">
            <v>Sales &amp; Service Area 5-Stockton/Yosemite</v>
          </cell>
          <cell r="F332" t="str">
            <v>DREBA2012-14</v>
          </cell>
          <cell r="G332" t="str">
            <v>DR CORE E&amp;T</v>
          </cell>
          <cell r="H332" t="str">
            <v>A</v>
          </cell>
        </row>
        <row r="333">
          <cell r="C333" t="str">
            <v>DREBA2012-14DR CORE E&amp;T-11114-A</v>
          </cell>
          <cell r="D333" t="str">
            <v>11114</v>
          </cell>
          <cell r="E333" t="str">
            <v>Sales  Operations</v>
          </cell>
          <cell r="F333" t="str">
            <v>DREBA2012-14</v>
          </cell>
          <cell r="G333" t="str">
            <v>DR CORE E&amp;T</v>
          </cell>
          <cell r="H333" t="str">
            <v>A</v>
          </cell>
        </row>
        <row r="334">
          <cell r="C334" t="str">
            <v>DREBA2012-14DR CORE E&amp;T-11696-A</v>
          </cell>
          <cell r="D334" t="str">
            <v>11696</v>
          </cell>
          <cell r="E334" t="str">
            <v>Sales &amp; Service Area 2</v>
          </cell>
          <cell r="F334" t="str">
            <v>DREBA2012-14</v>
          </cell>
          <cell r="G334" t="str">
            <v>DR CORE E&amp;T</v>
          </cell>
          <cell r="H334" t="str">
            <v>A</v>
          </cell>
        </row>
        <row r="335">
          <cell r="C335" t="str">
            <v>DREBA2012-14DR CORE E&amp;T-11764-A</v>
          </cell>
          <cell r="D335" t="str">
            <v>11764</v>
          </cell>
          <cell r="E335" t="str">
            <v>Sales &amp; Service Area 1 - SF/PN</v>
          </cell>
          <cell r="F335" t="str">
            <v>DREBA2012-14</v>
          </cell>
          <cell r="G335" t="str">
            <v>DR CORE E&amp;T</v>
          </cell>
          <cell r="H335" t="str">
            <v>A</v>
          </cell>
        </row>
        <row r="336">
          <cell r="C336" t="str">
            <v>DREBA2012-14DR CORE E&amp;T-12866-A</v>
          </cell>
          <cell r="D336" t="str">
            <v>12866</v>
          </cell>
          <cell r="E336" t="str">
            <v>Fed/State/Ind SAM</v>
          </cell>
          <cell r="F336" t="str">
            <v>DREBA2012-14</v>
          </cell>
          <cell r="G336" t="str">
            <v>DR CORE E&amp;T</v>
          </cell>
          <cell r="H336" t="str">
            <v>A</v>
          </cell>
        </row>
        <row r="337">
          <cell r="C337" t="str">
            <v>DREBA2012-14DR CORE E&amp;T-13636-A</v>
          </cell>
          <cell r="D337" t="str">
            <v>13636</v>
          </cell>
          <cell r="E337" t="str">
            <v>Portfolio Data &amp; Analysis/SHIN</v>
          </cell>
          <cell r="F337" t="str">
            <v>DREBA2012-14</v>
          </cell>
          <cell r="G337" t="str">
            <v>DR CORE E&amp;T</v>
          </cell>
          <cell r="H337" t="str">
            <v>A</v>
          </cell>
        </row>
        <row r="338">
          <cell r="C338" t="str">
            <v>DREBA2012-14DR CORE E&amp;T-13678-A</v>
          </cell>
          <cell r="D338" t="str">
            <v>13678</v>
          </cell>
          <cell r="E338" t="str">
            <v>Large Business: Govt, Com, AG</v>
          </cell>
          <cell r="F338" t="str">
            <v>DREBA2012-14</v>
          </cell>
          <cell r="G338" t="str">
            <v>DR CORE E&amp;T</v>
          </cell>
          <cell r="H338" t="str">
            <v>A</v>
          </cell>
        </row>
        <row r="339">
          <cell r="C339" t="str">
            <v>DREBA2012-14DR CORE E&amp;T-13723-A</v>
          </cell>
          <cell r="D339" t="str">
            <v>13723</v>
          </cell>
          <cell r="E339" t="str">
            <v>Policy Planning</v>
          </cell>
          <cell r="F339" t="str">
            <v>DREBA2012-14</v>
          </cell>
          <cell r="G339" t="str">
            <v>DR CORE E&amp;T</v>
          </cell>
          <cell r="H339" t="str">
            <v>A</v>
          </cell>
        </row>
        <row r="340">
          <cell r="C340" t="str">
            <v>DREBA2012-14DR CORE E&amp;T-13760-A</v>
          </cell>
          <cell r="D340" t="str">
            <v>13760</v>
          </cell>
          <cell r="E340" t="str">
            <v>Marketing Ops, Small Medium Business</v>
          </cell>
          <cell r="F340" t="str">
            <v>DREBA2012-14</v>
          </cell>
          <cell r="G340" t="str">
            <v>DR CORE E&amp;T</v>
          </cell>
          <cell r="H340" t="str">
            <v>A</v>
          </cell>
        </row>
        <row r="341">
          <cell r="C341" t="str">
            <v>DREBA2012-14DR CORE E&amp;T-13840-A</v>
          </cell>
          <cell r="D341" t="str">
            <v>13840</v>
          </cell>
          <cell r="E341" t="str">
            <v>Solut Mktg - Residential</v>
          </cell>
          <cell r="F341" t="str">
            <v>DREBA2012-14</v>
          </cell>
          <cell r="G341" t="str">
            <v>DR CORE E&amp;T</v>
          </cell>
          <cell r="H341" t="str">
            <v>A</v>
          </cell>
        </row>
        <row r="342">
          <cell r="C342" t="str">
            <v>DREBA2012-14DR CORE E&amp;T-13984-A</v>
          </cell>
          <cell r="D342" t="str">
            <v>13984</v>
          </cell>
          <cell r="E342" t="str">
            <v>Customer Insight &amp; Strategy Director</v>
          </cell>
          <cell r="F342" t="str">
            <v>DREBA2012-14</v>
          </cell>
          <cell r="G342" t="str">
            <v>DR CORE E&amp;T</v>
          </cell>
          <cell r="H342" t="str">
            <v>A</v>
          </cell>
        </row>
        <row r="343">
          <cell r="C343" t="str">
            <v>DREBA2012-14DR CORE E&amp;T-14710-A</v>
          </cell>
          <cell r="D343" t="str">
            <v>14710</v>
          </cell>
          <cell r="E343" t="str">
            <v>Small Medium Bus Energy Solution &amp; Svc</v>
          </cell>
          <cell r="F343" t="str">
            <v>DREBA2012-14</v>
          </cell>
          <cell r="G343" t="str">
            <v>DR CORE E&amp;T</v>
          </cell>
          <cell r="H343" t="str">
            <v>A</v>
          </cell>
        </row>
        <row r="344">
          <cell r="C344" t="str">
            <v>DREBA2012-14DR CORE E&amp;T-14712-A</v>
          </cell>
          <cell r="D344" t="str">
            <v>14712</v>
          </cell>
          <cell r="E344" t="str">
            <v>Post-Sales Support</v>
          </cell>
          <cell r="F344" t="str">
            <v>DREBA2012-14</v>
          </cell>
          <cell r="G344" t="str">
            <v>DR CORE E&amp;T</v>
          </cell>
          <cell r="H344" t="str">
            <v>A</v>
          </cell>
        </row>
        <row r="345">
          <cell r="C345" t="str">
            <v>DREBA2012-14DR CORE MKT-11003-A</v>
          </cell>
          <cell r="D345" t="str">
            <v>11003</v>
          </cell>
          <cell r="E345" t="str">
            <v>Sales &amp; Service North Coast</v>
          </cell>
          <cell r="F345" t="str">
            <v>DREBA2012-14</v>
          </cell>
          <cell r="G345" t="str">
            <v>DR CORE MKT</v>
          </cell>
          <cell r="H345" t="str">
            <v>A</v>
          </cell>
        </row>
        <row r="346">
          <cell r="C346" t="str">
            <v>DREBA2012-14DR CORE MKT-11018-A</v>
          </cell>
          <cell r="D346" t="str">
            <v>11018</v>
          </cell>
          <cell r="E346" t="str">
            <v>Sales &amp; Service San Jose</v>
          </cell>
          <cell r="F346" t="str">
            <v>DREBA2012-14</v>
          </cell>
          <cell r="G346" t="str">
            <v>DR CORE MKT</v>
          </cell>
          <cell r="H346" t="str">
            <v>A</v>
          </cell>
        </row>
        <row r="347">
          <cell r="C347" t="str">
            <v>DREBA2012-14DR CORE MKT-11030-A</v>
          </cell>
          <cell r="D347" t="str">
            <v>11030</v>
          </cell>
          <cell r="E347" t="str">
            <v>Sales &amp; Service Area 6 North</v>
          </cell>
          <cell r="F347" t="str">
            <v>DREBA2012-14</v>
          </cell>
          <cell r="G347" t="str">
            <v>DR CORE MKT</v>
          </cell>
          <cell r="H347" t="str">
            <v>A</v>
          </cell>
        </row>
        <row r="348">
          <cell r="C348" t="str">
            <v>DREBA2012-14DR CORE MKT-11041-A</v>
          </cell>
          <cell r="D348" t="str">
            <v>11041</v>
          </cell>
          <cell r="E348" t="str">
            <v>Sales &amp; Service Area 6 - Sac/Sierra</v>
          </cell>
          <cell r="F348" t="str">
            <v>DREBA2012-14</v>
          </cell>
          <cell r="G348" t="str">
            <v>DR CORE MKT</v>
          </cell>
          <cell r="H348" t="str">
            <v>A</v>
          </cell>
        </row>
        <row r="349">
          <cell r="C349" t="str">
            <v>DREBA2012-14DR CORE MKT-11081-A</v>
          </cell>
          <cell r="D349" t="str">
            <v>11081</v>
          </cell>
          <cell r="E349" t="str">
            <v>Sales &amp; Service Fresno</v>
          </cell>
          <cell r="F349" t="str">
            <v>DREBA2012-14</v>
          </cell>
          <cell r="G349" t="str">
            <v>DR CORE MKT</v>
          </cell>
          <cell r="H349" t="str">
            <v>A</v>
          </cell>
        </row>
        <row r="350">
          <cell r="C350" t="str">
            <v>DREBA2012-14DR CORE MKT-11086-A</v>
          </cell>
          <cell r="D350" t="str">
            <v>11086</v>
          </cell>
          <cell r="E350" t="str">
            <v>Sales &amp; Service Kern</v>
          </cell>
          <cell r="F350" t="str">
            <v>DREBA2012-14</v>
          </cell>
          <cell r="G350" t="str">
            <v>DR CORE MKT</v>
          </cell>
          <cell r="H350" t="str">
            <v>A</v>
          </cell>
        </row>
        <row r="351">
          <cell r="C351" t="str">
            <v>DREBA2012-14DR CORE MKT-11095-A</v>
          </cell>
          <cell r="D351" t="str">
            <v>11095</v>
          </cell>
          <cell r="E351" t="str">
            <v>Sales &amp; Service Area 5-Stockton/Yosemite</v>
          </cell>
          <cell r="F351" t="str">
            <v>DREBA2012-14</v>
          </cell>
          <cell r="G351" t="str">
            <v>DR CORE MKT</v>
          </cell>
          <cell r="H351" t="str">
            <v>A</v>
          </cell>
        </row>
        <row r="352">
          <cell r="C352" t="str">
            <v>DREBA2012-14DR CORE MKT-11114-A</v>
          </cell>
          <cell r="D352" t="str">
            <v>11114</v>
          </cell>
          <cell r="E352" t="str">
            <v>Sales  Operations</v>
          </cell>
          <cell r="F352" t="str">
            <v>DREBA2012-14</v>
          </cell>
          <cell r="G352" t="str">
            <v>DR CORE MKT</v>
          </cell>
          <cell r="H352" t="str">
            <v>A</v>
          </cell>
        </row>
        <row r="353">
          <cell r="C353" t="str">
            <v>DREBA2012-14DR CORE MKT-11696-A</v>
          </cell>
          <cell r="D353" t="str">
            <v>11696</v>
          </cell>
          <cell r="E353" t="str">
            <v>Sales &amp; Service Area 2</v>
          </cell>
          <cell r="F353" t="str">
            <v>DREBA2012-14</v>
          </cell>
          <cell r="G353" t="str">
            <v>DR CORE MKT</v>
          </cell>
          <cell r="H353" t="str">
            <v>A</v>
          </cell>
        </row>
        <row r="354">
          <cell r="C354" t="str">
            <v>DREBA2012-14DR CORE MKT-11764-A</v>
          </cell>
          <cell r="D354" t="str">
            <v>11764</v>
          </cell>
          <cell r="E354" t="str">
            <v>Sales &amp; Service Area 1 - SF/PN</v>
          </cell>
          <cell r="F354" t="str">
            <v>DREBA2012-14</v>
          </cell>
          <cell r="G354" t="str">
            <v>DR CORE MKT</v>
          </cell>
          <cell r="H354" t="str">
            <v>A</v>
          </cell>
        </row>
        <row r="355">
          <cell r="C355" t="str">
            <v>DREBA2012-14DR CORE MKT-12866-A</v>
          </cell>
          <cell r="D355" t="str">
            <v>12866</v>
          </cell>
          <cell r="E355" t="str">
            <v>Fed/State/Ind SAM</v>
          </cell>
          <cell r="F355" t="str">
            <v>DREBA2012-14</v>
          </cell>
          <cell r="G355" t="str">
            <v>DR CORE MKT</v>
          </cell>
          <cell r="H355" t="str">
            <v>A</v>
          </cell>
        </row>
        <row r="356">
          <cell r="C356" t="str">
            <v>DREBA2012-14DR CORE MKT-13636-A</v>
          </cell>
          <cell r="D356" t="str">
            <v>13636</v>
          </cell>
          <cell r="E356" t="str">
            <v>Portfolio Data &amp; Analysis/SHIN</v>
          </cell>
          <cell r="F356" t="str">
            <v>DREBA2012-14</v>
          </cell>
          <cell r="G356" t="str">
            <v>DR CORE MKT</v>
          </cell>
          <cell r="H356" t="str">
            <v>A</v>
          </cell>
        </row>
        <row r="357">
          <cell r="C357" t="str">
            <v>DREBA2012-14DR CORE MKT-13678-A</v>
          </cell>
          <cell r="D357" t="str">
            <v>13678</v>
          </cell>
          <cell r="E357" t="str">
            <v>Large Business: Govt, Com, AG</v>
          </cell>
          <cell r="F357" t="str">
            <v>DREBA2012-14</v>
          </cell>
          <cell r="G357" t="str">
            <v>DR CORE MKT</v>
          </cell>
          <cell r="H357" t="str">
            <v>A</v>
          </cell>
        </row>
        <row r="358">
          <cell r="C358" t="str">
            <v>DREBA2012-14DR CORE MKT-13723-A</v>
          </cell>
          <cell r="D358" t="str">
            <v>13723</v>
          </cell>
          <cell r="E358" t="str">
            <v>Policy Planning</v>
          </cell>
          <cell r="F358" t="str">
            <v>DREBA2012-14</v>
          </cell>
          <cell r="G358" t="str">
            <v>DR CORE MKT</v>
          </cell>
          <cell r="H358" t="str">
            <v>A</v>
          </cell>
        </row>
        <row r="359">
          <cell r="C359" t="str">
            <v>DREBA2012-14DR CORE MKT-13760-A</v>
          </cell>
          <cell r="D359" t="str">
            <v>13760</v>
          </cell>
          <cell r="E359" t="str">
            <v>Marketing Ops, Small Medium Business</v>
          </cell>
          <cell r="F359" t="str">
            <v>DREBA2012-14</v>
          </cell>
          <cell r="G359" t="str">
            <v>DR CORE MKT</v>
          </cell>
          <cell r="H359" t="str">
            <v>A</v>
          </cell>
        </row>
        <row r="360">
          <cell r="C360" t="str">
            <v>DREBA2012-14DR CORE MKT-13840-A</v>
          </cell>
          <cell r="D360" t="str">
            <v>13840</v>
          </cell>
          <cell r="E360" t="str">
            <v>Solut Mktg - Residential</v>
          </cell>
          <cell r="F360" t="str">
            <v>DREBA2012-14</v>
          </cell>
          <cell r="G360" t="str">
            <v>DR CORE MKT</v>
          </cell>
          <cell r="H360" t="str">
            <v>A</v>
          </cell>
        </row>
        <row r="361">
          <cell r="C361" t="str">
            <v>DREBA2012-14DR CORE MKT-13984-A</v>
          </cell>
          <cell r="D361" t="str">
            <v>13984</v>
          </cell>
          <cell r="E361" t="str">
            <v>Customer Insight &amp; Strategy Director</v>
          </cell>
          <cell r="F361" t="str">
            <v>DREBA2012-14</v>
          </cell>
          <cell r="G361" t="str">
            <v>DR CORE MKT</v>
          </cell>
          <cell r="H361" t="str">
            <v>A</v>
          </cell>
        </row>
        <row r="362">
          <cell r="C362" t="str">
            <v>DREBA2012-14DR CORE MKT-14045-A</v>
          </cell>
          <cell r="D362" t="str">
            <v>14045</v>
          </cell>
          <cell r="E362" t="str">
            <v>Policy Implementation &amp; Reporting</v>
          </cell>
          <cell r="F362" t="str">
            <v>DREBA2012-14</v>
          </cell>
          <cell r="G362" t="str">
            <v>DR CORE MKT</v>
          </cell>
          <cell r="H362" t="str">
            <v>A</v>
          </cell>
        </row>
        <row r="363">
          <cell r="C363" t="str">
            <v>DREBA2012-14DR CORE MKT-14710-A</v>
          </cell>
          <cell r="D363" t="str">
            <v>14710</v>
          </cell>
          <cell r="E363" t="str">
            <v>Small Medium Bus Energy Solution &amp; Svc</v>
          </cell>
          <cell r="F363" t="str">
            <v>DREBA2012-14</v>
          </cell>
          <cell r="G363" t="str">
            <v>DR CORE MKT</v>
          </cell>
          <cell r="H363" t="str">
            <v>A</v>
          </cell>
        </row>
        <row r="364">
          <cell r="C364" t="str">
            <v>DREBA2012-14DR CORE MKT-14712-A</v>
          </cell>
          <cell r="D364" t="str">
            <v>14712</v>
          </cell>
          <cell r="E364" t="str">
            <v>Post-Sales Support</v>
          </cell>
          <cell r="F364" t="str">
            <v>DREBA2012-14</v>
          </cell>
          <cell r="G364" t="str">
            <v>DR CORE MKT</v>
          </cell>
          <cell r="H364" t="str">
            <v>A</v>
          </cell>
        </row>
        <row r="365">
          <cell r="C365" t="str">
            <v>DREBA2012-14DR ONLN EROL-12835-A</v>
          </cell>
          <cell r="D365" t="str">
            <v>12835</v>
          </cell>
          <cell r="E365" t="str">
            <v>Demand Response Operations</v>
          </cell>
          <cell r="F365" t="str">
            <v>DREBA2012-14</v>
          </cell>
          <cell r="G365" t="str">
            <v>DR ONLN EROL</v>
          </cell>
          <cell r="H365" t="str">
            <v>A</v>
          </cell>
        </row>
        <row r="366">
          <cell r="C366" t="str">
            <v>DREBA2012-14DR ONLN EROL-13636-A</v>
          </cell>
          <cell r="D366" t="str">
            <v>13636</v>
          </cell>
          <cell r="E366" t="str">
            <v>Portfolio Data &amp; Analysis/SHIN</v>
          </cell>
          <cell r="F366" t="str">
            <v>DREBA2012-14</v>
          </cell>
          <cell r="G366" t="str">
            <v>DR ONLN EROL</v>
          </cell>
          <cell r="H366" t="str">
            <v>A</v>
          </cell>
        </row>
        <row r="367">
          <cell r="C367" t="str">
            <v>DREBA2012-14DR ONLN EROL-13723-A</v>
          </cell>
          <cell r="D367" t="str">
            <v>13723</v>
          </cell>
          <cell r="E367" t="str">
            <v>Policy Planning</v>
          </cell>
          <cell r="F367" t="str">
            <v>DREBA2012-14</v>
          </cell>
          <cell r="G367" t="str">
            <v>DR ONLN EROL</v>
          </cell>
          <cell r="H367" t="str">
            <v>A</v>
          </cell>
        </row>
        <row r="368">
          <cell r="C368" t="str">
            <v>DREBA2012-14DR ONLN EROL-13973-A</v>
          </cell>
          <cell r="D368" t="str">
            <v>13973</v>
          </cell>
          <cell r="E368" t="str">
            <v>Business System Administration</v>
          </cell>
          <cell r="F368" t="str">
            <v>DREBA2012-14</v>
          </cell>
          <cell r="G368" t="str">
            <v>DR ONLN EROL</v>
          </cell>
          <cell r="H368" t="str">
            <v>A</v>
          </cell>
        </row>
        <row r="369">
          <cell r="C369" t="str">
            <v>DREBA2012-14DR ONLN EROL-14714-A</v>
          </cell>
          <cell r="D369" t="str">
            <v>14714</v>
          </cell>
          <cell r="E369" t="str">
            <v>Operations Support</v>
          </cell>
          <cell r="F369" t="str">
            <v>DREBA2012-14</v>
          </cell>
          <cell r="G369" t="str">
            <v>DR ONLN EROL</v>
          </cell>
          <cell r="H369" t="str">
            <v>A</v>
          </cell>
        </row>
        <row r="370">
          <cell r="C370" t="str">
            <v>DREBA2012-14EMRGTEK-10847-A</v>
          </cell>
          <cell r="D370" t="str">
            <v>10847</v>
          </cell>
          <cell r="E370" t="str">
            <v>Emerging Markets - Demand Response</v>
          </cell>
          <cell r="F370" t="str">
            <v>DREBA2012-14</v>
          </cell>
          <cell r="G370" t="str">
            <v>EMRGTEK</v>
          </cell>
          <cell r="H370" t="str">
            <v>A</v>
          </cell>
        </row>
        <row r="371">
          <cell r="C371" t="str">
            <v>DREBA2012-14EMRGTEK-13636-A</v>
          </cell>
          <cell r="D371" t="str">
            <v>13636</v>
          </cell>
          <cell r="E371" t="str">
            <v>Portfolio Data &amp; Analysis/SHIN</v>
          </cell>
          <cell r="F371" t="str">
            <v>DREBA2012-14</v>
          </cell>
          <cell r="G371" t="str">
            <v>EMRGTEK</v>
          </cell>
          <cell r="H371" t="str">
            <v>A</v>
          </cell>
        </row>
        <row r="372">
          <cell r="C372" t="str">
            <v>DREBA2012-14EMRGTEK-13701-A</v>
          </cell>
          <cell r="D372" t="str">
            <v>13701</v>
          </cell>
          <cell r="E372" t="str">
            <v>CES Economic Modeling</v>
          </cell>
          <cell r="F372" t="str">
            <v>DREBA2012-14</v>
          </cell>
          <cell r="G372" t="str">
            <v>EMRGTEK</v>
          </cell>
          <cell r="H372" t="str">
            <v>A</v>
          </cell>
        </row>
        <row r="373">
          <cell r="C373" t="str">
            <v>DREBA2012-14EMRGTEK-13723-A</v>
          </cell>
          <cell r="D373" t="str">
            <v>13723</v>
          </cell>
          <cell r="E373" t="str">
            <v>Policy Planning</v>
          </cell>
          <cell r="F373" t="str">
            <v>DREBA2012-14</v>
          </cell>
          <cell r="G373" t="str">
            <v>EMRGTEK</v>
          </cell>
          <cell r="H373" t="str">
            <v>A</v>
          </cell>
        </row>
        <row r="374">
          <cell r="C374" t="str">
            <v>DREBA2012-14EMRGTEK-13983-A</v>
          </cell>
          <cell r="D374" t="str">
            <v>13983</v>
          </cell>
          <cell r="E374" t="str">
            <v>Emerging Information Products &amp; Platform</v>
          </cell>
          <cell r="F374" t="str">
            <v>DREBA2012-14</v>
          </cell>
          <cell r="G374" t="str">
            <v>EMRGTEK</v>
          </cell>
          <cell r="H374" t="str">
            <v>A</v>
          </cell>
        </row>
        <row r="375">
          <cell r="C375" t="str">
            <v>DREBA2012-14EMRGTEK-13988-A</v>
          </cell>
          <cell r="D375" t="str">
            <v>13988</v>
          </cell>
          <cell r="E375" t="str">
            <v>Product Lifecycle, Lifecycle &amp; Road Map</v>
          </cell>
          <cell r="F375" t="str">
            <v>DREBA2012-14</v>
          </cell>
          <cell r="G375" t="str">
            <v>EMRGTEK</v>
          </cell>
          <cell r="H375" t="str">
            <v>A</v>
          </cell>
        </row>
        <row r="376">
          <cell r="C376" t="str">
            <v>DREBA2012-14EMRGTEK-14034-A</v>
          </cell>
          <cell r="D376" t="str">
            <v>14034</v>
          </cell>
          <cell r="E376" t="str">
            <v>Appliances and Codes &amp; Standards</v>
          </cell>
          <cell r="F376" t="str">
            <v>DREBA2012-14</v>
          </cell>
          <cell r="G376" t="str">
            <v>EMRGTEK</v>
          </cell>
          <cell r="H376" t="str">
            <v>A</v>
          </cell>
        </row>
        <row r="377">
          <cell r="C377" t="str">
            <v>DREBA2012-14EMRGTEK-14045-A</v>
          </cell>
          <cell r="D377" t="str">
            <v>14045</v>
          </cell>
          <cell r="E377" t="str">
            <v>Policy Implementation &amp; Reporting</v>
          </cell>
          <cell r="F377" t="str">
            <v>DREBA2012-14</v>
          </cell>
          <cell r="G377" t="str">
            <v>EMRGTEK</v>
          </cell>
          <cell r="H377" t="str">
            <v>A</v>
          </cell>
        </row>
        <row r="378">
          <cell r="C378" t="str">
            <v>DREBA2012-14INTERACT-12835-A</v>
          </cell>
          <cell r="D378" t="str">
            <v>12835</v>
          </cell>
          <cell r="E378" t="str">
            <v>Demand Response Operations</v>
          </cell>
          <cell r="F378" t="str">
            <v>DREBA2012-14</v>
          </cell>
          <cell r="G378" t="str">
            <v>INTERACT</v>
          </cell>
          <cell r="H378" t="str">
            <v>A</v>
          </cell>
        </row>
        <row r="379">
          <cell r="C379" t="str">
            <v>DREBA2012-14INTERACT-13636-A</v>
          </cell>
          <cell r="D379" t="str">
            <v>13636</v>
          </cell>
          <cell r="E379" t="str">
            <v>Portfolio Data &amp; Analysis/SHIN</v>
          </cell>
          <cell r="F379" t="str">
            <v>DREBA2012-14</v>
          </cell>
          <cell r="G379" t="str">
            <v>INTERACT</v>
          </cell>
          <cell r="H379" t="str">
            <v>A</v>
          </cell>
        </row>
        <row r="380">
          <cell r="C380" t="str">
            <v>DREBA2012-14INTERACT-13723-A</v>
          </cell>
          <cell r="D380" t="str">
            <v>13723</v>
          </cell>
          <cell r="E380" t="str">
            <v>Policy Planning</v>
          </cell>
          <cell r="F380" t="str">
            <v>DREBA2012-14</v>
          </cell>
          <cell r="G380" t="str">
            <v>INTERACT</v>
          </cell>
          <cell r="H380" t="str">
            <v>A</v>
          </cell>
        </row>
        <row r="381">
          <cell r="C381" t="str">
            <v>DREBA2012-14INTERACT-14714-A</v>
          </cell>
          <cell r="D381" t="str">
            <v>14714</v>
          </cell>
          <cell r="E381" t="str">
            <v>Operations Support</v>
          </cell>
          <cell r="F381" t="str">
            <v>DREBA2012-14</v>
          </cell>
          <cell r="G381" t="str">
            <v>INTERACT</v>
          </cell>
          <cell r="H381" t="str">
            <v>A</v>
          </cell>
        </row>
        <row r="382">
          <cell r="C382" t="str">
            <v>DREBA2012-14INTG ENE AUD-10847-A</v>
          </cell>
          <cell r="D382" t="str">
            <v>10847</v>
          </cell>
          <cell r="E382" t="str">
            <v>Emerging Markets - Demand Response</v>
          </cell>
          <cell r="F382" t="str">
            <v>DREBA2012-14</v>
          </cell>
          <cell r="G382" t="str">
            <v>INTG ENE AUD</v>
          </cell>
          <cell r="H382" t="str">
            <v>A</v>
          </cell>
        </row>
        <row r="383">
          <cell r="C383" t="str">
            <v>DREBA2012-14INTG ENE AUD-13636-A</v>
          </cell>
          <cell r="D383" t="str">
            <v>13636</v>
          </cell>
          <cell r="E383" t="str">
            <v>Portfolio Data &amp; Analysis/SHIN</v>
          </cell>
          <cell r="F383" t="str">
            <v>DREBA2012-14</v>
          </cell>
          <cell r="G383" t="str">
            <v>INTG ENE AUD</v>
          </cell>
          <cell r="H383" t="str">
            <v>A</v>
          </cell>
        </row>
        <row r="384">
          <cell r="C384" t="str">
            <v>DREBA2012-14INTG ENE AUD-13701-A</v>
          </cell>
          <cell r="D384" t="str">
            <v>13701</v>
          </cell>
          <cell r="E384" t="str">
            <v>CES Economic Modeling</v>
          </cell>
          <cell r="F384" t="str">
            <v>DREBA2012-14</v>
          </cell>
          <cell r="G384" t="str">
            <v>INTG ENE AUD</v>
          </cell>
          <cell r="H384" t="str">
            <v>A</v>
          </cell>
        </row>
        <row r="385">
          <cell r="C385" t="str">
            <v>DREBA2012-14INTG ENE AUD-13723-A</v>
          </cell>
          <cell r="D385" t="str">
            <v>13723</v>
          </cell>
          <cell r="E385" t="str">
            <v>Policy Planning</v>
          </cell>
          <cell r="F385" t="str">
            <v>DREBA2012-14</v>
          </cell>
          <cell r="G385" t="str">
            <v>INTG ENE AUD</v>
          </cell>
          <cell r="H385" t="str">
            <v>A</v>
          </cell>
        </row>
        <row r="386">
          <cell r="C386" t="str">
            <v>DREBA2012-14INTG ENE AUD-13983-A</v>
          </cell>
          <cell r="D386" t="str">
            <v>13983</v>
          </cell>
          <cell r="E386" t="str">
            <v>Emerging Information Products &amp; Platform</v>
          </cell>
          <cell r="F386" t="str">
            <v>DREBA2012-14</v>
          </cell>
          <cell r="G386" t="str">
            <v>INTG ENE AUD</v>
          </cell>
          <cell r="H386" t="str">
            <v>A</v>
          </cell>
        </row>
        <row r="387">
          <cell r="C387" t="str">
            <v>DREBA2012-14INTG ENE AUD-13988-A</v>
          </cell>
          <cell r="D387" t="str">
            <v>13988</v>
          </cell>
          <cell r="E387" t="str">
            <v>Product Lifecycle, Lifecycle &amp; Road Map</v>
          </cell>
          <cell r="F387" t="str">
            <v>DREBA2012-14</v>
          </cell>
          <cell r="G387" t="str">
            <v>INTG ENE AUD</v>
          </cell>
          <cell r="H387" t="str">
            <v>A</v>
          </cell>
        </row>
        <row r="388">
          <cell r="C388" t="str">
            <v>DREBA2012-14INTG ENE AUD-14045-A</v>
          </cell>
          <cell r="D388" t="str">
            <v>14045</v>
          </cell>
          <cell r="E388" t="str">
            <v>Policy Implementation &amp; Reporting</v>
          </cell>
          <cell r="F388" t="str">
            <v>DREBA2012-14</v>
          </cell>
          <cell r="G388" t="str">
            <v>INTG ENE AUD</v>
          </cell>
          <cell r="H388" t="str">
            <v>A</v>
          </cell>
        </row>
        <row r="389">
          <cell r="C389" t="str">
            <v>DREBA-10-12-CEM-PRJ-COMM-14709-I-IT-CHIN</v>
          </cell>
          <cell r="D389" t="str">
            <v>14709</v>
          </cell>
          <cell r="E389" t="str">
            <v>Information Technology Products</v>
          </cell>
          <cell r="F389" t="str">
            <v>DREBA2012-14</v>
          </cell>
          <cell r="G389" t="str">
            <v>INTG ENE AUD</v>
          </cell>
          <cell r="H389" t="str">
            <v>A</v>
          </cell>
        </row>
        <row r="390">
          <cell r="C390" t="str">
            <v>DREBA2012-14INTG SALES T-13636-A</v>
          </cell>
          <cell r="D390" t="str">
            <v>13636</v>
          </cell>
          <cell r="E390" t="str">
            <v>Portfolio Data &amp; Analysis/SHIN</v>
          </cell>
          <cell r="F390" t="str">
            <v>DREBA2012-14</v>
          </cell>
          <cell r="G390" t="str">
            <v>INTG SALES T</v>
          </cell>
          <cell r="H390" t="str">
            <v>A</v>
          </cell>
        </row>
        <row r="391">
          <cell r="C391" t="str">
            <v>DREBA2012-14INTG SALES T-13723-A</v>
          </cell>
          <cell r="D391" t="str">
            <v>13723</v>
          </cell>
          <cell r="E391" t="str">
            <v>Policy Planning</v>
          </cell>
          <cell r="F391" t="str">
            <v>DREBA2012-14</v>
          </cell>
          <cell r="G391" t="str">
            <v>INTG SALES T</v>
          </cell>
          <cell r="H391" t="str">
            <v>A</v>
          </cell>
        </row>
        <row r="392">
          <cell r="C392" t="str">
            <v>DREBA2012-14INTG SALES T-14034-A</v>
          </cell>
          <cell r="D392" t="str">
            <v>14034</v>
          </cell>
          <cell r="E392" t="str">
            <v>Appliances and Codes &amp; Standards</v>
          </cell>
          <cell r="F392" t="str">
            <v>DREBA2012-14</v>
          </cell>
          <cell r="G392" t="str">
            <v>INTG SALES T</v>
          </cell>
          <cell r="H392" t="str">
            <v>A</v>
          </cell>
        </row>
        <row r="393">
          <cell r="C393" t="str">
            <v>DREBA2012-14INTGRTED E&amp;T-13636-A</v>
          </cell>
          <cell r="D393" t="str">
            <v>13636</v>
          </cell>
          <cell r="E393" t="str">
            <v>Portfolio Data &amp; Analysis/SHIN</v>
          </cell>
          <cell r="F393" t="str">
            <v>DREBA2012-14</v>
          </cell>
          <cell r="G393" t="str">
            <v>INTGRTED E&amp;T</v>
          </cell>
          <cell r="H393" t="str">
            <v>A</v>
          </cell>
        </row>
        <row r="394">
          <cell r="C394" t="str">
            <v>DREBA2012-14INTGRTED E&amp;T-13723-A</v>
          </cell>
          <cell r="D394" t="str">
            <v>13723</v>
          </cell>
          <cell r="E394" t="str">
            <v>Policy Planning</v>
          </cell>
          <cell r="F394" t="str">
            <v>DREBA2012-14</v>
          </cell>
          <cell r="G394" t="str">
            <v>INTGRTED E&amp;T</v>
          </cell>
          <cell r="H394" t="str">
            <v>A</v>
          </cell>
        </row>
        <row r="395">
          <cell r="C395" t="str">
            <v>DREBA2012-14INTGRTED E&amp;T-13984-A</v>
          </cell>
          <cell r="D395" t="str">
            <v>13984</v>
          </cell>
          <cell r="E395" t="str">
            <v>Customer Insight &amp; Strategy Director</v>
          </cell>
          <cell r="F395" t="str">
            <v>DREBA2012-14</v>
          </cell>
          <cell r="G395" t="str">
            <v>INTGRTED E&amp;T</v>
          </cell>
          <cell r="H395" t="str">
            <v>A</v>
          </cell>
        </row>
        <row r="396">
          <cell r="C396" t="str">
            <v>DREBA2012-14INTGRTED E&amp;T-14034-A</v>
          </cell>
          <cell r="D396" t="str">
            <v>14034</v>
          </cell>
          <cell r="E396" t="str">
            <v>Appliances and Codes &amp; Standards</v>
          </cell>
          <cell r="F396" t="str">
            <v>DREBA2012-14</v>
          </cell>
          <cell r="G396" t="str">
            <v>INTGRTED E&amp;T</v>
          </cell>
          <cell r="H396" t="str">
            <v>A</v>
          </cell>
        </row>
        <row r="397">
          <cell r="C397" t="str">
            <v>DREBA2012-14INTGRTED MKT-13636-A</v>
          </cell>
          <cell r="D397" t="str">
            <v>13636</v>
          </cell>
          <cell r="E397" t="str">
            <v>Portfolio Data &amp; Analysis/SHIN</v>
          </cell>
          <cell r="F397" t="str">
            <v>DREBA2012-14</v>
          </cell>
          <cell r="G397" t="str">
            <v>INTGRTED MKT</v>
          </cell>
          <cell r="H397" t="str">
            <v>A</v>
          </cell>
        </row>
        <row r="398">
          <cell r="C398" t="str">
            <v>DREBA2012-14INTGRTED MKT-13723-A</v>
          </cell>
          <cell r="D398" t="str">
            <v>13723</v>
          </cell>
          <cell r="E398" t="str">
            <v>Policy Planning</v>
          </cell>
          <cell r="F398" t="str">
            <v>DREBA2012-14</v>
          </cell>
          <cell r="G398" t="str">
            <v>INTGRTED MKT</v>
          </cell>
          <cell r="H398" t="str">
            <v>A</v>
          </cell>
        </row>
        <row r="399">
          <cell r="C399" t="str">
            <v>DREBA2012-14INTGRTED MKT-13984-A</v>
          </cell>
          <cell r="D399" t="str">
            <v>13984</v>
          </cell>
          <cell r="E399" t="str">
            <v>Customer Insight &amp; Strategy Director</v>
          </cell>
          <cell r="F399" t="str">
            <v>DREBA2012-14</v>
          </cell>
          <cell r="G399" t="str">
            <v>INTGRTED MKT</v>
          </cell>
          <cell r="H399" t="str">
            <v>A</v>
          </cell>
        </row>
        <row r="400">
          <cell r="C400" t="str">
            <v>DREBA2012-14INTGRTED MKT-14034-A</v>
          </cell>
          <cell r="D400" t="str">
            <v>14034</v>
          </cell>
          <cell r="E400" t="str">
            <v>Appliances and Codes &amp; Standards</v>
          </cell>
          <cell r="F400" t="str">
            <v>DREBA2012-14</v>
          </cell>
          <cell r="G400" t="str">
            <v>INTGRTED MKT</v>
          </cell>
          <cell r="H400" t="str">
            <v>A</v>
          </cell>
        </row>
        <row r="401">
          <cell r="C401" t="str">
            <v>DREBA2012-14INTGRTED MKT-14045-A</v>
          </cell>
          <cell r="D401" t="str">
            <v>14045</v>
          </cell>
          <cell r="E401" t="str">
            <v>Policy Implementation &amp; Reporting</v>
          </cell>
          <cell r="F401" t="str">
            <v>DREBA2012-14</v>
          </cell>
          <cell r="G401" t="str">
            <v>INTGRTED MKT</v>
          </cell>
          <cell r="H401" t="str">
            <v>A</v>
          </cell>
        </row>
        <row r="402">
          <cell r="C402" t="str">
            <v>DREBA2012-14OBMC/SLRP-10847-A</v>
          </cell>
          <cell r="D402" t="str">
            <v>10847</v>
          </cell>
          <cell r="E402" t="str">
            <v>Emerging Markets - Demand Response</v>
          </cell>
          <cell r="F402" t="str">
            <v>DREBA2012-14</v>
          </cell>
          <cell r="G402" t="str">
            <v>OBMC/SLRP</v>
          </cell>
          <cell r="H402" t="str">
            <v>A</v>
          </cell>
        </row>
        <row r="403">
          <cell r="C403" t="str">
            <v>DREBA2012-14OBMC/SLRP-13636-A</v>
          </cell>
          <cell r="D403" t="str">
            <v>13636</v>
          </cell>
          <cell r="E403" t="str">
            <v>Portfolio Data &amp; Analysis/SHIN</v>
          </cell>
          <cell r="F403" t="str">
            <v>DREBA2012-14</v>
          </cell>
          <cell r="G403" t="str">
            <v>OBMC/SLRP</v>
          </cell>
          <cell r="H403" t="str">
            <v>A</v>
          </cell>
        </row>
        <row r="404">
          <cell r="C404" t="str">
            <v>DREBA2012-14OBMC/SLRP-13701-A</v>
          </cell>
          <cell r="D404" t="str">
            <v>13701</v>
          </cell>
          <cell r="E404" t="str">
            <v>CES Economic Modeling</v>
          </cell>
          <cell r="F404" t="str">
            <v>DREBA2012-14</v>
          </cell>
          <cell r="G404" t="str">
            <v>OBMC/SLRP</v>
          </cell>
          <cell r="H404" t="str">
            <v>A</v>
          </cell>
        </row>
        <row r="405">
          <cell r="C405" t="str">
            <v>DREBA2012-14OBMC/SLRP-13723-A</v>
          </cell>
          <cell r="D405" t="str">
            <v>13723</v>
          </cell>
          <cell r="E405" t="str">
            <v>Policy Planning</v>
          </cell>
          <cell r="F405" t="str">
            <v>DREBA2012-14</v>
          </cell>
          <cell r="G405" t="str">
            <v>OBMC/SLRP</v>
          </cell>
          <cell r="H405" t="str">
            <v>A</v>
          </cell>
        </row>
        <row r="406">
          <cell r="C406" t="str">
            <v>DREBA2012-14OBMC/SLRP-13983-A</v>
          </cell>
          <cell r="D406" t="str">
            <v>13983</v>
          </cell>
          <cell r="E406" t="str">
            <v>Emerging Information Products &amp; Platform</v>
          </cell>
          <cell r="F406" t="str">
            <v>DREBA2012-14</v>
          </cell>
          <cell r="G406" t="str">
            <v>OBMC/SLRP</v>
          </cell>
          <cell r="H406" t="str">
            <v>A</v>
          </cell>
        </row>
        <row r="407">
          <cell r="C407" t="str">
            <v>DREBA2012-14OBMC/SLRP-13988-A</v>
          </cell>
          <cell r="D407" t="str">
            <v>13988</v>
          </cell>
          <cell r="E407" t="str">
            <v>Product Lifecycle, Lifecycle &amp; Road Map</v>
          </cell>
          <cell r="F407" t="str">
            <v>DREBA2012-14</v>
          </cell>
          <cell r="G407" t="str">
            <v>OBMC/SLRP</v>
          </cell>
          <cell r="H407" t="str">
            <v>A</v>
          </cell>
        </row>
        <row r="408">
          <cell r="C408" t="str">
            <v>DREBA2012-14PEAK CHOICE-10847-A</v>
          </cell>
          <cell r="D408" t="str">
            <v>10847</v>
          </cell>
          <cell r="E408" t="str">
            <v>Emerging Markets - Demand Response</v>
          </cell>
          <cell r="F408" t="str">
            <v>DREBA2012-14</v>
          </cell>
          <cell r="G408" t="str">
            <v>PEAK CHOICE</v>
          </cell>
          <cell r="H408" t="str">
            <v>A</v>
          </cell>
        </row>
        <row r="409">
          <cell r="C409" t="str">
            <v>DREBA2012-14PEAK CHOICE-13636-A</v>
          </cell>
          <cell r="D409" t="str">
            <v>13636</v>
          </cell>
          <cell r="E409" t="str">
            <v>Portfolio Data &amp; Analysis/SHIN</v>
          </cell>
          <cell r="F409" t="str">
            <v>DREBA2012-14</v>
          </cell>
          <cell r="G409" t="str">
            <v>PEAK CHOICE</v>
          </cell>
          <cell r="H409" t="str">
            <v>A</v>
          </cell>
        </row>
        <row r="410">
          <cell r="C410" t="str">
            <v>DREBA2012-14PEAK CHOICE-13701-A</v>
          </cell>
          <cell r="D410" t="str">
            <v>13701</v>
          </cell>
          <cell r="E410" t="str">
            <v>CES Economic Modeling</v>
          </cell>
          <cell r="F410" t="str">
            <v>DREBA2012-14</v>
          </cell>
          <cell r="G410" t="str">
            <v>PEAK CHOICE</v>
          </cell>
          <cell r="H410" t="str">
            <v>A</v>
          </cell>
        </row>
        <row r="411">
          <cell r="C411" t="str">
            <v>DREBA2012-14PEAK CHOICE-13723-A</v>
          </cell>
          <cell r="D411" t="str">
            <v>13723</v>
          </cell>
          <cell r="E411" t="str">
            <v>Policy Planning</v>
          </cell>
          <cell r="F411" t="str">
            <v>DREBA2012-14</v>
          </cell>
          <cell r="G411" t="str">
            <v>PEAK CHOICE</v>
          </cell>
          <cell r="H411" t="str">
            <v>A</v>
          </cell>
        </row>
        <row r="412">
          <cell r="C412" t="str">
            <v>DREBA2012-14PEAK CHOICE-13983-A</v>
          </cell>
          <cell r="D412" t="str">
            <v>13983</v>
          </cell>
          <cell r="E412" t="str">
            <v>Emerging Information Products &amp; Platform</v>
          </cell>
          <cell r="F412" t="str">
            <v>DREBA2012-14</v>
          </cell>
          <cell r="G412" t="str">
            <v>PEAK CHOICE</v>
          </cell>
          <cell r="H412" t="str">
            <v>A</v>
          </cell>
        </row>
        <row r="413">
          <cell r="C413" t="str">
            <v>DREBA2012-14PEAK CHOICE-13988-A</v>
          </cell>
          <cell r="D413" t="str">
            <v>13988</v>
          </cell>
          <cell r="E413" t="str">
            <v>Product Lifecycle, Lifecycle &amp; Road Map</v>
          </cell>
          <cell r="F413" t="str">
            <v>DREBA2012-14</v>
          </cell>
          <cell r="G413" t="str">
            <v>PEAK CHOICE</v>
          </cell>
          <cell r="H413" t="str">
            <v>A</v>
          </cell>
        </row>
        <row r="414">
          <cell r="C414" t="str">
            <v>DREBA2012-14PEAK CHOICE-14045-A</v>
          </cell>
          <cell r="D414" t="str">
            <v>14045</v>
          </cell>
          <cell r="E414" t="str">
            <v>Policy Implementation &amp; Reporting</v>
          </cell>
          <cell r="F414" t="str">
            <v>DREBA2012-14</v>
          </cell>
          <cell r="G414" t="str">
            <v>PEAK CHOICE</v>
          </cell>
          <cell r="H414" t="str">
            <v>A</v>
          </cell>
        </row>
        <row r="415">
          <cell r="C415" t="str">
            <v>DREBA2012-14PEAK_01-13772-A</v>
          </cell>
          <cell r="D415" t="str">
            <v>13772</v>
          </cell>
          <cell r="E415" t="str">
            <v>Education Centers</v>
          </cell>
          <cell r="F415" t="str">
            <v>DREBA2012-14</v>
          </cell>
          <cell r="G415" t="str">
            <v>PEAK_01</v>
          </cell>
          <cell r="H415" t="str">
            <v>A</v>
          </cell>
        </row>
        <row r="416">
          <cell r="C416" t="str">
            <v>DREBA2012-14TECHNOL INCV-10847-A</v>
          </cell>
          <cell r="D416" t="str">
            <v>10847</v>
          </cell>
          <cell r="E416" t="str">
            <v>Emerging Markets - Demand Response</v>
          </cell>
          <cell r="F416" t="str">
            <v>DREBA2012-14</v>
          </cell>
          <cell r="G416" t="str">
            <v>TECHNOL INCV</v>
          </cell>
          <cell r="H416" t="str">
            <v>A</v>
          </cell>
        </row>
        <row r="417">
          <cell r="C417" t="str">
            <v>DREBA2012-14TECHNOL INCV-13636-A</v>
          </cell>
          <cell r="D417" t="str">
            <v>13636</v>
          </cell>
          <cell r="E417" t="str">
            <v>Portfolio Data &amp; Analysis/SHIN</v>
          </cell>
          <cell r="F417" t="str">
            <v>DREBA2012-14</v>
          </cell>
          <cell r="G417" t="str">
            <v>TECHNOL INCV</v>
          </cell>
          <cell r="H417" t="str">
            <v>A</v>
          </cell>
        </row>
        <row r="418">
          <cell r="C418" t="str">
            <v>DREBA2012-14TECHNOL INCV-13701-A</v>
          </cell>
          <cell r="D418" t="str">
            <v>13701</v>
          </cell>
          <cell r="E418" t="str">
            <v>CES Economic Modeling</v>
          </cell>
          <cell r="F418" t="str">
            <v>DREBA2012-14</v>
          </cell>
          <cell r="G418" t="str">
            <v>TECHNOL INCV</v>
          </cell>
          <cell r="H418" t="str">
            <v>A</v>
          </cell>
        </row>
        <row r="419">
          <cell r="C419" t="str">
            <v>DREBA2012-14TECHNOL INCV-13723-A</v>
          </cell>
          <cell r="D419" t="str">
            <v>13723</v>
          </cell>
          <cell r="E419" t="str">
            <v>Policy Planning</v>
          </cell>
          <cell r="F419" t="str">
            <v>DREBA2012-14</v>
          </cell>
          <cell r="G419" t="str">
            <v>TECHNOL INCV</v>
          </cell>
          <cell r="H419" t="str">
            <v>A</v>
          </cell>
        </row>
        <row r="420">
          <cell r="C420" t="str">
            <v>DREBA2012-14TECHNOL INCV-13983-A</v>
          </cell>
          <cell r="D420" t="str">
            <v>13983</v>
          </cell>
          <cell r="E420" t="str">
            <v>Emerging Information Products &amp; Platform</v>
          </cell>
          <cell r="F420" t="str">
            <v>DREBA2012-14</v>
          </cell>
          <cell r="G420" t="str">
            <v>TECHNOL INCV</v>
          </cell>
          <cell r="H420" t="str">
            <v>A</v>
          </cell>
        </row>
        <row r="421">
          <cell r="C421" t="str">
            <v>DREBA2012-14TECHNOL INCV-13988-A</v>
          </cell>
          <cell r="D421" t="str">
            <v>13988</v>
          </cell>
          <cell r="E421" t="str">
            <v>Product Lifecycle, Lifecycle &amp; Road Map</v>
          </cell>
          <cell r="F421" t="str">
            <v>DREBA2012-14</v>
          </cell>
          <cell r="G421" t="str">
            <v>TECHNOL INCV</v>
          </cell>
          <cell r="H421" t="str">
            <v>A</v>
          </cell>
        </row>
        <row r="422">
          <cell r="C422" t="str">
            <v>DREBA2012-14AGGR MAN PFO-10847-A-CHIN</v>
          </cell>
          <cell r="D422" t="str">
            <v>10847</v>
          </cell>
          <cell r="E422" t="str">
            <v>Emerging Markets - Demand Response</v>
          </cell>
          <cell r="F422" t="str">
            <v>DREBA2012-14</v>
          </cell>
          <cell r="G422" t="str">
            <v>AGGR MAN PFO</v>
          </cell>
          <cell r="H422" t="str">
            <v>A</v>
          </cell>
        </row>
        <row r="423">
          <cell r="C423" t="str">
            <v>DREBA2012-14AGGR MAN PFO-12835-A-CHIN</v>
          </cell>
          <cell r="D423" t="str">
            <v>12835</v>
          </cell>
          <cell r="E423" t="str">
            <v>Demand Response Operations</v>
          </cell>
          <cell r="F423" t="str">
            <v>DREBA2012-14</v>
          </cell>
          <cell r="G423" t="str">
            <v>AGGR MAN PFO</v>
          </cell>
          <cell r="H423" t="str">
            <v>A</v>
          </cell>
        </row>
        <row r="424">
          <cell r="C424" t="str">
            <v>DREBA2012-14AGGR MAN PFO-13636-A-CHIN</v>
          </cell>
          <cell r="D424" t="str">
            <v>13636</v>
          </cell>
          <cell r="E424" t="str">
            <v>Portfolio Data &amp; Analysis/SHIN</v>
          </cell>
          <cell r="F424" t="str">
            <v>DREBA2012-14</v>
          </cell>
          <cell r="G424" t="str">
            <v>AGGR MAN PFO</v>
          </cell>
          <cell r="H424" t="str">
            <v>A</v>
          </cell>
        </row>
        <row r="425">
          <cell r="C425" t="str">
            <v>DREBA2012-14AGGR MAN PFO-13973-A-CHIN</v>
          </cell>
          <cell r="D425" t="str">
            <v>13973</v>
          </cell>
          <cell r="E425" t="str">
            <v>Business System Administration</v>
          </cell>
          <cell r="F425" t="str">
            <v>DREBA2012-14</v>
          </cell>
          <cell r="G425" t="str">
            <v>AGGR MAN PFO</v>
          </cell>
          <cell r="H425" t="str">
            <v>A</v>
          </cell>
        </row>
        <row r="426">
          <cell r="C426" t="str">
            <v>DREBA2012-14AUTO DR-10847-A-CHIN</v>
          </cell>
          <cell r="D426" t="str">
            <v>10847</v>
          </cell>
          <cell r="E426" t="str">
            <v>Emerging Markets - Demand Response</v>
          </cell>
          <cell r="F426" t="str">
            <v>DREBA2012-14</v>
          </cell>
          <cell r="G426" t="str">
            <v>AUTO DR</v>
          </cell>
          <cell r="H426" t="str">
            <v>A</v>
          </cell>
        </row>
        <row r="427">
          <cell r="C427" t="str">
            <v>DREBA2012-14AUTO DR-13636-A-CHIN</v>
          </cell>
          <cell r="D427" t="str">
            <v>13636</v>
          </cell>
          <cell r="E427" t="str">
            <v>Portfolio Data &amp; Analysis/SHIN</v>
          </cell>
          <cell r="F427" t="str">
            <v>DREBA2012-14</v>
          </cell>
          <cell r="G427" t="str">
            <v>AUTO DR</v>
          </cell>
          <cell r="H427" t="str">
            <v>A</v>
          </cell>
        </row>
        <row r="428">
          <cell r="C428" t="str">
            <v>DREBA2012-14BASEINTERRUP-10847-A-CHIN</v>
          </cell>
          <cell r="D428" t="str">
            <v>10847</v>
          </cell>
          <cell r="E428" t="str">
            <v>Emerging Markets - Demand Response</v>
          </cell>
          <cell r="F428" t="str">
            <v>DREBA2012-14</v>
          </cell>
          <cell r="G428" t="str">
            <v>BASEINTERRUP</v>
          </cell>
          <cell r="H428" t="str">
            <v>A</v>
          </cell>
        </row>
        <row r="429">
          <cell r="C429" t="str">
            <v>DREBA2012-14BASEINTERRUP-13636-A-CHIN</v>
          </cell>
          <cell r="D429" t="str">
            <v>13636</v>
          </cell>
          <cell r="E429" t="str">
            <v>Portfolio Data &amp; Analysis/SHIN</v>
          </cell>
          <cell r="F429" t="str">
            <v>DREBA2012-14</v>
          </cell>
          <cell r="G429" t="str">
            <v>BASEINTERRUP</v>
          </cell>
          <cell r="H429" t="str">
            <v>A</v>
          </cell>
        </row>
        <row r="430">
          <cell r="C430" t="str">
            <v>DREBA2012-14C&amp;I INTM RSC-10847-A-CHIN</v>
          </cell>
          <cell r="D430" t="str">
            <v>10847</v>
          </cell>
          <cell r="E430" t="str">
            <v>Emerging Markets - Demand Response</v>
          </cell>
          <cell r="F430" t="str">
            <v>DREBA2012-14</v>
          </cell>
          <cell r="G430" t="str">
            <v>C&amp;I INTM RSC</v>
          </cell>
          <cell r="H430" t="str">
            <v>A</v>
          </cell>
        </row>
        <row r="431">
          <cell r="C431" t="str">
            <v>DREBA2012-14C&amp;I INTM RSC-13636-A-CHIN</v>
          </cell>
          <cell r="D431" t="str">
            <v>13636</v>
          </cell>
          <cell r="E431" t="str">
            <v>Portfolio Data &amp; Analysis/SHIN</v>
          </cell>
          <cell r="F431" t="str">
            <v>DREBA2012-14</v>
          </cell>
          <cell r="G431" t="str">
            <v>C&amp;I INTM RSC</v>
          </cell>
          <cell r="H431" t="str">
            <v>A</v>
          </cell>
        </row>
        <row r="432">
          <cell r="C432" t="str">
            <v>DREBA2012-14CAPACIT BIDD-10847-A-CHIN</v>
          </cell>
          <cell r="D432" t="str">
            <v>10847</v>
          </cell>
          <cell r="E432" t="str">
            <v>Emerging Markets - Demand Response</v>
          </cell>
          <cell r="F432" t="str">
            <v>DREBA2012-14</v>
          </cell>
          <cell r="G432" t="str">
            <v>CAPACIT BIDD</v>
          </cell>
          <cell r="H432" t="str">
            <v>A</v>
          </cell>
        </row>
        <row r="433">
          <cell r="C433" t="str">
            <v>DREBA2012-14CAPACIT BIDD-12835-A-CHIN</v>
          </cell>
          <cell r="D433" t="str">
            <v>12835</v>
          </cell>
          <cell r="E433" t="str">
            <v>Demand Response Operations</v>
          </cell>
          <cell r="F433" t="str">
            <v>DREBA2012-14</v>
          </cell>
          <cell r="G433" t="str">
            <v>CAPACIT BIDD</v>
          </cell>
          <cell r="H433" t="str">
            <v>A</v>
          </cell>
        </row>
        <row r="434">
          <cell r="C434" t="str">
            <v>DREBA2012-14CAPACIT BIDD-13636-A-CHIN</v>
          </cell>
          <cell r="D434" t="str">
            <v>13636</v>
          </cell>
          <cell r="E434" t="str">
            <v>Portfolio Data &amp; Analysis/SHIN</v>
          </cell>
          <cell r="F434" t="str">
            <v>DREBA2012-14</v>
          </cell>
          <cell r="G434" t="str">
            <v>CAPACIT BIDD</v>
          </cell>
          <cell r="H434" t="str">
            <v>A</v>
          </cell>
        </row>
        <row r="435">
          <cell r="C435" t="str">
            <v>DREBA2012-14CAPACIT BIDD-13973-A-CHIN</v>
          </cell>
          <cell r="D435" t="str">
            <v>13973</v>
          </cell>
          <cell r="E435" t="str">
            <v>Business System Administration</v>
          </cell>
          <cell r="F435" t="str">
            <v>DREBA2012-14</v>
          </cell>
          <cell r="G435" t="str">
            <v>CAPACIT BIDD</v>
          </cell>
          <cell r="H435" t="str">
            <v>A</v>
          </cell>
        </row>
        <row r="436">
          <cell r="C436" t="str">
            <v>DREBA2012-14DEMAND BIDD-10847-A-CHIN</v>
          </cell>
          <cell r="D436" t="str">
            <v>10847</v>
          </cell>
          <cell r="E436" t="str">
            <v>Emerging Markets - Demand Response</v>
          </cell>
          <cell r="F436" t="str">
            <v>DREBA2012-14</v>
          </cell>
          <cell r="G436" t="str">
            <v>DEMAND BIDD</v>
          </cell>
          <cell r="H436" t="str">
            <v>A</v>
          </cell>
        </row>
        <row r="437">
          <cell r="C437" t="str">
            <v>DREBA2012-14DEMAND BIDD-13636-A-CHIN</v>
          </cell>
          <cell r="D437" t="str">
            <v>13636</v>
          </cell>
          <cell r="E437" t="str">
            <v>Portfolio Data &amp; Analysis/SHIN</v>
          </cell>
          <cell r="F437" t="str">
            <v>DREBA2012-14</v>
          </cell>
          <cell r="G437" t="str">
            <v>DEMAND BIDD</v>
          </cell>
          <cell r="H437" t="str">
            <v>A</v>
          </cell>
        </row>
        <row r="438">
          <cell r="C438" t="str">
            <v>DREBA2012-14DR CORE E&amp;T-13636-A-CHIN</v>
          </cell>
          <cell r="D438" t="str">
            <v>13636</v>
          </cell>
          <cell r="E438" t="str">
            <v>Portfolio Data &amp; Analysis/SHIN</v>
          </cell>
          <cell r="F438" t="str">
            <v>DREBA2012-14</v>
          </cell>
          <cell r="G438" t="str">
            <v>DR CORE E&amp;T</v>
          </cell>
          <cell r="H438" t="str">
            <v>A</v>
          </cell>
        </row>
        <row r="439">
          <cell r="C439" t="str">
            <v>DREBA2012-14DR CORE E&amp;T-14712-A-CHIN</v>
          </cell>
          <cell r="D439" t="str">
            <v>14712</v>
          </cell>
          <cell r="E439" t="str">
            <v>Post-Sales Support</v>
          </cell>
          <cell r="F439" t="str">
            <v>DREBA2012-14</v>
          </cell>
          <cell r="G439" t="str">
            <v>DR CORE E&amp;T</v>
          </cell>
          <cell r="H439" t="str">
            <v>A</v>
          </cell>
        </row>
        <row r="440">
          <cell r="C440" t="str">
            <v>DREBA2012-14DR CORE MKT-13636-A-CHIN</v>
          </cell>
          <cell r="D440" t="str">
            <v>13636</v>
          </cell>
          <cell r="E440" t="str">
            <v>Portfolio Data &amp; Analysis/SHIN</v>
          </cell>
          <cell r="F440" t="str">
            <v>DREBA2012-14</v>
          </cell>
          <cell r="G440" t="str">
            <v>DR CORE MKT</v>
          </cell>
          <cell r="H440" t="str">
            <v>A</v>
          </cell>
        </row>
        <row r="441">
          <cell r="C441" t="str">
            <v>DREBA2012-14DR CORE MKT-14712-A-CHIN</v>
          </cell>
          <cell r="D441" t="str">
            <v>14712</v>
          </cell>
          <cell r="E441" t="str">
            <v>Post-Sales Support</v>
          </cell>
          <cell r="F441" t="str">
            <v>DREBA2012-14</v>
          </cell>
          <cell r="G441" t="str">
            <v>DR CORE MKT</v>
          </cell>
          <cell r="H441" t="str">
            <v>A</v>
          </cell>
        </row>
        <row r="442">
          <cell r="C442" t="str">
            <v>DREBA2012-14DR ONLN EROL-12835-A-CHIN</v>
          </cell>
          <cell r="D442" t="str">
            <v>12835</v>
          </cell>
          <cell r="E442" t="str">
            <v>Demand Response Operations</v>
          </cell>
          <cell r="F442" t="str">
            <v>DREBA2012-14</v>
          </cell>
          <cell r="G442" t="str">
            <v>DR ONLN EROL</v>
          </cell>
          <cell r="H442" t="str">
            <v>A</v>
          </cell>
        </row>
        <row r="443">
          <cell r="C443" t="str">
            <v>DREBA2012-14DR ONLN EROL-13636-A-CHIN</v>
          </cell>
          <cell r="D443" t="str">
            <v>13636</v>
          </cell>
          <cell r="E443" t="str">
            <v>Portfolio Data &amp; Analysis/SHIN</v>
          </cell>
          <cell r="F443" t="str">
            <v>DREBA2012-14</v>
          </cell>
          <cell r="G443" t="str">
            <v>DR ONLN EROL</v>
          </cell>
          <cell r="H443" t="str">
            <v>A</v>
          </cell>
        </row>
        <row r="444">
          <cell r="C444" t="str">
            <v>DREBA2012-14DR ONLN EROL-13973-A-CHIN</v>
          </cell>
          <cell r="D444" t="str">
            <v>13973</v>
          </cell>
          <cell r="E444" t="str">
            <v>Business System Administration</v>
          </cell>
          <cell r="F444" t="str">
            <v>DREBA2012-14</v>
          </cell>
          <cell r="G444" t="str">
            <v>DR ONLN EROL</v>
          </cell>
          <cell r="H444" t="str">
            <v>A</v>
          </cell>
        </row>
        <row r="445">
          <cell r="C445" t="str">
            <v>DREBA2012-14EMRGTEK-10847-A-CHIN</v>
          </cell>
          <cell r="D445" t="str">
            <v>10847</v>
          </cell>
          <cell r="E445" t="str">
            <v>Emerging Markets - Demand Response</v>
          </cell>
          <cell r="F445" t="str">
            <v>DREBA2012-14</v>
          </cell>
          <cell r="G445" t="str">
            <v>EMRGTEK</v>
          </cell>
          <cell r="H445" t="str">
            <v>A</v>
          </cell>
        </row>
        <row r="446">
          <cell r="C446" t="str">
            <v>DREBA2012-14EMRGTEK-13636-A-CHIN</v>
          </cell>
          <cell r="D446" t="str">
            <v>13636</v>
          </cell>
          <cell r="E446" t="str">
            <v>Portfolio Data &amp; Analysis/SHIN</v>
          </cell>
          <cell r="F446" t="str">
            <v>DREBA2012-14</v>
          </cell>
          <cell r="G446" t="str">
            <v>EMRGTEK</v>
          </cell>
          <cell r="H446" t="str">
            <v>A</v>
          </cell>
        </row>
        <row r="447">
          <cell r="C447" t="str">
            <v>DREBA2012-14INTERACT-12835-A-CHIN</v>
          </cell>
          <cell r="D447" t="str">
            <v>12835</v>
          </cell>
          <cell r="E447" t="str">
            <v>Demand Response Operations</v>
          </cell>
          <cell r="F447" t="str">
            <v>DREBA2012-14</v>
          </cell>
          <cell r="G447" t="str">
            <v>INTERACT</v>
          </cell>
          <cell r="H447" t="str">
            <v>A</v>
          </cell>
        </row>
        <row r="448">
          <cell r="C448" t="str">
            <v>DREBA2012-14INTERACT-13636-A-CHIN</v>
          </cell>
          <cell r="D448" t="str">
            <v>13636</v>
          </cell>
          <cell r="E448" t="str">
            <v>Portfolio Data &amp; Analysis/SHIN</v>
          </cell>
          <cell r="F448" t="str">
            <v>DREBA2012-14</v>
          </cell>
          <cell r="G448" t="str">
            <v>INTERACT</v>
          </cell>
          <cell r="H448" t="str">
            <v>A</v>
          </cell>
        </row>
        <row r="449">
          <cell r="C449" t="str">
            <v>DREBA2012-14INTG ENE AUD-10847-A-CHIN</v>
          </cell>
          <cell r="D449" t="str">
            <v>10847</v>
          </cell>
          <cell r="E449" t="str">
            <v>Emerging Markets - Demand Response</v>
          </cell>
          <cell r="F449" t="str">
            <v>DREBA2012-14</v>
          </cell>
          <cell r="G449" t="str">
            <v>INTG ENE AUD</v>
          </cell>
          <cell r="H449" t="str">
            <v>A</v>
          </cell>
        </row>
        <row r="450">
          <cell r="C450" t="str">
            <v>DREBA2012-14INTG ENE AUD-13636-A-CHIN</v>
          </cell>
          <cell r="D450" t="str">
            <v>13636</v>
          </cell>
          <cell r="E450" t="str">
            <v>Portfolio Data &amp; Analysis/SHIN</v>
          </cell>
          <cell r="F450" t="str">
            <v>DREBA2012-14</v>
          </cell>
          <cell r="G450" t="str">
            <v>INTG ENE AUD</v>
          </cell>
          <cell r="H450" t="str">
            <v>A</v>
          </cell>
        </row>
        <row r="451">
          <cell r="C451" t="str">
            <v>DREBA2012-14INTG SALES T-13636-A-CHIN</v>
          </cell>
          <cell r="D451" t="str">
            <v>13636</v>
          </cell>
          <cell r="E451" t="str">
            <v>Portfolio Data &amp; Analysis/SHIN</v>
          </cell>
          <cell r="F451" t="str">
            <v>DREBA2012-14</v>
          </cell>
          <cell r="G451" t="str">
            <v>INTG SALES T</v>
          </cell>
          <cell r="H451" t="str">
            <v>A</v>
          </cell>
        </row>
        <row r="452">
          <cell r="C452" t="str">
            <v>DREBA2012-14INTGRTED E&amp;T-13636-A-CHIN</v>
          </cell>
          <cell r="D452" t="str">
            <v>13636</v>
          </cell>
          <cell r="E452" t="str">
            <v>Portfolio Data &amp; Analysis/SHIN</v>
          </cell>
          <cell r="F452" t="str">
            <v>DREBA2012-14</v>
          </cell>
          <cell r="G452" t="str">
            <v>INTGRTED E&amp;T</v>
          </cell>
          <cell r="H452" t="str">
            <v>A</v>
          </cell>
        </row>
        <row r="453">
          <cell r="C453" t="str">
            <v>DREBA2012-14INTGRTED MKT-13636-A-CHIN</v>
          </cell>
          <cell r="D453" t="str">
            <v>13636</v>
          </cell>
          <cell r="E453" t="str">
            <v>Portfolio Data &amp; Analysis/SHIN</v>
          </cell>
          <cell r="F453" t="str">
            <v>DREBA2012-14</v>
          </cell>
          <cell r="G453" t="str">
            <v>INTGRTED MKT</v>
          </cell>
          <cell r="H453" t="str">
            <v>A</v>
          </cell>
        </row>
        <row r="454">
          <cell r="C454" t="str">
            <v>DREBA2012-14OBMC/SLRP-10847-A-CHIN</v>
          </cell>
          <cell r="D454" t="str">
            <v>10847</v>
          </cell>
          <cell r="E454" t="str">
            <v>Emerging Markets - Demand Response</v>
          </cell>
          <cell r="F454" t="str">
            <v>DREBA2012-14</v>
          </cell>
          <cell r="G454" t="str">
            <v>OBMC/SLRP</v>
          </cell>
          <cell r="H454" t="str">
            <v>A</v>
          </cell>
        </row>
        <row r="455">
          <cell r="C455" t="str">
            <v>DREBA2012-14OBMC/SLRP-13636-A-CHIN</v>
          </cell>
          <cell r="D455" t="str">
            <v>13636</v>
          </cell>
          <cell r="E455" t="str">
            <v>Portfolio Data &amp; Analysis/SHIN</v>
          </cell>
          <cell r="F455" t="str">
            <v>DREBA2012-14</v>
          </cell>
          <cell r="G455" t="str">
            <v>OBMC/SLRP</v>
          </cell>
          <cell r="H455" t="str">
            <v>A</v>
          </cell>
        </row>
        <row r="456">
          <cell r="C456" t="str">
            <v>DREBA2012-14PEAK CHOICE-10847-A-CHIN</v>
          </cell>
          <cell r="D456" t="str">
            <v>10847</v>
          </cell>
          <cell r="E456" t="str">
            <v>Emerging Markets - Demand Response</v>
          </cell>
          <cell r="F456" t="str">
            <v>DREBA2012-14</v>
          </cell>
          <cell r="G456" t="str">
            <v>PEAK CHOICE</v>
          </cell>
          <cell r="H456" t="str">
            <v>A</v>
          </cell>
        </row>
        <row r="457">
          <cell r="C457" t="str">
            <v>DREBA2012-14PEAK CHOICE-13636-A-CHIN</v>
          </cell>
          <cell r="D457" t="str">
            <v>13636</v>
          </cell>
          <cell r="E457" t="str">
            <v>Portfolio Data &amp; Analysis/SHIN</v>
          </cell>
          <cell r="F457" t="str">
            <v>DREBA2012-14</v>
          </cell>
          <cell r="G457" t="str">
            <v>PEAK CHOICE</v>
          </cell>
          <cell r="H457" t="str">
            <v>A</v>
          </cell>
        </row>
        <row r="458">
          <cell r="C458" t="str">
            <v>DREBA2012-14TECHNOL INCV-10847-A-CHIN</v>
          </cell>
          <cell r="D458" t="str">
            <v>10847</v>
          </cell>
          <cell r="E458" t="str">
            <v>Emerging Markets - Demand Response</v>
          </cell>
          <cell r="F458" t="str">
            <v>DREBA2012-14</v>
          </cell>
          <cell r="G458" t="str">
            <v>TECHNOL INCV</v>
          </cell>
          <cell r="H458" t="str">
            <v>A</v>
          </cell>
        </row>
        <row r="459">
          <cell r="C459" t="str">
            <v>DREBA2012-14TECHNOL INCV-13636-A-CHIN</v>
          </cell>
          <cell r="D459" t="str">
            <v>13636</v>
          </cell>
          <cell r="E459" t="str">
            <v>Portfolio Data &amp; Analysis/SHIN</v>
          </cell>
          <cell r="F459" t="str">
            <v>DREBA2012-14</v>
          </cell>
          <cell r="G459" t="str">
            <v>TECHNOL INCV</v>
          </cell>
          <cell r="H459" t="str">
            <v>A</v>
          </cell>
        </row>
        <row r="460">
          <cell r="C460" t="str">
            <v>DREBA2012-14TA-INTEGRTD AUDIT-14712-A</v>
          </cell>
          <cell r="D460" t="str">
            <v>14712</v>
          </cell>
          <cell r="E460" t="str">
            <v>Post-Sales Support</v>
          </cell>
          <cell r="F460" t="str">
            <v>DREBA2012-14</v>
          </cell>
          <cell r="G460" t="str">
            <v>INTG ENE AUD</v>
          </cell>
          <cell r="H460" t="str">
            <v>A</v>
          </cell>
        </row>
        <row r="461">
          <cell r="C461" t="str">
            <v>DREBA2012-14INTGRTED MKT-13840-A</v>
          </cell>
          <cell r="D461" t="str">
            <v>13840</v>
          </cell>
          <cell r="E461" t="str">
            <v>Solut Mktg - Residential</v>
          </cell>
          <cell r="F461" t="str">
            <v>DREBA2012-14</v>
          </cell>
          <cell r="G461" t="str">
            <v>INTGRTED MKT</v>
          </cell>
          <cell r="H461" t="str">
            <v>A</v>
          </cell>
        </row>
        <row r="462">
          <cell r="C462" t="str">
            <v>DREBA2012-14AGGR MAN PFO-11070-A</v>
          </cell>
          <cell r="D462" t="str">
            <v>11070</v>
          </cell>
          <cell r="E462" t="str">
            <v>Quality &amp; Excellence</v>
          </cell>
          <cell r="F462" t="str">
            <v>DREBA2012-14</v>
          </cell>
          <cell r="G462" t="str">
            <v>AGGR MAN PFO</v>
          </cell>
          <cell r="H462" t="str">
            <v>A</v>
          </cell>
        </row>
        <row r="463">
          <cell r="C463" t="str">
            <v>DREBA2012-14DR CORE E&amp;T-11070-A</v>
          </cell>
          <cell r="D463" t="str">
            <v>11070</v>
          </cell>
          <cell r="E463" t="str">
            <v>Quality &amp; Excellence</v>
          </cell>
          <cell r="F463" t="str">
            <v>DREBA2012-14</v>
          </cell>
          <cell r="G463" t="str">
            <v>DR CORE E&amp;T</v>
          </cell>
          <cell r="H463" t="str">
            <v>A</v>
          </cell>
        </row>
        <row r="464">
          <cell r="C464" t="str">
            <v>DREBA2012-14DR CORE MKT-11070-A</v>
          </cell>
          <cell r="D464" t="str">
            <v>11070</v>
          </cell>
          <cell r="E464" t="str">
            <v>Quality &amp; Excellence</v>
          </cell>
          <cell r="F464" t="str">
            <v>DREBA2012-14</v>
          </cell>
          <cell r="G464" t="str">
            <v>DR CORE MKT</v>
          </cell>
          <cell r="H464" t="str">
            <v>A</v>
          </cell>
        </row>
        <row r="465">
          <cell r="C465" t="str">
            <v>DREBA2012-14AUTO DR-11070-A</v>
          </cell>
          <cell r="D465" t="str">
            <v>11070</v>
          </cell>
          <cell r="E465" t="str">
            <v>Quality &amp; Excellence</v>
          </cell>
          <cell r="F465" t="str">
            <v>DREBA2012-14</v>
          </cell>
          <cell r="G465" t="str">
            <v>AUTO DR</v>
          </cell>
          <cell r="H465" t="str">
            <v>A</v>
          </cell>
        </row>
        <row r="466">
          <cell r="C466" t="str">
            <v>DREBA2012-14EMRGTEK-11070-A</v>
          </cell>
          <cell r="D466" t="str">
            <v>11070</v>
          </cell>
          <cell r="E466" t="str">
            <v>Quality &amp; Excellence</v>
          </cell>
          <cell r="F466" t="str">
            <v>DREBA2012-14</v>
          </cell>
          <cell r="G466" t="str">
            <v>EMRGTEK</v>
          </cell>
          <cell r="H466" t="str">
            <v>A</v>
          </cell>
        </row>
        <row r="467">
          <cell r="C467" t="str">
            <v>DREBA2012-14INTG ENE AUD-11070-A</v>
          </cell>
          <cell r="D467" t="str">
            <v>11070</v>
          </cell>
          <cell r="E467" t="str">
            <v>Quality &amp; Excellence</v>
          </cell>
          <cell r="F467" t="str">
            <v>DREBA2012-14</v>
          </cell>
          <cell r="G467" t="str">
            <v>INTG ENE AUD</v>
          </cell>
          <cell r="H467" t="str">
            <v>A</v>
          </cell>
        </row>
        <row r="468">
          <cell r="C468" t="str">
            <v>DREBA2012-14PERM LOAD_01-11070-A</v>
          </cell>
          <cell r="D468" t="str">
            <v>11070</v>
          </cell>
          <cell r="E468" t="str">
            <v>Quality &amp; Excellence</v>
          </cell>
          <cell r="F468" t="str">
            <v>DREBA2012-14</v>
          </cell>
          <cell r="G468" t="str">
            <v>PERM LOAD_01</v>
          </cell>
          <cell r="H468" t="str">
            <v>A</v>
          </cell>
        </row>
        <row r="469">
          <cell r="C469" t="str">
            <v>DREBA2012-14TECHNOL INCV-11070-A</v>
          </cell>
          <cell r="D469" t="str">
            <v>11070</v>
          </cell>
          <cell r="E469" t="str">
            <v>Quality &amp; Excellence</v>
          </cell>
          <cell r="F469" t="str">
            <v>DREBA2012-14</v>
          </cell>
          <cell r="G469" t="str">
            <v>TECHNOL INCV</v>
          </cell>
          <cell r="H469" t="str">
            <v>A</v>
          </cell>
        </row>
        <row r="470">
          <cell r="C470" t="str">
            <v>DREBA2012-14BASEINTERRUP-11070-A</v>
          </cell>
          <cell r="D470" t="str">
            <v>11070</v>
          </cell>
          <cell r="E470" t="str">
            <v>Quality &amp; Excellence</v>
          </cell>
          <cell r="F470" t="str">
            <v>DREBA2012-14</v>
          </cell>
          <cell r="G470" t="str">
            <v>BASEINTERRUP</v>
          </cell>
          <cell r="H470" t="str">
            <v>A</v>
          </cell>
        </row>
        <row r="471">
          <cell r="C471" t="str">
            <v>DREBA2012-14OBMC/SLRP-11070-A</v>
          </cell>
          <cell r="D471" t="str">
            <v>11070</v>
          </cell>
          <cell r="E471" t="str">
            <v>Quality &amp; Excellence</v>
          </cell>
          <cell r="F471" t="str">
            <v>DREBA2012-14</v>
          </cell>
          <cell r="G471" t="str">
            <v>OBMC/SLRP</v>
          </cell>
          <cell r="H471" t="str">
            <v>A</v>
          </cell>
        </row>
        <row r="472">
          <cell r="C472" t="str">
            <v>DREBA2012-14INTG SALES T-11070-A</v>
          </cell>
          <cell r="D472" t="str">
            <v>11070</v>
          </cell>
          <cell r="E472" t="str">
            <v>Quality &amp; Excellence</v>
          </cell>
          <cell r="F472" t="str">
            <v>DREBA2012-14</v>
          </cell>
          <cell r="G472" t="str">
            <v>INTG SALES T</v>
          </cell>
          <cell r="H472" t="str">
            <v>A</v>
          </cell>
        </row>
        <row r="473">
          <cell r="C473" t="str">
            <v>DREBA2012-14INTGRTED E&amp;T-11070-A</v>
          </cell>
          <cell r="D473" t="str">
            <v>11070</v>
          </cell>
          <cell r="E473" t="str">
            <v>Quality &amp; Excellence</v>
          </cell>
          <cell r="F473" t="str">
            <v>DREBA2012-14</v>
          </cell>
          <cell r="G473" t="str">
            <v>INTGRTED E&amp;T</v>
          </cell>
          <cell r="H473" t="str">
            <v>A</v>
          </cell>
        </row>
        <row r="474">
          <cell r="C474" t="str">
            <v>DREBA2012-14INTGRTED MKT-11070-A</v>
          </cell>
          <cell r="D474" t="str">
            <v>11070</v>
          </cell>
          <cell r="E474" t="str">
            <v>Quality &amp; Excellence</v>
          </cell>
          <cell r="F474" t="str">
            <v>DREBA2012-14</v>
          </cell>
          <cell r="G474" t="str">
            <v>INTGRTED MKT</v>
          </cell>
          <cell r="H474" t="str">
            <v>A</v>
          </cell>
        </row>
        <row r="475">
          <cell r="C475" t="str">
            <v>DREBA2012-14PEAK_01-11070-A</v>
          </cell>
          <cell r="D475" t="str">
            <v>11070</v>
          </cell>
          <cell r="E475" t="str">
            <v>Quality &amp; Excellence</v>
          </cell>
          <cell r="F475" t="str">
            <v>DREBA2012-14</v>
          </cell>
          <cell r="G475" t="str">
            <v>PEAK_01</v>
          </cell>
          <cell r="H475" t="str">
            <v>A</v>
          </cell>
        </row>
        <row r="476">
          <cell r="C476" t="str">
            <v>DREBA2012-14C&amp;I INTM RSC-11070-A</v>
          </cell>
          <cell r="D476" t="str">
            <v>11070</v>
          </cell>
          <cell r="E476" t="str">
            <v>Quality &amp; Excellence</v>
          </cell>
          <cell r="F476" t="str">
            <v>DREBA2012-14</v>
          </cell>
          <cell r="G476" t="str">
            <v>C&amp;I INTM RSC</v>
          </cell>
          <cell r="H476" t="str">
            <v>A</v>
          </cell>
        </row>
        <row r="477">
          <cell r="C477" t="str">
            <v>DREBA2012-14COMM&amp;IND ANC-11070-A</v>
          </cell>
          <cell r="D477" t="str">
            <v>11070</v>
          </cell>
          <cell r="E477" t="str">
            <v>Quality &amp; Excellence</v>
          </cell>
          <cell r="F477" t="str">
            <v>DREBA2012-14</v>
          </cell>
          <cell r="G477" t="str">
            <v>COMM&amp;IND ANC</v>
          </cell>
          <cell r="H477" t="str">
            <v>A</v>
          </cell>
        </row>
        <row r="478">
          <cell r="C478" t="str">
            <v>DREBA2012-14SMRT A/C ANC-11070-A</v>
          </cell>
          <cell r="D478" t="str">
            <v>11070</v>
          </cell>
          <cell r="E478" t="str">
            <v>Quality &amp; Excellence</v>
          </cell>
          <cell r="F478" t="str">
            <v>DREBA2012-14</v>
          </cell>
          <cell r="G478" t="str">
            <v>SMRT A/C ANC</v>
          </cell>
          <cell r="H478" t="str">
            <v>A</v>
          </cell>
        </row>
        <row r="479">
          <cell r="C479" t="str">
            <v>DREBA2012-14CAPACIT BIDD-11070-A</v>
          </cell>
          <cell r="D479" t="str">
            <v>11070</v>
          </cell>
          <cell r="E479" t="str">
            <v>Quality &amp; Excellence</v>
          </cell>
          <cell r="F479" t="str">
            <v>DREBA2012-14</v>
          </cell>
          <cell r="G479" t="str">
            <v>CAPACIT BIDD</v>
          </cell>
          <cell r="H479" t="str">
            <v>A</v>
          </cell>
        </row>
        <row r="480">
          <cell r="C480" t="str">
            <v>DREBA2012-14DEMAND BIDD-11070-A</v>
          </cell>
          <cell r="D480" t="str">
            <v>11070</v>
          </cell>
          <cell r="E480" t="str">
            <v>Quality &amp; Excellence</v>
          </cell>
          <cell r="F480" t="str">
            <v>DREBA2012-14</v>
          </cell>
          <cell r="G480" t="str">
            <v>DEMAND BIDD</v>
          </cell>
          <cell r="H480" t="str">
            <v>A</v>
          </cell>
        </row>
        <row r="481">
          <cell r="C481" t="str">
            <v>DREBA2012-14PEAK CHOICE-11070-A</v>
          </cell>
          <cell r="D481" t="str">
            <v>11070</v>
          </cell>
          <cell r="E481" t="str">
            <v>Quality &amp; Excellence</v>
          </cell>
          <cell r="F481" t="str">
            <v>DREBA2012-14</v>
          </cell>
          <cell r="G481" t="str">
            <v>PEAK CHOICE</v>
          </cell>
          <cell r="H481" t="str">
            <v>A</v>
          </cell>
        </row>
        <row r="482">
          <cell r="C482" t="str">
            <v>DREBA2012-14DR ONLN EROL-11070-A</v>
          </cell>
          <cell r="D482" t="str">
            <v>11070</v>
          </cell>
          <cell r="E482" t="str">
            <v>Quality &amp; Excellence</v>
          </cell>
          <cell r="F482" t="str">
            <v>DREBA2012-14</v>
          </cell>
          <cell r="G482" t="str">
            <v>DR ONLN EROL</v>
          </cell>
          <cell r="H482" t="str">
            <v>A</v>
          </cell>
        </row>
        <row r="483">
          <cell r="C483" t="str">
            <v>DREBA2012-14INTERACT-11070-A</v>
          </cell>
          <cell r="D483" t="str">
            <v>11070</v>
          </cell>
          <cell r="E483" t="str">
            <v>Quality &amp; Excellence</v>
          </cell>
          <cell r="F483" t="str">
            <v>DREBA2012-14</v>
          </cell>
          <cell r="G483" t="str">
            <v>INTERACT</v>
          </cell>
          <cell r="H483" t="str">
            <v>A</v>
          </cell>
        </row>
        <row r="484">
          <cell r="C484" t="str">
            <v>DREBA2012-14AGGR MAN PFO-11070-A-CHIN</v>
          </cell>
          <cell r="D484" t="str">
            <v>11070</v>
          </cell>
          <cell r="E484" t="str">
            <v>Quality &amp; Excellence</v>
          </cell>
          <cell r="F484" t="str">
            <v>DREBA2012-14</v>
          </cell>
          <cell r="G484" t="str">
            <v>AGGR MAN PFO</v>
          </cell>
          <cell r="H484" t="str">
            <v>A</v>
          </cell>
        </row>
        <row r="485">
          <cell r="C485" t="str">
            <v>DREBA2012-14DR CORE E&amp;T-11070-A-CHIN</v>
          </cell>
          <cell r="D485" t="str">
            <v>11070</v>
          </cell>
          <cell r="E485" t="str">
            <v>Quality &amp; Excellence</v>
          </cell>
          <cell r="F485" t="str">
            <v>DREBA2012-14</v>
          </cell>
          <cell r="G485" t="str">
            <v>DR CORE E&amp;T</v>
          </cell>
          <cell r="H485" t="str">
            <v>A</v>
          </cell>
        </row>
        <row r="486">
          <cell r="C486" t="str">
            <v>DREBA2012-14DR CORE MKT-11070-A-CHIN</v>
          </cell>
          <cell r="D486" t="str">
            <v>11070</v>
          </cell>
          <cell r="E486" t="str">
            <v>Quality &amp; Excellence</v>
          </cell>
          <cell r="F486" t="str">
            <v>DREBA2012-14</v>
          </cell>
          <cell r="G486" t="str">
            <v>DR CORE MKT</v>
          </cell>
          <cell r="H486" t="str">
            <v>A</v>
          </cell>
        </row>
        <row r="487">
          <cell r="C487" t="str">
            <v>DREBA2012-14AUTO DR-11070-A-CHIN</v>
          </cell>
          <cell r="D487" t="str">
            <v>11070</v>
          </cell>
          <cell r="E487" t="str">
            <v>Quality &amp; Excellence</v>
          </cell>
          <cell r="F487" t="str">
            <v>DREBA2012-14</v>
          </cell>
          <cell r="G487" t="str">
            <v>AUTO DR</v>
          </cell>
          <cell r="H487" t="str">
            <v>A</v>
          </cell>
        </row>
        <row r="488">
          <cell r="C488" t="str">
            <v>DREBA2012-14EMRGTEK-11070-CHIN</v>
          </cell>
          <cell r="D488" t="str">
            <v>11070</v>
          </cell>
          <cell r="E488" t="str">
            <v>Quality &amp; Excellence</v>
          </cell>
          <cell r="F488" t="str">
            <v>DREBA2012-14</v>
          </cell>
          <cell r="G488" t="str">
            <v>EMRGTEK</v>
          </cell>
          <cell r="H488" t="str">
            <v>A</v>
          </cell>
        </row>
        <row r="489">
          <cell r="C489" t="str">
            <v>DREBA2012-14INTG ENE AUD-11070-A-CHIN</v>
          </cell>
          <cell r="D489" t="str">
            <v>11070</v>
          </cell>
          <cell r="E489" t="str">
            <v>Quality &amp; Excellence</v>
          </cell>
          <cell r="F489" t="str">
            <v>DREBA2012-14</v>
          </cell>
          <cell r="G489" t="str">
            <v>INTG ENE AUD</v>
          </cell>
          <cell r="H489" t="str">
            <v>A</v>
          </cell>
        </row>
        <row r="490">
          <cell r="C490" t="str">
            <v>DREBA2012-14PERM LOAD_01-11070-A-CHIN</v>
          </cell>
          <cell r="D490" t="str">
            <v>11070</v>
          </cell>
          <cell r="E490" t="str">
            <v>Quality &amp; Excellence</v>
          </cell>
          <cell r="F490" t="str">
            <v>DREBA2012-14</v>
          </cell>
          <cell r="G490" t="str">
            <v>PERM LOAD_01</v>
          </cell>
          <cell r="H490" t="str">
            <v>A</v>
          </cell>
        </row>
        <row r="491">
          <cell r="C491" t="str">
            <v>DREBA2012-14TECHNOL INCV-11070-A-CHIN</v>
          </cell>
          <cell r="D491" t="str">
            <v>11070</v>
          </cell>
          <cell r="E491" t="str">
            <v>Quality &amp; Excellence</v>
          </cell>
          <cell r="F491" t="str">
            <v>DREBA2012-14</v>
          </cell>
          <cell r="G491" t="str">
            <v>TECHNOL INCV</v>
          </cell>
          <cell r="H491" t="str">
            <v>A</v>
          </cell>
        </row>
        <row r="492">
          <cell r="C492" t="str">
            <v>DREBA2012-14BASEINTERRUP-11070-A-CHIN</v>
          </cell>
          <cell r="D492" t="str">
            <v>11070</v>
          </cell>
          <cell r="E492" t="str">
            <v>Quality &amp; Excellence</v>
          </cell>
          <cell r="F492" t="str">
            <v>DREBA2012-14</v>
          </cell>
          <cell r="G492" t="str">
            <v>BASEINTERRUP</v>
          </cell>
          <cell r="H492" t="str">
            <v>A</v>
          </cell>
        </row>
        <row r="493">
          <cell r="C493" t="str">
            <v>DREBA2012-14OBMC/SLRP-11070-A-CHIN</v>
          </cell>
          <cell r="D493" t="str">
            <v>11070</v>
          </cell>
          <cell r="E493" t="str">
            <v>Quality &amp; Excellence</v>
          </cell>
          <cell r="F493" t="str">
            <v>DREBA2012-14</v>
          </cell>
          <cell r="G493" t="str">
            <v>OBMC/SLRP</v>
          </cell>
          <cell r="H493" t="str">
            <v>A</v>
          </cell>
        </row>
        <row r="494">
          <cell r="C494" t="str">
            <v>DREBA2012-14INTG SALES T-11070-A-CHIN</v>
          </cell>
          <cell r="D494" t="str">
            <v>11070</v>
          </cell>
          <cell r="E494" t="str">
            <v>Quality &amp; Excellence</v>
          </cell>
          <cell r="F494" t="str">
            <v>DREBA2012-14</v>
          </cell>
          <cell r="G494" t="str">
            <v>INTG SALES T</v>
          </cell>
          <cell r="H494" t="str">
            <v>A</v>
          </cell>
        </row>
        <row r="495">
          <cell r="C495" t="str">
            <v>DREBA2012-14INTGRTED E&amp;T-11070-A-CHIN</v>
          </cell>
          <cell r="D495" t="str">
            <v>11070</v>
          </cell>
          <cell r="E495" t="str">
            <v>Quality &amp; Excellence</v>
          </cell>
          <cell r="F495" t="str">
            <v>DREBA2012-14</v>
          </cell>
          <cell r="G495" t="str">
            <v>INTGRTED E&amp;T</v>
          </cell>
          <cell r="H495" t="str">
            <v>A</v>
          </cell>
        </row>
        <row r="496">
          <cell r="C496" t="str">
            <v>DREBA2012-14INTGRTED MKT-11070-A-CHIN</v>
          </cell>
          <cell r="D496" t="str">
            <v>11070</v>
          </cell>
          <cell r="E496" t="str">
            <v>Quality &amp; Excellence</v>
          </cell>
          <cell r="F496" t="str">
            <v>DREBA2012-14</v>
          </cell>
          <cell r="G496" t="str">
            <v>INTGRTED MKT</v>
          </cell>
          <cell r="H496" t="str">
            <v>A</v>
          </cell>
        </row>
        <row r="497">
          <cell r="C497" t="str">
            <v>DREBA2012-14PEAK_01-11070-A-CHIN</v>
          </cell>
          <cell r="D497" t="str">
            <v>11070</v>
          </cell>
          <cell r="E497" t="str">
            <v>Quality &amp; Excellence</v>
          </cell>
          <cell r="F497" t="str">
            <v>DREBA2012-14</v>
          </cell>
          <cell r="G497" t="str">
            <v>PEAK_01</v>
          </cell>
          <cell r="H497" t="str">
            <v>A</v>
          </cell>
        </row>
        <row r="498">
          <cell r="C498" t="str">
            <v>DREBA2012-14C&amp;I INTM RSC-11070-A-CHIN</v>
          </cell>
          <cell r="D498" t="str">
            <v>11070</v>
          </cell>
          <cell r="E498" t="str">
            <v>Quality &amp; Excellence</v>
          </cell>
          <cell r="F498" t="str">
            <v>DREBA2012-14</v>
          </cell>
          <cell r="G498" t="str">
            <v>C&amp;I INTM RSC</v>
          </cell>
          <cell r="H498" t="str">
            <v>A</v>
          </cell>
        </row>
        <row r="499">
          <cell r="C499" t="str">
            <v>DREBA2012-14COMM&amp;IND ANC-11070-A-CHIN</v>
          </cell>
          <cell r="D499" t="str">
            <v>11070</v>
          </cell>
          <cell r="E499" t="str">
            <v>Quality &amp; Excellence</v>
          </cell>
          <cell r="F499" t="str">
            <v>DREBA2012-14</v>
          </cell>
          <cell r="G499" t="str">
            <v>COMM&amp;IND ANC</v>
          </cell>
          <cell r="H499" t="str">
            <v>A</v>
          </cell>
        </row>
        <row r="500">
          <cell r="C500" t="str">
            <v>DREBA2012-14SMRT A/C ANC-11070-A-CHIN</v>
          </cell>
          <cell r="D500" t="str">
            <v>11070</v>
          </cell>
          <cell r="E500" t="str">
            <v>Quality &amp; Excellence</v>
          </cell>
          <cell r="F500" t="str">
            <v>DREBA2012-14</v>
          </cell>
          <cell r="G500" t="str">
            <v>SMRT A/C ANC</v>
          </cell>
          <cell r="H500" t="str">
            <v>A</v>
          </cell>
        </row>
        <row r="501">
          <cell r="C501" t="str">
            <v>DREBA2012-14CAPACIT BIDD-11070-A-CHIN</v>
          </cell>
          <cell r="D501" t="str">
            <v>11070</v>
          </cell>
          <cell r="E501" t="str">
            <v>Quality &amp; Excellence</v>
          </cell>
          <cell r="F501" t="str">
            <v>DREBA2012-14</v>
          </cell>
          <cell r="G501" t="str">
            <v>CAPACIT BIDD</v>
          </cell>
          <cell r="H501" t="str">
            <v>A</v>
          </cell>
        </row>
        <row r="502">
          <cell r="C502" t="str">
            <v>DREBA2012-14DEMAND BIDD-11070-A-CHIN</v>
          </cell>
          <cell r="D502" t="str">
            <v>11070</v>
          </cell>
          <cell r="E502" t="str">
            <v>Quality &amp; Excellence</v>
          </cell>
          <cell r="F502" t="str">
            <v>DREBA2012-14</v>
          </cell>
          <cell r="G502" t="str">
            <v>DEMAND BIDD</v>
          </cell>
          <cell r="H502" t="str">
            <v>A</v>
          </cell>
        </row>
        <row r="503">
          <cell r="C503" t="str">
            <v>DREBA2012-14PEAK CHOICE-11070-A-CHIN</v>
          </cell>
          <cell r="D503" t="str">
            <v>11070</v>
          </cell>
          <cell r="E503" t="str">
            <v>Quality &amp; Excellence</v>
          </cell>
          <cell r="F503" t="str">
            <v>DREBA2012-14</v>
          </cell>
          <cell r="G503" t="str">
            <v>PEAK CHOICE</v>
          </cell>
          <cell r="H503" t="str">
            <v>A</v>
          </cell>
        </row>
        <row r="504">
          <cell r="C504" t="str">
            <v>DREBA2012-14DR ONLN EROL-11070-A-CHIN</v>
          </cell>
          <cell r="D504" t="str">
            <v>11070</v>
          </cell>
          <cell r="E504" t="str">
            <v>Quality &amp; Excellence</v>
          </cell>
          <cell r="F504" t="str">
            <v>DREBA2012-14</v>
          </cell>
          <cell r="G504" t="str">
            <v>DR ONLN EROL</v>
          </cell>
          <cell r="H504" t="str">
            <v>A</v>
          </cell>
        </row>
        <row r="505">
          <cell r="C505" t="str">
            <v>DREBA2012-14INTERACT-11070-A-CHIN</v>
          </cell>
          <cell r="D505" t="str">
            <v>11070</v>
          </cell>
          <cell r="E505" t="str">
            <v>Quality &amp; Excellence</v>
          </cell>
          <cell r="F505" t="str">
            <v>DREBA2012-14</v>
          </cell>
          <cell r="G505" t="str">
            <v>INTERACT</v>
          </cell>
          <cell r="H505" t="str">
            <v>A</v>
          </cell>
        </row>
        <row r="506">
          <cell r="C506" t="str">
            <v>DREBA2012-14DRE-12835-A-ISTS-PRJT-CHIN</v>
          </cell>
          <cell r="D506" t="str">
            <v>12835</v>
          </cell>
          <cell r="E506" t="str">
            <v>Demand Response Operations</v>
          </cell>
          <cell r="F506" t="str">
            <v>DREBA2012-14</v>
          </cell>
          <cell r="G506" t="str">
            <v>DR ONLN EROL</v>
          </cell>
          <cell r="H506" t="str">
            <v>A</v>
          </cell>
        </row>
        <row r="507">
          <cell r="C507" t="str">
            <v>DREBA2012-14DRE-12835-A-ISTS-O&amp;M-CHIN</v>
          </cell>
          <cell r="D507" t="str">
            <v>12835</v>
          </cell>
          <cell r="E507" t="str">
            <v>Demand Response Operations</v>
          </cell>
          <cell r="F507" t="str">
            <v>DREBA2012-14</v>
          </cell>
          <cell r="G507" t="str">
            <v>DR ONLN EROL</v>
          </cell>
          <cell r="H507" t="str">
            <v>A</v>
          </cell>
        </row>
        <row r="508">
          <cell r="C508" t="str">
            <v>BSA-MDSS-O&amp;M-DR-13973-CHIN</v>
          </cell>
          <cell r="D508" t="str">
            <v>13973</v>
          </cell>
          <cell r="E508" t="str">
            <v>Business System Administration</v>
          </cell>
          <cell r="F508" t="str">
            <v>DREBA2012-14</v>
          </cell>
          <cell r="G508" t="str">
            <v>DR ONLN EROL</v>
          </cell>
          <cell r="H508" t="str">
            <v>A</v>
          </cell>
        </row>
        <row r="509">
          <cell r="C509" t="str">
            <v>INCENTIVE PAYMENTS-A/C CYCLING-10847</v>
          </cell>
          <cell r="D509" t="str">
            <v>10847</v>
          </cell>
          <cell r="E509" t="str">
            <v>Emerging Markets - Demand Response</v>
          </cell>
          <cell r="F509" t="str">
            <v>ACEBA2012-14</v>
          </cell>
          <cell r="G509" t="str">
            <v>ACEBA2012-14</v>
          </cell>
          <cell r="H509" t="str">
            <v>C</v>
          </cell>
        </row>
        <row r="510">
          <cell r="C510" t="str">
            <v>INTERACT-VENDORS PAYMENT-2012-14-12835-A</v>
          </cell>
          <cell r="D510" t="str">
            <v>12835</v>
          </cell>
          <cell r="E510" t="str">
            <v>Demand Response Operations</v>
          </cell>
          <cell r="F510" t="str">
            <v>DREBA2012-14</v>
          </cell>
          <cell r="G510" t="str">
            <v>INTERACT</v>
          </cell>
          <cell r="H510" t="str">
            <v>A</v>
          </cell>
        </row>
        <row r="511">
          <cell r="C511" t="str">
            <v>NOTIFY-VENDORS PAYMENT-2012-14-12835-A</v>
          </cell>
          <cell r="D511" t="str">
            <v>12835</v>
          </cell>
          <cell r="E511" t="str">
            <v>Demand Response Operations</v>
          </cell>
          <cell r="F511" t="str">
            <v>DREBA2012-14</v>
          </cell>
          <cell r="G511" t="str">
            <v>INTERACT</v>
          </cell>
          <cell r="H511" t="str">
            <v>A</v>
          </cell>
        </row>
        <row r="512">
          <cell r="C512" t="str">
            <v>IDSM-DR SERVICE&amp;SALES INCENTIVE-2012-14</v>
          </cell>
          <cell r="D512" t="str">
            <v>11114</v>
          </cell>
          <cell r="E512" t="str">
            <v>Sales  Operations</v>
          </cell>
          <cell r="F512" t="str">
            <v>DREBA2012-14</v>
          </cell>
          <cell r="G512" t="str">
            <v>DR CORE MKT</v>
          </cell>
          <cell r="H512" t="str">
            <v>A</v>
          </cell>
        </row>
        <row r="513">
          <cell r="C513" t="str">
            <v>TI-INCENTIVE PAYMENTS-2012-14-10847</v>
          </cell>
          <cell r="D513" t="str">
            <v>10847</v>
          </cell>
          <cell r="E513" t="str">
            <v>Emerging Markets - Demand Response</v>
          </cell>
          <cell r="F513" t="str">
            <v>DREBA2012-14</v>
          </cell>
          <cell r="G513" t="str">
            <v>TECHNOL INCV</v>
          </cell>
          <cell r="H513" t="str">
            <v>C</v>
          </cell>
        </row>
        <row r="514">
          <cell r="C514" t="str">
            <v>CBP-INCENTIVE PAYMENTS-2012-14-10847</v>
          </cell>
          <cell r="D514" t="str">
            <v>10847</v>
          </cell>
          <cell r="E514" t="str">
            <v>Emerging Markets - Demand Response</v>
          </cell>
          <cell r="F514" t="str">
            <v>DREBA2012-14</v>
          </cell>
          <cell r="G514" t="str">
            <v>CAPACIT BIDD</v>
          </cell>
          <cell r="H514" t="str">
            <v>C</v>
          </cell>
        </row>
        <row r="515">
          <cell r="C515" t="str">
            <v>DBP-INCENTIVE PAYMENTS-2012-14-10847</v>
          </cell>
          <cell r="D515" t="str">
            <v>10847</v>
          </cell>
          <cell r="E515" t="str">
            <v>Emerging Markets - Demand Response</v>
          </cell>
          <cell r="F515" t="str">
            <v>DREBA2009-11</v>
          </cell>
          <cell r="G515" t="str">
            <v>DEMAND BIDD</v>
          </cell>
          <cell r="H515" t="str">
            <v>C</v>
          </cell>
        </row>
        <row r="516">
          <cell r="C516" t="str">
            <v>PEAKCHOICE-INCENT PAYMENTS-2012-14-10847</v>
          </cell>
          <cell r="D516" t="str">
            <v>10847</v>
          </cell>
          <cell r="E516" t="str">
            <v>Emerging Markets - Demand Response</v>
          </cell>
          <cell r="F516" t="str">
            <v>DREBA2009-11</v>
          </cell>
          <cell r="G516" t="str">
            <v>PEAK CHOICE</v>
          </cell>
          <cell r="H516" t="str">
            <v>C</v>
          </cell>
        </row>
        <row r="517">
          <cell r="C517" t="str">
            <v>AUTO DR-INCENTIVE PAYMENTS-2012-14-10847</v>
          </cell>
          <cell r="D517" t="str">
            <v>10847</v>
          </cell>
          <cell r="E517" t="str">
            <v>Emerging Markets - Demand Response</v>
          </cell>
          <cell r="F517" t="str">
            <v>DREBA2009-11</v>
          </cell>
          <cell r="G517" t="str">
            <v>AUTO DR</v>
          </cell>
          <cell r="H517" t="str">
            <v>C</v>
          </cell>
        </row>
        <row r="518">
          <cell r="C518" t="str">
            <v>TI-NEW CNST CUST INCTV PAYMT 12-14-10847</v>
          </cell>
          <cell r="D518" t="str">
            <v>10847</v>
          </cell>
          <cell r="E518" t="str">
            <v>Emerging Markets - Demand Response</v>
          </cell>
          <cell r="F518" t="str">
            <v>DREBA2009-11</v>
          </cell>
          <cell r="G518" t="str">
            <v>TECHNOL INCV</v>
          </cell>
          <cell r="H518" t="str">
            <v>C</v>
          </cell>
        </row>
        <row r="519">
          <cell r="C519" t="str">
            <v>INCENTIVE PAYMENTS-PERM LOAD SHIFT-10847</v>
          </cell>
          <cell r="D519" t="str">
            <v>10847</v>
          </cell>
          <cell r="E519" t="str">
            <v>Emerging Markets - Demand Response</v>
          </cell>
          <cell r="F519" t="str">
            <v>DREBA2006-08</v>
          </cell>
          <cell r="G519" t="str">
            <v>PERM LOAD SH</v>
          </cell>
          <cell r="H519" t="str">
            <v>C</v>
          </cell>
        </row>
        <row r="520">
          <cell r="C520" t="str">
            <v>DREBA2012-14DR CORE MKT-14894-A</v>
          </cell>
          <cell r="D520" t="str">
            <v>14894</v>
          </cell>
          <cell r="E520" t="str">
            <v>Customer Impact-Deployment Support</v>
          </cell>
          <cell r="F520" t="str">
            <v>DREBA2012-14</v>
          </cell>
          <cell r="G520" t="str">
            <v>DR CORE MKT</v>
          </cell>
          <cell r="H520" t="str">
            <v>A</v>
          </cell>
        </row>
        <row r="521">
          <cell r="C521" t="str">
            <v>DREBA2012-14DR CORE MKT-14893-A</v>
          </cell>
          <cell r="D521" t="str">
            <v>14893</v>
          </cell>
          <cell r="E521" t="str">
            <v>Customer Impact-Gas Outreach</v>
          </cell>
          <cell r="F521" t="str">
            <v>DREBA2012-14</v>
          </cell>
          <cell r="G521" t="str">
            <v>DR CORE MKT</v>
          </cell>
          <cell r="H521" t="str">
            <v>A</v>
          </cell>
        </row>
        <row r="522">
          <cell r="C522" t="str">
            <v>DREBA-10-12-CEM-PRJ-COMM-14709-I-CES</v>
          </cell>
          <cell r="D522" t="str">
            <v>14709</v>
          </cell>
          <cell r="E522" t="str">
            <v>Information Technology Products</v>
          </cell>
          <cell r="F522" t="str">
            <v>DREBA2012-14</v>
          </cell>
          <cell r="G522" t="str">
            <v>INTG ENE AUD</v>
          </cell>
          <cell r="H522" t="str">
            <v>A</v>
          </cell>
        </row>
        <row r="523">
          <cell r="C523" t="str">
            <v>DREBA-10-12-INTEGRTD AUD-14709-I-CES</v>
          </cell>
          <cell r="D523" t="str">
            <v>14709</v>
          </cell>
          <cell r="E523" t="str">
            <v>Information Technology Products</v>
          </cell>
          <cell r="F523" t="str">
            <v>DREBA2012-14</v>
          </cell>
          <cell r="G523" t="str">
            <v>INTG ENE AUD</v>
          </cell>
          <cell r="H523" t="str">
            <v>A</v>
          </cell>
        </row>
        <row r="524">
          <cell r="C524" t="str">
            <v>DREBA2012-14DR ENHANCEMENTS-12385-A-CHIN</v>
          </cell>
          <cell r="D524" t="str">
            <v>12835</v>
          </cell>
          <cell r="E524" t="str">
            <v>Demand Response Operations</v>
          </cell>
          <cell r="F524" t="str">
            <v>DREBA2012-14</v>
          </cell>
          <cell r="G524" t="str">
            <v>DR ONLN EROL</v>
          </cell>
          <cell r="H524" t="str">
            <v>A</v>
          </cell>
        </row>
        <row r="525">
          <cell r="C525" t="str">
            <v>INCENTIVE PAYMENTS- TRCKD IN ERRA - AMP</v>
          </cell>
          <cell r="D525" t="str">
            <v>12835</v>
          </cell>
          <cell r="E525" t="str">
            <v>Demand Response Operations</v>
          </cell>
          <cell r="F525" t="str">
            <v>DREBA2006-08</v>
          </cell>
          <cell r="G525" t="str">
            <v>OTHER_01</v>
          </cell>
          <cell r="H525" t="str">
            <v>C</v>
          </cell>
        </row>
        <row r="529">
          <cell r="C529" t="str">
            <v>Order</v>
          </cell>
          <cell r="D529" t="str">
            <v>Order Description</v>
          </cell>
          <cell r="E529" t="str">
            <v>RespCC</v>
          </cell>
          <cell r="F529" t="str">
            <v>RespCC Name</v>
          </cell>
          <cell r="G529" t="str">
            <v>Funding Cycle Name</v>
          </cell>
          <cell r="H529" t="str">
            <v>Program level 3</v>
          </cell>
        </row>
        <row r="530">
          <cell r="C530">
            <v>5224957</v>
          </cell>
          <cell r="D530" t="str">
            <v>DEMAND RESPONSE-ACEBA</v>
          </cell>
          <cell r="E530">
            <v>13983</v>
          </cell>
          <cell r="F530" t="str">
            <v>Emerging Information Products &amp; Platform</v>
          </cell>
          <cell r="G530" t="str">
            <v>ACEBA2007-11</v>
          </cell>
          <cell r="H530" t="str">
            <v>ACEBA2007-11</v>
          </cell>
        </row>
        <row r="531">
          <cell r="C531">
            <v>5235794</v>
          </cell>
          <cell r="D531" t="str">
            <v>BUDGET-2012-CES-BAL-13678-ACEBA2012-14</v>
          </cell>
          <cell r="E531">
            <v>13678</v>
          </cell>
          <cell r="F531" t="str">
            <v>Large Business: Govt, Com, AG</v>
          </cell>
          <cell r="G531" t="str">
            <v>ACEBA2007-11</v>
          </cell>
          <cell r="H531" t="str">
            <v>ACEBA2007-11</v>
          </cell>
        </row>
        <row r="532">
          <cell r="C532">
            <v>5235795</v>
          </cell>
          <cell r="D532" t="str">
            <v>BUDGET-2012-CES-BAL-13723-ACEBA2012-14</v>
          </cell>
          <cell r="E532">
            <v>13723</v>
          </cell>
          <cell r="F532" t="str">
            <v>Policy Planning</v>
          </cell>
          <cell r="G532" t="str">
            <v>ACEBA2007-11</v>
          </cell>
          <cell r="H532" t="str">
            <v>ACEBA2007-11</v>
          </cell>
        </row>
        <row r="533">
          <cell r="C533">
            <v>5235796</v>
          </cell>
          <cell r="D533" t="str">
            <v>BUDGET-2012-CES-BAL-13636-ACEBA2012-14</v>
          </cell>
          <cell r="E533">
            <v>13636</v>
          </cell>
          <cell r="F533" t="str">
            <v>Portfolio Data &amp; Analysis/SHIN</v>
          </cell>
          <cell r="G533" t="str">
            <v>ACEBA2007-11</v>
          </cell>
          <cell r="H533" t="str">
            <v>ACEBA2007-11</v>
          </cell>
        </row>
        <row r="534">
          <cell r="C534">
            <v>5235797</v>
          </cell>
          <cell r="D534" t="str">
            <v>BUDGET-2012-CES-BAL-12832-ACEBA2012-14</v>
          </cell>
          <cell r="E534">
            <v>12832</v>
          </cell>
          <cell r="F534" t="str">
            <v>Enrollment &amp; Incentive Mgmt (IPC)</v>
          </cell>
          <cell r="G534" t="str">
            <v>ACEBA2007-11</v>
          </cell>
          <cell r="H534" t="str">
            <v>ACEBA2007-11</v>
          </cell>
        </row>
        <row r="535">
          <cell r="C535">
            <v>5235798</v>
          </cell>
          <cell r="D535" t="str">
            <v>BUDGET-2012-CES-BAL-14714-ACEBA2012-14</v>
          </cell>
          <cell r="E535">
            <v>14714</v>
          </cell>
          <cell r="F535" t="str">
            <v>Operations Support</v>
          </cell>
          <cell r="G535" t="str">
            <v>ACEBA2007-11</v>
          </cell>
          <cell r="H535" t="str">
            <v>ACEBA2007-11</v>
          </cell>
        </row>
        <row r="536">
          <cell r="C536">
            <v>5235799</v>
          </cell>
          <cell r="D536" t="str">
            <v>BUDGET-2012-CES-BAL-10847-ACEBA2012-14</v>
          </cell>
          <cell r="E536">
            <v>10847</v>
          </cell>
          <cell r="F536" t="str">
            <v>Emerging Markets - Demand Response</v>
          </cell>
          <cell r="G536" t="str">
            <v>ACEBA2007-11</v>
          </cell>
          <cell r="H536" t="str">
            <v>ACEBA2007-11</v>
          </cell>
        </row>
        <row r="537">
          <cell r="C537">
            <v>5235800</v>
          </cell>
          <cell r="D537" t="str">
            <v>BUDGET-2012-CES-BAL-13983-ACEBA2012-14</v>
          </cell>
          <cell r="E537">
            <v>13983</v>
          </cell>
          <cell r="F537" t="str">
            <v>Emerging Information Products &amp; Platform</v>
          </cell>
          <cell r="G537" t="str">
            <v>ACEBA2007-11</v>
          </cell>
          <cell r="H537" t="str">
            <v>ACEBA2007-11</v>
          </cell>
        </row>
        <row r="538">
          <cell r="C538">
            <v>5235801</v>
          </cell>
          <cell r="D538" t="str">
            <v>BUDGET-2012-CES-BAL-11115-ACEBA2012-14</v>
          </cell>
          <cell r="E538">
            <v>11115</v>
          </cell>
          <cell r="F538" t="str">
            <v>Inspection Verification Admin</v>
          </cell>
          <cell r="G538" t="str">
            <v>ACEBA2007-11</v>
          </cell>
          <cell r="H538" t="str">
            <v>ACEBA2007-11</v>
          </cell>
        </row>
        <row r="539">
          <cell r="C539">
            <v>5236377</v>
          </cell>
          <cell r="D539" t="str">
            <v>BUDGET-2012-CES-BAL-12835-ACEBA2012-14</v>
          </cell>
          <cell r="E539">
            <v>12835</v>
          </cell>
          <cell r="F539" t="str">
            <v>Demand Response Operations</v>
          </cell>
          <cell r="G539" t="str">
            <v>ACEBA2007-11</v>
          </cell>
          <cell r="H539" t="str">
            <v>ACEBA2007-11</v>
          </cell>
        </row>
        <row r="540">
          <cell r="C540">
            <v>8084758</v>
          </cell>
          <cell r="D540" t="str">
            <v>EQUIPMENT INSTALLATION-A/C CYCLING-ACEBA</v>
          </cell>
          <cell r="E540">
            <v>10847</v>
          </cell>
          <cell r="F540" t="str">
            <v>Emerging Markets - Demand Response</v>
          </cell>
          <cell r="G540" t="str">
            <v>ACEBA2007-11</v>
          </cell>
          <cell r="H540" t="str">
            <v>ACEBA2007-11</v>
          </cell>
        </row>
        <row r="541">
          <cell r="C541">
            <v>8084760</v>
          </cell>
          <cell r="D541" t="str">
            <v>EQUIPMENT MAINTENANCE-A/C CYCLING-ACEBA</v>
          </cell>
          <cell r="E541">
            <v>10847</v>
          </cell>
          <cell r="F541" t="str">
            <v>Emerging Markets - Demand Response</v>
          </cell>
          <cell r="G541" t="str">
            <v>ACEBA2007-11</v>
          </cell>
          <cell r="H541" t="str">
            <v>ACEBA2007-11</v>
          </cell>
        </row>
        <row r="542">
          <cell r="C542">
            <v>8084761</v>
          </cell>
          <cell r="D542" t="str">
            <v>AUDIT-A/C CYCLING - ACEBA</v>
          </cell>
          <cell r="E542">
            <v>10847</v>
          </cell>
          <cell r="F542" t="str">
            <v>Emerging Markets - Demand Response</v>
          </cell>
          <cell r="G542" t="str">
            <v>ACEBA2007-11</v>
          </cell>
          <cell r="H542" t="str">
            <v>ACEBA2007-11</v>
          </cell>
        </row>
        <row r="543">
          <cell r="C543">
            <v>8084762</v>
          </cell>
          <cell r="D543" t="str">
            <v>CUSTMR SRVC CALL CNTRS-A/C CYCLING-ACEBA</v>
          </cell>
          <cell r="E543">
            <v>10847</v>
          </cell>
          <cell r="F543" t="str">
            <v>Emerging Markets - Demand Response</v>
          </cell>
          <cell r="G543" t="str">
            <v>ACEBA2007-11</v>
          </cell>
          <cell r="H543" t="str">
            <v>ACEBA2007-11</v>
          </cell>
        </row>
        <row r="544">
          <cell r="C544">
            <v>8084763</v>
          </cell>
          <cell r="D544" t="str">
            <v>IT SUPPORT &amp; DEVLPMNT-A/C CYCLING-ACEBA</v>
          </cell>
          <cell r="E544">
            <v>10847</v>
          </cell>
          <cell r="F544" t="str">
            <v>Emerging Markets - Demand Response</v>
          </cell>
          <cell r="G544" t="str">
            <v>ACEBA2007-11</v>
          </cell>
          <cell r="H544" t="str">
            <v>ACEBA2007-11</v>
          </cell>
        </row>
        <row r="545">
          <cell r="C545">
            <v>8084764</v>
          </cell>
          <cell r="D545" t="str">
            <v>PROGRAM MGMT-A/C CYCLING - ACEBA</v>
          </cell>
          <cell r="E545">
            <v>10847</v>
          </cell>
          <cell r="F545" t="str">
            <v>Emerging Markets - Demand Response</v>
          </cell>
          <cell r="G545" t="str">
            <v>ACEBA2007-11</v>
          </cell>
          <cell r="H545" t="str">
            <v>ACEBA2007-11</v>
          </cell>
        </row>
        <row r="546">
          <cell r="C546">
            <v>8084765</v>
          </cell>
          <cell r="D546" t="str">
            <v>PROG MKTG-A/C CYCLING-MATS&amp;RESRCH-ACEBA</v>
          </cell>
          <cell r="E546">
            <v>10847</v>
          </cell>
          <cell r="F546" t="str">
            <v>Emerging Markets - Demand Response</v>
          </cell>
          <cell r="G546" t="str">
            <v>ACEBA2007-11</v>
          </cell>
          <cell r="H546" t="str">
            <v>ACEBA2007-11</v>
          </cell>
        </row>
        <row r="547">
          <cell r="C547">
            <v>8084766</v>
          </cell>
          <cell r="D547" t="str">
            <v>INCENTIVE PAYMENTS-A/C CYCLING - ACEBA</v>
          </cell>
          <cell r="E547">
            <v>10847</v>
          </cell>
          <cell r="F547" t="str">
            <v>Emerging Markets - Demand Response</v>
          </cell>
          <cell r="G547" t="str">
            <v>ACEBA2007-11</v>
          </cell>
          <cell r="H547" t="str">
            <v>ACEBA2007-11</v>
          </cell>
        </row>
        <row r="548">
          <cell r="C548">
            <v>8088444</v>
          </cell>
          <cell r="D548" t="str">
            <v>M&amp;E-SMART AC 2008 EX POST LD IMP</v>
          </cell>
          <cell r="E548">
            <v>13982</v>
          </cell>
          <cell r="F548" t="str">
            <v>DR Policy-Planning &amp; Analysis</v>
          </cell>
          <cell r="G548" t="str">
            <v>ACEBA2007-11</v>
          </cell>
          <cell r="H548" t="str">
            <v>ACEBA2007-11</v>
          </cell>
        </row>
        <row r="549">
          <cell r="C549">
            <v>8092463</v>
          </cell>
          <cell r="D549" t="str">
            <v>M&amp;E-SMART AC 2009-2020 EX ANTE LD IMP</v>
          </cell>
          <cell r="E549">
            <v>13982</v>
          </cell>
          <cell r="F549" t="str">
            <v>DR Policy-Planning &amp; Analysis</v>
          </cell>
          <cell r="G549" t="str">
            <v>ACEBA2007-11</v>
          </cell>
          <cell r="H549" t="str">
            <v>ACEBA2007-11</v>
          </cell>
        </row>
        <row r="550">
          <cell r="C550">
            <v>8092737</v>
          </cell>
          <cell r="D550" t="str">
            <v>PROG MKTG-A/C CYCLING-OTHER LABOR-ACEBA</v>
          </cell>
          <cell r="E550">
            <v>10847</v>
          </cell>
          <cell r="F550" t="str">
            <v>Emerging Markets - Demand Response</v>
          </cell>
          <cell r="G550" t="str">
            <v>ACEBA2007-11</v>
          </cell>
          <cell r="H550" t="str">
            <v>ACEBA2007-11</v>
          </cell>
        </row>
        <row r="551">
          <cell r="C551">
            <v>8094376</v>
          </cell>
          <cell r="D551" t="str">
            <v>MATLS &amp; REF FEES-AFFILIATES-ACEBA</v>
          </cell>
          <cell r="E551">
            <v>10847</v>
          </cell>
          <cell r="F551" t="str">
            <v>Emerging Markets - Demand Response</v>
          </cell>
          <cell r="G551" t="str">
            <v>ACEBA2007-11</v>
          </cell>
          <cell r="H551" t="str">
            <v>ACEBA2007-11</v>
          </cell>
        </row>
        <row r="552">
          <cell r="C552">
            <v>8094377</v>
          </cell>
          <cell r="D552" t="str">
            <v>MATLS &amp; REF FEES-SERVICE &amp; SALES-ACEBA</v>
          </cell>
          <cell r="E552">
            <v>10847</v>
          </cell>
          <cell r="F552" t="str">
            <v>Emerging Markets - Demand Response</v>
          </cell>
          <cell r="G552" t="str">
            <v>ACEBA2007-11</v>
          </cell>
          <cell r="H552" t="str">
            <v>ACEBA2007-11</v>
          </cell>
        </row>
        <row r="553">
          <cell r="C553">
            <v>8094422</v>
          </cell>
          <cell r="D553" t="str">
            <v>M&amp;E-SMRTAC 2009 EX PST/2010-21 EX ANT LD</v>
          </cell>
          <cell r="E553">
            <v>13768</v>
          </cell>
          <cell r="F553" t="str">
            <v>EM&amp;V</v>
          </cell>
          <cell r="G553" t="str">
            <v>ACEBA2007-11</v>
          </cell>
          <cell r="H553" t="str">
            <v>ACEBA2007-11</v>
          </cell>
        </row>
        <row r="554">
          <cell r="C554">
            <v>8094423</v>
          </cell>
          <cell r="D554" t="str">
            <v>M&amp;E-SMRTAC 2010 EX PST/2011-22 EX ANT LD</v>
          </cell>
          <cell r="E554">
            <v>13768</v>
          </cell>
          <cell r="F554" t="str">
            <v>EM&amp;V</v>
          </cell>
          <cell r="G554" t="str">
            <v>ACEBA2007-11</v>
          </cell>
          <cell r="H554" t="str">
            <v>ACEBA2007-11</v>
          </cell>
        </row>
        <row r="555">
          <cell r="C555">
            <v>8094424</v>
          </cell>
          <cell r="D555" t="str">
            <v>M&amp;E-SMRTAC 2011 EX PST/2012-23 EX ANT LD</v>
          </cell>
          <cell r="E555">
            <v>13768</v>
          </cell>
          <cell r="F555" t="str">
            <v>EM&amp;V</v>
          </cell>
          <cell r="G555" t="str">
            <v>ACEBA2007-11</v>
          </cell>
          <cell r="H555" t="str">
            <v>ACEBA2007-11</v>
          </cell>
        </row>
        <row r="556">
          <cell r="C556">
            <v>8104993</v>
          </cell>
          <cell r="D556" t="str">
            <v>ACEBA2007-11 DR OPS SUPPORT-A</v>
          </cell>
          <cell r="E556">
            <v>13840</v>
          </cell>
          <cell r="F556" t="str">
            <v>Solut Mktg - Residential</v>
          </cell>
          <cell r="G556" t="str">
            <v>ACEBA2007-11</v>
          </cell>
          <cell r="H556" t="str">
            <v>ACEBA2007-11</v>
          </cell>
        </row>
        <row r="557">
          <cell r="C557">
            <v>8115677</v>
          </cell>
          <cell r="D557" t="str">
            <v>ACEBA2012-14A-11115-A</v>
          </cell>
          <cell r="E557">
            <v>11115</v>
          </cell>
          <cell r="F557" t="str">
            <v>Inspection Verification Admin</v>
          </cell>
          <cell r="G557" t="str">
            <v>ACEBA2012-14</v>
          </cell>
          <cell r="H557" t="str">
            <v>ACEBA2012-14</v>
          </cell>
        </row>
        <row r="558">
          <cell r="C558">
            <v>8115678</v>
          </cell>
          <cell r="D558" t="str">
            <v>ACEBA2012-14-12832-A</v>
          </cell>
          <cell r="E558">
            <v>12832</v>
          </cell>
          <cell r="F558" t="str">
            <v>Enrollment &amp; Incentive Mgmt (IPC)</v>
          </cell>
          <cell r="G558" t="str">
            <v>ACEBA2012-14</v>
          </cell>
          <cell r="H558" t="str">
            <v>ACEBA2012-14</v>
          </cell>
        </row>
        <row r="559">
          <cell r="C559">
            <v>8115679</v>
          </cell>
          <cell r="D559" t="str">
            <v>ACEBA2012-14-13636-A</v>
          </cell>
          <cell r="E559">
            <v>13636</v>
          </cell>
          <cell r="F559" t="str">
            <v>Portfolio Data &amp; Analysis/SHIN</v>
          </cell>
          <cell r="G559" t="str">
            <v>ACEBA2012-14</v>
          </cell>
          <cell r="H559" t="str">
            <v>ACEBA2012-14</v>
          </cell>
        </row>
        <row r="560">
          <cell r="C560">
            <v>8115680</v>
          </cell>
          <cell r="D560" t="str">
            <v>ACEBA2012-14-13678-A</v>
          </cell>
          <cell r="E560">
            <v>13678</v>
          </cell>
          <cell r="F560" t="str">
            <v>Large Business: Govt, Com, AG</v>
          </cell>
          <cell r="G560" t="str">
            <v>ACEBA2012-14</v>
          </cell>
          <cell r="H560" t="str">
            <v>ACEBA2012-14</v>
          </cell>
        </row>
        <row r="561">
          <cell r="C561">
            <v>8115681</v>
          </cell>
          <cell r="D561" t="str">
            <v>ACEBA2012-14-13723-A</v>
          </cell>
          <cell r="E561">
            <v>13723</v>
          </cell>
          <cell r="F561" t="str">
            <v>Policy Planning</v>
          </cell>
          <cell r="G561" t="str">
            <v>ACEBA2012-14</v>
          </cell>
          <cell r="H561" t="str">
            <v>ACEBA2012-14</v>
          </cell>
        </row>
        <row r="562">
          <cell r="C562">
            <v>8115683</v>
          </cell>
          <cell r="D562" t="str">
            <v>ACEBA2012-14-14714-A</v>
          </cell>
          <cell r="E562">
            <v>14714</v>
          </cell>
          <cell r="F562" t="str">
            <v>Operations Support</v>
          </cell>
          <cell r="G562" t="str">
            <v>ACEBA2012-14</v>
          </cell>
          <cell r="H562" t="str">
            <v>ACEBA2012-14</v>
          </cell>
        </row>
        <row r="563">
          <cell r="C563">
            <v>8116348</v>
          </cell>
          <cell r="D563" t="str">
            <v>ACEBA2012-14ACEBA2007-11-10847-A-CHIN</v>
          </cell>
          <cell r="E563">
            <v>10847</v>
          </cell>
          <cell r="F563" t="str">
            <v>Emerging Markets - Demand Response</v>
          </cell>
          <cell r="G563" t="str">
            <v>ACEBA2012-14</v>
          </cell>
          <cell r="H563" t="str">
            <v>ACEBA2007-11</v>
          </cell>
        </row>
        <row r="564">
          <cell r="C564">
            <v>8117721</v>
          </cell>
          <cell r="D564" t="str">
            <v>ACEBA2012-14-13636-A-CHIN</v>
          </cell>
          <cell r="E564">
            <v>13636</v>
          </cell>
          <cell r="F564" t="str">
            <v>Portfolio Data &amp; Analysis/SHIN</v>
          </cell>
          <cell r="G564" t="str">
            <v>ACEBA2012-14</v>
          </cell>
          <cell r="H564" t="str">
            <v>ACEBA2012-14</v>
          </cell>
        </row>
        <row r="565">
          <cell r="C565">
            <v>8117959</v>
          </cell>
          <cell r="D565" t="str">
            <v>SMARTAC MARKETING-ACEBA-13840</v>
          </cell>
          <cell r="E565">
            <v>13840</v>
          </cell>
          <cell r="F565" t="str">
            <v>Solut Mktg - Residential</v>
          </cell>
          <cell r="G565" t="str">
            <v>ACEBA2012-14</v>
          </cell>
          <cell r="H565" t="str">
            <v>ACEBA2012-14</v>
          </cell>
        </row>
        <row r="566">
          <cell r="C566">
            <v>8118688</v>
          </cell>
          <cell r="D566" t="str">
            <v>ACEBA2012-14 DR OPS SUPPORT-12835-A</v>
          </cell>
          <cell r="E566">
            <v>12835</v>
          </cell>
          <cell r="F566" t="str">
            <v>Demand Response Operations</v>
          </cell>
          <cell r="G566" t="str">
            <v>ACEBA2012-14</v>
          </cell>
          <cell r="H566" t="str">
            <v>ACEBA2012-14</v>
          </cell>
        </row>
        <row r="567">
          <cell r="C567">
            <v>8118860</v>
          </cell>
          <cell r="D567" t="str">
            <v>ACEBA2012-14PRGM MGM-A/C CYCLING-11070-A</v>
          </cell>
          <cell r="E567">
            <v>11070</v>
          </cell>
          <cell r="F567" t="str">
            <v>Quality &amp; Excellence</v>
          </cell>
          <cell r="G567" t="str">
            <v>ACEBA2012-14</v>
          </cell>
          <cell r="H567" t="str">
            <v>ACEBA2012-14</v>
          </cell>
        </row>
        <row r="568">
          <cell r="C568">
            <v>8118861</v>
          </cell>
          <cell r="D568" t="str">
            <v>ACEBA2012-14PRGMKG-A/CCYCOTHLAB-11070-A</v>
          </cell>
          <cell r="E568">
            <v>11070</v>
          </cell>
          <cell r="F568" t="str">
            <v>Quality &amp; Excellence</v>
          </cell>
          <cell r="G568" t="str">
            <v>ACEBA2012-14</v>
          </cell>
          <cell r="H568" t="str">
            <v>ACEBA2012-14</v>
          </cell>
        </row>
        <row r="569">
          <cell r="C569">
            <v>8118862</v>
          </cell>
          <cell r="D569" t="str">
            <v>ACEBA2012-14-AUDIT-A/C CYCLING-11070-A</v>
          </cell>
          <cell r="E569">
            <v>11070</v>
          </cell>
          <cell r="F569" t="str">
            <v>Quality &amp; Excellence</v>
          </cell>
          <cell r="G569" t="str">
            <v>ACEBA2012-14</v>
          </cell>
          <cell r="H569" t="str">
            <v>ACEBA2012-14</v>
          </cell>
        </row>
        <row r="570">
          <cell r="C570">
            <v>8118863</v>
          </cell>
          <cell r="D570" t="str">
            <v>ACEBA2012-14 DR OPS SUPPORT-11070-A</v>
          </cell>
          <cell r="E570">
            <v>11070</v>
          </cell>
          <cell r="F570" t="str">
            <v>Quality &amp; Excellence</v>
          </cell>
          <cell r="G570" t="str">
            <v>ACEBA2012-14</v>
          </cell>
          <cell r="H570" t="str">
            <v>ACEBA2012-14</v>
          </cell>
        </row>
        <row r="571">
          <cell r="C571">
            <v>8119000</v>
          </cell>
          <cell r="D571" t="str">
            <v>ACEBA2012-14PROG MGMT-A/CCYCLING-14045-A</v>
          </cell>
          <cell r="E571">
            <v>14045</v>
          </cell>
          <cell r="F571" t="str">
            <v>Policy Implementation &amp; Reporting</v>
          </cell>
          <cell r="G571" t="str">
            <v>ACEBA2012-14</v>
          </cell>
          <cell r="H571" t="str">
            <v>ACEBA2012-14</v>
          </cell>
        </row>
        <row r="572">
          <cell r="C572">
            <v>8119156</v>
          </cell>
          <cell r="D572" t="str">
            <v>EQUIPMNT INSTALL-A/C CYCLING-ACEBA-10847</v>
          </cell>
          <cell r="E572">
            <v>10847</v>
          </cell>
          <cell r="F572" t="str">
            <v>Emerging Markets - Demand Response</v>
          </cell>
          <cell r="G572" t="str">
            <v>ACEBA2012-14</v>
          </cell>
          <cell r="H572" t="str">
            <v>ACEBA2012-14</v>
          </cell>
        </row>
        <row r="573">
          <cell r="C573">
            <v>8119157</v>
          </cell>
          <cell r="D573" t="str">
            <v>EQUIPMNT MNTNANCE-A/C CYCLE-ACEBA-10847</v>
          </cell>
          <cell r="E573">
            <v>10847</v>
          </cell>
          <cell r="F573" t="str">
            <v>Emerging Markets - Demand Response</v>
          </cell>
          <cell r="G573" t="str">
            <v>ACEBA2012-14</v>
          </cell>
          <cell r="H573" t="str">
            <v>ACEBA2012-14</v>
          </cell>
        </row>
        <row r="574">
          <cell r="C574">
            <v>8119158</v>
          </cell>
          <cell r="D574" t="str">
            <v>AUDIT-A/C CYCLING - ACEBA-10847</v>
          </cell>
          <cell r="E574">
            <v>10847</v>
          </cell>
          <cell r="F574" t="str">
            <v>Emerging Markets - Demand Response</v>
          </cell>
          <cell r="G574" t="str">
            <v>ACEBA2012-14</v>
          </cell>
          <cell r="H574" t="str">
            <v>ACEBA2012-14</v>
          </cell>
        </row>
        <row r="575">
          <cell r="C575">
            <v>8119159</v>
          </cell>
          <cell r="D575" t="str">
            <v>CUSTMRSRVCCALLCNTR-A/C CYCLE-ACEBA-10847</v>
          </cell>
          <cell r="E575">
            <v>10847</v>
          </cell>
          <cell r="F575" t="str">
            <v>Emerging Markets - Demand Response</v>
          </cell>
          <cell r="G575" t="str">
            <v>ACEBA2012-14</v>
          </cell>
          <cell r="H575" t="str">
            <v>ACEBA2012-14</v>
          </cell>
        </row>
        <row r="576">
          <cell r="C576">
            <v>8119160</v>
          </cell>
          <cell r="D576" t="str">
            <v>IT SUPRT&amp;DEVLPMNT-A/C CYCLE-ACEBA-10847</v>
          </cell>
          <cell r="E576">
            <v>10847</v>
          </cell>
          <cell r="F576" t="str">
            <v>Emerging Markets - Demand Response</v>
          </cell>
          <cell r="G576" t="str">
            <v>ACEBA2012-14</v>
          </cell>
          <cell r="H576" t="str">
            <v>ACEBA2012-14</v>
          </cell>
        </row>
        <row r="577">
          <cell r="C577">
            <v>8119161</v>
          </cell>
          <cell r="D577" t="str">
            <v>ACEBA12-14-PROG MKTG-CYCL-MATL-10847-A</v>
          </cell>
          <cell r="E577">
            <v>10847</v>
          </cell>
          <cell r="F577" t="str">
            <v>Emerging Markets - Demand Response</v>
          </cell>
          <cell r="G577" t="str">
            <v>ACEBA2012-14</v>
          </cell>
          <cell r="H577" t="str">
            <v>ACEBA2012-14</v>
          </cell>
        </row>
        <row r="578">
          <cell r="C578">
            <v>8119162</v>
          </cell>
          <cell r="D578" t="str">
            <v>PROGMKTG-A/C CYCLE-OTHRLABOR-ACEBA-10847</v>
          </cell>
          <cell r="E578">
            <v>10847</v>
          </cell>
          <cell r="F578" t="str">
            <v>Emerging Markets - Demand Response</v>
          </cell>
          <cell r="G578" t="str">
            <v>ACEBA2012-14</v>
          </cell>
          <cell r="H578" t="str">
            <v>ACEBA2012-14</v>
          </cell>
        </row>
        <row r="579">
          <cell r="C579">
            <v>8119163</v>
          </cell>
          <cell r="D579" t="str">
            <v>MATLS &amp; REF FEES-AFFILIATES-ACEBA-10847</v>
          </cell>
          <cell r="E579">
            <v>10847</v>
          </cell>
          <cell r="F579" t="str">
            <v>Emerging Markets - Demand Response</v>
          </cell>
          <cell r="G579" t="str">
            <v>ACEBA2012-14</v>
          </cell>
          <cell r="H579" t="str">
            <v>ACEBA2012-14</v>
          </cell>
        </row>
        <row r="580">
          <cell r="C580">
            <v>8119164</v>
          </cell>
          <cell r="D580" t="str">
            <v>MATLS &amp; REF FEES-S&amp;S-ACEBA-10847</v>
          </cell>
          <cell r="E580">
            <v>10847</v>
          </cell>
          <cell r="F580" t="str">
            <v>Emerging Markets - Demand Response</v>
          </cell>
          <cell r="G580" t="str">
            <v>ACEBA2012-14</v>
          </cell>
          <cell r="H580" t="str">
            <v>ACEBA2012-14</v>
          </cell>
        </row>
        <row r="581">
          <cell r="C581">
            <v>8119165</v>
          </cell>
          <cell r="D581" t="str">
            <v>ACEBA2012-14 DR OPS SUPPORT-10847-A</v>
          </cell>
          <cell r="E581">
            <v>10847</v>
          </cell>
          <cell r="F581" t="str">
            <v>Emerging Markets - Demand Response</v>
          </cell>
          <cell r="G581" t="str">
            <v>ACEBA2012-14</v>
          </cell>
          <cell r="H581" t="str">
            <v>ACEBA2012-14</v>
          </cell>
        </row>
        <row r="582">
          <cell r="C582">
            <v>8119492</v>
          </cell>
          <cell r="D582" t="str">
            <v>SMARTAC MARKETING-ACEBA-13984</v>
          </cell>
          <cell r="E582">
            <v>13984</v>
          </cell>
          <cell r="F582" t="str">
            <v>Customer Insight &amp; Strategy Director</v>
          </cell>
          <cell r="G582" t="str">
            <v>ACEBA2012-14</v>
          </cell>
          <cell r="H582" t="str">
            <v>ACEBA2012-14</v>
          </cell>
        </row>
        <row r="583">
          <cell r="C583">
            <v>8119656</v>
          </cell>
          <cell r="D583" t="str">
            <v>ACEBA2012-14 ACEBA2007-11-14710-A</v>
          </cell>
          <cell r="E583">
            <v>14710</v>
          </cell>
          <cell r="F583" t="str">
            <v>Small Medium Bus Energy Solution &amp; Svc</v>
          </cell>
          <cell r="G583" t="str">
            <v>ACEBA2012-14</v>
          </cell>
          <cell r="H583" t="str">
            <v>ACEBA2012-14</v>
          </cell>
        </row>
        <row r="584">
          <cell r="C584">
            <v>8119735</v>
          </cell>
          <cell r="D584" t="str">
            <v>ACEBA12-14-PROG MKTG-CYCL-MATL-10847-M</v>
          </cell>
          <cell r="E584">
            <v>10847</v>
          </cell>
          <cell r="F584" t="str">
            <v>Emerging Markets - Demand Response</v>
          </cell>
          <cell r="G584" t="str">
            <v>ACEBA2012-14</v>
          </cell>
          <cell r="H584" t="str">
            <v>ACEBA2012-14</v>
          </cell>
        </row>
        <row r="585">
          <cell r="C585" t="str">
            <v>c</v>
          </cell>
          <cell r="D585" t="str">
            <v>ACEBA2012-PROGMGMT-10847-A</v>
          </cell>
          <cell r="E585">
            <v>10847</v>
          </cell>
          <cell r="F585" t="str">
            <v>Emerging Markets - Demand Response</v>
          </cell>
          <cell r="G585" t="str">
            <v>ACEBA2012-14</v>
          </cell>
          <cell r="H585" t="str">
            <v>ACEBA2012-14</v>
          </cell>
        </row>
        <row r="586">
          <cell r="C586">
            <v>8083758</v>
          </cell>
          <cell r="D586" t="str">
            <v>INCENTIVE PAYMENTS-BIP</v>
          </cell>
          <cell r="E586">
            <v>12835</v>
          </cell>
          <cell r="F586" t="str">
            <v>Demand Response Operations</v>
          </cell>
          <cell r="G586" t="str">
            <v>DREBA2006-08</v>
          </cell>
          <cell r="H586" t="str">
            <v>OTHER_01</v>
          </cell>
        </row>
        <row r="587">
          <cell r="C587">
            <v>2026105</v>
          </cell>
          <cell r="D587" t="str">
            <v>STANDARD COST VARIANCE - CSR RT - MWC ID</v>
          </cell>
          <cell r="E587">
            <v>12835</v>
          </cell>
          <cell r="F587" t="str">
            <v>Demand Response Operations</v>
          </cell>
          <cell r="G587" t="str">
            <v>DREBA2009-11</v>
          </cell>
          <cell r="H587" t="str">
            <v>OTHER_01</v>
          </cell>
        </row>
        <row r="588">
          <cell r="C588">
            <v>5012369</v>
          </cell>
          <cell r="D588" t="str">
            <v>DEMAND RESPONSE WG2</v>
          </cell>
          <cell r="E588">
            <v>12835</v>
          </cell>
          <cell r="F588" t="str">
            <v>Demand Response Operations</v>
          </cell>
          <cell r="G588" t="str">
            <v>DREBA2006-08</v>
          </cell>
          <cell r="H588" t="str">
            <v>OTHER_01</v>
          </cell>
        </row>
        <row r="589">
          <cell r="C589">
            <v>5012370</v>
          </cell>
          <cell r="D589" t="str">
            <v>PLS INCENTIVES</v>
          </cell>
          <cell r="E589">
            <v>13776</v>
          </cell>
          <cell r="F589" t="str">
            <v>CES Products Senior Director</v>
          </cell>
          <cell r="G589" t="str">
            <v>DREBA2006-08</v>
          </cell>
          <cell r="H589" t="str">
            <v>PERM LOAD SH</v>
          </cell>
        </row>
        <row r="590">
          <cell r="C590">
            <v>5226697</v>
          </cell>
          <cell r="D590" t="str">
            <v>DEMAND RESPONSE-DBP PROGRAM</v>
          </cell>
          <cell r="E590">
            <v>12835</v>
          </cell>
          <cell r="F590" t="str">
            <v>Demand Response Operations</v>
          </cell>
          <cell r="G590" t="str">
            <v>DREBA2009-11</v>
          </cell>
          <cell r="H590" t="str">
            <v>DEMAND BIDD</v>
          </cell>
        </row>
        <row r="591">
          <cell r="C591">
            <v>5226699</v>
          </cell>
          <cell r="D591" t="str">
            <v>DEMAND RESPONSE-CBP PROGRAM</v>
          </cell>
          <cell r="E591">
            <v>12835</v>
          </cell>
          <cell r="F591" t="str">
            <v>Demand Response Operations</v>
          </cell>
          <cell r="G591" t="str">
            <v>DREBA2009-11</v>
          </cell>
          <cell r="H591" t="str">
            <v>CAPACIT BIDD</v>
          </cell>
        </row>
        <row r="592">
          <cell r="C592">
            <v>5226701</v>
          </cell>
          <cell r="D592" t="str">
            <v>DEMAND RESPONSE-BIP PROGRAM</v>
          </cell>
          <cell r="E592">
            <v>12835</v>
          </cell>
          <cell r="F592" t="str">
            <v>Demand Response Operations</v>
          </cell>
          <cell r="G592" t="str">
            <v>DREBA2009-11</v>
          </cell>
          <cell r="H592" t="str">
            <v>BASEINTERRUP</v>
          </cell>
        </row>
        <row r="593">
          <cell r="C593">
            <v>5226702</v>
          </cell>
          <cell r="D593" t="str">
            <v>DEMAND RESPONSE-AMP PROGRAM</v>
          </cell>
          <cell r="E593">
            <v>12835</v>
          </cell>
          <cell r="F593" t="str">
            <v>Demand Response Operations</v>
          </cell>
          <cell r="G593" t="str">
            <v>DREBA2009-11</v>
          </cell>
          <cell r="H593" t="str">
            <v>AGGR MAN PFO</v>
          </cell>
        </row>
        <row r="594">
          <cell r="C594">
            <v>5226703</v>
          </cell>
          <cell r="D594" t="str">
            <v>DEMAND RESPONSE-AUTO DR PROGRAM</v>
          </cell>
          <cell r="E594">
            <v>13983</v>
          </cell>
          <cell r="F594" t="str">
            <v>Emerging Information Products &amp; Platform</v>
          </cell>
          <cell r="G594" t="str">
            <v>DREBA2009-11</v>
          </cell>
          <cell r="H594" t="str">
            <v>AUTO DR</v>
          </cell>
        </row>
        <row r="595">
          <cell r="C595">
            <v>5226705</v>
          </cell>
          <cell r="D595" t="str">
            <v>DEMAND RESPONSE-PLS PROGRAM</v>
          </cell>
          <cell r="E595">
            <v>13983</v>
          </cell>
          <cell r="F595" t="str">
            <v>Emerging Information Products &amp; Platform</v>
          </cell>
          <cell r="G595" t="str">
            <v>DREBA2009-11</v>
          </cell>
          <cell r="H595" t="str">
            <v>PERM LOAD_01</v>
          </cell>
        </row>
        <row r="596">
          <cell r="C596">
            <v>5226707</v>
          </cell>
          <cell r="D596" t="str">
            <v>DEMAND RESPONSE-PEAKCHOICE PROGRAM</v>
          </cell>
          <cell r="E596">
            <v>12835</v>
          </cell>
          <cell r="F596" t="str">
            <v>Demand Response Operations</v>
          </cell>
          <cell r="G596" t="str">
            <v>DREBA2009-11</v>
          </cell>
          <cell r="H596" t="str">
            <v>PEAK CHOICE</v>
          </cell>
        </row>
        <row r="597">
          <cell r="C597">
            <v>5226710</v>
          </cell>
          <cell r="D597" t="str">
            <v>DEMAND RESPONSE-EMERG TECH PROGRAM</v>
          </cell>
          <cell r="E597">
            <v>13983</v>
          </cell>
          <cell r="F597" t="str">
            <v>Emerging Information Products &amp; Platform</v>
          </cell>
          <cell r="G597" t="str">
            <v>DREBA2009-11</v>
          </cell>
          <cell r="H597" t="str">
            <v>EMRGTEK</v>
          </cell>
        </row>
        <row r="598">
          <cell r="C598">
            <v>5226711</v>
          </cell>
          <cell r="D598" t="str">
            <v>DEMAND RESPONSE-PEAK PROGRAM</v>
          </cell>
          <cell r="E598">
            <v>13983</v>
          </cell>
          <cell r="F598" t="str">
            <v>Emerging Information Products &amp; Platform</v>
          </cell>
          <cell r="G598" t="str">
            <v>DREBA2009-11</v>
          </cell>
          <cell r="H598" t="str">
            <v>PEAK_01</v>
          </cell>
        </row>
        <row r="599">
          <cell r="C599">
            <v>5226712</v>
          </cell>
          <cell r="D599" t="str">
            <v>DEMAND RESPONSE-DRE PROGRAM</v>
          </cell>
          <cell r="E599">
            <v>12835</v>
          </cell>
          <cell r="F599" t="str">
            <v>Demand Response Operations</v>
          </cell>
          <cell r="G599" t="str">
            <v>DREBA2009-11</v>
          </cell>
          <cell r="H599" t="str">
            <v>DR ONLN EROL</v>
          </cell>
        </row>
        <row r="600">
          <cell r="C600">
            <v>5226713</v>
          </cell>
          <cell r="D600" t="str">
            <v>DEMAND RESPONSE-INTERACT PROGRAM</v>
          </cell>
          <cell r="E600">
            <v>12835</v>
          </cell>
          <cell r="F600" t="str">
            <v>Demand Response Operations</v>
          </cell>
          <cell r="G600" t="str">
            <v>DREBA2009-11</v>
          </cell>
          <cell r="H600" t="str">
            <v>INTERACT</v>
          </cell>
        </row>
        <row r="601">
          <cell r="C601">
            <v>5226715</v>
          </cell>
          <cell r="D601" t="str">
            <v>DEMAND RESPONSE-M&amp;E</v>
          </cell>
          <cell r="E601">
            <v>13768</v>
          </cell>
          <cell r="F601" t="str">
            <v>EM&amp;V</v>
          </cell>
          <cell r="G601" t="str">
            <v>DREBA2009-11</v>
          </cell>
          <cell r="H601" t="str">
            <v>EM&amp;V_01</v>
          </cell>
        </row>
        <row r="602">
          <cell r="C602">
            <v>5226724</v>
          </cell>
          <cell r="D602" t="str">
            <v>STATEWIDE DR AWARENESS CAMPAIGN</v>
          </cell>
          <cell r="E602">
            <v>13983</v>
          </cell>
          <cell r="F602" t="str">
            <v>Emerging Information Products &amp; Platform</v>
          </cell>
          <cell r="G602" t="str">
            <v>DREBA2009-11</v>
          </cell>
          <cell r="H602" t="str">
            <v>STW DR AWR C</v>
          </cell>
        </row>
        <row r="603">
          <cell r="C603">
            <v>5226793</v>
          </cell>
          <cell r="D603" t="str">
            <v>DEMAND RESPONSE-OBMC/SLRP PROGRAM</v>
          </cell>
          <cell r="E603">
            <v>12835</v>
          </cell>
          <cell r="F603" t="str">
            <v>Demand Response Operations</v>
          </cell>
          <cell r="G603" t="str">
            <v>DREBA2009-11</v>
          </cell>
          <cell r="H603" t="str">
            <v>OBMC/SLRP</v>
          </cell>
        </row>
        <row r="604">
          <cell r="C604">
            <v>5228772</v>
          </cell>
          <cell r="D604" t="str">
            <v>DEMAND RESPONSE-INTERGRTD SALES TRAINING</v>
          </cell>
          <cell r="E604">
            <v>13983</v>
          </cell>
          <cell r="F604" t="str">
            <v>Emerging Information Products &amp; Platform</v>
          </cell>
          <cell r="G604" t="str">
            <v>DREBA2009-11</v>
          </cell>
          <cell r="H604" t="str">
            <v>INTG SALES T</v>
          </cell>
        </row>
        <row r="605">
          <cell r="C605">
            <v>8057602</v>
          </cell>
          <cell r="D605" t="str">
            <v>PROGRAM MARKETING-SPP</v>
          </cell>
          <cell r="E605">
            <v>13983</v>
          </cell>
          <cell r="F605" t="str">
            <v>Emerging Information Products &amp; Platform</v>
          </cell>
          <cell r="G605" t="str">
            <v>DREBA2006-08</v>
          </cell>
          <cell r="H605" t="str">
            <v>OTHER_01</v>
          </cell>
        </row>
        <row r="606">
          <cell r="C606">
            <v>8059270</v>
          </cell>
          <cell r="D606" t="str">
            <v>M&amp;E-PGMSTUDYANALYSIS(WG2)</v>
          </cell>
          <cell r="E606">
            <v>13982</v>
          </cell>
          <cell r="F606" t="str">
            <v>DR Policy-Planning &amp; Analysis</v>
          </cell>
          <cell r="G606" t="str">
            <v>DREBA2006-08</v>
          </cell>
          <cell r="H606" t="str">
            <v>EM&amp;V</v>
          </cell>
        </row>
        <row r="607">
          <cell r="C607">
            <v>8059277</v>
          </cell>
          <cell r="D607" t="str">
            <v>M&amp;E-TA/TI</v>
          </cell>
          <cell r="E607">
            <v>13982</v>
          </cell>
          <cell r="F607" t="str">
            <v>DR Policy-Planning &amp; Analysis</v>
          </cell>
          <cell r="G607" t="str">
            <v>DREBA2006-08</v>
          </cell>
          <cell r="H607" t="str">
            <v>EM&amp;V</v>
          </cell>
        </row>
        <row r="608">
          <cell r="C608">
            <v>8066081</v>
          </cell>
          <cell r="D608" t="str">
            <v>M&amp;E-FYPN</v>
          </cell>
          <cell r="E608">
            <v>13982</v>
          </cell>
          <cell r="F608" t="str">
            <v>DR Policy-Planning &amp; Analysis</v>
          </cell>
          <cell r="G608" t="str">
            <v>DREBA2006-08</v>
          </cell>
          <cell r="H608" t="str">
            <v>EM&amp;V</v>
          </cell>
        </row>
        <row r="609">
          <cell r="C609">
            <v>8077558</v>
          </cell>
          <cell r="D609" t="str">
            <v>PROGRAM MARKETING-A/C CYCLING</v>
          </cell>
          <cell r="E609">
            <v>10847</v>
          </cell>
          <cell r="F609" t="str">
            <v>Emerging Markets - Demand Response</v>
          </cell>
          <cell r="G609" t="str">
            <v>DREBA2006-08</v>
          </cell>
          <cell r="H609" t="str">
            <v>OTHER_01</v>
          </cell>
        </row>
        <row r="610">
          <cell r="C610">
            <v>8080482</v>
          </cell>
          <cell r="D610" t="str">
            <v>INCENTIVE PAYMENTS-A/C CYCLING</v>
          </cell>
          <cell r="E610">
            <v>10847</v>
          </cell>
          <cell r="F610" t="str">
            <v>Emerging Markets - Demand Response</v>
          </cell>
          <cell r="G610" t="str">
            <v>DREBA2006-08</v>
          </cell>
          <cell r="H610" t="str">
            <v>OTHER_01</v>
          </cell>
        </row>
        <row r="611">
          <cell r="C611">
            <v>8084223</v>
          </cell>
          <cell r="D611" t="str">
            <v>INCENTIVE PAYMENTS-PERM LOAD SHIFT</v>
          </cell>
          <cell r="E611">
            <v>10847</v>
          </cell>
          <cell r="F611" t="str">
            <v>Emerging Markets - Demand Response</v>
          </cell>
          <cell r="G611" t="str">
            <v>DREBA2006-08</v>
          </cell>
          <cell r="H611" t="str">
            <v>PERM LOAD SH</v>
          </cell>
        </row>
        <row r="612">
          <cell r="C612">
            <v>8084255</v>
          </cell>
          <cell r="D612" t="str">
            <v>M&amp;E- EX ANTE LOAD IMPACT PROTCLS DEVELOP</v>
          </cell>
          <cell r="E612">
            <v>13982</v>
          </cell>
          <cell r="F612" t="str">
            <v>DR Policy-Planning &amp; Analysis</v>
          </cell>
          <cell r="G612" t="str">
            <v>DREBA2006-08</v>
          </cell>
          <cell r="H612" t="str">
            <v>EM&amp;V</v>
          </cell>
        </row>
        <row r="613">
          <cell r="C613">
            <v>8084277</v>
          </cell>
          <cell r="D613" t="str">
            <v>PROGRAM DESIGN-M&amp;E</v>
          </cell>
          <cell r="E613">
            <v>13982</v>
          </cell>
          <cell r="F613" t="str">
            <v>DR Policy-Planning &amp; Analysis</v>
          </cell>
          <cell r="G613" t="str">
            <v>DREBA2006-08</v>
          </cell>
          <cell r="H613" t="str">
            <v>EM&amp;V</v>
          </cell>
        </row>
        <row r="614">
          <cell r="C614">
            <v>8084287</v>
          </cell>
          <cell r="D614" t="str">
            <v>PROGRAM MANAGEMENT-PERM LOAD SHIFT</v>
          </cell>
          <cell r="E614">
            <v>10847</v>
          </cell>
          <cell r="F614" t="str">
            <v>Emerging Markets - Demand Response</v>
          </cell>
          <cell r="G614" t="str">
            <v>DREBA2006-08</v>
          </cell>
          <cell r="H614" t="str">
            <v>PERM LOAD SH</v>
          </cell>
        </row>
        <row r="615">
          <cell r="C615">
            <v>8084296</v>
          </cell>
          <cell r="D615" t="str">
            <v>PROGRAM MGMT-M&amp;E</v>
          </cell>
          <cell r="E615">
            <v>13982</v>
          </cell>
          <cell r="F615" t="str">
            <v>DR Policy-Planning &amp; Analysis</v>
          </cell>
          <cell r="G615" t="str">
            <v>DREBA2006-08</v>
          </cell>
          <cell r="H615" t="str">
            <v>EM&amp;V</v>
          </cell>
        </row>
        <row r="616">
          <cell r="C616">
            <v>8088296</v>
          </cell>
          <cell r="D616" t="str">
            <v>DR POTENTIAL STUDY-M&amp;E</v>
          </cell>
          <cell r="E616">
            <v>13982</v>
          </cell>
          <cell r="F616" t="str">
            <v>DR Policy-Planning &amp; Analysis</v>
          </cell>
          <cell r="G616" t="str">
            <v>DREBA2006-08</v>
          </cell>
          <cell r="H616" t="str">
            <v>EM&amp;V</v>
          </cell>
        </row>
        <row r="617">
          <cell r="C617">
            <v>8090136</v>
          </cell>
          <cell r="D617" t="str">
            <v>M&amp;E-STWD AMP/CBP 2008 EX POST LD IMPACT</v>
          </cell>
          <cell r="E617">
            <v>13982</v>
          </cell>
          <cell r="F617" t="str">
            <v>DR Policy-Planning &amp; Analysis</v>
          </cell>
          <cell r="G617" t="str">
            <v>DREBA2006-08</v>
          </cell>
          <cell r="H617" t="str">
            <v>EM&amp;V</v>
          </cell>
        </row>
        <row r="618">
          <cell r="C618">
            <v>8090137</v>
          </cell>
          <cell r="D618" t="str">
            <v>M&amp;E-STWD AMP/CBP 2009-20 EX ANTE LD IMP</v>
          </cell>
          <cell r="E618">
            <v>13982</v>
          </cell>
          <cell r="F618" t="str">
            <v>DR Policy-Planning &amp; Analysis</v>
          </cell>
          <cell r="G618" t="str">
            <v>DREBA2006-08</v>
          </cell>
          <cell r="H618" t="str">
            <v>EM&amp;V</v>
          </cell>
        </row>
        <row r="619">
          <cell r="C619">
            <v>8090400</v>
          </cell>
          <cell r="D619" t="str">
            <v>BEC-PROGRAM MGMT-2009-11</v>
          </cell>
          <cell r="E619">
            <v>10847</v>
          </cell>
          <cell r="F619" t="str">
            <v>Emerging Markets - Demand Response</v>
          </cell>
          <cell r="G619" t="str">
            <v>DREBA2009-11</v>
          </cell>
          <cell r="H619" t="str">
            <v>BUS ENE COAL</v>
          </cell>
        </row>
        <row r="620">
          <cell r="C620">
            <v>8090405</v>
          </cell>
          <cell r="D620" t="str">
            <v>PEAK-PROGRAM MANAGEMENT-2009-11</v>
          </cell>
          <cell r="E620">
            <v>10847</v>
          </cell>
          <cell r="F620" t="str">
            <v>Emerging Markets - Demand Response</v>
          </cell>
          <cell r="G620" t="str">
            <v>DREBA2009-11</v>
          </cell>
          <cell r="H620" t="str">
            <v>PEAK_01</v>
          </cell>
        </row>
        <row r="621">
          <cell r="C621">
            <v>8090406</v>
          </cell>
          <cell r="D621" t="str">
            <v>PEAK-PROGRAM MARKETING-2009-11</v>
          </cell>
          <cell r="E621">
            <v>10847</v>
          </cell>
          <cell r="F621" t="str">
            <v>Emerging Markets - Demand Response</v>
          </cell>
          <cell r="G621" t="str">
            <v>DREBA2009-11</v>
          </cell>
          <cell r="H621" t="str">
            <v>PEAK_01</v>
          </cell>
        </row>
        <row r="622">
          <cell r="C622">
            <v>8090407</v>
          </cell>
          <cell r="D622" t="str">
            <v>AUTO DR-PROGRAM DESIGN-2009-11</v>
          </cell>
          <cell r="E622">
            <v>10847</v>
          </cell>
          <cell r="F622" t="str">
            <v>Emerging Markets - Demand Response</v>
          </cell>
          <cell r="G622" t="str">
            <v>DREBA2009-11</v>
          </cell>
          <cell r="H622" t="str">
            <v>AUTO DR</v>
          </cell>
        </row>
        <row r="623">
          <cell r="C623">
            <v>8090408</v>
          </cell>
          <cell r="D623" t="str">
            <v>EMERG TECH-PROGRAM DESIGN-2009-11</v>
          </cell>
          <cell r="E623">
            <v>10847</v>
          </cell>
          <cell r="F623" t="str">
            <v>Emerging Markets - Demand Response</v>
          </cell>
          <cell r="G623" t="str">
            <v>DREBA2009-11</v>
          </cell>
          <cell r="H623" t="str">
            <v>EMRGTEK</v>
          </cell>
        </row>
        <row r="624">
          <cell r="C624">
            <v>8090411</v>
          </cell>
          <cell r="D624" t="str">
            <v>CBP-PROGRAM MANAGEMENT-2009-11</v>
          </cell>
          <cell r="E624">
            <v>12835</v>
          </cell>
          <cell r="F624" t="str">
            <v>Demand Response Operations</v>
          </cell>
          <cell r="G624" t="str">
            <v>DREBA2009-11</v>
          </cell>
          <cell r="H624" t="str">
            <v>CAPACIT BIDD</v>
          </cell>
        </row>
        <row r="625">
          <cell r="C625">
            <v>8090412</v>
          </cell>
          <cell r="D625" t="str">
            <v>DBP-PROGRAM MARKETING-2009-11</v>
          </cell>
          <cell r="E625">
            <v>12835</v>
          </cell>
          <cell r="F625" t="str">
            <v>Demand Response Operations</v>
          </cell>
          <cell r="G625" t="str">
            <v>DREBA2009-11</v>
          </cell>
          <cell r="H625" t="str">
            <v>DEMAND BIDD</v>
          </cell>
        </row>
        <row r="626">
          <cell r="C626">
            <v>8090413</v>
          </cell>
          <cell r="D626" t="str">
            <v>CPP-PROGRAM MARKETING-2009-11</v>
          </cell>
          <cell r="E626">
            <v>12835</v>
          </cell>
          <cell r="F626" t="str">
            <v>Demand Response Operations</v>
          </cell>
          <cell r="G626" t="str">
            <v>DREBA2009-11</v>
          </cell>
          <cell r="H626" t="str">
            <v>CR PEAK PRIC</v>
          </cell>
        </row>
        <row r="627">
          <cell r="C627">
            <v>8090415</v>
          </cell>
          <cell r="D627" t="str">
            <v>BIP-PROGRAM MARKETING-2009-11</v>
          </cell>
          <cell r="E627">
            <v>12835</v>
          </cell>
          <cell r="F627" t="str">
            <v>Demand Response Operations</v>
          </cell>
          <cell r="G627" t="str">
            <v>DREBA2009-11</v>
          </cell>
          <cell r="H627" t="str">
            <v>BASEINTERRUP</v>
          </cell>
        </row>
        <row r="628">
          <cell r="C628">
            <v>8090416</v>
          </cell>
          <cell r="D628" t="str">
            <v>INTERACT-VENDORS PAYMENT-2009-11</v>
          </cell>
          <cell r="E628">
            <v>12835</v>
          </cell>
          <cell r="F628" t="str">
            <v>Demand Response Operations</v>
          </cell>
          <cell r="G628" t="str">
            <v>DREBA2009-11</v>
          </cell>
          <cell r="H628" t="str">
            <v>INTERACT</v>
          </cell>
        </row>
        <row r="629">
          <cell r="C629">
            <v>8092460</v>
          </cell>
          <cell r="D629" t="str">
            <v>M&amp;E-RES TOU 2009-2020 EX ANTE LOAD IMP</v>
          </cell>
          <cell r="E629">
            <v>13982</v>
          </cell>
          <cell r="F629" t="str">
            <v>DR Policy-Planning &amp; Analysis</v>
          </cell>
          <cell r="G629" t="str">
            <v>DREBA2006-08</v>
          </cell>
          <cell r="H629" t="str">
            <v>EM&amp;V</v>
          </cell>
        </row>
        <row r="630">
          <cell r="C630">
            <v>8092461</v>
          </cell>
          <cell r="D630" t="str">
            <v>M&amp;E-NON RES TOU 2008 EX POST LOAD IMPACT</v>
          </cell>
          <cell r="E630">
            <v>13982</v>
          </cell>
          <cell r="F630" t="str">
            <v>DR Policy-Planning &amp; Analysis</v>
          </cell>
          <cell r="G630" t="str">
            <v>DREBA2006-08</v>
          </cell>
          <cell r="H630" t="str">
            <v>EM&amp;V</v>
          </cell>
        </row>
        <row r="631">
          <cell r="C631">
            <v>8092462</v>
          </cell>
          <cell r="D631" t="str">
            <v>M&amp;E-NON RES TOU 2009-2020 EX ANTE LD IMP</v>
          </cell>
          <cell r="E631">
            <v>13982</v>
          </cell>
          <cell r="F631" t="str">
            <v>DR Policy-Planning &amp; Analysis</v>
          </cell>
          <cell r="G631" t="str">
            <v>DREBA2006-08</v>
          </cell>
          <cell r="H631" t="str">
            <v>EM&amp;V</v>
          </cell>
        </row>
        <row r="632">
          <cell r="C632">
            <v>8092617</v>
          </cell>
          <cell r="D632" t="str">
            <v>AMP-1-PROGRAM MANAGEMENT-2009-11</v>
          </cell>
          <cell r="E632">
            <v>12835</v>
          </cell>
          <cell r="F632" t="str">
            <v>Demand Response Operations</v>
          </cell>
          <cell r="G632" t="str">
            <v>DREBA2009-11</v>
          </cell>
          <cell r="H632" t="str">
            <v>AGGR MAN PFO</v>
          </cell>
        </row>
        <row r="633">
          <cell r="C633">
            <v>8092619</v>
          </cell>
          <cell r="D633" t="str">
            <v>AMP-DATA RETRIEVAL AND SVCS-2009-11</v>
          </cell>
          <cell r="E633">
            <v>12835</v>
          </cell>
          <cell r="F633" t="str">
            <v>Demand Response Operations</v>
          </cell>
          <cell r="G633" t="str">
            <v>DREBA2009-11</v>
          </cell>
          <cell r="H633" t="str">
            <v>AGGR MAN PFO</v>
          </cell>
        </row>
        <row r="634">
          <cell r="C634">
            <v>8092620</v>
          </cell>
          <cell r="D634" t="str">
            <v>AMP-MDSS-ISTS APPL DEV-2009-11</v>
          </cell>
          <cell r="E634">
            <v>12835</v>
          </cell>
          <cell r="F634" t="str">
            <v>Demand Response Operations</v>
          </cell>
          <cell r="G634" t="str">
            <v>DREBA2009-11</v>
          </cell>
          <cell r="H634" t="str">
            <v>AGGR MAN PFO</v>
          </cell>
        </row>
        <row r="635">
          <cell r="C635">
            <v>8092621</v>
          </cell>
          <cell r="D635" t="str">
            <v>AMP-MDSS-ISTS O&amp;M-2009-11</v>
          </cell>
          <cell r="E635">
            <v>12835</v>
          </cell>
          <cell r="F635" t="str">
            <v>Demand Response Operations</v>
          </cell>
          <cell r="G635" t="str">
            <v>DREBA2009-11</v>
          </cell>
          <cell r="H635" t="str">
            <v>AGGR MAN PFO</v>
          </cell>
        </row>
        <row r="636">
          <cell r="C636">
            <v>8092623</v>
          </cell>
          <cell r="D636" t="str">
            <v>AUTO DR-INCENTIVE PAYMENTS-2009-11</v>
          </cell>
          <cell r="E636">
            <v>10847</v>
          </cell>
          <cell r="F636" t="str">
            <v>Emerging Markets - Demand Response</v>
          </cell>
          <cell r="G636" t="str">
            <v>DREBA2009-11</v>
          </cell>
          <cell r="H636" t="str">
            <v>AUTO DR</v>
          </cell>
        </row>
        <row r="637">
          <cell r="C637">
            <v>8092624</v>
          </cell>
          <cell r="D637" t="str">
            <v>AUTO DR-INITIATIVES IMPLMT-2009-11</v>
          </cell>
          <cell r="E637">
            <v>10847</v>
          </cell>
          <cell r="F637" t="str">
            <v>Emerging Markets - Demand Response</v>
          </cell>
          <cell r="G637" t="str">
            <v>DREBA2009-11</v>
          </cell>
          <cell r="H637" t="str">
            <v>AUTO DR</v>
          </cell>
        </row>
        <row r="638">
          <cell r="C638">
            <v>8092625</v>
          </cell>
          <cell r="D638" t="str">
            <v>AUTO DR-MDSS-ISTS O&amp;M-2009-11</v>
          </cell>
          <cell r="E638">
            <v>10847</v>
          </cell>
          <cell r="F638" t="str">
            <v>Emerging Markets - Demand Response</v>
          </cell>
          <cell r="G638" t="str">
            <v>DREBA2009-11</v>
          </cell>
          <cell r="H638" t="str">
            <v>AUTO DR</v>
          </cell>
        </row>
        <row r="639">
          <cell r="C639">
            <v>8092626</v>
          </cell>
          <cell r="D639" t="str">
            <v>AUTO DR-PROGRAM MANAGEMENT-2009-11</v>
          </cell>
          <cell r="E639">
            <v>10847</v>
          </cell>
          <cell r="F639" t="str">
            <v>Emerging Markets - Demand Response</v>
          </cell>
          <cell r="G639" t="str">
            <v>DREBA2009-11</v>
          </cell>
          <cell r="H639" t="str">
            <v>AUTO DR</v>
          </cell>
        </row>
        <row r="640">
          <cell r="C640">
            <v>8092630</v>
          </cell>
          <cell r="D640" t="str">
            <v>BIP-BILLING SUPPORT-2009-11</v>
          </cell>
          <cell r="E640">
            <v>12835</v>
          </cell>
          <cell r="F640" t="str">
            <v>Demand Response Operations</v>
          </cell>
          <cell r="G640" t="str">
            <v>DREBA2009-11</v>
          </cell>
          <cell r="H640" t="str">
            <v>BASEINTERRUP</v>
          </cell>
        </row>
        <row r="641">
          <cell r="C641">
            <v>8092631</v>
          </cell>
          <cell r="D641" t="str">
            <v>BIP-DATARETRIEVAL AND SVCS-2009-11</v>
          </cell>
          <cell r="E641">
            <v>12835</v>
          </cell>
          <cell r="F641" t="str">
            <v>Demand Response Operations</v>
          </cell>
          <cell r="G641" t="str">
            <v>DREBA2009-11</v>
          </cell>
          <cell r="H641" t="str">
            <v>BASEINTERRUP</v>
          </cell>
        </row>
        <row r="642">
          <cell r="C642">
            <v>8092634</v>
          </cell>
          <cell r="D642" t="str">
            <v>BIP-PROGRAM MANAGEMENT-2009-11</v>
          </cell>
          <cell r="E642">
            <v>12835</v>
          </cell>
          <cell r="F642" t="str">
            <v>Demand Response Operations</v>
          </cell>
          <cell r="G642" t="str">
            <v>DREBA2009-11</v>
          </cell>
          <cell r="H642" t="str">
            <v>BASEINTERRUP</v>
          </cell>
        </row>
        <row r="643">
          <cell r="C643">
            <v>8092656</v>
          </cell>
          <cell r="D643" t="str">
            <v>CBP-DATARETRIEVAL AND SVCS-2009-11</v>
          </cell>
          <cell r="E643">
            <v>12835</v>
          </cell>
          <cell r="F643" t="str">
            <v>Demand Response Operations</v>
          </cell>
          <cell r="G643" t="str">
            <v>DREBA2009-11</v>
          </cell>
          <cell r="H643" t="str">
            <v>CAPACIT BIDD</v>
          </cell>
        </row>
        <row r="644">
          <cell r="C644">
            <v>8092657</v>
          </cell>
          <cell r="D644" t="str">
            <v>CBP-EQUIPMENT INSTALLATION-2009-11</v>
          </cell>
          <cell r="E644">
            <v>12835</v>
          </cell>
          <cell r="F644" t="str">
            <v>Demand Response Operations</v>
          </cell>
          <cell r="G644" t="str">
            <v>DREBA2009-11</v>
          </cell>
          <cell r="H644" t="str">
            <v>CAPACIT BIDD</v>
          </cell>
        </row>
        <row r="645">
          <cell r="C645">
            <v>8092658</v>
          </cell>
          <cell r="D645" t="str">
            <v>CBP-INCENTIVE PAYMENTS-2009-11</v>
          </cell>
          <cell r="E645">
            <v>12835</v>
          </cell>
          <cell r="F645" t="str">
            <v>Demand Response Operations</v>
          </cell>
          <cell r="G645" t="str">
            <v>DREBA2009-11</v>
          </cell>
          <cell r="H645" t="str">
            <v>CAPACIT BIDD</v>
          </cell>
        </row>
        <row r="646">
          <cell r="C646">
            <v>8092660</v>
          </cell>
          <cell r="D646" t="str">
            <v>CBP-MDSS-ISTS O&amp;M-2009-11</v>
          </cell>
          <cell r="E646">
            <v>12835</v>
          </cell>
          <cell r="F646" t="str">
            <v>Demand Response Operations</v>
          </cell>
          <cell r="G646" t="str">
            <v>DREBA2009-11</v>
          </cell>
          <cell r="H646" t="str">
            <v>CAPACIT BIDD</v>
          </cell>
        </row>
        <row r="647">
          <cell r="C647">
            <v>8092661</v>
          </cell>
          <cell r="D647" t="str">
            <v>CONTRACT CLEAR-PROGRAM MGMT-2009-11</v>
          </cell>
          <cell r="E647">
            <v>12835</v>
          </cell>
          <cell r="F647" t="str">
            <v>Demand Response Operations</v>
          </cell>
          <cell r="G647" t="str">
            <v>DREBA2009-11</v>
          </cell>
          <cell r="H647" t="str">
            <v>DR ONLN EROL</v>
          </cell>
        </row>
        <row r="648">
          <cell r="C648">
            <v>8092662</v>
          </cell>
          <cell r="D648" t="str">
            <v>CPP-BILLING SUPPORT-2009-11</v>
          </cell>
          <cell r="E648">
            <v>12835</v>
          </cell>
          <cell r="F648" t="str">
            <v>Demand Response Operations</v>
          </cell>
          <cell r="G648" t="str">
            <v>DREBA2009-11</v>
          </cell>
          <cell r="H648" t="str">
            <v>CR PEAK PRIC</v>
          </cell>
        </row>
        <row r="649">
          <cell r="C649">
            <v>8092664</v>
          </cell>
          <cell r="D649" t="str">
            <v>CPP-DATARETRIEVAL AND SVCS-2009-11</v>
          </cell>
          <cell r="E649">
            <v>12835</v>
          </cell>
          <cell r="F649" t="str">
            <v>Demand Response Operations</v>
          </cell>
          <cell r="G649" t="str">
            <v>DREBA2009-11</v>
          </cell>
          <cell r="H649" t="str">
            <v>CR PEAK PRIC</v>
          </cell>
        </row>
        <row r="650">
          <cell r="C650">
            <v>8092668</v>
          </cell>
          <cell r="D650" t="str">
            <v>CPP-PROGRAM MANAGEMENT-2009-11</v>
          </cell>
          <cell r="E650">
            <v>12835</v>
          </cell>
          <cell r="F650" t="str">
            <v>Demand Response Operations</v>
          </cell>
          <cell r="G650" t="str">
            <v>DREBA2009-11</v>
          </cell>
          <cell r="H650" t="str">
            <v>CR PEAK PRIC</v>
          </cell>
        </row>
        <row r="651">
          <cell r="C651">
            <v>8092669</v>
          </cell>
          <cell r="D651" t="str">
            <v>DBP-BILLING SUPPORT-2009-11</v>
          </cell>
          <cell r="E651">
            <v>12835</v>
          </cell>
          <cell r="F651" t="str">
            <v>Demand Response Operations</v>
          </cell>
          <cell r="G651" t="str">
            <v>DREBA2009-11</v>
          </cell>
          <cell r="H651" t="str">
            <v>DEMAND BIDD</v>
          </cell>
        </row>
        <row r="652">
          <cell r="C652">
            <v>8092671</v>
          </cell>
          <cell r="D652" t="str">
            <v>DBP-DATARETRIEVAL AND SVCS-2009-11</v>
          </cell>
          <cell r="E652">
            <v>12835</v>
          </cell>
          <cell r="F652" t="str">
            <v>Demand Response Operations</v>
          </cell>
          <cell r="G652" t="str">
            <v>DREBA2009-11</v>
          </cell>
          <cell r="H652" t="str">
            <v>DEMAND BIDD</v>
          </cell>
        </row>
        <row r="653">
          <cell r="C653">
            <v>8092672</v>
          </cell>
          <cell r="D653" t="str">
            <v>DBP-EQUIPMENT INSTALLATION-2009-11</v>
          </cell>
          <cell r="E653">
            <v>12835</v>
          </cell>
          <cell r="F653" t="str">
            <v>Demand Response Operations</v>
          </cell>
          <cell r="G653" t="str">
            <v>DREBA2009-11</v>
          </cell>
          <cell r="H653" t="str">
            <v>DEMAND BIDD</v>
          </cell>
        </row>
        <row r="654">
          <cell r="C654">
            <v>8092673</v>
          </cell>
          <cell r="D654" t="str">
            <v>DBP-INCENTIVE PAYMENTS-2009-11</v>
          </cell>
          <cell r="E654">
            <v>12835</v>
          </cell>
          <cell r="F654" t="str">
            <v>Demand Response Operations</v>
          </cell>
          <cell r="G654" t="str">
            <v>DREBA2009-11</v>
          </cell>
          <cell r="H654" t="str">
            <v>DEMAND BIDD</v>
          </cell>
        </row>
        <row r="655">
          <cell r="C655">
            <v>8092675</v>
          </cell>
          <cell r="D655" t="str">
            <v>DBP-PROGRAM MANAGEMENT-2009-11</v>
          </cell>
          <cell r="E655">
            <v>12835</v>
          </cell>
          <cell r="F655" t="str">
            <v>Demand Response Operations</v>
          </cell>
          <cell r="G655" t="str">
            <v>DREBA2009-11</v>
          </cell>
          <cell r="H655" t="str">
            <v>DEMAND BIDD</v>
          </cell>
        </row>
        <row r="656">
          <cell r="C656">
            <v>8092677</v>
          </cell>
          <cell r="D656" t="str">
            <v>DBP-MDSS-ISTS O&amp;M-2009-11</v>
          </cell>
          <cell r="E656">
            <v>12835</v>
          </cell>
          <cell r="F656" t="str">
            <v>Demand Response Operations</v>
          </cell>
          <cell r="G656" t="str">
            <v>DREBA2009-11</v>
          </cell>
          <cell r="H656" t="str">
            <v>DEMAND BIDD</v>
          </cell>
        </row>
        <row r="657">
          <cell r="C657">
            <v>8092680</v>
          </cell>
          <cell r="D657" t="str">
            <v>DRE-ENHANCEMENT PROJECT-2009-11</v>
          </cell>
          <cell r="E657">
            <v>12835</v>
          </cell>
          <cell r="F657" t="str">
            <v>Demand Response Operations</v>
          </cell>
          <cell r="G657" t="str">
            <v>DREBA2009-11</v>
          </cell>
          <cell r="H657" t="str">
            <v>DR ONLN EROL</v>
          </cell>
        </row>
        <row r="658">
          <cell r="C658">
            <v>8092681</v>
          </cell>
          <cell r="D658" t="str">
            <v>DRE-IT OPERS &amp; MAINT-2009-11</v>
          </cell>
          <cell r="E658">
            <v>12835</v>
          </cell>
          <cell r="F658" t="str">
            <v>Demand Response Operations</v>
          </cell>
          <cell r="G658" t="str">
            <v>DREBA2009-11</v>
          </cell>
          <cell r="H658" t="str">
            <v>DR ONLN EROL</v>
          </cell>
        </row>
        <row r="659">
          <cell r="C659">
            <v>8092684</v>
          </cell>
          <cell r="D659" t="str">
            <v>DRE-MDSS-ISTS O&amp;M-2009-11</v>
          </cell>
          <cell r="E659">
            <v>12835</v>
          </cell>
          <cell r="F659" t="str">
            <v>Demand Response Operations</v>
          </cell>
          <cell r="G659" t="str">
            <v>DREBA2009-11</v>
          </cell>
          <cell r="H659" t="str">
            <v>DR ONLN EROL</v>
          </cell>
        </row>
        <row r="660">
          <cell r="C660">
            <v>8092777</v>
          </cell>
          <cell r="D660" t="str">
            <v>EMERG TECH-PROGRAM MGMT-2009-11</v>
          </cell>
          <cell r="E660">
            <v>10847</v>
          </cell>
          <cell r="F660" t="str">
            <v>Emerging Markets - Demand Response</v>
          </cell>
          <cell r="G660" t="str">
            <v>DREBA2009-11</v>
          </cell>
          <cell r="H660" t="str">
            <v>EMRGTEK</v>
          </cell>
        </row>
        <row r="661">
          <cell r="C661">
            <v>8092778</v>
          </cell>
          <cell r="D661" t="str">
            <v>CORE DR TRAINING-MDSS ISTS AD-2009-11</v>
          </cell>
          <cell r="E661">
            <v>10847</v>
          </cell>
          <cell r="F661" t="str">
            <v>Emerging Markets - Demand Response</v>
          </cell>
          <cell r="G661" t="str">
            <v>DREBA2009-11</v>
          </cell>
          <cell r="H661" t="str">
            <v>DR CORE E&amp;T</v>
          </cell>
        </row>
        <row r="662">
          <cell r="C662">
            <v>8092780</v>
          </cell>
          <cell r="D662" t="str">
            <v>CORE DR TRAINING-PROG MARKETING-2009-11</v>
          </cell>
          <cell r="E662">
            <v>10847</v>
          </cell>
          <cell r="F662" t="str">
            <v>Emerging Markets - Demand Response</v>
          </cell>
          <cell r="G662" t="str">
            <v>DREBA2009-11</v>
          </cell>
          <cell r="H662" t="str">
            <v>DR CORE E&amp;T</v>
          </cell>
        </row>
        <row r="663">
          <cell r="C663">
            <v>8092781</v>
          </cell>
          <cell r="D663" t="str">
            <v>CORE DR TRAINING-PROGRAM MGMT-2009-11</v>
          </cell>
          <cell r="E663">
            <v>10847</v>
          </cell>
          <cell r="F663" t="str">
            <v>Emerging Markets - Demand Response</v>
          </cell>
          <cell r="G663" t="str">
            <v>DREBA2009-11</v>
          </cell>
          <cell r="H663" t="str">
            <v>DR CORE E&amp;T</v>
          </cell>
        </row>
        <row r="664">
          <cell r="C664">
            <v>8092782</v>
          </cell>
          <cell r="D664" t="str">
            <v>IDSM-CUSTRECRUITMENT&amp;EDU-2009-11</v>
          </cell>
          <cell r="E664">
            <v>13678</v>
          </cell>
          <cell r="F664" t="str">
            <v>Large Business: Govt, Com, AG</v>
          </cell>
          <cell r="G664" t="str">
            <v>DREBA2009-11</v>
          </cell>
          <cell r="H664" t="str">
            <v>DR CORE MKT</v>
          </cell>
        </row>
        <row r="665">
          <cell r="C665">
            <v>8092783</v>
          </cell>
          <cell r="D665" t="str">
            <v>IDSM-NON MDSS IT SERVICES-2009-11</v>
          </cell>
          <cell r="E665">
            <v>10847</v>
          </cell>
          <cell r="F665" t="str">
            <v>Emerging Markets - Demand Response</v>
          </cell>
          <cell r="G665" t="str">
            <v>DREBA2009-11</v>
          </cell>
          <cell r="H665" t="str">
            <v>DR CORE MKT</v>
          </cell>
        </row>
        <row r="666">
          <cell r="C666">
            <v>8092784</v>
          </cell>
          <cell r="D666" t="str">
            <v>IDSM-MDSS-ISTS APPL DEV-2009-11</v>
          </cell>
          <cell r="E666">
            <v>10847</v>
          </cell>
          <cell r="F666" t="str">
            <v>Emerging Markets - Demand Response</v>
          </cell>
          <cell r="G666" t="str">
            <v>DREBA2009-11</v>
          </cell>
          <cell r="H666" t="str">
            <v>DR CORE MKT</v>
          </cell>
        </row>
        <row r="667">
          <cell r="C667">
            <v>8092786</v>
          </cell>
          <cell r="D667" t="str">
            <v>IDSM-PROGRAM DESIGN-2009-11</v>
          </cell>
          <cell r="E667">
            <v>10847</v>
          </cell>
          <cell r="F667" t="str">
            <v>Emerging Markets - Demand Response</v>
          </cell>
          <cell r="G667" t="str">
            <v>DREBA2009-11</v>
          </cell>
          <cell r="H667" t="str">
            <v>DR CORE MKT</v>
          </cell>
        </row>
        <row r="668">
          <cell r="C668">
            <v>8092787</v>
          </cell>
          <cell r="D668" t="str">
            <v>IDSM-PROGRAM MANAGEMENT-2009-11</v>
          </cell>
          <cell r="E668">
            <v>10847</v>
          </cell>
          <cell r="F668" t="str">
            <v>Emerging Markets - Demand Response</v>
          </cell>
          <cell r="G668" t="str">
            <v>DREBA2009-11</v>
          </cell>
          <cell r="H668" t="str">
            <v>DR CORE MKT</v>
          </cell>
        </row>
        <row r="669">
          <cell r="C669">
            <v>8092788</v>
          </cell>
          <cell r="D669" t="str">
            <v>IDSM-PROGRAM MARKETING-2009-11</v>
          </cell>
          <cell r="E669">
            <v>13678</v>
          </cell>
          <cell r="F669" t="str">
            <v>Large Business: Govt, Com, AG</v>
          </cell>
          <cell r="G669" t="str">
            <v>DREBA2009-11</v>
          </cell>
          <cell r="H669" t="str">
            <v>DR CORE MKT</v>
          </cell>
        </row>
        <row r="670">
          <cell r="C670">
            <v>8092791</v>
          </cell>
          <cell r="D670" t="str">
            <v>INTERACT-IT ENHANCEMENT-2009-11</v>
          </cell>
          <cell r="E670">
            <v>12835</v>
          </cell>
          <cell r="F670" t="str">
            <v>Demand Response Operations</v>
          </cell>
          <cell r="G670" t="str">
            <v>DREBA2009-11</v>
          </cell>
          <cell r="H670" t="str">
            <v>INTERACT</v>
          </cell>
        </row>
        <row r="671">
          <cell r="C671">
            <v>8092792</v>
          </cell>
          <cell r="D671" t="str">
            <v>INTERACT-PROGRAM MANAGEMENT-2009-11</v>
          </cell>
          <cell r="E671">
            <v>12835</v>
          </cell>
          <cell r="F671" t="str">
            <v>Demand Response Operations</v>
          </cell>
          <cell r="G671" t="str">
            <v>DREBA2009-11</v>
          </cell>
          <cell r="H671" t="str">
            <v>INTERACT</v>
          </cell>
        </row>
        <row r="672">
          <cell r="C672">
            <v>8092795</v>
          </cell>
          <cell r="D672" t="str">
            <v>MTRS&gt;200KW INTG-DATARETRIEVAL-2009-11</v>
          </cell>
          <cell r="E672">
            <v>12835</v>
          </cell>
          <cell r="F672" t="str">
            <v>Demand Response Operations</v>
          </cell>
          <cell r="G672" t="str">
            <v>DREBA2009-11</v>
          </cell>
          <cell r="H672" t="str">
            <v>INTERACT</v>
          </cell>
        </row>
        <row r="673">
          <cell r="C673">
            <v>8092796</v>
          </cell>
          <cell r="D673" t="str">
            <v>MTRS&gt;200KW INTG-PGM MGMT-2009-11</v>
          </cell>
          <cell r="E673">
            <v>12835</v>
          </cell>
          <cell r="F673" t="str">
            <v>Demand Response Operations</v>
          </cell>
          <cell r="G673" t="str">
            <v>DREBA2009-11</v>
          </cell>
          <cell r="H673" t="str">
            <v>INTERACT</v>
          </cell>
        </row>
        <row r="674">
          <cell r="C674">
            <v>8092797</v>
          </cell>
          <cell r="D674" t="str">
            <v>PEAKCHOICE-BILLING SUPPORT-2009-11</v>
          </cell>
          <cell r="E674">
            <v>12835</v>
          </cell>
          <cell r="F674" t="str">
            <v>Demand Response Operations</v>
          </cell>
          <cell r="G674" t="str">
            <v>DREBA2009-11</v>
          </cell>
          <cell r="H674" t="str">
            <v>PEAK CHOICE</v>
          </cell>
        </row>
        <row r="675">
          <cell r="C675">
            <v>8092798</v>
          </cell>
          <cell r="D675" t="str">
            <v>PEAKCHOICE-INCENTIVE PAYMENTS-2009-11</v>
          </cell>
          <cell r="E675">
            <v>12835</v>
          </cell>
          <cell r="F675" t="str">
            <v>Demand Response Operations</v>
          </cell>
          <cell r="G675" t="str">
            <v>DREBA2009-11</v>
          </cell>
          <cell r="H675" t="str">
            <v>PEAK CHOICE</v>
          </cell>
        </row>
        <row r="676">
          <cell r="C676">
            <v>8092802</v>
          </cell>
          <cell r="D676" t="str">
            <v>PEAKCHOICE-PROGRAM DESIGN-2009-11</v>
          </cell>
          <cell r="E676">
            <v>12835</v>
          </cell>
          <cell r="F676" t="str">
            <v>Demand Response Operations</v>
          </cell>
          <cell r="G676" t="str">
            <v>DREBA2009-11</v>
          </cell>
          <cell r="H676" t="str">
            <v>PEAK CHOICE</v>
          </cell>
        </row>
        <row r="677">
          <cell r="C677">
            <v>8092803</v>
          </cell>
          <cell r="D677" t="str">
            <v>PEAKCHOICE-PROGRAM MARKETING-2009-11</v>
          </cell>
          <cell r="E677">
            <v>13678</v>
          </cell>
          <cell r="F677" t="str">
            <v>Large Business: Govt, Com, AG</v>
          </cell>
          <cell r="G677" t="str">
            <v>DREBA2009-11</v>
          </cell>
          <cell r="H677" t="str">
            <v>PEAK CHOICE</v>
          </cell>
        </row>
        <row r="678">
          <cell r="C678">
            <v>8092804</v>
          </cell>
          <cell r="D678" t="str">
            <v>PEAKCHOICE-PROGRAM MGMT-2009-11</v>
          </cell>
          <cell r="E678">
            <v>12835</v>
          </cell>
          <cell r="F678" t="str">
            <v>Demand Response Operations</v>
          </cell>
          <cell r="G678" t="str">
            <v>DREBA2009-11</v>
          </cell>
          <cell r="H678" t="str">
            <v>PEAK CHOICE</v>
          </cell>
        </row>
        <row r="679">
          <cell r="C679">
            <v>8092808</v>
          </cell>
          <cell r="D679" t="str">
            <v>PERM LOAD SHIFT-PROGRAM MGMT-2009-11</v>
          </cell>
          <cell r="E679">
            <v>10847</v>
          </cell>
          <cell r="F679" t="str">
            <v>Emerging Markets - Demand Response</v>
          </cell>
          <cell r="G679" t="str">
            <v>DREBA2009-11</v>
          </cell>
          <cell r="H679" t="str">
            <v>PERM LOAD_01</v>
          </cell>
        </row>
        <row r="680">
          <cell r="C680">
            <v>8092813</v>
          </cell>
          <cell r="D680" t="str">
            <v>SFCP-MDSS-ISTS O&amp;M-2009-11</v>
          </cell>
          <cell r="E680">
            <v>12835</v>
          </cell>
          <cell r="F680" t="str">
            <v>Demand Response Operations</v>
          </cell>
          <cell r="G680" t="str">
            <v>DREBA2009-11</v>
          </cell>
          <cell r="H680" t="str">
            <v>SFPWR SL AGG</v>
          </cell>
        </row>
        <row r="681">
          <cell r="C681">
            <v>8092814</v>
          </cell>
          <cell r="D681" t="str">
            <v>SFCP-PROGRAM MANAGEMENT-2009-11</v>
          </cell>
          <cell r="E681">
            <v>12835</v>
          </cell>
          <cell r="F681" t="str">
            <v>Demand Response Operations</v>
          </cell>
          <cell r="G681" t="str">
            <v>DREBA2009-11</v>
          </cell>
          <cell r="H681" t="str">
            <v>SFPWR SL AGG</v>
          </cell>
        </row>
        <row r="682">
          <cell r="C682">
            <v>8092816</v>
          </cell>
          <cell r="D682" t="str">
            <v>TA-ADMIN AUDIT ACTIVITIES-2009-11</v>
          </cell>
          <cell r="E682">
            <v>10847</v>
          </cell>
          <cell r="F682" t="str">
            <v>Emerging Markets - Demand Response</v>
          </cell>
          <cell r="G682" t="str">
            <v>DREBA2009-11</v>
          </cell>
          <cell r="H682" t="str">
            <v>INTG ENE AUD</v>
          </cell>
        </row>
        <row r="683">
          <cell r="C683">
            <v>8092817</v>
          </cell>
          <cell r="D683" t="str">
            <v>TA-INTEGRTD AUDIT ACTIVITIES-2009-11</v>
          </cell>
          <cell r="E683">
            <v>10847</v>
          </cell>
          <cell r="F683" t="str">
            <v>Emerging Markets - Demand Response</v>
          </cell>
          <cell r="G683" t="str">
            <v>DREBA2009-11</v>
          </cell>
          <cell r="H683" t="str">
            <v>INTG ENE AUD</v>
          </cell>
        </row>
        <row r="684">
          <cell r="C684">
            <v>8092818</v>
          </cell>
          <cell r="D684" t="str">
            <v>TI-CUST INCENT PAY PROC-IPC-2009-11</v>
          </cell>
          <cell r="E684">
            <v>10847</v>
          </cell>
          <cell r="F684" t="str">
            <v>Emerging Markets - Demand Response</v>
          </cell>
          <cell r="G684" t="str">
            <v>DREBA2009-11</v>
          </cell>
          <cell r="H684" t="str">
            <v>TECHNOL INCV</v>
          </cell>
        </row>
        <row r="685">
          <cell r="C685">
            <v>8092819</v>
          </cell>
          <cell r="D685" t="str">
            <v>TI-DATA RETRIEVAL AND SVCS-2009-11</v>
          </cell>
          <cell r="E685">
            <v>10847</v>
          </cell>
          <cell r="F685" t="str">
            <v>Emerging Markets - Demand Response</v>
          </cell>
          <cell r="G685" t="str">
            <v>DREBA2009-11</v>
          </cell>
          <cell r="H685" t="str">
            <v>TECHNOL INCV</v>
          </cell>
        </row>
        <row r="686">
          <cell r="C686">
            <v>8092820</v>
          </cell>
          <cell r="D686" t="str">
            <v>TI-INCENTIVE PAYMENTS-2009-11</v>
          </cell>
          <cell r="E686">
            <v>10847</v>
          </cell>
          <cell r="F686" t="str">
            <v>Emerging Markets - Demand Response</v>
          </cell>
          <cell r="G686" t="str">
            <v>DREBA2009-11</v>
          </cell>
          <cell r="H686" t="str">
            <v>TECHNOL INCV</v>
          </cell>
        </row>
        <row r="687">
          <cell r="C687">
            <v>8092821</v>
          </cell>
          <cell r="D687" t="str">
            <v>TI-MDSS-ISTS APPL DEV-2009-11</v>
          </cell>
          <cell r="E687">
            <v>10847</v>
          </cell>
          <cell r="F687" t="str">
            <v>Emerging Markets - Demand Response</v>
          </cell>
          <cell r="G687" t="str">
            <v>DREBA2009-11</v>
          </cell>
          <cell r="H687" t="str">
            <v>TECHNOL INCV</v>
          </cell>
        </row>
        <row r="688">
          <cell r="C688">
            <v>8092822</v>
          </cell>
          <cell r="D688" t="str">
            <v>TI-MDSS-ISTS O&amp;M-2009-11</v>
          </cell>
          <cell r="E688">
            <v>10847</v>
          </cell>
          <cell r="F688" t="str">
            <v>Emerging Markets - Demand Response</v>
          </cell>
          <cell r="G688" t="str">
            <v>DREBA2009-11</v>
          </cell>
          <cell r="H688" t="str">
            <v>TECHNOL INCV</v>
          </cell>
        </row>
        <row r="689">
          <cell r="C689">
            <v>8092823</v>
          </cell>
          <cell r="D689" t="str">
            <v>TI-PROGRAM MANAGEMENT-2009-11</v>
          </cell>
          <cell r="E689">
            <v>10847</v>
          </cell>
          <cell r="F689" t="str">
            <v>Emerging Markets - Demand Response</v>
          </cell>
          <cell r="G689" t="str">
            <v>DREBA2009-11</v>
          </cell>
          <cell r="H689" t="str">
            <v>TECHNOL INCV</v>
          </cell>
        </row>
        <row r="690">
          <cell r="C690">
            <v>8092824</v>
          </cell>
          <cell r="D690" t="str">
            <v>TI-PROGRAM MARKETING-2009-11</v>
          </cell>
          <cell r="E690">
            <v>10847</v>
          </cell>
          <cell r="F690" t="str">
            <v>Emerging Markets - Demand Response</v>
          </cell>
          <cell r="G690" t="str">
            <v>DREBA2009-11</v>
          </cell>
          <cell r="H690" t="str">
            <v>TECHNOL INCV</v>
          </cell>
        </row>
        <row r="691">
          <cell r="C691">
            <v>8092825</v>
          </cell>
          <cell r="D691" t="str">
            <v>CORE DR EDUCATION-MDSS ISTS AD-2009-11</v>
          </cell>
          <cell r="E691">
            <v>10847</v>
          </cell>
          <cell r="F691" t="str">
            <v>Emerging Markets - Demand Response</v>
          </cell>
          <cell r="G691" t="str">
            <v>DREBA2009-11</v>
          </cell>
          <cell r="H691" t="str">
            <v>DR CORE E&amp;T</v>
          </cell>
        </row>
        <row r="692">
          <cell r="C692">
            <v>8092828</v>
          </cell>
          <cell r="D692" t="str">
            <v>CORE DR EDUCATION-PROGRAM MGMT-2009-11</v>
          </cell>
          <cell r="E692">
            <v>10847</v>
          </cell>
          <cell r="F692" t="str">
            <v>Emerging Markets - Demand Response</v>
          </cell>
          <cell r="G692" t="str">
            <v>DREBA2009-11</v>
          </cell>
          <cell r="H692" t="str">
            <v>DR CORE E&amp;T</v>
          </cell>
        </row>
        <row r="693">
          <cell r="C693">
            <v>8092832</v>
          </cell>
          <cell r="D693" t="str">
            <v>SDRAC-PROGRAM IMPLEMNTER COSTS-2009-11</v>
          </cell>
          <cell r="E693">
            <v>10847</v>
          </cell>
          <cell r="F693" t="str">
            <v>Emerging Markets - Demand Response</v>
          </cell>
          <cell r="G693" t="str">
            <v>DREBA2009-11</v>
          </cell>
          <cell r="H693" t="str">
            <v>STW DR AWR C</v>
          </cell>
        </row>
        <row r="694">
          <cell r="C694">
            <v>8092834</v>
          </cell>
          <cell r="D694" t="str">
            <v>SDRAC-PROGRAM MANAGEMENT-2009-11</v>
          </cell>
          <cell r="E694">
            <v>10847</v>
          </cell>
          <cell r="F694" t="str">
            <v>Emerging Markets - Demand Response</v>
          </cell>
          <cell r="G694" t="str">
            <v>DREBA2009-11</v>
          </cell>
          <cell r="H694" t="str">
            <v>STW DR AWR C</v>
          </cell>
        </row>
        <row r="695">
          <cell r="C695">
            <v>8092835</v>
          </cell>
          <cell r="D695" t="str">
            <v>OBMC/SLRP-PROGRAM MANAGEMENT-2009-11</v>
          </cell>
          <cell r="E695">
            <v>12835</v>
          </cell>
          <cell r="F695" t="str">
            <v>Demand Response Operations</v>
          </cell>
          <cell r="G695" t="str">
            <v>DREBA2009-11</v>
          </cell>
          <cell r="H695" t="str">
            <v>OBMC/SLRP</v>
          </cell>
        </row>
        <row r="696">
          <cell r="C696">
            <v>8092839</v>
          </cell>
          <cell r="D696" t="str">
            <v>OBMC/SLRP-EQUIPMENT MAINT-2009-11</v>
          </cell>
          <cell r="E696">
            <v>12835</v>
          </cell>
          <cell r="F696" t="str">
            <v>Demand Response Operations</v>
          </cell>
          <cell r="G696" t="str">
            <v>DREBA2009-11</v>
          </cell>
          <cell r="H696" t="str">
            <v>OBMC/SLRP</v>
          </cell>
        </row>
        <row r="697">
          <cell r="C697">
            <v>8092840</v>
          </cell>
          <cell r="D697" t="str">
            <v>OBMC/SLRP-DATA RETR &amp; SVCS-2009-11</v>
          </cell>
          <cell r="E697">
            <v>12835</v>
          </cell>
          <cell r="F697" t="str">
            <v>Demand Response Operations</v>
          </cell>
          <cell r="G697" t="str">
            <v>DREBA2009-11</v>
          </cell>
          <cell r="H697" t="str">
            <v>OBMC/SLRP</v>
          </cell>
        </row>
        <row r="698">
          <cell r="C698">
            <v>8092841</v>
          </cell>
          <cell r="D698" t="str">
            <v>OBMC/SLRP-BILLING SUPPORT-2009-11</v>
          </cell>
          <cell r="E698">
            <v>12835</v>
          </cell>
          <cell r="F698" t="str">
            <v>Demand Response Operations</v>
          </cell>
          <cell r="G698" t="str">
            <v>DREBA2009-11</v>
          </cell>
          <cell r="H698" t="str">
            <v>OBMC/SLRP</v>
          </cell>
        </row>
        <row r="699">
          <cell r="C699">
            <v>8092842</v>
          </cell>
          <cell r="D699" t="str">
            <v>SMARTAC AS PILOT-PROGRAM MGMT-2009-11</v>
          </cell>
          <cell r="E699">
            <v>10847</v>
          </cell>
          <cell r="F699" t="str">
            <v>Emerging Markets - Demand Response</v>
          </cell>
          <cell r="G699" t="str">
            <v>DREBA2009-11</v>
          </cell>
          <cell r="H699" t="str">
            <v>SMRT A/C ANC</v>
          </cell>
        </row>
        <row r="700">
          <cell r="C700">
            <v>8092849</v>
          </cell>
          <cell r="D700" t="str">
            <v>CIAS PILOT-PROGRAM MANAGEMENT-2009-11</v>
          </cell>
          <cell r="E700">
            <v>10847</v>
          </cell>
          <cell r="F700" t="str">
            <v>Emerging Markets - Demand Response</v>
          </cell>
          <cell r="G700" t="str">
            <v>DREBA2009-11</v>
          </cell>
          <cell r="H700" t="str">
            <v>COMM&amp;IND ANC</v>
          </cell>
        </row>
        <row r="701">
          <cell r="C701">
            <v>8092850</v>
          </cell>
          <cell r="D701" t="str">
            <v>CIAS PILOT-PROGRAM MARKETING-2009-11</v>
          </cell>
          <cell r="E701">
            <v>10847</v>
          </cell>
          <cell r="F701" t="str">
            <v>Emerging Markets - Demand Response</v>
          </cell>
          <cell r="G701" t="str">
            <v>DREBA2009-11</v>
          </cell>
          <cell r="H701" t="str">
            <v>COMM&amp;IND ANC</v>
          </cell>
        </row>
        <row r="702">
          <cell r="C702">
            <v>8092852</v>
          </cell>
          <cell r="D702" t="str">
            <v>CIAS PILOT-INCENTIVE PAYMENTS-2009-11</v>
          </cell>
          <cell r="E702">
            <v>10847</v>
          </cell>
          <cell r="F702" t="str">
            <v>Emerging Markets - Demand Response</v>
          </cell>
          <cell r="G702" t="str">
            <v>DREBA2009-11</v>
          </cell>
          <cell r="H702" t="str">
            <v>COMM&amp;IND ANC</v>
          </cell>
        </row>
        <row r="703">
          <cell r="C703">
            <v>8092854</v>
          </cell>
          <cell r="D703" t="str">
            <v>CIAS PILOT-DATA RETR &amp; SVCS-2009-11</v>
          </cell>
          <cell r="E703">
            <v>10847</v>
          </cell>
          <cell r="F703" t="str">
            <v>Emerging Markets - Demand Response</v>
          </cell>
          <cell r="G703" t="str">
            <v>DREBA2009-11</v>
          </cell>
          <cell r="H703" t="str">
            <v>COMM&amp;IND ANC</v>
          </cell>
        </row>
        <row r="704">
          <cell r="C704">
            <v>8093016</v>
          </cell>
          <cell r="D704" t="str">
            <v>IDSM-M&amp;O DR WEBSITE DEVEL-2009-11</v>
          </cell>
          <cell r="E704">
            <v>10847</v>
          </cell>
          <cell r="F704" t="str">
            <v>Emerging Markets - Demand Response</v>
          </cell>
          <cell r="G704" t="str">
            <v>DREBA2009-11</v>
          </cell>
          <cell r="H704" t="str">
            <v>DR CORE MKT</v>
          </cell>
        </row>
        <row r="705">
          <cell r="C705">
            <v>8093017</v>
          </cell>
          <cell r="D705" t="str">
            <v>IDSM-M&amp;O DR 3P REFERRAL-2009-11</v>
          </cell>
          <cell r="E705">
            <v>10847</v>
          </cell>
          <cell r="F705" t="str">
            <v>Emerging Markets - Demand Response</v>
          </cell>
          <cell r="G705" t="str">
            <v>DREBA2009-11</v>
          </cell>
          <cell r="H705" t="str">
            <v>DR CORE MKT</v>
          </cell>
        </row>
        <row r="706">
          <cell r="C706">
            <v>8093197</v>
          </cell>
          <cell r="D706" t="str">
            <v>PEAKCHOICE-DATA RETRIEVAL &amp; SVCS-2009-11</v>
          </cell>
          <cell r="E706">
            <v>12835</v>
          </cell>
          <cell r="F706" t="str">
            <v>Demand Response Operations</v>
          </cell>
          <cell r="G706" t="str">
            <v>DREBA2009-11</v>
          </cell>
          <cell r="H706" t="str">
            <v>PEAK CHOICE</v>
          </cell>
        </row>
        <row r="707">
          <cell r="C707">
            <v>8093496</v>
          </cell>
          <cell r="D707" t="str">
            <v>CORE DR TRAINING-VENDORS-2009-11</v>
          </cell>
          <cell r="E707">
            <v>10847</v>
          </cell>
          <cell r="F707" t="str">
            <v>Emerging Markets - Demand Response</v>
          </cell>
          <cell r="G707" t="str">
            <v>DREBA2009-11</v>
          </cell>
          <cell r="H707" t="str">
            <v>DR CORE E&amp;T</v>
          </cell>
        </row>
        <row r="708">
          <cell r="C708">
            <v>8093497</v>
          </cell>
          <cell r="D708" t="str">
            <v>CORE DR EDUCATION-VENDORS-2009-11</v>
          </cell>
          <cell r="E708">
            <v>10847</v>
          </cell>
          <cell r="F708" t="str">
            <v>Emerging Markets - Demand Response</v>
          </cell>
          <cell r="G708" t="str">
            <v>DREBA2009-11</v>
          </cell>
          <cell r="H708" t="str">
            <v>DR CORE E&amp;T</v>
          </cell>
        </row>
        <row r="709">
          <cell r="C709">
            <v>8093545</v>
          </cell>
          <cell r="D709" t="str">
            <v>IDSM-INTEGRTD M&amp;O-PROG MGMT-2009-11</v>
          </cell>
          <cell r="E709">
            <v>10847</v>
          </cell>
          <cell r="F709" t="str">
            <v>Emerging Markets - Demand Response</v>
          </cell>
          <cell r="G709" t="str">
            <v>DREBA2009-11</v>
          </cell>
          <cell r="H709" t="str">
            <v>INTGRTED MKT</v>
          </cell>
        </row>
        <row r="710">
          <cell r="C710">
            <v>8093546</v>
          </cell>
          <cell r="D710" t="str">
            <v>IDSM-INTEGRTD ET-PROG MGMT-2009-11</v>
          </cell>
          <cell r="E710">
            <v>13772</v>
          </cell>
          <cell r="F710" t="str">
            <v>Education Centers</v>
          </cell>
          <cell r="G710" t="str">
            <v>DREBA2009-11</v>
          </cell>
          <cell r="H710" t="str">
            <v>INTGRTED E&amp;T</v>
          </cell>
        </row>
        <row r="711">
          <cell r="C711">
            <v>8093556</v>
          </cell>
          <cell r="D711" t="str">
            <v>PEAKCHOICE-PROG MKTG-OTHER LABOR-2009-11</v>
          </cell>
          <cell r="E711">
            <v>12835</v>
          </cell>
          <cell r="F711" t="str">
            <v>Demand Response Operations</v>
          </cell>
          <cell r="G711" t="str">
            <v>DREBA2009-11</v>
          </cell>
          <cell r="H711" t="str">
            <v>PEAK CHOICE</v>
          </cell>
        </row>
        <row r="712">
          <cell r="C712">
            <v>8093981</v>
          </cell>
          <cell r="D712" t="str">
            <v>IDSM-DR SERVICE&amp;SALES INCENTIVE-2009-11</v>
          </cell>
          <cell r="E712">
            <v>10847</v>
          </cell>
          <cell r="F712" t="str">
            <v>Emerging Markets - Demand Response</v>
          </cell>
          <cell r="G712" t="str">
            <v>DREBA2009-11</v>
          </cell>
          <cell r="H712" t="str">
            <v>DR CORE MKT</v>
          </cell>
        </row>
        <row r="713">
          <cell r="C713">
            <v>8093982</v>
          </cell>
          <cell r="D713" t="str">
            <v>IDSM-SF POWER CONTRACTS-2009-11</v>
          </cell>
          <cell r="E713">
            <v>10847</v>
          </cell>
          <cell r="F713" t="str">
            <v>Emerging Markets - Demand Response</v>
          </cell>
          <cell r="G713" t="str">
            <v>DREBA2009-11</v>
          </cell>
          <cell r="H713" t="str">
            <v>DR CORE MKT</v>
          </cell>
        </row>
        <row r="714">
          <cell r="C714">
            <v>8093996</v>
          </cell>
          <cell r="D714" t="str">
            <v>IDSM-INTEGRTD E&amp;T-PROG MARKETING-2009-11</v>
          </cell>
          <cell r="E714">
            <v>10847</v>
          </cell>
          <cell r="F714" t="str">
            <v>Emerging Markets - Demand Response</v>
          </cell>
          <cell r="G714" t="str">
            <v>DREBA2009-11</v>
          </cell>
          <cell r="H714" t="str">
            <v>INTGRTED E&amp;T</v>
          </cell>
        </row>
        <row r="715">
          <cell r="C715">
            <v>8094030</v>
          </cell>
          <cell r="D715" t="str">
            <v>IDSM-INTEGRTD M&amp;O-PROG MKTG-2009-11</v>
          </cell>
          <cell r="E715">
            <v>10847</v>
          </cell>
          <cell r="F715" t="str">
            <v>Emerging Markets - Demand Response</v>
          </cell>
          <cell r="G715" t="str">
            <v>DREBA2009-11</v>
          </cell>
          <cell r="H715" t="str">
            <v>INTGRTED MKT</v>
          </cell>
        </row>
        <row r="716">
          <cell r="C716">
            <v>8094031</v>
          </cell>
          <cell r="D716" t="str">
            <v>IDSM-INTEGRTD M&amp;O-SUPP SVCS-2009-11</v>
          </cell>
          <cell r="E716">
            <v>10847</v>
          </cell>
          <cell r="F716" t="str">
            <v>Emerging Markets - Demand Response</v>
          </cell>
          <cell r="G716" t="str">
            <v>DREBA2009-11</v>
          </cell>
          <cell r="H716" t="str">
            <v>INTGRTED MKT</v>
          </cell>
        </row>
        <row r="717">
          <cell r="C717">
            <v>8094221</v>
          </cell>
          <cell r="D717" t="str">
            <v>PEAKCHOICE-DR AS SPECIALISTS-2009-11</v>
          </cell>
          <cell r="E717">
            <v>12835</v>
          </cell>
          <cell r="F717" t="str">
            <v>Demand Response Operations</v>
          </cell>
          <cell r="G717" t="str">
            <v>DREBA2009-11</v>
          </cell>
          <cell r="H717" t="str">
            <v>PEAK CHOICE</v>
          </cell>
        </row>
        <row r="718">
          <cell r="C718">
            <v>8094222</v>
          </cell>
          <cell r="D718" t="str">
            <v>DBP-DR AS SPECIALISTS-2009-11</v>
          </cell>
          <cell r="E718">
            <v>12835</v>
          </cell>
          <cell r="F718" t="str">
            <v>Demand Response Operations</v>
          </cell>
          <cell r="G718" t="str">
            <v>DREBA2009-11</v>
          </cell>
          <cell r="H718" t="str">
            <v>DEMAND BIDD</v>
          </cell>
        </row>
        <row r="719">
          <cell r="C719">
            <v>8094223</v>
          </cell>
          <cell r="D719" t="str">
            <v>CPP-DR AS SPECIALIST-2009-11</v>
          </cell>
          <cell r="E719">
            <v>12835</v>
          </cell>
          <cell r="F719" t="str">
            <v>Demand Response Operations</v>
          </cell>
          <cell r="G719" t="str">
            <v>DREBA2009-11</v>
          </cell>
          <cell r="H719" t="str">
            <v>CR PEAK PRIC</v>
          </cell>
        </row>
        <row r="720">
          <cell r="C720">
            <v>8094224</v>
          </cell>
          <cell r="D720" t="str">
            <v>BIP-DR AS SPECIALIST-2009-11</v>
          </cell>
          <cell r="E720">
            <v>12835</v>
          </cell>
          <cell r="F720" t="str">
            <v>Demand Response Operations</v>
          </cell>
          <cell r="G720" t="str">
            <v>DREBA2009-11</v>
          </cell>
          <cell r="H720" t="str">
            <v>BASEINTERRUP</v>
          </cell>
        </row>
        <row r="721">
          <cell r="C721">
            <v>8094425</v>
          </cell>
          <cell r="D721" t="str">
            <v>M&amp;E-CPP/BIP 2009 PROCESS EVALUATION-A</v>
          </cell>
          <cell r="E721">
            <v>13982</v>
          </cell>
          <cell r="F721" t="str">
            <v>DR Policy-Planning &amp; Analysis</v>
          </cell>
          <cell r="G721" t="str">
            <v>DREBA2009-11</v>
          </cell>
          <cell r="H721" t="str">
            <v>EM&amp;V_01</v>
          </cell>
        </row>
        <row r="722">
          <cell r="C722">
            <v>8095196</v>
          </cell>
          <cell r="D722" t="str">
            <v>DR ENROLLMENT ENHANCEMENTS - 2009-11</v>
          </cell>
          <cell r="E722">
            <v>12835</v>
          </cell>
          <cell r="F722" t="str">
            <v>Demand Response Operations</v>
          </cell>
          <cell r="G722" t="str">
            <v>DREBA2009-11</v>
          </cell>
          <cell r="H722" t="str">
            <v>DR ONLN EROL</v>
          </cell>
        </row>
        <row r="723">
          <cell r="C723">
            <v>8095197</v>
          </cell>
          <cell r="D723" t="str">
            <v>DRE-IT PROJ DEVELOPMENT - PH 3-2009-11</v>
          </cell>
          <cell r="E723">
            <v>12835</v>
          </cell>
          <cell r="F723" t="str">
            <v>Demand Response Operations</v>
          </cell>
          <cell r="G723" t="str">
            <v>DREBA2009-11</v>
          </cell>
          <cell r="H723" t="str">
            <v>DR ONLN EROL</v>
          </cell>
        </row>
        <row r="724">
          <cell r="C724">
            <v>8096270</v>
          </cell>
          <cell r="D724" t="str">
            <v>M&amp;E-DR 2010-20 RES ENROLLMENT FORECAST-A</v>
          </cell>
          <cell r="E724">
            <v>13982</v>
          </cell>
          <cell r="F724" t="str">
            <v>DR Policy-Planning &amp; Analysis</v>
          </cell>
          <cell r="G724" t="str">
            <v>DREBA2009-11</v>
          </cell>
          <cell r="H724" t="str">
            <v>EM&amp;V_01</v>
          </cell>
        </row>
        <row r="725">
          <cell r="C725">
            <v>8096500</v>
          </cell>
          <cell r="D725" t="str">
            <v>TECH INCENT-SVC &amp; SALES SUP-2009-11</v>
          </cell>
          <cell r="E725">
            <v>10847</v>
          </cell>
          <cell r="F725" t="str">
            <v>Emerging Markets - Demand Response</v>
          </cell>
          <cell r="G725" t="str">
            <v>DREBA2009-11</v>
          </cell>
          <cell r="H725" t="str">
            <v>TECHNOL INCV</v>
          </cell>
        </row>
        <row r="726">
          <cell r="C726">
            <v>8096501</v>
          </cell>
          <cell r="D726" t="str">
            <v>INTEGRTD AUDITS-SVC &amp; SALES SUP-2009-11</v>
          </cell>
          <cell r="E726">
            <v>10847</v>
          </cell>
          <cell r="F726" t="str">
            <v>Emerging Markets - Demand Response</v>
          </cell>
          <cell r="G726" t="str">
            <v>DREBA2009-11</v>
          </cell>
          <cell r="H726" t="str">
            <v>INTG ENE AUD</v>
          </cell>
        </row>
        <row r="727">
          <cell r="C727">
            <v>8096502</v>
          </cell>
          <cell r="D727" t="str">
            <v>AUTO DR-SVC &amp; SALES SUPPORT-2009-11</v>
          </cell>
          <cell r="E727">
            <v>10847</v>
          </cell>
          <cell r="F727" t="str">
            <v>Emerging Markets - Demand Response</v>
          </cell>
          <cell r="G727" t="str">
            <v>DREBA2009-11</v>
          </cell>
          <cell r="H727" t="str">
            <v>AUTO DR</v>
          </cell>
        </row>
        <row r="728">
          <cell r="C728">
            <v>8096504</v>
          </cell>
          <cell r="D728" t="str">
            <v>DRE-SVC &amp; SALES SUPPORT-2009-11</v>
          </cell>
          <cell r="E728">
            <v>12835</v>
          </cell>
          <cell r="F728" t="str">
            <v>Demand Response Operations</v>
          </cell>
          <cell r="G728" t="str">
            <v>DREBA2009-11</v>
          </cell>
          <cell r="H728" t="str">
            <v>DR ONLN EROL</v>
          </cell>
        </row>
        <row r="729">
          <cell r="C729">
            <v>8096582</v>
          </cell>
          <cell r="D729" t="str">
            <v>CIIR PILOT-PROGRAM MANAGEMENT</v>
          </cell>
          <cell r="E729">
            <v>10847</v>
          </cell>
          <cell r="F729" t="str">
            <v>Emerging Markets - Demand Response</v>
          </cell>
          <cell r="G729" t="str">
            <v>DREBA2009-11</v>
          </cell>
          <cell r="H729" t="str">
            <v>C&amp;I INTM RSC</v>
          </cell>
        </row>
        <row r="730">
          <cell r="C730">
            <v>8096583</v>
          </cell>
          <cell r="D730" t="str">
            <v>CIIR PILOT-PROGRAM MARKETING</v>
          </cell>
          <cell r="E730">
            <v>10847</v>
          </cell>
          <cell r="F730" t="str">
            <v>Emerging Markets - Demand Response</v>
          </cell>
          <cell r="G730" t="str">
            <v>DREBA2009-11</v>
          </cell>
          <cell r="H730" t="str">
            <v>C&amp;I INTM RSC</v>
          </cell>
        </row>
        <row r="731">
          <cell r="C731">
            <v>8096585</v>
          </cell>
          <cell r="D731" t="str">
            <v>CIIR PILOT-INCENTIVE PAYMENTS</v>
          </cell>
          <cell r="E731">
            <v>13983</v>
          </cell>
          <cell r="F731" t="str">
            <v>Emerging Information Products &amp; Platform</v>
          </cell>
          <cell r="G731" t="str">
            <v>DREBA2009-11</v>
          </cell>
          <cell r="H731" t="str">
            <v>C&amp;I INTM RSC</v>
          </cell>
        </row>
        <row r="732">
          <cell r="C732">
            <v>8096586</v>
          </cell>
          <cell r="D732" t="str">
            <v>CIIR PILOT-EQUIPMENT MAINT</v>
          </cell>
          <cell r="E732">
            <v>13983</v>
          </cell>
          <cell r="F732" t="str">
            <v>Emerging Information Products &amp; Platform</v>
          </cell>
          <cell r="G732" t="str">
            <v>DREBA2009-11</v>
          </cell>
          <cell r="H732" t="str">
            <v>C&amp;I INTM RSC</v>
          </cell>
        </row>
        <row r="733">
          <cell r="C733">
            <v>8096587</v>
          </cell>
          <cell r="D733" t="str">
            <v>CIIR PILOT-DATA RETR &amp; SVCS</v>
          </cell>
          <cell r="E733">
            <v>13983</v>
          </cell>
          <cell r="F733" t="str">
            <v>Emerging Information Products &amp; Platform</v>
          </cell>
          <cell r="G733" t="str">
            <v>DREBA2009-11</v>
          </cell>
          <cell r="H733" t="str">
            <v>C&amp;I INTM RSC</v>
          </cell>
        </row>
        <row r="734">
          <cell r="C734">
            <v>8096588</v>
          </cell>
          <cell r="D734" t="str">
            <v>CIIR PILOT-BILLING SUPPORT</v>
          </cell>
          <cell r="E734">
            <v>13983</v>
          </cell>
          <cell r="F734" t="str">
            <v>Emerging Information Products &amp; Platform</v>
          </cell>
          <cell r="G734" t="str">
            <v>DREBA2009-11</v>
          </cell>
          <cell r="H734" t="str">
            <v>C&amp;I INTM RSC</v>
          </cell>
        </row>
        <row r="735">
          <cell r="C735">
            <v>8098320</v>
          </cell>
          <cell r="D735" t="str">
            <v>M&amp;E-RES TOU 2009 EX-P 2010-20 EX-A LD IM</v>
          </cell>
          <cell r="E735">
            <v>13768</v>
          </cell>
          <cell r="F735" t="str">
            <v>EM&amp;V</v>
          </cell>
          <cell r="G735" t="str">
            <v>DREBA2009-11</v>
          </cell>
          <cell r="H735" t="str">
            <v>EM&amp;V_01</v>
          </cell>
        </row>
        <row r="736">
          <cell r="C736">
            <v>8098321</v>
          </cell>
          <cell r="D736" t="str">
            <v>M&amp;E-AMP/CBP STWD 09 EX-P 2010-20 EX-A LI</v>
          </cell>
          <cell r="E736">
            <v>13768</v>
          </cell>
          <cell r="F736" t="str">
            <v>EM&amp;V</v>
          </cell>
          <cell r="G736" t="str">
            <v>DREBA2009-11</v>
          </cell>
          <cell r="H736" t="str">
            <v>EM&amp;V_01</v>
          </cell>
        </row>
        <row r="737">
          <cell r="C737">
            <v>8098322</v>
          </cell>
          <cell r="D737" t="str">
            <v>M&amp;E-BIP STWD 2009 EX-P/2010-20 EX-A LD I</v>
          </cell>
          <cell r="E737">
            <v>13768</v>
          </cell>
          <cell r="F737" t="str">
            <v>EM&amp;V</v>
          </cell>
          <cell r="G737" t="str">
            <v>DREBA2009-11</v>
          </cell>
          <cell r="H737" t="str">
            <v>EM&amp;V_01</v>
          </cell>
        </row>
        <row r="738">
          <cell r="C738">
            <v>8098323</v>
          </cell>
          <cell r="D738" t="str">
            <v>M&amp;E-CPP/PDP STWD 09 EX-P/2010-20 EX-A LI</v>
          </cell>
          <cell r="E738">
            <v>13768</v>
          </cell>
          <cell r="F738" t="str">
            <v>EM&amp;V</v>
          </cell>
          <cell r="G738" t="str">
            <v>DREBA2009-11</v>
          </cell>
          <cell r="H738" t="str">
            <v>EM&amp;V_01</v>
          </cell>
        </row>
        <row r="739">
          <cell r="C739">
            <v>8098324</v>
          </cell>
          <cell r="D739" t="str">
            <v>M&amp;E-DBP STWD 2009 EX-P/2010-20 EX-A LD I</v>
          </cell>
          <cell r="E739">
            <v>13768</v>
          </cell>
          <cell r="F739" t="str">
            <v>EM&amp;V</v>
          </cell>
          <cell r="G739" t="str">
            <v>DREBA2009-11</v>
          </cell>
          <cell r="H739" t="str">
            <v>EM&amp;V_01</v>
          </cell>
        </row>
        <row r="740">
          <cell r="C740">
            <v>8098325</v>
          </cell>
          <cell r="D740" t="str">
            <v>M&amp;E-PKCHOICE 2009 EX-P/2010-20 EX-A LD I</v>
          </cell>
          <cell r="E740">
            <v>13768</v>
          </cell>
          <cell r="F740" t="str">
            <v>EM&amp;V</v>
          </cell>
          <cell r="G740" t="str">
            <v>DREBA2009-11</v>
          </cell>
          <cell r="H740" t="str">
            <v>EM&amp;V_01</v>
          </cell>
        </row>
        <row r="741">
          <cell r="C741">
            <v>8098326</v>
          </cell>
          <cell r="D741" t="str">
            <v>M&amp;E-NON-RES TOU 09 EX-P/2010-20 EX-A LI</v>
          </cell>
          <cell r="E741">
            <v>13768</v>
          </cell>
          <cell r="F741" t="str">
            <v>EM&amp;V</v>
          </cell>
          <cell r="G741" t="str">
            <v>DREBA2009-11</v>
          </cell>
          <cell r="H741" t="str">
            <v>EM&amp;V_01</v>
          </cell>
        </row>
        <row r="742">
          <cell r="C742">
            <v>8098327</v>
          </cell>
          <cell r="D742" t="str">
            <v>M&amp;E-NON-RES ENROLLMENT FORECAST 2010-20</v>
          </cell>
          <cell r="E742">
            <v>13768</v>
          </cell>
          <cell r="F742" t="str">
            <v>EM&amp;V</v>
          </cell>
          <cell r="G742" t="str">
            <v>DREBA2009-11</v>
          </cell>
          <cell r="H742" t="str">
            <v>EM&amp;V_01</v>
          </cell>
        </row>
        <row r="743">
          <cell r="C743">
            <v>8098328</v>
          </cell>
          <cell r="D743" t="str">
            <v>M&amp;E-DR PORTFOLIO REPORT</v>
          </cell>
          <cell r="E743">
            <v>13768</v>
          </cell>
          <cell r="F743" t="str">
            <v>EM&amp;V</v>
          </cell>
          <cell r="G743" t="str">
            <v>DREBA2009-11</v>
          </cell>
          <cell r="H743" t="str">
            <v>EM&amp;V_01</v>
          </cell>
        </row>
        <row r="744">
          <cell r="C744">
            <v>8098330</v>
          </cell>
          <cell r="D744" t="str">
            <v>M&amp;E-PLS 2009 EX-P/2010-20 EX-A LD IMP</v>
          </cell>
          <cell r="E744">
            <v>13768</v>
          </cell>
          <cell r="F744" t="str">
            <v>EM&amp;V</v>
          </cell>
          <cell r="G744" t="str">
            <v>DREBA2009-11</v>
          </cell>
          <cell r="H744" t="str">
            <v>EM&amp;V_01</v>
          </cell>
        </row>
        <row r="745">
          <cell r="C745">
            <v>8098658</v>
          </cell>
          <cell r="D745" t="str">
            <v>PHEV/EV PILOT-PROGRAM MANAGEMENT</v>
          </cell>
          <cell r="E745">
            <v>11168</v>
          </cell>
          <cell r="F745" t="str">
            <v>Core Products - Clean Air Transportation</v>
          </cell>
          <cell r="G745" t="str">
            <v>DREBA2009-11</v>
          </cell>
          <cell r="H745" t="str">
            <v>PHEV/EV PILO</v>
          </cell>
        </row>
        <row r="746">
          <cell r="C746">
            <v>8098659</v>
          </cell>
          <cell r="D746" t="str">
            <v>PHEV/EV PILOT-EQUIPMENT</v>
          </cell>
          <cell r="E746">
            <v>11168</v>
          </cell>
          <cell r="F746" t="str">
            <v>Core Products - Clean Air Transportation</v>
          </cell>
          <cell r="G746" t="str">
            <v>DREBA2009-11</v>
          </cell>
          <cell r="H746" t="str">
            <v>PHEV/EV PILO</v>
          </cell>
        </row>
        <row r="747">
          <cell r="C747">
            <v>8098660</v>
          </cell>
          <cell r="D747" t="str">
            <v>PHEV/EV PILOT-FIELD SUPPORT</v>
          </cell>
          <cell r="E747">
            <v>11168</v>
          </cell>
          <cell r="F747" t="str">
            <v>Core Products - Clean Air Transportation</v>
          </cell>
          <cell r="G747" t="str">
            <v>DREBA2009-11</v>
          </cell>
          <cell r="H747" t="str">
            <v>PHEV/EV PILO</v>
          </cell>
        </row>
        <row r="748">
          <cell r="C748">
            <v>8099745</v>
          </cell>
          <cell r="D748" t="str">
            <v>TI-NEW CNST CUST INC PAY PROC-IPC 09-11</v>
          </cell>
          <cell r="E748">
            <v>10847</v>
          </cell>
          <cell r="F748" t="str">
            <v>Emerging Markets - Demand Response</v>
          </cell>
          <cell r="G748" t="str">
            <v>DREBA2009-11</v>
          </cell>
          <cell r="H748" t="str">
            <v>TECHNOL INCV</v>
          </cell>
        </row>
        <row r="749">
          <cell r="C749">
            <v>8099746</v>
          </cell>
          <cell r="D749" t="str">
            <v>TI-NEW CNST CUST INCENTIVE PAYMTS 09-11</v>
          </cell>
          <cell r="E749">
            <v>10847</v>
          </cell>
          <cell r="F749" t="str">
            <v>Emerging Markets - Demand Response</v>
          </cell>
          <cell r="G749" t="str">
            <v>DREBA2009-11</v>
          </cell>
          <cell r="H749" t="str">
            <v>TECHNOL INCV</v>
          </cell>
        </row>
        <row r="750">
          <cell r="C750">
            <v>8099747</v>
          </cell>
          <cell r="D750" t="str">
            <v>TI-NEW CNST MDSS ISTS APPL DEV 09-11</v>
          </cell>
          <cell r="E750">
            <v>10847</v>
          </cell>
          <cell r="F750" t="str">
            <v>Emerging Markets - Demand Response</v>
          </cell>
          <cell r="G750" t="str">
            <v>DREBA2009-11</v>
          </cell>
          <cell r="H750" t="str">
            <v>TECHNOL INCV</v>
          </cell>
        </row>
        <row r="751">
          <cell r="C751">
            <v>8099748</v>
          </cell>
          <cell r="D751" t="str">
            <v>TI-NEW CNST MDSS ISTS O&amp;M 09-11</v>
          </cell>
          <cell r="E751">
            <v>10847</v>
          </cell>
          <cell r="F751" t="str">
            <v>Emerging Markets - Demand Response</v>
          </cell>
          <cell r="G751" t="str">
            <v>DREBA2009-11</v>
          </cell>
          <cell r="H751" t="str">
            <v>TECHNOL INCV</v>
          </cell>
        </row>
        <row r="752">
          <cell r="C752">
            <v>8099749</v>
          </cell>
          <cell r="D752" t="str">
            <v>TI-NEW CNST PROGRAM MGMT 09-11</v>
          </cell>
          <cell r="E752">
            <v>10847</v>
          </cell>
          <cell r="F752" t="str">
            <v>Emerging Markets - Demand Response</v>
          </cell>
          <cell r="G752" t="str">
            <v>DREBA2009-11</v>
          </cell>
          <cell r="H752" t="str">
            <v>TECHNOL INCV</v>
          </cell>
        </row>
        <row r="753">
          <cell r="C753">
            <v>8099750</v>
          </cell>
          <cell r="D753" t="str">
            <v>TI-NEW CNST PROGRAM MKTG 09-11</v>
          </cell>
          <cell r="E753">
            <v>10847</v>
          </cell>
          <cell r="F753" t="str">
            <v>Emerging Markets - Demand Response</v>
          </cell>
          <cell r="G753" t="str">
            <v>DREBA2009-11</v>
          </cell>
          <cell r="H753" t="str">
            <v>TECHNOL INCV</v>
          </cell>
        </row>
        <row r="754">
          <cell r="C754">
            <v>8099751</v>
          </cell>
          <cell r="D754" t="str">
            <v>TI-NEW CNST ADMIN DESIGN ACTV 09-11</v>
          </cell>
          <cell r="E754">
            <v>10847</v>
          </cell>
          <cell r="F754" t="str">
            <v>Emerging Markets - Demand Response</v>
          </cell>
          <cell r="G754" t="str">
            <v>DREBA2009-11</v>
          </cell>
          <cell r="H754" t="str">
            <v>TECHNOL INCV</v>
          </cell>
        </row>
        <row r="755">
          <cell r="C755">
            <v>8099816</v>
          </cell>
          <cell r="D755" t="str">
            <v>IDSM M&amp;O-SERVICE &amp; SALES OUTREACH-09-11</v>
          </cell>
          <cell r="E755">
            <v>10847</v>
          </cell>
          <cell r="F755" t="str">
            <v>Emerging Markets - Demand Response</v>
          </cell>
          <cell r="G755" t="str">
            <v>DREBA2009-11</v>
          </cell>
          <cell r="H755" t="str">
            <v>DR CORE MKT</v>
          </cell>
        </row>
        <row r="756">
          <cell r="C756">
            <v>8099978</v>
          </cell>
          <cell r="D756" t="str">
            <v>M&amp;E - TI 2009+</v>
          </cell>
          <cell r="E756">
            <v>13768</v>
          </cell>
          <cell r="F756" t="str">
            <v>EM&amp;V</v>
          </cell>
          <cell r="G756" t="str">
            <v>DREBA2009-11</v>
          </cell>
          <cell r="H756" t="str">
            <v>EM&amp;V_01</v>
          </cell>
        </row>
        <row r="757">
          <cell r="C757">
            <v>8099979</v>
          </cell>
          <cell r="D757" t="str">
            <v>M&amp;E - AUTO DR 2009+</v>
          </cell>
          <cell r="E757">
            <v>13768</v>
          </cell>
          <cell r="F757" t="str">
            <v>EM&amp;V</v>
          </cell>
          <cell r="G757" t="str">
            <v>DREBA2009-11</v>
          </cell>
          <cell r="H757" t="str">
            <v>EM&amp;V_01</v>
          </cell>
        </row>
        <row r="758">
          <cell r="C758">
            <v>8099980</v>
          </cell>
          <cell r="D758" t="str">
            <v>M&amp;E-OTHER STATEEVAL &amp; DEV RES 2009+</v>
          </cell>
          <cell r="E758">
            <v>13768</v>
          </cell>
          <cell r="F758" t="str">
            <v>EM&amp;V</v>
          </cell>
          <cell r="G758" t="str">
            <v>DREBA2009-11</v>
          </cell>
          <cell r="H758" t="str">
            <v>EM&amp;V_01</v>
          </cell>
        </row>
        <row r="759">
          <cell r="C759">
            <v>8099981</v>
          </cell>
          <cell r="D759" t="str">
            <v>M&amp;E-DR LI PROTOCOLS DEV &amp; FORC 2009+</v>
          </cell>
          <cell r="E759">
            <v>13768</v>
          </cell>
          <cell r="F759" t="str">
            <v>EM&amp;V</v>
          </cell>
          <cell r="G759" t="str">
            <v>DREBA2009-11</v>
          </cell>
          <cell r="H759" t="str">
            <v>EM&amp;V_01</v>
          </cell>
        </row>
        <row r="760">
          <cell r="C760">
            <v>8100026</v>
          </cell>
          <cell r="D760" t="str">
            <v>AMP - DR AS SPECIALISTS - 2010-11</v>
          </cell>
          <cell r="E760">
            <v>12835</v>
          </cell>
          <cell r="F760" t="str">
            <v>Demand Response Operations</v>
          </cell>
          <cell r="G760" t="str">
            <v>DREBA2009-11</v>
          </cell>
          <cell r="H760" t="str">
            <v>AGGR MAN PFO</v>
          </cell>
        </row>
        <row r="761">
          <cell r="C761">
            <v>8100075</v>
          </cell>
          <cell r="D761" t="str">
            <v>IDSM SUPPORT-PROG MGMT-2009-11</v>
          </cell>
          <cell r="E761">
            <v>10847</v>
          </cell>
          <cell r="F761" t="str">
            <v>Emerging Markets - Demand Response</v>
          </cell>
          <cell r="G761" t="str">
            <v>DREBA2009-11</v>
          </cell>
          <cell r="H761" t="str">
            <v>IDSM SUPP CL</v>
          </cell>
        </row>
        <row r="762">
          <cell r="C762">
            <v>8100076</v>
          </cell>
          <cell r="D762" t="str">
            <v>IDSM SUPPORT-PROG SVCS-2009-11</v>
          </cell>
          <cell r="E762">
            <v>10847</v>
          </cell>
          <cell r="F762" t="str">
            <v>Emerging Markets - Demand Response</v>
          </cell>
          <cell r="G762" t="str">
            <v>DREBA2009-11</v>
          </cell>
          <cell r="H762" t="str">
            <v>IDSM SUPP CL</v>
          </cell>
        </row>
        <row r="763">
          <cell r="C763">
            <v>8100077</v>
          </cell>
          <cell r="D763" t="str">
            <v>IDSM-INTGD SALES TRNG-PROG MGMT-2009-11</v>
          </cell>
          <cell r="E763">
            <v>10847</v>
          </cell>
          <cell r="F763" t="str">
            <v>Emerging Markets - Demand Response</v>
          </cell>
          <cell r="G763" t="str">
            <v>DREBA2009-11</v>
          </cell>
          <cell r="H763" t="str">
            <v>INTG SALES T</v>
          </cell>
        </row>
        <row r="764">
          <cell r="C764">
            <v>8100776</v>
          </cell>
          <cell r="D764" t="str">
            <v>CBP-IT APPL DEV-2009-11</v>
          </cell>
          <cell r="E764">
            <v>12835</v>
          </cell>
          <cell r="F764" t="str">
            <v>Demand Response Operations</v>
          </cell>
          <cell r="G764" t="str">
            <v>DREBA2009-11</v>
          </cell>
          <cell r="H764" t="str">
            <v>CAPACIT BIDD</v>
          </cell>
        </row>
        <row r="765">
          <cell r="C765">
            <v>8102499</v>
          </cell>
          <cell r="D765" t="str">
            <v>AMP-PDP DUAL PARTICIPTN STUDY-2009-11-A</v>
          </cell>
          <cell r="E765">
            <v>12835</v>
          </cell>
          <cell r="F765" t="str">
            <v>Demand Response Operations</v>
          </cell>
          <cell r="G765" t="str">
            <v>DREBA2009-11</v>
          </cell>
          <cell r="H765" t="str">
            <v>AGGR MAN PFO</v>
          </cell>
        </row>
        <row r="766">
          <cell r="C766">
            <v>8102624</v>
          </cell>
          <cell r="D766" t="str">
            <v>PHEV/EV PILOT - IT SUPPORT 2009-11-A</v>
          </cell>
          <cell r="E766">
            <v>11168</v>
          </cell>
          <cell r="F766" t="str">
            <v>Core Products - Clean Air Transportation</v>
          </cell>
          <cell r="G766" t="str">
            <v>DREBA2009-11</v>
          </cell>
          <cell r="H766" t="str">
            <v>PHEV/EV PILO</v>
          </cell>
        </row>
        <row r="767">
          <cell r="C767">
            <v>8103689</v>
          </cell>
          <cell r="D767" t="str">
            <v>M&amp;E-AMP/CBP STWD 10 EX-P 2011-21 EX-A LI</v>
          </cell>
          <cell r="E767">
            <v>13768</v>
          </cell>
          <cell r="F767" t="str">
            <v>EM&amp;V</v>
          </cell>
          <cell r="G767" t="str">
            <v>DREBA2009-11</v>
          </cell>
          <cell r="H767" t="str">
            <v>EM&amp;V_01</v>
          </cell>
        </row>
        <row r="768">
          <cell r="C768">
            <v>8103690</v>
          </cell>
          <cell r="D768" t="str">
            <v>M&amp;E-BIP STWD 2010 EX-P/2011-21 EX-A LD I</v>
          </cell>
          <cell r="E768">
            <v>13768</v>
          </cell>
          <cell r="F768" t="str">
            <v>EM&amp;V</v>
          </cell>
          <cell r="G768" t="str">
            <v>DREBA2009-11</v>
          </cell>
          <cell r="H768" t="str">
            <v>EM&amp;V_01</v>
          </cell>
        </row>
        <row r="769">
          <cell r="C769">
            <v>8103691</v>
          </cell>
          <cell r="D769" t="str">
            <v>M&amp;E-CPP/PDP STWD 10 EX-P/2011-21 EX-A LI</v>
          </cell>
          <cell r="E769">
            <v>13768</v>
          </cell>
          <cell r="F769" t="str">
            <v>EM&amp;V</v>
          </cell>
          <cell r="G769" t="str">
            <v>DREBA2009-11</v>
          </cell>
          <cell r="H769" t="str">
            <v>EM&amp;V_01</v>
          </cell>
        </row>
        <row r="770">
          <cell r="C770">
            <v>8103692</v>
          </cell>
          <cell r="D770" t="str">
            <v>M&amp;E-DBP STWD 2010 EX-P/2011-21 EX-A LD I</v>
          </cell>
          <cell r="E770">
            <v>13768</v>
          </cell>
          <cell r="F770" t="str">
            <v>EM&amp;V</v>
          </cell>
          <cell r="G770" t="str">
            <v>DREBA2009-11</v>
          </cell>
          <cell r="H770" t="str">
            <v>EM&amp;V_01</v>
          </cell>
        </row>
        <row r="771">
          <cell r="C771">
            <v>8103693</v>
          </cell>
          <cell r="D771" t="str">
            <v>M&amp;E-PKCHOICE 2010 EX-P/2011-21 EX-A LD I</v>
          </cell>
          <cell r="E771">
            <v>13768</v>
          </cell>
          <cell r="F771" t="str">
            <v>EM&amp;V</v>
          </cell>
          <cell r="G771" t="str">
            <v>DREBA2009-11</v>
          </cell>
          <cell r="H771" t="str">
            <v>EM&amp;V_01</v>
          </cell>
        </row>
        <row r="772">
          <cell r="C772">
            <v>8103694</v>
          </cell>
          <cell r="D772" t="str">
            <v>M&amp;E- HIGH VARIABLE LOAD CUSTOMER STUDY</v>
          </cell>
          <cell r="E772">
            <v>13768</v>
          </cell>
          <cell r="F772" t="str">
            <v>EM&amp;V</v>
          </cell>
          <cell r="G772" t="str">
            <v>DREBA2009-11</v>
          </cell>
          <cell r="H772" t="str">
            <v>EM&amp;V_01</v>
          </cell>
        </row>
        <row r="773">
          <cell r="C773">
            <v>8103695</v>
          </cell>
          <cell r="D773" t="str">
            <v>M&amp;E-NON-RES TOU 10 EX-P/2011-21 EX-A LI</v>
          </cell>
          <cell r="E773">
            <v>13768</v>
          </cell>
          <cell r="F773" t="str">
            <v>EM&amp;V</v>
          </cell>
          <cell r="G773" t="str">
            <v>DREBA2009-11</v>
          </cell>
          <cell r="H773" t="str">
            <v>EM&amp;V_01</v>
          </cell>
        </row>
        <row r="774">
          <cell r="C774">
            <v>8103696</v>
          </cell>
          <cell r="D774" t="str">
            <v>M&amp;E-NON-RES ENROLLMENT FORECAST 2011-21</v>
          </cell>
          <cell r="E774">
            <v>13768</v>
          </cell>
          <cell r="F774" t="str">
            <v>EM&amp;V</v>
          </cell>
          <cell r="G774" t="str">
            <v>DREBA2009-11</v>
          </cell>
          <cell r="H774" t="str">
            <v>EM&amp;V_01</v>
          </cell>
        </row>
        <row r="775">
          <cell r="C775">
            <v>8103697</v>
          </cell>
          <cell r="D775" t="str">
            <v>M&amp;E-PLS 2010 EX-P/2011-21 EX-A LD IMP</v>
          </cell>
          <cell r="E775">
            <v>13768</v>
          </cell>
          <cell r="F775" t="str">
            <v>EM&amp;V</v>
          </cell>
          <cell r="G775" t="str">
            <v>DREBA2009-11</v>
          </cell>
          <cell r="H775" t="str">
            <v>EM&amp;V_01</v>
          </cell>
        </row>
        <row r="776">
          <cell r="C776">
            <v>8105122</v>
          </cell>
          <cell r="D776" t="str">
            <v>IDSM DR AUDITS 10%</v>
          </cell>
          <cell r="E776">
            <v>14709</v>
          </cell>
          <cell r="F776" t="str">
            <v>Information Technology Products</v>
          </cell>
          <cell r="G776" t="str">
            <v>DREBA2009-11</v>
          </cell>
          <cell r="H776" t="str">
            <v>INTG ENE AUD</v>
          </cell>
        </row>
        <row r="777">
          <cell r="C777">
            <v>8106708</v>
          </cell>
          <cell r="D777" t="str">
            <v>AMP-VENDOR PAYMENTS-2009-11-A</v>
          </cell>
          <cell r="E777">
            <v>12835</v>
          </cell>
          <cell r="F777" t="str">
            <v>Demand Response Operations</v>
          </cell>
          <cell r="G777" t="str">
            <v>DREBA2009-11</v>
          </cell>
          <cell r="H777" t="str">
            <v>AGGR MAN PFO</v>
          </cell>
        </row>
        <row r="778">
          <cell r="C778">
            <v>8106925</v>
          </cell>
          <cell r="D778" t="str">
            <v>DREBA2009-11 INCT CUST INFO SYNCH/CONFIG</v>
          </cell>
          <cell r="E778">
            <v>12835</v>
          </cell>
          <cell r="F778" t="str">
            <v>Demand Response Operations</v>
          </cell>
          <cell r="G778" t="str">
            <v>DREBA2009-11</v>
          </cell>
          <cell r="H778" t="str">
            <v>INTERACT</v>
          </cell>
        </row>
        <row r="779">
          <cell r="C779">
            <v>8107381</v>
          </cell>
          <cell r="D779" t="str">
            <v>PTP STAFF-PDP TEAM (LG C&amp;I)</v>
          </cell>
          <cell r="E779">
            <v>10487</v>
          </cell>
          <cell r="F779" t="str">
            <v>Energy Trading Director-BLOCKED 2/10/04</v>
          </cell>
          <cell r="G779" t="str">
            <v>DREBA2009-11</v>
          </cell>
          <cell r="H779" t="str">
            <v>DR CORE MKT</v>
          </cell>
        </row>
        <row r="780">
          <cell r="C780">
            <v>8107382</v>
          </cell>
          <cell r="D780" t="str">
            <v>A&amp;E (SOLUTIONS MARKETING)</v>
          </cell>
          <cell r="E780">
            <v>14804</v>
          </cell>
          <cell r="F780" t="str">
            <v>PDP Solutions Marketing</v>
          </cell>
          <cell r="G780" t="str">
            <v>DREBA2009-11</v>
          </cell>
          <cell r="H780" t="str">
            <v>DR CORE MKT</v>
          </cell>
        </row>
        <row r="781">
          <cell r="C781">
            <v>8107479</v>
          </cell>
          <cell r="D781" t="str">
            <v>DREBA2009-11 FORECASTING DRMI-10847</v>
          </cell>
          <cell r="E781">
            <v>10847</v>
          </cell>
          <cell r="F781" t="str">
            <v>Emerging Markets - Demand Response</v>
          </cell>
          <cell r="G781" t="str">
            <v>DREBA2009-11</v>
          </cell>
          <cell r="H781" t="str">
            <v>PEAK CHOICE</v>
          </cell>
        </row>
        <row r="782">
          <cell r="C782">
            <v>8107480</v>
          </cell>
          <cell r="D782" t="str">
            <v>DREBA2009-11 DR AVAILABITLIY DRMI-10847</v>
          </cell>
          <cell r="E782">
            <v>10847</v>
          </cell>
          <cell r="F782" t="str">
            <v>Emerging Markets - Demand Response</v>
          </cell>
          <cell r="G782" t="str">
            <v>DREBA2009-11</v>
          </cell>
          <cell r="H782" t="str">
            <v>PEAK CHOICE</v>
          </cell>
        </row>
        <row r="783">
          <cell r="C783">
            <v>8107481</v>
          </cell>
          <cell r="D783" t="str">
            <v>DREBA2009-11 BID RQST CREAT DRMI-10847</v>
          </cell>
          <cell r="E783">
            <v>10847</v>
          </cell>
          <cell r="F783" t="str">
            <v>Emerging Markets - Demand Response</v>
          </cell>
          <cell r="G783" t="str">
            <v>DREBA2009-11</v>
          </cell>
          <cell r="H783" t="str">
            <v>PEAK CHOICE</v>
          </cell>
        </row>
        <row r="784">
          <cell r="C784">
            <v>8107482</v>
          </cell>
          <cell r="D784" t="str">
            <v>DREBA2009-11 CUSTMG&amp;RSCSDRMI-10847</v>
          </cell>
          <cell r="E784">
            <v>10847</v>
          </cell>
          <cell r="F784" t="str">
            <v>Emerging Markets - Demand Response</v>
          </cell>
          <cell r="G784" t="str">
            <v>DREBA2009-11</v>
          </cell>
          <cell r="H784" t="str">
            <v>PEAK CHOICE</v>
          </cell>
        </row>
        <row r="785">
          <cell r="C785">
            <v>8107483</v>
          </cell>
          <cell r="D785" t="str">
            <v>DREBA2009-11 CUSTDIS&amp;CRM DRMI-10847</v>
          </cell>
          <cell r="E785">
            <v>10847</v>
          </cell>
          <cell r="F785" t="str">
            <v>Emerging Markets - Demand Response</v>
          </cell>
          <cell r="G785" t="str">
            <v>DREBA2009-11</v>
          </cell>
          <cell r="H785" t="str">
            <v>PEAK CHOICE</v>
          </cell>
        </row>
        <row r="786">
          <cell r="C786">
            <v>8107484</v>
          </cell>
          <cell r="D786" t="str">
            <v>DREBA2009-11 POLICY DRMI-10847</v>
          </cell>
          <cell r="E786">
            <v>10847</v>
          </cell>
          <cell r="F786" t="str">
            <v>Emerging Markets - Demand Response</v>
          </cell>
          <cell r="G786" t="str">
            <v>DREBA2009-11</v>
          </cell>
          <cell r="H786" t="str">
            <v>PEAK CHOICE</v>
          </cell>
        </row>
        <row r="787">
          <cell r="C787">
            <v>8107485</v>
          </cell>
          <cell r="D787" t="str">
            <v>DREBA2009-11 METERDATAMN DRMI-10847</v>
          </cell>
          <cell r="E787">
            <v>10847</v>
          </cell>
          <cell r="F787" t="str">
            <v>Emerging Markets - Demand Response</v>
          </cell>
          <cell r="G787" t="str">
            <v>DREBA2009-11</v>
          </cell>
          <cell r="H787" t="str">
            <v>PEAK CHOICE</v>
          </cell>
        </row>
        <row r="788">
          <cell r="C788">
            <v>8107486</v>
          </cell>
          <cell r="D788" t="str">
            <v>DREBA2009-11 ISOSTLMENTS DRMI-10847</v>
          </cell>
          <cell r="E788">
            <v>10847</v>
          </cell>
          <cell r="F788" t="str">
            <v>Emerging Markets - Demand Response</v>
          </cell>
          <cell r="G788" t="str">
            <v>DREBA2009-11</v>
          </cell>
          <cell r="H788" t="str">
            <v>PEAK CHOICE</v>
          </cell>
        </row>
        <row r="789">
          <cell r="C789">
            <v>8107487</v>
          </cell>
          <cell r="D789" t="str">
            <v>DREBA2009-11 PROGRAMMGM DRMI-10847</v>
          </cell>
          <cell r="E789">
            <v>10847</v>
          </cell>
          <cell r="F789" t="str">
            <v>Emerging Markets - Demand Response</v>
          </cell>
          <cell r="G789" t="str">
            <v>DREBA2009-11</v>
          </cell>
          <cell r="H789" t="str">
            <v>PEAK CHOICE</v>
          </cell>
        </row>
        <row r="790">
          <cell r="C790">
            <v>8107488</v>
          </cell>
          <cell r="D790" t="str">
            <v>DREBA2009-11 TECH ARCH DRMI-10847</v>
          </cell>
          <cell r="E790">
            <v>10847</v>
          </cell>
          <cell r="F790" t="str">
            <v>Emerging Markets - Demand Response</v>
          </cell>
          <cell r="G790" t="str">
            <v>DREBA2009-11</v>
          </cell>
          <cell r="H790" t="str">
            <v>PEAK CHOICE</v>
          </cell>
        </row>
        <row r="791">
          <cell r="C791">
            <v>8107617</v>
          </cell>
          <cell r="D791" t="str">
            <v>DREBA2009-11 OPENADE PLATFORM-10847</v>
          </cell>
          <cell r="E791">
            <v>10847</v>
          </cell>
          <cell r="F791" t="str">
            <v>Emerging Markets - Demand Response</v>
          </cell>
          <cell r="G791" t="str">
            <v>DREBA2009-11</v>
          </cell>
          <cell r="H791" t="str">
            <v>PEAK CHOICE</v>
          </cell>
        </row>
        <row r="792">
          <cell r="C792">
            <v>8107618</v>
          </cell>
          <cell r="D792" t="str">
            <v>DREBA2009-11 OPENADE DRMI-10847</v>
          </cell>
          <cell r="E792">
            <v>10847</v>
          </cell>
          <cell r="F792" t="str">
            <v>Emerging Markets - Demand Response</v>
          </cell>
          <cell r="G792" t="str">
            <v>DREBA2009-11</v>
          </cell>
          <cell r="H792" t="str">
            <v>PEAK CHOICE</v>
          </cell>
        </row>
        <row r="793">
          <cell r="C793">
            <v>8108079</v>
          </cell>
          <cell r="D793" t="str">
            <v>PTP STAFF-PDP TEAM (LG AG)</v>
          </cell>
          <cell r="E793">
            <v>10487</v>
          </cell>
          <cell r="F793" t="str">
            <v>Energy Trading Director-BLOCKED 2/10/04</v>
          </cell>
          <cell r="G793" t="str">
            <v>DREBA2009-11</v>
          </cell>
          <cell r="H793" t="str">
            <v>DR CORE MKT</v>
          </cell>
        </row>
        <row r="794">
          <cell r="C794">
            <v>8108080</v>
          </cell>
          <cell r="D794" t="str">
            <v>PTP STAFF-PDP TEAM (SM AG)</v>
          </cell>
          <cell r="E794">
            <v>10487</v>
          </cell>
          <cell r="F794" t="str">
            <v>Energy Trading Director-BLOCKED 2/10/04</v>
          </cell>
          <cell r="G794" t="str">
            <v>DREBA2009-11</v>
          </cell>
          <cell r="H794" t="str">
            <v>DR CORE MKT</v>
          </cell>
        </row>
        <row r="795">
          <cell r="C795">
            <v>8108081</v>
          </cell>
          <cell r="D795" t="str">
            <v>PTP STAFF-PDP FIELD (LG C&amp;I)</v>
          </cell>
          <cell r="E795">
            <v>10487</v>
          </cell>
          <cell r="F795" t="str">
            <v>Energy Trading Director-BLOCKED 2/10/04</v>
          </cell>
          <cell r="G795" t="str">
            <v>DREBA2009-11</v>
          </cell>
          <cell r="H795" t="str">
            <v>DR CORE MKT</v>
          </cell>
        </row>
        <row r="796">
          <cell r="C796">
            <v>8108082</v>
          </cell>
          <cell r="D796" t="str">
            <v>PTP STAFF-PDP FIELD (LG AG)</v>
          </cell>
          <cell r="E796">
            <v>10487</v>
          </cell>
          <cell r="F796" t="str">
            <v>Energy Trading Director-BLOCKED 2/10/04</v>
          </cell>
          <cell r="G796" t="str">
            <v>DREBA2009-11</v>
          </cell>
          <cell r="H796" t="str">
            <v>DR CORE MKT</v>
          </cell>
        </row>
        <row r="797">
          <cell r="C797">
            <v>8108083</v>
          </cell>
          <cell r="D797" t="str">
            <v>PTP STAFF-PDP FIELD (SM AG)</v>
          </cell>
          <cell r="E797">
            <v>10487</v>
          </cell>
          <cell r="F797" t="str">
            <v>Energy Trading Director-BLOCKED 2/10/04</v>
          </cell>
          <cell r="G797" t="str">
            <v>DREBA2009-11</v>
          </cell>
          <cell r="H797" t="str">
            <v>DR CORE MKT</v>
          </cell>
        </row>
        <row r="798">
          <cell r="C798">
            <v>8108458</v>
          </cell>
          <cell r="D798" t="str">
            <v>M&amp;E-AMP/CBP 2011 EX-P &amp; 2012-22 EX-A LI</v>
          </cell>
          <cell r="E798">
            <v>13768</v>
          </cell>
          <cell r="F798" t="str">
            <v>EM&amp;V</v>
          </cell>
          <cell r="G798" t="str">
            <v>DREBA2009-11</v>
          </cell>
          <cell r="H798" t="str">
            <v>EM&amp;V_01</v>
          </cell>
        </row>
        <row r="799">
          <cell r="C799">
            <v>8108459</v>
          </cell>
          <cell r="D799" t="str">
            <v>M&amp;E-BIP 2011 EX-P &amp; 2012-22 EX-A LI</v>
          </cell>
          <cell r="E799">
            <v>13768</v>
          </cell>
          <cell r="F799" t="str">
            <v>EM&amp;V</v>
          </cell>
          <cell r="G799" t="str">
            <v>DREBA2009-11</v>
          </cell>
          <cell r="H799" t="str">
            <v>EM&amp;V_01</v>
          </cell>
        </row>
        <row r="800">
          <cell r="C800">
            <v>8108460</v>
          </cell>
          <cell r="D800" t="str">
            <v>M&amp;E-CPP/PDP 2011 EX-P &amp; 2012-22 EX-A LI</v>
          </cell>
          <cell r="E800">
            <v>13768</v>
          </cell>
          <cell r="F800" t="str">
            <v>EM&amp;V</v>
          </cell>
          <cell r="G800" t="str">
            <v>DREBA2009-11</v>
          </cell>
          <cell r="H800" t="str">
            <v>EM&amp;V_01</v>
          </cell>
        </row>
        <row r="801">
          <cell r="C801">
            <v>8108461</v>
          </cell>
          <cell r="D801" t="str">
            <v>M&amp;E-DBP 2011 EX-P &amp; 2012-22 EX-A LI</v>
          </cell>
          <cell r="E801">
            <v>13768</v>
          </cell>
          <cell r="F801" t="str">
            <v>EM&amp;V</v>
          </cell>
          <cell r="G801" t="str">
            <v>DREBA2009-11</v>
          </cell>
          <cell r="H801" t="str">
            <v>EM&amp;V_01</v>
          </cell>
        </row>
        <row r="802">
          <cell r="C802">
            <v>8108462</v>
          </cell>
          <cell r="D802" t="str">
            <v>M&amp;E-CPP RESPONSIVENESS STUDY</v>
          </cell>
          <cell r="E802">
            <v>13768</v>
          </cell>
          <cell r="F802" t="str">
            <v>EM&amp;V</v>
          </cell>
          <cell r="G802" t="str">
            <v>DREBA2009-11</v>
          </cell>
          <cell r="H802" t="str">
            <v>EM&amp;V_01</v>
          </cell>
        </row>
        <row r="803">
          <cell r="C803">
            <v>8108463</v>
          </cell>
          <cell r="D803" t="str">
            <v>M&amp;E-ME&amp;O BASELINE STUDY</v>
          </cell>
          <cell r="E803">
            <v>13768</v>
          </cell>
          <cell r="F803" t="str">
            <v>EM&amp;V</v>
          </cell>
          <cell r="G803" t="str">
            <v>DREBA2009-11</v>
          </cell>
          <cell r="H803" t="str">
            <v>EM&amp;V_01</v>
          </cell>
        </row>
        <row r="804">
          <cell r="C804">
            <v>8108464</v>
          </cell>
          <cell r="D804" t="str">
            <v>M&amp;E-DR POTENTIAL FOR RENEWABLE INTERGRTN</v>
          </cell>
          <cell r="E804">
            <v>13768</v>
          </cell>
          <cell r="F804" t="str">
            <v>EM&amp;V</v>
          </cell>
          <cell r="G804" t="str">
            <v>DREBA2009-11</v>
          </cell>
          <cell r="H804" t="str">
            <v>EM&amp;V_01</v>
          </cell>
        </row>
        <row r="805">
          <cell r="C805">
            <v>8108465</v>
          </cell>
          <cell r="D805" t="str">
            <v>M&amp;E-PEAKCHOICE 2011 LI &amp; PROC EVALS</v>
          </cell>
          <cell r="E805">
            <v>13768</v>
          </cell>
          <cell r="F805" t="str">
            <v>EM&amp;V</v>
          </cell>
          <cell r="G805" t="str">
            <v>DREBA2009-11</v>
          </cell>
          <cell r="H805" t="str">
            <v>EM&amp;V_01</v>
          </cell>
        </row>
        <row r="806">
          <cell r="C806">
            <v>8108466</v>
          </cell>
          <cell r="D806" t="str">
            <v>M&amp;E-PLS 2011 EX-P &amp; 2012-22 EX-A LI</v>
          </cell>
          <cell r="E806">
            <v>13768</v>
          </cell>
          <cell r="F806" t="str">
            <v>EM&amp;V</v>
          </cell>
          <cell r="G806" t="str">
            <v>DREBA2009-11</v>
          </cell>
          <cell r="H806" t="str">
            <v>EM&amp;V_01</v>
          </cell>
        </row>
        <row r="807">
          <cell r="C807">
            <v>8108467</v>
          </cell>
          <cell r="D807" t="str">
            <v>M&amp;E-NRS TOU 2011 EX-P &amp; 2012-22 EX-A LI</v>
          </cell>
          <cell r="E807">
            <v>13768</v>
          </cell>
          <cell r="F807" t="str">
            <v>EM&amp;V</v>
          </cell>
          <cell r="G807" t="str">
            <v>DREBA2009-11</v>
          </cell>
          <cell r="H807" t="str">
            <v>EM&amp;V_01</v>
          </cell>
        </row>
        <row r="808">
          <cell r="C808">
            <v>8108468</v>
          </cell>
          <cell r="D808" t="str">
            <v>M&amp;E-NRS DR ENROLLMENT FORECAST 2012-22</v>
          </cell>
          <cell r="E808">
            <v>13768</v>
          </cell>
          <cell r="F808" t="str">
            <v>EM&amp;V</v>
          </cell>
          <cell r="G808" t="str">
            <v>DREBA2009-11</v>
          </cell>
          <cell r="H808" t="str">
            <v>EM&amp;V_01</v>
          </cell>
        </row>
        <row r="809">
          <cell r="C809">
            <v>8108469</v>
          </cell>
          <cell r="D809" t="str">
            <v>M&amp;E-PROGRAM MGMT</v>
          </cell>
          <cell r="E809">
            <v>13768</v>
          </cell>
          <cell r="F809" t="str">
            <v>EM&amp;V</v>
          </cell>
          <cell r="G809" t="str">
            <v>DREBA2009-11</v>
          </cell>
          <cell r="H809" t="str">
            <v>EM&amp;V_01</v>
          </cell>
        </row>
        <row r="810">
          <cell r="C810">
            <v>8115684</v>
          </cell>
          <cell r="D810" t="str">
            <v>DREBA2012-14AGGR MAN PFO-10847-A</v>
          </cell>
          <cell r="E810">
            <v>10847</v>
          </cell>
          <cell r="F810" t="str">
            <v>Emerging Markets - Demand Response</v>
          </cell>
          <cell r="G810" t="str">
            <v>DREBA2012-14</v>
          </cell>
          <cell r="H810" t="str">
            <v>AGGR MAN PFO</v>
          </cell>
        </row>
        <row r="811">
          <cell r="C811">
            <v>8115685</v>
          </cell>
          <cell r="D811" t="str">
            <v>DREBA2012-14AGGR MAN PFO-12835-A</v>
          </cell>
          <cell r="E811">
            <v>12835</v>
          </cell>
          <cell r="F811" t="str">
            <v>Demand Response Operations</v>
          </cell>
          <cell r="G811" t="str">
            <v>DREBA2012-14</v>
          </cell>
          <cell r="H811" t="str">
            <v>AGGR MAN PFO</v>
          </cell>
        </row>
        <row r="812">
          <cell r="C812">
            <v>8115686</v>
          </cell>
          <cell r="D812" t="str">
            <v>DREBA2012-14AGGR MAN PFO-13636-A</v>
          </cell>
          <cell r="E812">
            <v>13636</v>
          </cell>
          <cell r="F812" t="str">
            <v>Portfolio Data &amp; Analysis/SHIN</v>
          </cell>
          <cell r="G812" t="str">
            <v>DREBA2012-14</v>
          </cell>
          <cell r="H812" t="str">
            <v>AGGR MAN PFO</v>
          </cell>
        </row>
        <row r="813">
          <cell r="C813">
            <v>8115687</v>
          </cell>
          <cell r="D813" t="str">
            <v>DREBA2012-14AGGR MAN PFO-13723-A</v>
          </cell>
          <cell r="E813">
            <v>13723</v>
          </cell>
          <cell r="F813" t="str">
            <v>Policy Planning</v>
          </cell>
          <cell r="G813" t="str">
            <v>DREBA2012-14</v>
          </cell>
          <cell r="H813" t="str">
            <v>AGGR MAN PFO</v>
          </cell>
        </row>
        <row r="814">
          <cell r="C814">
            <v>8115688</v>
          </cell>
          <cell r="D814" t="str">
            <v>DREBA2012-14AGGR MAN PFO-13973-A</v>
          </cell>
          <cell r="E814">
            <v>13973</v>
          </cell>
          <cell r="F814" t="str">
            <v>Business System Administration</v>
          </cell>
          <cell r="G814" t="str">
            <v>DREBA2012-14</v>
          </cell>
          <cell r="H814" t="str">
            <v>AGGR MAN PFO</v>
          </cell>
        </row>
        <row r="815">
          <cell r="C815">
            <v>8115689</v>
          </cell>
          <cell r="D815" t="str">
            <v>DREBA2012-14AGGR MAN PFO-14045-A</v>
          </cell>
          <cell r="E815">
            <v>14045</v>
          </cell>
          <cell r="F815" t="str">
            <v>Policy Implementation &amp; Reporting</v>
          </cell>
          <cell r="G815" t="str">
            <v>DREBA2012-14</v>
          </cell>
          <cell r="H815" t="str">
            <v>AGGR MAN PFO</v>
          </cell>
        </row>
        <row r="816">
          <cell r="C816">
            <v>8115690</v>
          </cell>
          <cell r="D816" t="str">
            <v>DREBA2012-14AGGR MAN PFO-14714-A</v>
          </cell>
          <cell r="E816">
            <v>14714</v>
          </cell>
          <cell r="F816" t="str">
            <v>Operations Support</v>
          </cell>
          <cell r="G816" t="str">
            <v>DREBA2012-14</v>
          </cell>
          <cell r="H816" t="str">
            <v>AGGR MAN PFO</v>
          </cell>
        </row>
        <row r="817">
          <cell r="C817">
            <v>8115691</v>
          </cell>
          <cell r="D817" t="str">
            <v>DREBA2012-14AUTO DR-10847-A</v>
          </cell>
          <cell r="E817">
            <v>10847</v>
          </cell>
          <cell r="F817" t="str">
            <v>Emerging Markets - Demand Response</v>
          </cell>
          <cell r="G817" t="str">
            <v>DREBA2012-14</v>
          </cell>
          <cell r="H817" t="str">
            <v>AUTO DR</v>
          </cell>
        </row>
        <row r="818">
          <cell r="C818">
            <v>8115692</v>
          </cell>
          <cell r="D818" t="str">
            <v>DREBA2012-14AUTO DR-13636-A</v>
          </cell>
          <cell r="E818">
            <v>13636</v>
          </cell>
          <cell r="F818" t="str">
            <v>Portfolio Data &amp; Analysis/SHIN</v>
          </cell>
          <cell r="G818" t="str">
            <v>DREBA2012-14</v>
          </cell>
          <cell r="H818" t="str">
            <v>AUTO DR</v>
          </cell>
        </row>
        <row r="819">
          <cell r="C819">
            <v>8115693</v>
          </cell>
          <cell r="D819" t="str">
            <v>DREBA2012-14AUTO DR-13701-A</v>
          </cell>
          <cell r="E819">
            <v>13701</v>
          </cell>
          <cell r="F819" t="str">
            <v>CES Economic Modeling</v>
          </cell>
          <cell r="G819" t="str">
            <v>DREBA2012-14</v>
          </cell>
          <cell r="H819" t="str">
            <v>AUTO DR</v>
          </cell>
        </row>
        <row r="820">
          <cell r="C820">
            <v>8115694</v>
          </cell>
          <cell r="D820" t="str">
            <v>DREBA2012-14AUTO DR-13723-A</v>
          </cell>
          <cell r="E820">
            <v>13723</v>
          </cell>
          <cell r="F820" t="str">
            <v>Policy Planning</v>
          </cell>
          <cell r="G820" t="str">
            <v>DREBA2012-14</v>
          </cell>
          <cell r="H820" t="str">
            <v>AUTO DR</v>
          </cell>
        </row>
        <row r="821">
          <cell r="C821">
            <v>8115695</v>
          </cell>
          <cell r="D821" t="str">
            <v>DREBA2012-14AUTO DR-13983-A</v>
          </cell>
          <cell r="E821">
            <v>13983</v>
          </cell>
          <cell r="F821" t="str">
            <v>Emerging Information Products &amp; Platform</v>
          </cell>
          <cell r="G821" t="str">
            <v>DREBA2012-14</v>
          </cell>
          <cell r="H821" t="str">
            <v>AUTO DR</v>
          </cell>
        </row>
        <row r="822">
          <cell r="C822">
            <v>8115696</v>
          </cell>
          <cell r="D822" t="str">
            <v>DREBA2012-14AUTO DR-13988-A</v>
          </cell>
          <cell r="E822">
            <v>13988</v>
          </cell>
          <cell r="F822" t="str">
            <v>Product Lifecycle, Lifecycle &amp; Road Map</v>
          </cell>
          <cell r="G822" t="str">
            <v>DREBA2012-14</v>
          </cell>
          <cell r="H822" t="str">
            <v>AUTO DR</v>
          </cell>
        </row>
        <row r="823">
          <cell r="C823">
            <v>8115697</v>
          </cell>
          <cell r="D823" t="str">
            <v>DREBA2012-14AUTO DR-14045-A</v>
          </cell>
          <cell r="E823">
            <v>14045</v>
          </cell>
          <cell r="F823" t="str">
            <v>Policy Implementation &amp; Reporting</v>
          </cell>
          <cell r="G823" t="str">
            <v>DREBA2012-14</v>
          </cell>
          <cell r="H823" t="str">
            <v>AUTO DR</v>
          </cell>
        </row>
        <row r="824">
          <cell r="C824">
            <v>8115698</v>
          </cell>
          <cell r="D824" t="str">
            <v>DREBA2012-14BASEINTERRUP-10847-A</v>
          </cell>
          <cell r="E824">
            <v>10847</v>
          </cell>
          <cell r="F824" t="str">
            <v>Emerging Markets - Demand Response</v>
          </cell>
          <cell r="G824" t="str">
            <v>DREBA2012-14</v>
          </cell>
          <cell r="H824" t="str">
            <v>BASEINTERRUP</v>
          </cell>
        </row>
        <row r="825">
          <cell r="C825">
            <v>8115699</v>
          </cell>
          <cell r="D825" t="str">
            <v>DREBA2012-14BASEINTERRUP-13636-A</v>
          </cell>
          <cell r="E825">
            <v>13636</v>
          </cell>
          <cell r="F825" t="str">
            <v>Portfolio Data &amp; Analysis/SHIN</v>
          </cell>
          <cell r="G825" t="str">
            <v>DREBA2012-14</v>
          </cell>
          <cell r="H825" t="str">
            <v>BASEINTERRUP</v>
          </cell>
        </row>
        <row r="826">
          <cell r="C826">
            <v>8115700</v>
          </cell>
          <cell r="D826" t="str">
            <v>DREBA2012-14BASEINTERRUP-13701-A</v>
          </cell>
          <cell r="E826">
            <v>13701</v>
          </cell>
          <cell r="F826" t="str">
            <v>CES Economic Modeling</v>
          </cell>
          <cell r="G826" t="str">
            <v>DREBA2012-14</v>
          </cell>
          <cell r="H826" t="str">
            <v>BASEINTERRUP</v>
          </cell>
        </row>
        <row r="827">
          <cell r="C827">
            <v>8115701</v>
          </cell>
          <cell r="D827" t="str">
            <v>DREBA2012-14BASEINTERRUP-13723-A</v>
          </cell>
          <cell r="E827">
            <v>13723</v>
          </cell>
          <cell r="F827" t="str">
            <v>Policy Planning</v>
          </cell>
          <cell r="G827" t="str">
            <v>DREBA2012-14</v>
          </cell>
          <cell r="H827" t="str">
            <v>BASEINTERRUP</v>
          </cell>
        </row>
        <row r="828">
          <cell r="C828">
            <v>8115702</v>
          </cell>
          <cell r="D828" t="str">
            <v>DREBA2012-14BASEINTERRUP-13983-A</v>
          </cell>
          <cell r="E828">
            <v>13983</v>
          </cell>
          <cell r="F828" t="str">
            <v>Emerging Information Products &amp; Platform</v>
          </cell>
          <cell r="G828" t="str">
            <v>DREBA2012-14</v>
          </cell>
          <cell r="H828" t="str">
            <v>BASEINTERRUP</v>
          </cell>
        </row>
        <row r="829">
          <cell r="C829">
            <v>8115703</v>
          </cell>
          <cell r="D829" t="str">
            <v>DREBA2012-14BASEINTERRUP-13988-A</v>
          </cell>
          <cell r="E829">
            <v>13988</v>
          </cell>
          <cell r="F829" t="str">
            <v>Product Lifecycle, Lifecycle &amp; Road Map</v>
          </cell>
          <cell r="G829" t="str">
            <v>DREBA2012-14</v>
          </cell>
          <cell r="H829" t="str">
            <v>BASEINTERRUP</v>
          </cell>
        </row>
        <row r="830">
          <cell r="C830">
            <v>8115704</v>
          </cell>
          <cell r="D830" t="str">
            <v>DREBA2012-14BASEINTERRUP-14045-A</v>
          </cell>
          <cell r="E830">
            <v>14045</v>
          </cell>
          <cell r="F830" t="str">
            <v>Policy Implementation &amp; Reporting</v>
          </cell>
          <cell r="G830" t="str">
            <v>DREBA2012-14</v>
          </cell>
          <cell r="H830" t="str">
            <v>BASEINTERRUP</v>
          </cell>
        </row>
        <row r="831">
          <cell r="C831">
            <v>8115705</v>
          </cell>
          <cell r="D831" t="str">
            <v>DREBA2012-14C&amp;I INTM RSC-10847-A</v>
          </cell>
          <cell r="E831">
            <v>10847</v>
          </cell>
          <cell r="F831" t="str">
            <v>Emerging Markets - Demand Response</v>
          </cell>
          <cell r="G831" t="str">
            <v>DREBA2012-14</v>
          </cell>
          <cell r="H831" t="str">
            <v>C&amp;I INTM RSC</v>
          </cell>
        </row>
        <row r="832">
          <cell r="C832">
            <v>8115706</v>
          </cell>
          <cell r="D832" t="str">
            <v>DREBA2012-14C&amp;I INTM RSC-13636-A</v>
          </cell>
          <cell r="E832">
            <v>13636</v>
          </cell>
          <cell r="F832" t="str">
            <v>Portfolio Data &amp; Analysis/SHIN</v>
          </cell>
          <cell r="G832" t="str">
            <v>DREBA2012-14</v>
          </cell>
          <cell r="H832" t="str">
            <v>C&amp;I INTM RSC</v>
          </cell>
        </row>
        <row r="833">
          <cell r="C833">
            <v>8115707</v>
          </cell>
          <cell r="D833" t="str">
            <v>DREBA2012-14C&amp;I INTM RSC-13701-A</v>
          </cell>
          <cell r="E833">
            <v>13701</v>
          </cell>
          <cell r="F833" t="str">
            <v>CES Economic Modeling</v>
          </cell>
          <cell r="G833" t="str">
            <v>DREBA2012-14</v>
          </cell>
          <cell r="H833" t="str">
            <v>C&amp;I INTM RSC</v>
          </cell>
        </row>
        <row r="834">
          <cell r="C834">
            <v>8115708</v>
          </cell>
          <cell r="D834" t="str">
            <v>DREBA2012-14C&amp;I INTM RSC-13723-A</v>
          </cell>
          <cell r="E834">
            <v>13723</v>
          </cell>
          <cell r="F834" t="str">
            <v>Policy Planning</v>
          </cell>
          <cell r="G834" t="str">
            <v>DREBA2012-14</v>
          </cell>
          <cell r="H834" t="str">
            <v>C&amp;I INTM RSC</v>
          </cell>
        </row>
        <row r="835">
          <cell r="C835">
            <v>8115709</v>
          </cell>
          <cell r="D835" t="str">
            <v>DREBA2012-14C&amp;I INTM RSC-13983-A</v>
          </cell>
          <cell r="E835">
            <v>13983</v>
          </cell>
          <cell r="F835" t="str">
            <v>Emerging Information Products &amp; Platform</v>
          </cell>
          <cell r="G835" t="str">
            <v>DREBA2012-14</v>
          </cell>
          <cell r="H835" t="str">
            <v>C&amp;I INTM RSC</v>
          </cell>
        </row>
        <row r="836">
          <cell r="C836">
            <v>8115710</v>
          </cell>
          <cell r="D836" t="str">
            <v>DREBA2012-14C&amp;I INTM RSC-13988-A</v>
          </cell>
          <cell r="E836">
            <v>13988</v>
          </cell>
          <cell r="F836" t="str">
            <v>Product Lifecycle, Lifecycle &amp; Road Map</v>
          </cell>
          <cell r="G836" t="str">
            <v>DREBA2012-14</v>
          </cell>
          <cell r="H836" t="str">
            <v>C&amp;I INTM RSC</v>
          </cell>
        </row>
        <row r="837">
          <cell r="C837">
            <v>8115711</v>
          </cell>
          <cell r="D837" t="str">
            <v>DREBA2012-14CAPACIT BIDD-10847-A</v>
          </cell>
          <cell r="E837">
            <v>10847</v>
          </cell>
          <cell r="F837" t="str">
            <v>Emerging Markets - Demand Response</v>
          </cell>
          <cell r="G837" t="str">
            <v>DREBA2012-14</v>
          </cell>
          <cell r="H837" t="str">
            <v>CAPACIT BIDD</v>
          </cell>
        </row>
        <row r="838">
          <cell r="C838">
            <v>8115712</v>
          </cell>
          <cell r="D838" t="str">
            <v>DREBA2012-14CAPACIT BIDD-12835-A</v>
          </cell>
          <cell r="E838">
            <v>12835</v>
          </cell>
          <cell r="F838" t="str">
            <v>Demand Response Operations</v>
          </cell>
          <cell r="G838" t="str">
            <v>DREBA2012-14</v>
          </cell>
          <cell r="H838" t="str">
            <v>CAPACIT BIDD</v>
          </cell>
        </row>
        <row r="839">
          <cell r="C839">
            <v>8115713</v>
          </cell>
          <cell r="D839" t="str">
            <v>DREBA2012-14CAPACIT BIDD-13636-A</v>
          </cell>
          <cell r="E839">
            <v>13636</v>
          </cell>
          <cell r="F839" t="str">
            <v>Portfolio Data &amp; Analysis/SHIN</v>
          </cell>
          <cell r="G839" t="str">
            <v>DREBA2012-14</v>
          </cell>
          <cell r="H839" t="str">
            <v>CAPACIT BIDD</v>
          </cell>
        </row>
        <row r="840">
          <cell r="C840">
            <v>8115714</v>
          </cell>
          <cell r="D840" t="str">
            <v>DREBA2012-14CAPACIT BIDD-13723-A</v>
          </cell>
          <cell r="E840">
            <v>13723</v>
          </cell>
          <cell r="F840" t="str">
            <v>Policy Planning</v>
          </cell>
          <cell r="G840" t="str">
            <v>DREBA2012-14</v>
          </cell>
          <cell r="H840" t="str">
            <v>CAPACIT BIDD</v>
          </cell>
        </row>
        <row r="841">
          <cell r="C841">
            <v>8115715</v>
          </cell>
          <cell r="D841" t="str">
            <v>DREBA2012-14CAPACIT BIDD-13973-A</v>
          </cell>
          <cell r="E841">
            <v>13973</v>
          </cell>
          <cell r="F841" t="str">
            <v>Business System Administration</v>
          </cell>
          <cell r="G841" t="str">
            <v>DREBA2012-14</v>
          </cell>
          <cell r="H841" t="str">
            <v>CAPACIT BIDD</v>
          </cell>
        </row>
        <row r="842">
          <cell r="C842">
            <v>8115716</v>
          </cell>
          <cell r="D842" t="str">
            <v>DREBA2012-14CAPACIT BIDD-14045-A</v>
          </cell>
          <cell r="E842">
            <v>14045</v>
          </cell>
          <cell r="F842" t="str">
            <v>Policy Implementation &amp; Reporting</v>
          </cell>
          <cell r="G842" t="str">
            <v>DREBA2012-14</v>
          </cell>
          <cell r="H842" t="str">
            <v>CAPACIT BIDD</v>
          </cell>
        </row>
        <row r="843">
          <cell r="C843">
            <v>8115717</v>
          </cell>
          <cell r="D843" t="str">
            <v>DREBA2012-14CAPACIT BIDD-14714-A</v>
          </cell>
          <cell r="E843">
            <v>14714</v>
          </cell>
          <cell r="F843" t="str">
            <v>Operations Support</v>
          </cell>
          <cell r="G843" t="str">
            <v>DREBA2012-14</v>
          </cell>
          <cell r="H843" t="str">
            <v>CAPACIT BIDD</v>
          </cell>
        </row>
        <row r="844">
          <cell r="C844">
            <v>8115718</v>
          </cell>
          <cell r="D844" t="str">
            <v>DREBA2012-14DEMAND BIDD-10847-A</v>
          </cell>
          <cell r="E844">
            <v>10847</v>
          </cell>
          <cell r="F844" t="str">
            <v>Emerging Markets - Demand Response</v>
          </cell>
          <cell r="G844" t="str">
            <v>DREBA2012-14</v>
          </cell>
          <cell r="H844" t="str">
            <v>DEMAND BIDD</v>
          </cell>
        </row>
        <row r="845">
          <cell r="C845">
            <v>8115719</v>
          </cell>
          <cell r="D845" t="str">
            <v>DREBA2012-14DEMAND BIDD-13636-A</v>
          </cell>
          <cell r="E845">
            <v>13636</v>
          </cell>
          <cell r="F845" t="str">
            <v>Portfolio Data &amp; Analysis/SHIN</v>
          </cell>
          <cell r="G845" t="str">
            <v>DREBA2012-14</v>
          </cell>
          <cell r="H845" t="str">
            <v>DEMAND BIDD</v>
          </cell>
        </row>
        <row r="846">
          <cell r="C846">
            <v>8115720</v>
          </cell>
          <cell r="D846" t="str">
            <v>DREBA2012-14DEMAND BIDD-13701-A</v>
          </cell>
          <cell r="E846">
            <v>13701</v>
          </cell>
          <cell r="F846" t="str">
            <v>CES Economic Modeling</v>
          </cell>
          <cell r="G846" t="str">
            <v>DREBA2012-14</v>
          </cell>
          <cell r="H846" t="str">
            <v>DEMAND BIDD</v>
          </cell>
        </row>
        <row r="847">
          <cell r="C847">
            <v>8115721</v>
          </cell>
          <cell r="D847" t="str">
            <v>DREBA2012-14DEMAND BIDD-13723-A</v>
          </cell>
          <cell r="E847">
            <v>13723</v>
          </cell>
          <cell r="F847" t="str">
            <v>Policy Planning</v>
          </cell>
          <cell r="G847" t="str">
            <v>DREBA2012-14</v>
          </cell>
          <cell r="H847" t="str">
            <v>DEMAND BIDD</v>
          </cell>
        </row>
        <row r="848">
          <cell r="C848">
            <v>8115722</v>
          </cell>
          <cell r="D848" t="str">
            <v>DREBA2012-14DEMAND BIDD-13983-A</v>
          </cell>
          <cell r="E848">
            <v>13983</v>
          </cell>
          <cell r="F848" t="str">
            <v>Emerging Information Products &amp; Platform</v>
          </cell>
          <cell r="G848" t="str">
            <v>DREBA2012-14</v>
          </cell>
          <cell r="H848" t="str">
            <v>DEMAND BIDD</v>
          </cell>
        </row>
        <row r="849">
          <cell r="C849">
            <v>8115723</v>
          </cell>
          <cell r="D849" t="str">
            <v>DREBA2012-14DEMAND BIDD-13988-A</v>
          </cell>
          <cell r="E849">
            <v>13988</v>
          </cell>
          <cell r="F849" t="str">
            <v>Product Lifecycle, Lifecycle &amp; Road Map</v>
          </cell>
          <cell r="G849" t="str">
            <v>DREBA2012-14</v>
          </cell>
          <cell r="H849" t="str">
            <v>DEMAND BIDD</v>
          </cell>
        </row>
        <row r="850">
          <cell r="C850">
            <v>8115724</v>
          </cell>
          <cell r="D850" t="str">
            <v>DREBA2012-14DEMAND BIDD-14045-A</v>
          </cell>
          <cell r="E850">
            <v>14045</v>
          </cell>
          <cell r="F850" t="str">
            <v>Policy Implementation &amp; Reporting</v>
          </cell>
          <cell r="G850" t="str">
            <v>DREBA2012-14</v>
          </cell>
          <cell r="H850" t="str">
            <v>DEMAND BIDD</v>
          </cell>
        </row>
        <row r="851">
          <cell r="C851">
            <v>8115725</v>
          </cell>
          <cell r="D851" t="str">
            <v>DREBA2012-14DR CORE E&amp;T-11003-A</v>
          </cell>
          <cell r="E851">
            <v>11003</v>
          </cell>
          <cell r="F851" t="str">
            <v>Sales &amp; Service North Coast</v>
          </cell>
          <cell r="G851" t="str">
            <v>DREBA2012-14</v>
          </cell>
          <cell r="H851" t="str">
            <v>DR CORE E&amp;T</v>
          </cell>
        </row>
        <row r="852">
          <cell r="C852">
            <v>8115726</v>
          </cell>
          <cell r="D852" t="str">
            <v>DREBA2012-14DR CORE E&amp;T-11018-A</v>
          </cell>
          <cell r="E852">
            <v>11018</v>
          </cell>
          <cell r="F852" t="str">
            <v>Sales &amp; Service San Jose</v>
          </cell>
          <cell r="G852" t="str">
            <v>DREBA2012-14</v>
          </cell>
          <cell r="H852" t="str">
            <v>DR CORE E&amp;T</v>
          </cell>
        </row>
        <row r="853">
          <cell r="C853">
            <v>8115727</v>
          </cell>
          <cell r="D853" t="str">
            <v>DREBA2012-14DR CORE E&amp;T-11030-A</v>
          </cell>
          <cell r="E853">
            <v>11030</v>
          </cell>
          <cell r="F853" t="str">
            <v>Sales &amp; Service Area 6 North</v>
          </cell>
          <cell r="G853" t="str">
            <v>DREBA2012-14</v>
          </cell>
          <cell r="H853" t="str">
            <v>DR CORE E&amp;T</v>
          </cell>
        </row>
        <row r="854">
          <cell r="C854">
            <v>8115728</v>
          </cell>
          <cell r="D854" t="str">
            <v>DREBA2012-14DR CORE E&amp;T-11041-A</v>
          </cell>
          <cell r="E854">
            <v>11041</v>
          </cell>
          <cell r="F854" t="str">
            <v>Sales &amp; Service Area 6 - Sac/Sierra</v>
          </cell>
          <cell r="G854" t="str">
            <v>DREBA2012-14</v>
          </cell>
          <cell r="H854" t="str">
            <v>DR CORE E&amp;T</v>
          </cell>
        </row>
        <row r="855">
          <cell r="C855">
            <v>8115729</v>
          </cell>
          <cell r="D855" t="str">
            <v>DREBA2012-14DR CORE E&amp;T-11081-A</v>
          </cell>
          <cell r="E855">
            <v>11081</v>
          </cell>
          <cell r="F855" t="str">
            <v>Sales &amp; Service Fresno</v>
          </cell>
          <cell r="G855" t="str">
            <v>DREBA2012-14</v>
          </cell>
          <cell r="H855" t="str">
            <v>DR CORE E&amp;T</v>
          </cell>
        </row>
        <row r="856">
          <cell r="C856">
            <v>8115730</v>
          </cell>
          <cell r="D856" t="str">
            <v>DREBA2012-14DR CORE E&amp;T-11086-A</v>
          </cell>
          <cell r="E856">
            <v>11086</v>
          </cell>
          <cell r="F856" t="str">
            <v>Sales &amp; Service Kern</v>
          </cell>
          <cell r="G856" t="str">
            <v>DREBA2012-14</v>
          </cell>
          <cell r="H856" t="str">
            <v>DR CORE E&amp;T</v>
          </cell>
        </row>
        <row r="857">
          <cell r="C857">
            <v>8115731</v>
          </cell>
          <cell r="D857" t="str">
            <v>DREBA2012-14DR CORE E&amp;T-11095-A</v>
          </cell>
          <cell r="E857">
            <v>11095</v>
          </cell>
          <cell r="F857" t="str">
            <v>Sales &amp; Service Area 5-Stockton/Yosemite</v>
          </cell>
          <cell r="G857" t="str">
            <v>DREBA2012-14</v>
          </cell>
          <cell r="H857" t="str">
            <v>DR CORE E&amp;T</v>
          </cell>
        </row>
        <row r="858">
          <cell r="C858">
            <v>8115732</v>
          </cell>
          <cell r="D858" t="str">
            <v>DREBA2012-14DR CORE E&amp;T-11114-A</v>
          </cell>
          <cell r="E858">
            <v>11114</v>
          </cell>
          <cell r="F858" t="str">
            <v>Sales  Operations</v>
          </cell>
          <cell r="G858" t="str">
            <v>DREBA2012-14</v>
          </cell>
          <cell r="H858" t="str">
            <v>DR CORE E&amp;T</v>
          </cell>
        </row>
        <row r="859">
          <cell r="C859">
            <v>8115733</v>
          </cell>
          <cell r="D859" t="str">
            <v>DREBA2012-14DR CORE E&amp;T-11696-A</v>
          </cell>
          <cell r="E859">
            <v>11696</v>
          </cell>
          <cell r="F859" t="str">
            <v>Sales &amp; Service Area 2</v>
          </cell>
          <cell r="G859" t="str">
            <v>DREBA2012-14</v>
          </cell>
          <cell r="H859" t="str">
            <v>DR CORE E&amp;T</v>
          </cell>
        </row>
        <row r="860">
          <cell r="C860">
            <v>8115734</v>
          </cell>
          <cell r="D860" t="str">
            <v>DREBA2012-14DR CORE E&amp;T-11764-A</v>
          </cell>
          <cell r="E860">
            <v>11764</v>
          </cell>
          <cell r="F860" t="str">
            <v>Sales &amp; Service Area 1 - SF/PN</v>
          </cell>
          <cell r="G860" t="str">
            <v>DREBA2012-14</v>
          </cell>
          <cell r="H860" t="str">
            <v>DR CORE E&amp;T</v>
          </cell>
        </row>
        <row r="861">
          <cell r="C861">
            <v>8115735</v>
          </cell>
          <cell r="D861" t="str">
            <v>DREBA2012-14DR CORE E&amp;T-12866-A</v>
          </cell>
          <cell r="E861">
            <v>12866</v>
          </cell>
          <cell r="F861" t="str">
            <v>Fed/State/Ind SAM</v>
          </cell>
          <cell r="G861" t="str">
            <v>DREBA2012-14</v>
          </cell>
          <cell r="H861" t="str">
            <v>DR CORE E&amp;T</v>
          </cell>
        </row>
        <row r="862">
          <cell r="C862">
            <v>8115736</v>
          </cell>
          <cell r="D862" t="str">
            <v>DREBA2012-14DR CORE E&amp;T-13636-A</v>
          </cell>
          <cell r="E862">
            <v>13636</v>
          </cell>
          <cell r="F862" t="str">
            <v>Portfolio Data &amp; Analysis/SHIN</v>
          </cell>
          <cell r="G862" t="str">
            <v>DREBA2012-14</v>
          </cell>
          <cell r="H862" t="str">
            <v>DR CORE E&amp;T</v>
          </cell>
        </row>
        <row r="863">
          <cell r="C863">
            <v>8115737</v>
          </cell>
          <cell r="D863" t="str">
            <v>DREBA2012-14DR CORE E&amp;T-13678-A</v>
          </cell>
          <cell r="E863">
            <v>13678</v>
          </cell>
          <cell r="F863" t="str">
            <v>Large Business: Govt, Com, AG</v>
          </cell>
          <cell r="G863" t="str">
            <v>DREBA2012-14</v>
          </cell>
          <cell r="H863" t="str">
            <v>DR CORE E&amp;T</v>
          </cell>
        </row>
        <row r="864">
          <cell r="C864">
            <v>8115738</v>
          </cell>
          <cell r="D864" t="str">
            <v>DREBA2012-14DR CORE E&amp;T-13723-A</v>
          </cell>
          <cell r="E864">
            <v>13723</v>
          </cell>
          <cell r="F864" t="str">
            <v>Policy Planning</v>
          </cell>
          <cell r="G864" t="str">
            <v>DREBA2012-14</v>
          </cell>
          <cell r="H864" t="str">
            <v>DR CORE E&amp;T</v>
          </cell>
        </row>
        <row r="865">
          <cell r="C865">
            <v>8115739</v>
          </cell>
          <cell r="D865" t="str">
            <v>DREBA2012-14DR CORE E&amp;T-13760-A</v>
          </cell>
          <cell r="E865">
            <v>13760</v>
          </cell>
          <cell r="F865" t="str">
            <v>Marketing Ops, Small Medium Business</v>
          </cell>
          <cell r="G865" t="str">
            <v>DREBA2012-14</v>
          </cell>
          <cell r="H865" t="str">
            <v>DR CORE E&amp;T</v>
          </cell>
        </row>
        <row r="866">
          <cell r="C866">
            <v>8115740</v>
          </cell>
          <cell r="D866" t="str">
            <v>DREBA2012-14DR CORE E&amp;T-13840-A</v>
          </cell>
          <cell r="E866">
            <v>13840</v>
          </cell>
          <cell r="F866" t="str">
            <v>Solut Mktg - Residential</v>
          </cell>
          <cell r="G866" t="str">
            <v>DREBA2012-14</v>
          </cell>
          <cell r="H866" t="str">
            <v>DR CORE E&amp;T</v>
          </cell>
        </row>
        <row r="867">
          <cell r="C867">
            <v>8115741</v>
          </cell>
          <cell r="D867" t="str">
            <v>DREBA2012-14DR CORE E&amp;T-13984-A</v>
          </cell>
          <cell r="E867">
            <v>13984</v>
          </cell>
          <cell r="F867" t="str">
            <v>Customer Insight &amp; Strategy Director</v>
          </cell>
          <cell r="G867" t="str">
            <v>DREBA2012-14</v>
          </cell>
          <cell r="H867" t="str">
            <v>DR CORE E&amp;T</v>
          </cell>
        </row>
        <row r="868">
          <cell r="C868">
            <v>8115742</v>
          </cell>
          <cell r="D868" t="str">
            <v>DREBA2012-14DR CORE E&amp;T-14710-A</v>
          </cell>
          <cell r="E868">
            <v>14710</v>
          </cell>
          <cell r="F868" t="str">
            <v>Small Medium Bus Energy Solution &amp; Svc</v>
          </cell>
          <cell r="G868" t="str">
            <v>DREBA2012-14</v>
          </cell>
          <cell r="H868" t="str">
            <v>DR CORE E&amp;T</v>
          </cell>
        </row>
        <row r="869">
          <cell r="C869">
            <v>8115743</v>
          </cell>
          <cell r="D869" t="str">
            <v>DREBA2012-14DR CORE E&amp;T-14712-A</v>
          </cell>
          <cell r="E869">
            <v>14712</v>
          </cell>
          <cell r="F869" t="str">
            <v>Post-Sales Support</v>
          </cell>
          <cell r="G869" t="str">
            <v>DREBA2012-14</v>
          </cell>
          <cell r="H869" t="str">
            <v>DR CORE E&amp;T</v>
          </cell>
        </row>
        <row r="870">
          <cell r="C870">
            <v>8115744</v>
          </cell>
          <cell r="D870" t="str">
            <v>DREBA2012-14DR CORE MKT-11003-A</v>
          </cell>
          <cell r="E870">
            <v>11003</v>
          </cell>
          <cell r="F870" t="str">
            <v>Sales &amp; Service North Coast</v>
          </cell>
          <cell r="G870" t="str">
            <v>DREBA2012-14</v>
          </cell>
          <cell r="H870" t="str">
            <v>DR CORE MKT</v>
          </cell>
        </row>
        <row r="871">
          <cell r="C871">
            <v>8115745</v>
          </cell>
          <cell r="D871" t="str">
            <v>DREBA2012-14DR CORE MKT-11018-A</v>
          </cell>
          <cell r="E871">
            <v>11018</v>
          </cell>
          <cell r="F871" t="str">
            <v>Sales &amp; Service San Jose</v>
          </cell>
          <cell r="G871" t="str">
            <v>DREBA2012-14</v>
          </cell>
          <cell r="H871" t="str">
            <v>DR CORE MKT</v>
          </cell>
        </row>
        <row r="872">
          <cell r="C872">
            <v>8115746</v>
          </cell>
          <cell r="D872" t="str">
            <v>DREBA2012-14DR CORE MKT-11030-A</v>
          </cell>
          <cell r="E872">
            <v>11030</v>
          </cell>
          <cell r="F872" t="str">
            <v>Sales &amp; Service Area 6 North</v>
          </cell>
          <cell r="G872" t="str">
            <v>DREBA2012-14</v>
          </cell>
          <cell r="H872" t="str">
            <v>DR CORE MKT</v>
          </cell>
        </row>
        <row r="873">
          <cell r="C873">
            <v>8115747</v>
          </cell>
          <cell r="D873" t="str">
            <v>DREBA2012-14DR CORE MKT-11041-A</v>
          </cell>
          <cell r="E873">
            <v>11041</v>
          </cell>
          <cell r="F873" t="str">
            <v>Sales &amp; Service Area 6 - Sac/Sierra</v>
          </cell>
          <cell r="G873" t="str">
            <v>DREBA2012-14</v>
          </cell>
          <cell r="H873" t="str">
            <v>DR CORE MKT</v>
          </cell>
        </row>
        <row r="874">
          <cell r="C874">
            <v>8115748</v>
          </cell>
          <cell r="D874" t="str">
            <v>DREBA2012-14DR CORE MKT-11081-A</v>
          </cell>
          <cell r="E874">
            <v>11081</v>
          </cell>
          <cell r="F874" t="str">
            <v>Sales &amp; Service Fresno</v>
          </cell>
          <cell r="G874" t="str">
            <v>DREBA2012-14</v>
          </cell>
          <cell r="H874" t="str">
            <v>DR CORE MKT</v>
          </cell>
        </row>
        <row r="875">
          <cell r="C875">
            <v>8115749</v>
          </cell>
          <cell r="D875" t="str">
            <v>DREBA2012-14DR CORE MKT-11086-A</v>
          </cell>
          <cell r="E875">
            <v>11086</v>
          </cell>
          <cell r="F875" t="str">
            <v>Sales &amp; Service Kern</v>
          </cell>
          <cell r="G875" t="str">
            <v>DREBA2012-14</v>
          </cell>
          <cell r="H875" t="str">
            <v>DR CORE MKT</v>
          </cell>
        </row>
        <row r="876">
          <cell r="C876">
            <v>8115750</v>
          </cell>
          <cell r="D876" t="str">
            <v>DREBA2012-14DR CORE MKT-11095-A</v>
          </cell>
          <cell r="E876">
            <v>11095</v>
          </cell>
          <cell r="F876" t="str">
            <v>Sales &amp; Service Area 5-Stockton/Yosemite</v>
          </cell>
          <cell r="G876" t="str">
            <v>DREBA2012-14</v>
          </cell>
          <cell r="H876" t="str">
            <v>DR CORE MKT</v>
          </cell>
        </row>
        <row r="877">
          <cell r="C877">
            <v>8115751</v>
          </cell>
          <cell r="D877" t="str">
            <v>DREBA2012-14DR CORE MKT-11114-A</v>
          </cell>
          <cell r="E877">
            <v>11114</v>
          </cell>
          <cell r="F877" t="str">
            <v>Sales  Operations</v>
          </cell>
          <cell r="G877" t="str">
            <v>DREBA2012-14</v>
          </cell>
          <cell r="H877" t="str">
            <v>DR CORE MKT</v>
          </cell>
        </row>
        <row r="878">
          <cell r="C878">
            <v>8115752</v>
          </cell>
          <cell r="D878" t="str">
            <v>DREBA2012-14DR CORE MKT-11696-A</v>
          </cell>
          <cell r="E878">
            <v>11696</v>
          </cell>
          <cell r="F878" t="str">
            <v>Sales &amp; Service Area 2</v>
          </cell>
          <cell r="G878" t="str">
            <v>DREBA2012-14</v>
          </cell>
          <cell r="H878" t="str">
            <v>DR CORE MKT</v>
          </cell>
        </row>
        <row r="879">
          <cell r="C879">
            <v>8115753</v>
          </cell>
          <cell r="D879" t="str">
            <v>DREBA2012-14DR CORE MKT-11764-A</v>
          </cell>
          <cell r="E879">
            <v>11764</v>
          </cell>
          <cell r="F879" t="str">
            <v>Sales &amp; Service Area 1 - SF/PN</v>
          </cell>
          <cell r="G879" t="str">
            <v>DREBA2012-14</v>
          </cell>
          <cell r="H879" t="str">
            <v>DR CORE MKT</v>
          </cell>
        </row>
        <row r="880">
          <cell r="C880">
            <v>8115754</v>
          </cell>
          <cell r="D880" t="str">
            <v>DREBA2012-14DR CORE MKT-12866-A</v>
          </cell>
          <cell r="E880">
            <v>12866</v>
          </cell>
          <cell r="F880" t="str">
            <v>Fed/State/Ind SAM</v>
          </cell>
          <cell r="G880" t="str">
            <v>DREBA2012-14</v>
          </cell>
          <cell r="H880" t="str">
            <v>DR CORE MKT</v>
          </cell>
        </row>
        <row r="881">
          <cell r="C881">
            <v>8115755</v>
          </cell>
          <cell r="D881" t="str">
            <v>DREBA2012-14DR CORE MKT-13636-A</v>
          </cell>
          <cell r="E881">
            <v>13636</v>
          </cell>
          <cell r="F881" t="str">
            <v>Portfolio Data &amp; Analysis/SHIN</v>
          </cell>
          <cell r="G881" t="str">
            <v>DREBA2012-14</v>
          </cell>
          <cell r="H881" t="str">
            <v>DR CORE MKT</v>
          </cell>
        </row>
        <row r="882">
          <cell r="C882">
            <v>8115756</v>
          </cell>
          <cell r="D882" t="str">
            <v>DREBA2012-14DR CORE MKT-13678-A</v>
          </cell>
          <cell r="E882">
            <v>13678</v>
          </cell>
          <cell r="F882" t="str">
            <v>Large Business: Govt, Com, AG</v>
          </cell>
          <cell r="G882" t="str">
            <v>DREBA2012-14</v>
          </cell>
          <cell r="H882" t="str">
            <v>DR CORE MKT</v>
          </cell>
        </row>
        <row r="883">
          <cell r="C883">
            <v>8115757</v>
          </cell>
          <cell r="D883" t="str">
            <v>DREBA2012-14DR CORE MKT-13723-A</v>
          </cell>
          <cell r="E883">
            <v>13723</v>
          </cell>
          <cell r="F883" t="str">
            <v>Policy Planning</v>
          </cell>
          <cell r="G883" t="str">
            <v>DREBA2012-14</v>
          </cell>
          <cell r="H883" t="str">
            <v>DR CORE MKT</v>
          </cell>
        </row>
        <row r="884">
          <cell r="C884">
            <v>8115758</v>
          </cell>
          <cell r="D884" t="str">
            <v>DREBA2012-14DR CORE MKT-13760-A</v>
          </cell>
          <cell r="E884">
            <v>13760</v>
          </cell>
          <cell r="F884" t="str">
            <v>Marketing Ops, Small Medium Business</v>
          </cell>
          <cell r="G884" t="str">
            <v>DREBA2012-14</v>
          </cell>
          <cell r="H884" t="str">
            <v>DR CORE MKT</v>
          </cell>
        </row>
        <row r="885">
          <cell r="C885">
            <v>8115759</v>
          </cell>
          <cell r="D885" t="str">
            <v>DREBA2012-14DR CORE MKT-13840-A</v>
          </cell>
          <cell r="E885">
            <v>13840</v>
          </cell>
          <cell r="F885" t="str">
            <v>Solut Mktg - Residential</v>
          </cell>
          <cell r="G885" t="str">
            <v>DREBA2012-14</v>
          </cell>
          <cell r="H885" t="str">
            <v>DR CORE MKT</v>
          </cell>
        </row>
        <row r="886">
          <cell r="C886">
            <v>8115760</v>
          </cell>
          <cell r="D886" t="str">
            <v>DREBA2012-14DR CORE MKT-13984-A</v>
          </cell>
          <cell r="E886">
            <v>13984</v>
          </cell>
          <cell r="F886" t="str">
            <v>Customer Insight &amp; Strategy Director</v>
          </cell>
          <cell r="G886" t="str">
            <v>DREBA2012-14</v>
          </cell>
          <cell r="H886" t="str">
            <v>DR CORE MKT</v>
          </cell>
        </row>
        <row r="887">
          <cell r="C887">
            <v>8115761</v>
          </cell>
          <cell r="D887" t="str">
            <v>DREBA2012-14DR CORE MKT-14045-A</v>
          </cell>
          <cell r="E887">
            <v>14045</v>
          </cell>
          <cell r="F887" t="str">
            <v>Policy Implementation &amp; Reporting</v>
          </cell>
          <cell r="G887" t="str">
            <v>DREBA2012-14</v>
          </cell>
          <cell r="H887" t="str">
            <v>DR CORE MKT</v>
          </cell>
        </row>
        <row r="888">
          <cell r="C888">
            <v>8115762</v>
          </cell>
          <cell r="D888" t="str">
            <v>DREBA2012-14DR CORE MKT-14710-A</v>
          </cell>
          <cell r="E888">
            <v>14710</v>
          </cell>
          <cell r="F888" t="str">
            <v>Small Medium Bus Energy Solution &amp; Svc</v>
          </cell>
          <cell r="G888" t="str">
            <v>DREBA2012-14</v>
          </cell>
          <cell r="H888" t="str">
            <v>DR CORE MKT</v>
          </cell>
        </row>
        <row r="889">
          <cell r="C889">
            <v>8115763</v>
          </cell>
          <cell r="D889" t="str">
            <v>DREBA2012-14DR CORE MKT-14712-A</v>
          </cell>
          <cell r="E889">
            <v>14712</v>
          </cell>
          <cell r="F889" t="str">
            <v>Post-Sales Support</v>
          </cell>
          <cell r="G889" t="str">
            <v>DREBA2012-14</v>
          </cell>
          <cell r="H889" t="str">
            <v>DR CORE MKT</v>
          </cell>
        </row>
        <row r="890">
          <cell r="C890">
            <v>8115764</v>
          </cell>
          <cell r="D890" t="str">
            <v>DREBA2012-14DR ONLN EROL-12835-A</v>
          </cell>
          <cell r="E890">
            <v>12835</v>
          </cell>
          <cell r="F890" t="str">
            <v>Demand Response Operations</v>
          </cell>
          <cell r="G890" t="str">
            <v>DREBA2012-14</v>
          </cell>
          <cell r="H890" t="str">
            <v>DR ONLN EROL</v>
          </cell>
        </row>
        <row r="891">
          <cell r="C891">
            <v>8115765</v>
          </cell>
          <cell r="D891" t="str">
            <v>DREBA2012-14DR ONLN EROL-13636-A</v>
          </cell>
          <cell r="E891">
            <v>13636</v>
          </cell>
          <cell r="F891" t="str">
            <v>Portfolio Data &amp; Analysis/SHIN</v>
          </cell>
          <cell r="G891" t="str">
            <v>DREBA2012-14</v>
          </cell>
          <cell r="H891" t="str">
            <v>DR ONLN EROL</v>
          </cell>
        </row>
        <row r="892">
          <cell r="C892">
            <v>8115766</v>
          </cell>
          <cell r="D892" t="str">
            <v>DREBA2012-14DR ONLN EROL-13723-A</v>
          </cell>
          <cell r="E892">
            <v>13723</v>
          </cell>
          <cell r="F892" t="str">
            <v>Policy Planning</v>
          </cell>
          <cell r="G892" t="str">
            <v>DREBA2012-14</v>
          </cell>
          <cell r="H892" t="str">
            <v>DR ONLN EROL</v>
          </cell>
        </row>
        <row r="893">
          <cell r="C893">
            <v>8115767</v>
          </cell>
          <cell r="D893" t="str">
            <v>DREBA2012-14DR ONLN EROL-13973-A</v>
          </cell>
          <cell r="E893">
            <v>13973</v>
          </cell>
          <cell r="F893" t="str">
            <v>Business System Administration</v>
          </cell>
          <cell r="G893" t="str">
            <v>DREBA2012-14</v>
          </cell>
          <cell r="H893" t="str">
            <v>DR ONLN EROL</v>
          </cell>
        </row>
        <row r="894">
          <cell r="C894">
            <v>8115768</v>
          </cell>
          <cell r="D894" t="str">
            <v>DREBA2012-14DR ONLN EROL-14714-A</v>
          </cell>
          <cell r="E894">
            <v>14714</v>
          </cell>
          <cell r="F894" t="str">
            <v>Operations Support</v>
          </cell>
          <cell r="G894" t="str">
            <v>DREBA2012-14</v>
          </cell>
          <cell r="H894" t="str">
            <v>DR ONLN EROL</v>
          </cell>
        </row>
        <row r="895">
          <cell r="C895">
            <v>8115769</v>
          </cell>
          <cell r="D895" t="str">
            <v>DREBA2012-14EMRGTEK-10847-A</v>
          </cell>
          <cell r="E895">
            <v>10847</v>
          </cell>
          <cell r="F895" t="str">
            <v>Emerging Markets - Demand Response</v>
          </cell>
          <cell r="G895" t="str">
            <v>DREBA2012-14</v>
          </cell>
          <cell r="H895" t="str">
            <v>EMRGTEK</v>
          </cell>
        </row>
        <row r="896">
          <cell r="C896">
            <v>8115770</v>
          </cell>
          <cell r="D896" t="str">
            <v>DREBA2012-14EMRGTEK-13636-A</v>
          </cell>
          <cell r="E896">
            <v>13636</v>
          </cell>
          <cell r="F896" t="str">
            <v>Portfolio Data &amp; Analysis/SHIN</v>
          </cell>
          <cell r="G896" t="str">
            <v>DREBA2012-14</v>
          </cell>
          <cell r="H896" t="str">
            <v>EMRGTEK</v>
          </cell>
        </row>
        <row r="897">
          <cell r="C897">
            <v>8115771</v>
          </cell>
          <cell r="D897" t="str">
            <v>DREBA2012-14EMRGTEK-13701-A</v>
          </cell>
          <cell r="E897">
            <v>13701</v>
          </cell>
          <cell r="F897" t="str">
            <v>CES Economic Modeling</v>
          </cell>
          <cell r="G897" t="str">
            <v>DREBA2012-14</v>
          </cell>
          <cell r="H897" t="str">
            <v>EMRGTEK</v>
          </cell>
        </row>
        <row r="898">
          <cell r="C898">
            <v>8115772</v>
          </cell>
          <cell r="D898" t="str">
            <v>DREBA2012-14EMRGTEK-13723-A</v>
          </cell>
          <cell r="E898">
            <v>13723</v>
          </cell>
          <cell r="F898" t="str">
            <v>Policy Planning</v>
          </cell>
          <cell r="G898" t="str">
            <v>DREBA2012-14</v>
          </cell>
          <cell r="H898" t="str">
            <v>EMRGTEK</v>
          </cell>
        </row>
        <row r="899">
          <cell r="C899">
            <v>8115773</v>
          </cell>
          <cell r="D899" t="str">
            <v>DREBA2012-14EMRGTEK-13983-A</v>
          </cell>
          <cell r="E899">
            <v>13983</v>
          </cell>
          <cell r="F899" t="str">
            <v>Emerging Information Products &amp; Platform</v>
          </cell>
          <cell r="G899" t="str">
            <v>DREBA2012-14</v>
          </cell>
          <cell r="H899" t="str">
            <v>EMRGTEK</v>
          </cell>
        </row>
        <row r="900">
          <cell r="C900">
            <v>8115774</v>
          </cell>
          <cell r="D900" t="str">
            <v>DREBA2012-14EMRGTEK-13988-A</v>
          </cell>
          <cell r="E900">
            <v>13988</v>
          </cell>
          <cell r="F900" t="str">
            <v>Product Lifecycle, Lifecycle &amp; Road Map</v>
          </cell>
          <cell r="G900" t="str">
            <v>DREBA2012-14</v>
          </cell>
          <cell r="H900" t="str">
            <v>EMRGTEK</v>
          </cell>
        </row>
        <row r="901">
          <cell r="C901">
            <v>8115775</v>
          </cell>
          <cell r="D901" t="str">
            <v>DREBA2012-14EMRGTEK-14034-A</v>
          </cell>
          <cell r="E901">
            <v>14034</v>
          </cell>
          <cell r="F901" t="str">
            <v>Appliances and Codes &amp; Standards</v>
          </cell>
          <cell r="G901" t="str">
            <v>DREBA2012-14</v>
          </cell>
          <cell r="H901" t="str">
            <v>EMRGTEK</v>
          </cell>
        </row>
        <row r="902">
          <cell r="C902">
            <v>8115776</v>
          </cell>
          <cell r="D902" t="str">
            <v>DREBA2012-14EMRGTEK-14045-A</v>
          </cell>
          <cell r="E902">
            <v>14045</v>
          </cell>
          <cell r="F902" t="str">
            <v>Policy Implementation &amp; Reporting</v>
          </cell>
          <cell r="G902" t="str">
            <v>DREBA2012-14</v>
          </cell>
          <cell r="H902" t="str">
            <v>EMRGTEK</v>
          </cell>
        </row>
        <row r="903">
          <cell r="C903">
            <v>8115777</v>
          </cell>
          <cell r="D903" t="str">
            <v>DREBA2012-14INTERACT-12835-A</v>
          </cell>
          <cell r="E903">
            <v>12835</v>
          </cell>
          <cell r="F903" t="str">
            <v>Demand Response Operations</v>
          </cell>
          <cell r="G903" t="str">
            <v>DREBA2012-14</v>
          </cell>
          <cell r="H903" t="str">
            <v>INTERACT</v>
          </cell>
        </row>
        <row r="904">
          <cell r="C904">
            <v>8115778</v>
          </cell>
          <cell r="D904" t="str">
            <v>DREBA2012-14INTERACT-13636-A</v>
          </cell>
          <cell r="E904">
            <v>13636</v>
          </cell>
          <cell r="F904" t="str">
            <v>Portfolio Data &amp; Analysis/SHIN</v>
          </cell>
          <cell r="G904" t="str">
            <v>DREBA2012-14</v>
          </cell>
          <cell r="H904" t="str">
            <v>INTERACT</v>
          </cell>
        </row>
        <row r="905">
          <cell r="C905">
            <v>8115779</v>
          </cell>
          <cell r="D905" t="str">
            <v>DREBA2012-14INTERACT-13723-A</v>
          </cell>
          <cell r="E905">
            <v>13723</v>
          </cell>
          <cell r="F905" t="str">
            <v>Policy Planning</v>
          </cell>
          <cell r="G905" t="str">
            <v>DREBA2012-14</v>
          </cell>
          <cell r="H905" t="str">
            <v>INTERACT</v>
          </cell>
        </row>
        <row r="906">
          <cell r="C906">
            <v>8115780</v>
          </cell>
          <cell r="D906" t="str">
            <v>DREBA2012-14INTERACT-14714-A</v>
          </cell>
          <cell r="E906">
            <v>14714</v>
          </cell>
          <cell r="F906" t="str">
            <v>Operations Support</v>
          </cell>
          <cell r="G906" t="str">
            <v>DREBA2012-14</v>
          </cell>
          <cell r="H906" t="str">
            <v>INTERACT</v>
          </cell>
        </row>
        <row r="907">
          <cell r="C907">
            <v>8115781</v>
          </cell>
          <cell r="D907" t="str">
            <v>DREBA2012-14INTG ENE AUD-10847-A</v>
          </cell>
          <cell r="E907">
            <v>10847</v>
          </cell>
          <cell r="F907" t="str">
            <v>Emerging Markets - Demand Response</v>
          </cell>
          <cell r="G907" t="str">
            <v>DREBA2012-14</v>
          </cell>
          <cell r="H907" t="str">
            <v>INTG ENE AUD</v>
          </cell>
        </row>
        <row r="908">
          <cell r="C908">
            <v>8115782</v>
          </cell>
          <cell r="D908" t="str">
            <v>DREBA2012-14INTG ENE AUD-13636-A</v>
          </cell>
          <cell r="E908">
            <v>13636</v>
          </cell>
          <cell r="F908" t="str">
            <v>Portfolio Data &amp; Analysis/SHIN</v>
          </cell>
          <cell r="G908" t="str">
            <v>DREBA2012-14</v>
          </cell>
          <cell r="H908" t="str">
            <v>INTG ENE AUD</v>
          </cell>
        </row>
        <row r="909">
          <cell r="C909">
            <v>8115783</v>
          </cell>
          <cell r="D909" t="str">
            <v>DREBA2012-14INTG ENE AUD-13701-A</v>
          </cell>
          <cell r="E909">
            <v>13701</v>
          </cell>
          <cell r="F909" t="str">
            <v>CES Economic Modeling</v>
          </cell>
          <cell r="G909" t="str">
            <v>DREBA2012-14</v>
          </cell>
          <cell r="H909" t="str">
            <v>INTG ENE AUD</v>
          </cell>
        </row>
        <row r="910">
          <cell r="C910">
            <v>8115784</v>
          </cell>
          <cell r="D910" t="str">
            <v>DREBA2012-14INTG ENE AUD-13723-A</v>
          </cell>
          <cell r="E910">
            <v>13723</v>
          </cell>
          <cell r="F910" t="str">
            <v>Policy Planning</v>
          </cell>
          <cell r="G910" t="str">
            <v>DREBA2012-14</v>
          </cell>
          <cell r="H910" t="str">
            <v>INTG ENE AUD</v>
          </cell>
        </row>
        <row r="911">
          <cell r="C911">
            <v>8115785</v>
          </cell>
          <cell r="D911" t="str">
            <v>DREBA2012-14INTG ENE AUD-13983-A</v>
          </cell>
          <cell r="E911">
            <v>13983</v>
          </cell>
          <cell r="F911" t="str">
            <v>Emerging Information Products &amp; Platform</v>
          </cell>
          <cell r="G911" t="str">
            <v>DREBA2012-14</v>
          </cell>
          <cell r="H911" t="str">
            <v>INTG ENE AUD</v>
          </cell>
        </row>
        <row r="912">
          <cell r="C912">
            <v>8115786</v>
          </cell>
          <cell r="D912" t="str">
            <v>DREBA2012-14INTG ENE AUD-13988-A</v>
          </cell>
          <cell r="E912">
            <v>13988</v>
          </cell>
          <cell r="F912" t="str">
            <v>Product Lifecycle, Lifecycle &amp; Road Map</v>
          </cell>
          <cell r="G912" t="str">
            <v>DREBA2012-14</v>
          </cell>
          <cell r="H912" t="str">
            <v>INTG ENE AUD</v>
          </cell>
        </row>
        <row r="913">
          <cell r="C913">
            <v>8115787</v>
          </cell>
          <cell r="D913" t="str">
            <v>DREBA2012-14INTG ENE AUD-14045-A</v>
          </cell>
          <cell r="E913">
            <v>14045</v>
          </cell>
          <cell r="F913" t="str">
            <v>Policy Implementation &amp; Reporting</v>
          </cell>
          <cell r="G913" t="str">
            <v>DREBA2012-14</v>
          </cell>
          <cell r="H913" t="str">
            <v>INTG ENE AUD</v>
          </cell>
        </row>
        <row r="914">
          <cell r="C914">
            <v>8115788</v>
          </cell>
          <cell r="D914" t="str">
            <v>DREBA-10-12-CEM-PRJ-COMM-14709-I-IT-CHIN</v>
          </cell>
          <cell r="E914">
            <v>14709</v>
          </cell>
          <cell r="F914" t="str">
            <v>Information Technology Products</v>
          </cell>
          <cell r="G914" t="str">
            <v>DREBA2012-14</v>
          </cell>
          <cell r="H914" t="str">
            <v>INTG ENE AUD</v>
          </cell>
        </row>
        <row r="915">
          <cell r="C915">
            <v>8115789</v>
          </cell>
          <cell r="D915" t="str">
            <v>DREBA2012-14INTG SALES T-13636-A</v>
          </cell>
          <cell r="E915">
            <v>13636</v>
          </cell>
          <cell r="F915" t="str">
            <v>Portfolio Data &amp; Analysis/SHIN</v>
          </cell>
          <cell r="G915" t="str">
            <v>DREBA2012-14</v>
          </cell>
          <cell r="H915" t="str">
            <v>INTG SALES T</v>
          </cell>
        </row>
        <row r="916">
          <cell r="C916">
            <v>8115790</v>
          </cell>
          <cell r="D916" t="str">
            <v>DREBA2012-14INTG SALES T-13723-A</v>
          </cell>
          <cell r="E916">
            <v>13723</v>
          </cell>
          <cell r="F916" t="str">
            <v>Policy Planning</v>
          </cell>
          <cell r="G916" t="str">
            <v>DREBA2012-14</v>
          </cell>
          <cell r="H916" t="str">
            <v>INTG SALES T</v>
          </cell>
        </row>
        <row r="917">
          <cell r="C917">
            <v>8115791</v>
          </cell>
          <cell r="D917" t="str">
            <v>DREBA2012-14INTG SALES T-14034-A</v>
          </cell>
          <cell r="E917">
            <v>14034</v>
          </cell>
          <cell r="F917" t="str">
            <v>Appliances and Codes &amp; Standards</v>
          </cell>
          <cell r="G917" t="str">
            <v>DREBA2012-14</v>
          </cell>
          <cell r="H917" t="str">
            <v>INTG SALES T</v>
          </cell>
        </row>
        <row r="918">
          <cell r="C918">
            <v>8115792</v>
          </cell>
          <cell r="D918" t="str">
            <v>DREBA2012-14INTGRTED E&amp;T-13636-A</v>
          </cell>
          <cell r="E918">
            <v>13636</v>
          </cell>
          <cell r="F918" t="str">
            <v>Portfolio Data &amp; Analysis/SHIN</v>
          </cell>
          <cell r="G918" t="str">
            <v>DREBA2012-14</v>
          </cell>
          <cell r="H918" t="str">
            <v>INTGRTED E&amp;T</v>
          </cell>
        </row>
        <row r="919">
          <cell r="C919">
            <v>8115793</v>
          </cell>
          <cell r="D919" t="str">
            <v>DREBA2012-14INTGRTED E&amp;T-13723-A</v>
          </cell>
          <cell r="E919">
            <v>13723</v>
          </cell>
          <cell r="F919" t="str">
            <v>Policy Planning</v>
          </cell>
          <cell r="G919" t="str">
            <v>DREBA2012-14</v>
          </cell>
          <cell r="H919" t="str">
            <v>INTGRTED E&amp;T</v>
          </cell>
        </row>
        <row r="920">
          <cell r="C920">
            <v>8115794</v>
          </cell>
          <cell r="D920" t="str">
            <v>DREBA2012-14INTGRTED E&amp;T-13984-A</v>
          </cell>
          <cell r="E920">
            <v>13984</v>
          </cell>
          <cell r="F920" t="str">
            <v>Customer Insight &amp; Strategy Director</v>
          </cell>
          <cell r="G920" t="str">
            <v>DREBA2012-14</v>
          </cell>
          <cell r="H920" t="str">
            <v>INTGRTED E&amp;T</v>
          </cell>
        </row>
        <row r="921">
          <cell r="C921">
            <v>8115795</v>
          </cell>
          <cell r="D921" t="str">
            <v>DREBA2012-14INTGRTED E&amp;T-14034-A</v>
          </cell>
          <cell r="E921">
            <v>14034</v>
          </cell>
          <cell r="F921" t="str">
            <v>Appliances and Codes &amp; Standards</v>
          </cell>
          <cell r="G921" t="str">
            <v>DREBA2012-14</v>
          </cell>
          <cell r="H921" t="str">
            <v>INTGRTED E&amp;T</v>
          </cell>
        </row>
        <row r="922">
          <cell r="C922">
            <v>8115796</v>
          </cell>
          <cell r="D922" t="str">
            <v>DREBA2012-14INTGRTED MKT-13636-A</v>
          </cell>
          <cell r="E922">
            <v>13636</v>
          </cell>
          <cell r="F922" t="str">
            <v>Portfolio Data &amp; Analysis/SHIN</v>
          </cell>
          <cell r="G922" t="str">
            <v>DREBA2012-14</v>
          </cell>
          <cell r="H922" t="str">
            <v>INTGRTED MKT</v>
          </cell>
        </row>
        <row r="923">
          <cell r="C923">
            <v>8115797</v>
          </cell>
          <cell r="D923" t="str">
            <v>DREBA2012-14INTGRTED MKT-13723-A</v>
          </cell>
          <cell r="E923">
            <v>13723</v>
          </cell>
          <cell r="F923" t="str">
            <v>Policy Planning</v>
          </cell>
          <cell r="G923" t="str">
            <v>DREBA2012-14</v>
          </cell>
          <cell r="H923" t="str">
            <v>INTGRTED MKT</v>
          </cell>
        </row>
        <row r="924">
          <cell r="C924">
            <v>8115798</v>
          </cell>
          <cell r="D924" t="str">
            <v>DREBA2012-14INTGRTED MKT-13984-A</v>
          </cell>
          <cell r="E924">
            <v>13984</v>
          </cell>
          <cell r="F924" t="str">
            <v>Customer Insight &amp; Strategy Director</v>
          </cell>
          <cell r="G924" t="str">
            <v>DREBA2012-14</v>
          </cell>
          <cell r="H924" t="str">
            <v>INTGRTED MKT</v>
          </cell>
        </row>
        <row r="925">
          <cell r="C925">
            <v>8115799</v>
          </cell>
          <cell r="D925" t="str">
            <v>DREBA2012-14INTGRTED MKT-14034-A</v>
          </cell>
          <cell r="E925">
            <v>14034</v>
          </cell>
          <cell r="F925" t="str">
            <v>Appliances and Codes &amp; Standards</v>
          </cell>
          <cell r="G925" t="str">
            <v>DREBA2012-14</v>
          </cell>
          <cell r="H925" t="str">
            <v>INTGRTED MKT</v>
          </cell>
        </row>
        <row r="926">
          <cell r="C926">
            <v>8115800</v>
          </cell>
          <cell r="D926" t="str">
            <v>DREBA2012-14INTGRTED MKT-14045-A</v>
          </cell>
          <cell r="E926">
            <v>14045</v>
          </cell>
          <cell r="F926" t="str">
            <v>Policy Implementation &amp; Reporting</v>
          </cell>
          <cell r="G926" t="str">
            <v>DREBA2012-14</v>
          </cell>
          <cell r="H926" t="str">
            <v>INTGRTED MKT</v>
          </cell>
        </row>
        <row r="927">
          <cell r="C927">
            <v>8115801</v>
          </cell>
          <cell r="D927" t="str">
            <v>DREBA2012-14OBMC/SLRP-10847-A</v>
          </cell>
          <cell r="E927">
            <v>10847</v>
          </cell>
          <cell r="F927" t="str">
            <v>Emerging Markets - Demand Response</v>
          </cell>
          <cell r="G927" t="str">
            <v>DREBA2012-14</v>
          </cell>
          <cell r="H927" t="str">
            <v>OBMC/SLRP</v>
          </cell>
        </row>
        <row r="928">
          <cell r="C928">
            <v>8115802</v>
          </cell>
          <cell r="D928" t="str">
            <v>DREBA2012-14OBMC/SLRP-13636-A</v>
          </cell>
          <cell r="E928">
            <v>13636</v>
          </cell>
          <cell r="F928" t="str">
            <v>Portfolio Data &amp; Analysis/SHIN</v>
          </cell>
          <cell r="G928" t="str">
            <v>DREBA2012-14</v>
          </cell>
          <cell r="H928" t="str">
            <v>OBMC/SLRP</v>
          </cell>
        </row>
        <row r="929">
          <cell r="C929">
            <v>8115803</v>
          </cell>
          <cell r="D929" t="str">
            <v>DREBA2012-14OBMC/SLRP-13701-A</v>
          </cell>
          <cell r="E929">
            <v>13701</v>
          </cell>
          <cell r="F929" t="str">
            <v>CES Economic Modeling</v>
          </cell>
          <cell r="G929" t="str">
            <v>DREBA2012-14</v>
          </cell>
          <cell r="H929" t="str">
            <v>OBMC/SLRP</v>
          </cell>
        </row>
        <row r="930">
          <cell r="C930">
            <v>8115804</v>
          </cell>
          <cell r="D930" t="str">
            <v>DREBA2012-14OBMC/SLRP-13723-A</v>
          </cell>
          <cell r="E930">
            <v>13723</v>
          </cell>
          <cell r="F930" t="str">
            <v>Policy Planning</v>
          </cell>
          <cell r="G930" t="str">
            <v>DREBA2012-14</v>
          </cell>
          <cell r="H930" t="str">
            <v>OBMC/SLRP</v>
          </cell>
        </row>
        <row r="931">
          <cell r="C931">
            <v>8115805</v>
          </cell>
          <cell r="D931" t="str">
            <v>DREBA2012-14OBMC/SLRP-13983-A</v>
          </cell>
          <cell r="E931">
            <v>13983</v>
          </cell>
          <cell r="F931" t="str">
            <v>Emerging Information Products &amp; Platform</v>
          </cell>
          <cell r="G931" t="str">
            <v>DREBA2012-14</v>
          </cell>
          <cell r="H931" t="str">
            <v>OBMC/SLRP</v>
          </cell>
        </row>
        <row r="932">
          <cell r="C932">
            <v>8115806</v>
          </cell>
          <cell r="D932" t="str">
            <v>DREBA2012-14OBMC/SLRP-13988-A</v>
          </cell>
          <cell r="E932">
            <v>13988</v>
          </cell>
          <cell r="F932" t="str">
            <v>Product Lifecycle, Lifecycle &amp; Road Map</v>
          </cell>
          <cell r="G932" t="str">
            <v>DREBA2012-14</v>
          </cell>
          <cell r="H932" t="str">
            <v>OBMC/SLRP</v>
          </cell>
        </row>
        <row r="933">
          <cell r="C933">
            <v>8115807</v>
          </cell>
          <cell r="D933" t="str">
            <v>DREBA2012-14PEAK CHOICE-10847-A</v>
          </cell>
          <cell r="E933">
            <v>10847</v>
          </cell>
          <cell r="F933" t="str">
            <v>Emerging Markets - Demand Response</v>
          </cell>
          <cell r="G933" t="str">
            <v>DREBA2012-14</v>
          </cell>
          <cell r="H933" t="str">
            <v>PEAK CHOICE</v>
          </cell>
        </row>
        <row r="934">
          <cell r="C934">
            <v>8115808</v>
          </cell>
          <cell r="D934" t="str">
            <v>DREBA2012-14PEAK CHOICE-13636-A</v>
          </cell>
          <cell r="E934">
            <v>13636</v>
          </cell>
          <cell r="F934" t="str">
            <v>Portfolio Data &amp; Analysis/SHIN</v>
          </cell>
          <cell r="G934" t="str">
            <v>DREBA2012-14</v>
          </cell>
          <cell r="H934" t="str">
            <v>PEAK CHOICE</v>
          </cell>
        </row>
        <row r="935">
          <cell r="C935">
            <v>8115809</v>
          </cell>
          <cell r="D935" t="str">
            <v>DREBA2012-14PEAK CHOICE-13701-A</v>
          </cell>
          <cell r="E935">
            <v>13701</v>
          </cell>
          <cell r="F935" t="str">
            <v>CES Economic Modeling</v>
          </cell>
          <cell r="G935" t="str">
            <v>DREBA2012-14</v>
          </cell>
          <cell r="H935" t="str">
            <v>PEAK CHOICE</v>
          </cell>
        </row>
        <row r="936">
          <cell r="C936">
            <v>8115810</v>
          </cell>
          <cell r="D936" t="str">
            <v>DREBA2012-14PEAK CHOICE-13723-A</v>
          </cell>
          <cell r="E936">
            <v>13723</v>
          </cell>
          <cell r="F936" t="str">
            <v>Policy Planning</v>
          </cell>
          <cell r="G936" t="str">
            <v>DREBA2012-14</v>
          </cell>
          <cell r="H936" t="str">
            <v>PEAK CHOICE</v>
          </cell>
        </row>
        <row r="937">
          <cell r="C937">
            <v>8115811</v>
          </cell>
          <cell r="D937" t="str">
            <v>DREBA2012-14PEAK CHOICE-13983-A</v>
          </cell>
          <cell r="E937">
            <v>13983</v>
          </cell>
          <cell r="F937" t="str">
            <v>Emerging Information Products &amp; Platform</v>
          </cell>
          <cell r="G937" t="str">
            <v>DREBA2012-14</v>
          </cell>
          <cell r="H937" t="str">
            <v>PEAK CHOICE</v>
          </cell>
        </row>
        <row r="938">
          <cell r="C938">
            <v>8115812</v>
          </cell>
          <cell r="D938" t="str">
            <v>DREBA2012-14PEAK CHOICE-13988-A</v>
          </cell>
          <cell r="E938">
            <v>13988</v>
          </cell>
          <cell r="F938" t="str">
            <v>Product Lifecycle, Lifecycle &amp; Road Map</v>
          </cell>
          <cell r="G938" t="str">
            <v>DREBA2012-14</v>
          </cell>
          <cell r="H938" t="str">
            <v>PEAK CHOICE</v>
          </cell>
        </row>
        <row r="939">
          <cell r="C939">
            <v>8115813</v>
          </cell>
          <cell r="D939" t="str">
            <v>DREBA2012-14PEAK CHOICE-14045-A</v>
          </cell>
          <cell r="E939">
            <v>14045</v>
          </cell>
          <cell r="F939" t="str">
            <v>Policy Implementation &amp; Reporting</v>
          </cell>
          <cell r="G939" t="str">
            <v>DREBA2012-14</v>
          </cell>
          <cell r="H939" t="str">
            <v>PEAK CHOICE</v>
          </cell>
        </row>
        <row r="940">
          <cell r="C940">
            <v>8115814</v>
          </cell>
          <cell r="D940" t="str">
            <v>DREBA2012-14PEAK_01-13772-A</v>
          </cell>
          <cell r="E940">
            <v>13772</v>
          </cell>
          <cell r="F940" t="str">
            <v>Education Centers</v>
          </cell>
          <cell r="G940" t="str">
            <v>DREBA2012-14</v>
          </cell>
          <cell r="H940" t="str">
            <v>PEAK_01</v>
          </cell>
        </row>
        <row r="941">
          <cell r="C941">
            <v>8115815</v>
          </cell>
          <cell r="D941" t="str">
            <v>DREBA2012-14TECHNOL INCV-10847-A</v>
          </cell>
          <cell r="E941">
            <v>10847</v>
          </cell>
          <cell r="F941" t="str">
            <v>Emerging Markets - Demand Response</v>
          </cell>
          <cell r="G941" t="str">
            <v>DREBA2012-14</v>
          </cell>
          <cell r="H941" t="str">
            <v>TECHNOL INCV</v>
          </cell>
        </row>
        <row r="942">
          <cell r="C942">
            <v>8115816</v>
          </cell>
          <cell r="D942" t="str">
            <v>DREBA2012-14TECHNOL INCV-13636-A</v>
          </cell>
          <cell r="E942">
            <v>13636</v>
          </cell>
          <cell r="F942" t="str">
            <v>Portfolio Data &amp; Analysis/SHIN</v>
          </cell>
          <cell r="G942" t="str">
            <v>DREBA2012-14</v>
          </cell>
          <cell r="H942" t="str">
            <v>TECHNOL INCV</v>
          </cell>
        </row>
        <row r="943">
          <cell r="C943">
            <v>8115817</v>
          </cell>
          <cell r="D943" t="str">
            <v>DREBA2012-14TECHNOL INCV-13701-A</v>
          </cell>
          <cell r="E943">
            <v>13701</v>
          </cell>
          <cell r="F943" t="str">
            <v>CES Economic Modeling</v>
          </cell>
          <cell r="G943" t="str">
            <v>DREBA2012-14</v>
          </cell>
          <cell r="H943" t="str">
            <v>TECHNOL INCV</v>
          </cell>
        </row>
        <row r="944">
          <cell r="C944">
            <v>8115818</v>
          </cell>
          <cell r="D944" t="str">
            <v>DREBA2012-14TECHNOL INCV-13723-A</v>
          </cell>
          <cell r="E944">
            <v>13723</v>
          </cell>
          <cell r="F944" t="str">
            <v>Policy Planning</v>
          </cell>
          <cell r="G944" t="str">
            <v>DREBA2012-14</v>
          </cell>
          <cell r="H944" t="str">
            <v>TECHNOL INCV</v>
          </cell>
        </row>
        <row r="945">
          <cell r="C945">
            <v>8115819</v>
          </cell>
          <cell r="D945" t="str">
            <v>DREBA2012-14TECHNOL INCV-13983-A</v>
          </cell>
          <cell r="E945">
            <v>13983</v>
          </cell>
          <cell r="F945" t="str">
            <v>Emerging Information Products &amp; Platform</v>
          </cell>
          <cell r="G945" t="str">
            <v>DREBA2012-14</v>
          </cell>
          <cell r="H945" t="str">
            <v>TECHNOL INCV</v>
          </cell>
        </row>
        <row r="946">
          <cell r="C946">
            <v>8115820</v>
          </cell>
          <cell r="D946" t="str">
            <v>DREBA2012-14TECHNOL INCV-13988-A</v>
          </cell>
          <cell r="E946">
            <v>13988</v>
          </cell>
          <cell r="F946" t="str">
            <v>Product Lifecycle, Lifecycle &amp; Road Map</v>
          </cell>
          <cell r="G946" t="str">
            <v>DREBA2012-14</v>
          </cell>
          <cell r="H946" t="str">
            <v>TECHNOL INCV</v>
          </cell>
        </row>
        <row r="947">
          <cell r="C947">
            <v>8116377</v>
          </cell>
          <cell r="D947" t="str">
            <v>DREBA2012-14AGGR MAN PFO-10847-A-CHIN</v>
          </cell>
          <cell r="E947">
            <v>10847</v>
          </cell>
          <cell r="F947" t="str">
            <v>Emerging Markets - Demand Response</v>
          </cell>
          <cell r="G947" t="str">
            <v>DREBA2012-14</v>
          </cell>
          <cell r="H947" t="str">
            <v>AGGR MAN PFO</v>
          </cell>
        </row>
        <row r="948">
          <cell r="C948">
            <v>8116378</v>
          </cell>
          <cell r="D948" t="str">
            <v>DREBA2012-14AGGR MAN PFO-12835-A-CHIN</v>
          </cell>
          <cell r="E948">
            <v>12835</v>
          </cell>
          <cell r="F948" t="str">
            <v>Demand Response Operations</v>
          </cell>
          <cell r="G948" t="str">
            <v>DREBA2012-14</v>
          </cell>
          <cell r="H948" t="str">
            <v>AGGR MAN PFO</v>
          </cell>
        </row>
        <row r="949">
          <cell r="C949">
            <v>8116379</v>
          </cell>
          <cell r="D949" t="str">
            <v>DREBA2012-14AGGR MAN PFO-13636-A-CHIN</v>
          </cell>
          <cell r="E949">
            <v>13636</v>
          </cell>
          <cell r="F949" t="str">
            <v>Portfolio Data &amp; Analysis/SHIN</v>
          </cell>
          <cell r="G949" t="str">
            <v>DREBA2012-14</v>
          </cell>
          <cell r="H949" t="str">
            <v>AGGR MAN PFO</v>
          </cell>
        </row>
        <row r="950">
          <cell r="C950">
            <v>8116380</v>
          </cell>
          <cell r="D950" t="str">
            <v>DREBA2012-14AGGR MAN PFO-13973-A-CHIN</v>
          </cell>
          <cell r="E950">
            <v>13973</v>
          </cell>
          <cell r="F950" t="str">
            <v>Business System Administration</v>
          </cell>
          <cell r="G950" t="str">
            <v>DREBA2012-14</v>
          </cell>
          <cell r="H950" t="str">
            <v>AGGR MAN PFO</v>
          </cell>
        </row>
        <row r="951">
          <cell r="C951">
            <v>8116381</v>
          </cell>
          <cell r="D951" t="str">
            <v>DREBA2012-14AUTO DR-10847-A-CHIN</v>
          </cell>
          <cell r="E951">
            <v>10847</v>
          </cell>
          <cell r="F951" t="str">
            <v>Emerging Markets - Demand Response</v>
          </cell>
          <cell r="G951" t="str">
            <v>DREBA2012-14</v>
          </cell>
          <cell r="H951" t="str">
            <v>AUTO DR</v>
          </cell>
        </row>
        <row r="952">
          <cell r="C952">
            <v>8116382</v>
          </cell>
          <cell r="D952" t="str">
            <v>DREBA2012-14AUTO DR-13636-A-CHIN</v>
          </cell>
          <cell r="E952">
            <v>13636</v>
          </cell>
          <cell r="F952" t="str">
            <v>Portfolio Data &amp; Analysis/SHIN</v>
          </cell>
          <cell r="G952" t="str">
            <v>DREBA2012-14</v>
          </cell>
          <cell r="H952" t="str">
            <v>AUTO DR</v>
          </cell>
        </row>
        <row r="953">
          <cell r="C953">
            <v>8116383</v>
          </cell>
          <cell r="D953" t="str">
            <v>DREBA2012-14BASEINTERRUP-10847-A-CHIN</v>
          </cell>
          <cell r="E953">
            <v>10847</v>
          </cell>
          <cell r="F953" t="str">
            <v>Emerging Markets - Demand Response</v>
          </cell>
          <cell r="G953" t="str">
            <v>DREBA2012-14</v>
          </cell>
          <cell r="H953" t="str">
            <v>BASEINTERRUP</v>
          </cell>
        </row>
        <row r="954">
          <cell r="C954">
            <v>8116384</v>
          </cell>
          <cell r="D954" t="str">
            <v>DREBA2012-14BASEINTERRUP-13636-A-CHIN</v>
          </cell>
          <cell r="E954">
            <v>13636</v>
          </cell>
          <cell r="F954" t="str">
            <v>Portfolio Data &amp; Analysis/SHIN</v>
          </cell>
          <cell r="G954" t="str">
            <v>DREBA2012-14</v>
          </cell>
          <cell r="H954" t="str">
            <v>BASEINTERRUP</v>
          </cell>
        </row>
        <row r="955">
          <cell r="C955">
            <v>8116385</v>
          </cell>
          <cell r="D955" t="str">
            <v>DREBA2012-14C&amp;I INTM RSC-10847-A-CHIN</v>
          </cell>
          <cell r="E955">
            <v>10847</v>
          </cell>
          <cell r="F955" t="str">
            <v>Emerging Markets - Demand Response</v>
          </cell>
          <cell r="G955" t="str">
            <v>DREBA2012-14</v>
          </cell>
          <cell r="H955" t="str">
            <v>C&amp;I INTM RSC</v>
          </cell>
        </row>
        <row r="956">
          <cell r="C956">
            <v>8116386</v>
          </cell>
          <cell r="D956" t="str">
            <v>DREBA2012-14C&amp;I INTM RSC-13636-A-CHIN</v>
          </cell>
          <cell r="E956">
            <v>13636</v>
          </cell>
          <cell r="F956" t="str">
            <v>Portfolio Data &amp; Analysis/SHIN</v>
          </cell>
          <cell r="G956" t="str">
            <v>DREBA2012-14</v>
          </cell>
          <cell r="H956" t="str">
            <v>C&amp;I INTM RSC</v>
          </cell>
        </row>
        <row r="957">
          <cell r="C957">
            <v>8116387</v>
          </cell>
          <cell r="D957" t="str">
            <v>DREBA2012-14CAPACIT BIDD-10847-A-CHIN</v>
          </cell>
          <cell r="E957">
            <v>10847</v>
          </cell>
          <cell r="F957" t="str">
            <v>Emerging Markets - Demand Response</v>
          </cell>
          <cell r="G957" t="str">
            <v>DREBA2012-14</v>
          </cell>
          <cell r="H957" t="str">
            <v>CAPACIT BIDD</v>
          </cell>
        </row>
        <row r="958">
          <cell r="C958">
            <v>8116388</v>
          </cell>
          <cell r="D958" t="str">
            <v>DREBA2012-14CAPACIT BIDD-12835-A-CHIN</v>
          </cell>
          <cell r="E958">
            <v>12835</v>
          </cell>
          <cell r="F958" t="str">
            <v>Demand Response Operations</v>
          </cell>
          <cell r="G958" t="str">
            <v>DREBA2012-14</v>
          </cell>
          <cell r="H958" t="str">
            <v>CAPACIT BIDD</v>
          </cell>
        </row>
        <row r="959">
          <cell r="C959">
            <v>8116389</v>
          </cell>
          <cell r="D959" t="str">
            <v>DREBA2012-14CAPACIT BIDD-13636-A-CHIN</v>
          </cell>
          <cell r="E959">
            <v>13636</v>
          </cell>
          <cell r="F959" t="str">
            <v>Portfolio Data &amp; Analysis/SHIN</v>
          </cell>
          <cell r="G959" t="str">
            <v>DREBA2012-14</v>
          </cell>
          <cell r="H959" t="str">
            <v>CAPACIT BIDD</v>
          </cell>
        </row>
        <row r="960">
          <cell r="C960">
            <v>8116390</v>
          </cell>
          <cell r="D960" t="str">
            <v>DREBA2012-14CAPACIT BIDD-13973-A-CHIN</v>
          </cell>
          <cell r="E960">
            <v>13973</v>
          </cell>
          <cell r="F960" t="str">
            <v>Business System Administration</v>
          </cell>
          <cell r="G960" t="str">
            <v>DREBA2012-14</v>
          </cell>
          <cell r="H960" t="str">
            <v>CAPACIT BIDD</v>
          </cell>
        </row>
        <row r="961">
          <cell r="C961">
            <v>8116391</v>
          </cell>
          <cell r="D961" t="str">
            <v>DREBA2012-14DEMAND BIDD-10847-A-CHIN</v>
          </cell>
          <cell r="E961">
            <v>10847</v>
          </cell>
          <cell r="F961" t="str">
            <v>Emerging Markets - Demand Response</v>
          </cell>
          <cell r="G961" t="str">
            <v>DREBA2012-14</v>
          </cell>
          <cell r="H961" t="str">
            <v>DEMAND BIDD</v>
          </cell>
        </row>
        <row r="962">
          <cell r="C962">
            <v>8116392</v>
          </cell>
          <cell r="D962" t="str">
            <v>DREBA2012-14DEMAND BIDD-13636-A-CHIN</v>
          </cell>
          <cell r="E962">
            <v>13636</v>
          </cell>
          <cell r="F962" t="str">
            <v>Portfolio Data &amp; Analysis/SHIN</v>
          </cell>
          <cell r="G962" t="str">
            <v>DREBA2012-14</v>
          </cell>
          <cell r="H962" t="str">
            <v>DEMAND BIDD</v>
          </cell>
        </row>
        <row r="963">
          <cell r="C963">
            <v>8116393</v>
          </cell>
          <cell r="D963" t="str">
            <v>DREBA2012-14DR CORE E&amp;T-13636-A-CHIN</v>
          </cell>
          <cell r="E963">
            <v>13636</v>
          </cell>
          <cell r="F963" t="str">
            <v>Portfolio Data &amp; Analysis/SHIN</v>
          </cell>
          <cell r="G963" t="str">
            <v>DREBA2012-14</v>
          </cell>
          <cell r="H963" t="str">
            <v>DR CORE E&amp;T</v>
          </cell>
        </row>
        <row r="964">
          <cell r="C964">
            <v>8116394</v>
          </cell>
          <cell r="D964" t="str">
            <v>DREBA2012-14DR CORE E&amp;T-14712-A-CHIN</v>
          </cell>
          <cell r="E964">
            <v>14712</v>
          </cell>
          <cell r="F964" t="str">
            <v>Post-Sales Support</v>
          </cell>
          <cell r="G964" t="str">
            <v>DREBA2012-14</v>
          </cell>
          <cell r="H964" t="str">
            <v>DR CORE E&amp;T</v>
          </cell>
        </row>
        <row r="965">
          <cell r="C965">
            <v>8116395</v>
          </cell>
          <cell r="D965" t="str">
            <v>DREBA2012-14DR CORE MKT-13636-A-CHIN</v>
          </cell>
          <cell r="E965">
            <v>13636</v>
          </cell>
          <cell r="F965" t="str">
            <v>Portfolio Data &amp; Analysis/SHIN</v>
          </cell>
          <cell r="G965" t="str">
            <v>DREBA2012-14</v>
          </cell>
          <cell r="H965" t="str">
            <v>DR CORE MKT</v>
          </cell>
        </row>
        <row r="966">
          <cell r="C966">
            <v>8116396</v>
          </cell>
          <cell r="D966" t="str">
            <v>DREBA2012-14DR CORE MKT-14712-A-CHIN</v>
          </cell>
          <cell r="E966">
            <v>14712</v>
          </cell>
          <cell r="F966" t="str">
            <v>Post-Sales Support</v>
          </cell>
          <cell r="G966" t="str">
            <v>DREBA2012-14</v>
          </cell>
          <cell r="H966" t="str">
            <v>DR CORE MKT</v>
          </cell>
        </row>
        <row r="967">
          <cell r="C967">
            <v>8116397</v>
          </cell>
          <cell r="D967" t="str">
            <v>DREBA2012-14DR ONLN EROL-12835-A-CHIN</v>
          </cell>
          <cell r="E967">
            <v>12835</v>
          </cell>
          <cell r="F967" t="str">
            <v>Demand Response Operations</v>
          </cell>
          <cell r="G967" t="str">
            <v>DREBA2012-14</v>
          </cell>
          <cell r="H967" t="str">
            <v>DR ONLN EROL</v>
          </cell>
        </row>
        <row r="968">
          <cell r="C968">
            <v>8116398</v>
          </cell>
          <cell r="D968" t="str">
            <v>DREBA2012-14DR ONLN EROL-13636-A-CHIN</v>
          </cell>
          <cell r="E968">
            <v>13636</v>
          </cell>
          <cell r="F968" t="str">
            <v>Portfolio Data &amp; Analysis/SHIN</v>
          </cell>
          <cell r="G968" t="str">
            <v>DREBA2012-14</v>
          </cell>
          <cell r="H968" t="str">
            <v>DR ONLN EROL</v>
          </cell>
        </row>
        <row r="969">
          <cell r="C969">
            <v>8116399</v>
          </cell>
          <cell r="D969" t="str">
            <v>DREBA2012-14DR ONLN EROL-13973-A-CHIN</v>
          </cell>
          <cell r="E969">
            <v>13973</v>
          </cell>
          <cell r="F969" t="str">
            <v>Business System Administration</v>
          </cell>
          <cell r="G969" t="str">
            <v>DREBA2012-14</v>
          </cell>
          <cell r="H969" t="str">
            <v>DR ONLN EROL</v>
          </cell>
        </row>
        <row r="970">
          <cell r="C970">
            <v>8116400</v>
          </cell>
          <cell r="D970" t="str">
            <v>DREBA2012-14EMRGTEK-10847-A-CHIN</v>
          </cell>
          <cell r="E970">
            <v>10847</v>
          </cell>
          <cell r="F970" t="str">
            <v>Emerging Markets - Demand Response</v>
          </cell>
          <cell r="G970" t="str">
            <v>DREBA2012-14</v>
          </cell>
          <cell r="H970" t="str">
            <v>EMRGTEK</v>
          </cell>
        </row>
        <row r="971">
          <cell r="C971">
            <v>8116401</v>
          </cell>
          <cell r="D971" t="str">
            <v>DREBA2012-14EMRGTEK-13636-A-CHIN</v>
          </cell>
          <cell r="E971">
            <v>13636</v>
          </cell>
          <cell r="F971" t="str">
            <v>Portfolio Data &amp; Analysis/SHIN</v>
          </cell>
          <cell r="G971" t="str">
            <v>DREBA2012-14</v>
          </cell>
          <cell r="H971" t="str">
            <v>EMRGTEK</v>
          </cell>
        </row>
        <row r="972">
          <cell r="C972">
            <v>8116402</v>
          </cell>
          <cell r="D972" t="str">
            <v>DREBA2012-14INTERACT-12835-A-CHIN</v>
          </cell>
          <cell r="E972">
            <v>12835</v>
          </cell>
          <cell r="F972" t="str">
            <v>Demand Response Operations</v>
          </cell>
          <cell r="G972" t="str">
            <v>DREBA2012-14</v>
          </cell>
          <cell r="H972" t="str">
            <v>INTERACT</v>
          </cell>
        </row>
        <row r="973">
          <cell r="C973">
            <v>8116403</v>
          </cell>
          <cell r="D973" t="str">
            <v>DREBA2012-14INTERACT-13636-A-CHIN</v>
          </cell>
          <cell r="E973">
            <v>13636</v>
          </cell>
          <cell r="F973" t="str">
            <v>Portfolio Data &amp; Analysis/SHIN</v>
          </cell>
          <cell r="G973" t="str">
            <v>DREBA2012-14</v>
          </cell>
          <cell r="H973" t="str">
            <v>INTERACT</v>
          </cell>
        </row>
        <row r="974">
          <cell r="C974">
            <v>8116404</v>
          </cell>
          <cell r="D974" t="str">
            <v>DREBA2012-14INTG ENE AUD-10847-A-CHIN</v>
          </cell>
          <cell r="E974">
            <v>10847</v>
          </cell>
          <cell r="F974" t="str">
            <v>Emerging Markets - Demand Response</v>
          </cell>
          <cell r="G974" t="str">
            <v>DREBA2012-14</v>
          </cell>
          <cell r="H974" t="str">
            <v>INTG ENE AUD</v>
          </cell>
        </row>
        <row r="975">
          <cell r="C975">
            <v>8116405</v>
          </cell>
          <cell r="D975" t="str">
            <v>DREBA2012-14INTG ENE AUD-13636-A-CHIN</v>
          </cell>
          <cell r="E975">
            <v>13636</v>
          </cell>
          <cell r="F975" t="str">
            <v>Portfolio Data &amp; Analysis/SHIN</v>
          </cell>
          <cell r="G975" t="str">
            <v>DREBA2012-14</v>
          </cell>
          <cell r="H975" t="str">
            <v>INTG ENE AUD</v>
          </cell>
        </row>
        <row r="976">
          <cell r="C976">
            <v>8116406</v>
          </cell>
          <cell r="D976" t="str">
            <v>DREBA2012-14INTG SALES T-13636-A-CHIN</v>
          </cell>
          <cell r="E976">
            <v>13636</v>
          </cell>
          <cell r="F976" t="str">
            <v>Portfolio Data &amp; Analysis/SHIN</v>
          </cell>
          <cell r="G976" t="str">
            <v>DREBA2012-14</v>
          </cell>
          <cell r="H976" t="str">
            <v>INTG SALES T</v>
          </cell>
        </row>
        <row r="977">
          <cell r="C977">
            <v>8116407</v>
          </cell>
          <cell r="D977" t="str">
            <v>DREBA2012-14INTGRTED E&amp;T-13636-A-CHIN</v>
          </cell>
          <cell r="E977">
            <v>13636</v>
          </cell>
          <cell r="F977" t="str">
            <v>Portfolio Data &amp; Analysis/SHIN</v>
          </cell>
          <cell r="G977" t="str">
            <v>DREBA2012-14</v>
          </cell>
          <cell r="H977" t="str">
            <v>INTGRTED E&amp;T</v>
          </cell>
        </row>
        <row r="978">
          <cell r="C978">
            <v>8116408</v>
          </cell>
          <cell r="D978" t="str">
            <v>DREBA2012-14INTGRTED MKT-13636-A-CHIN</v>
          </cell>
          <cell r="E978">
            <v>13636</v>
          </cell>
          <cell r="F978" t="str">
            <v>Portfolio Data &amp; Analysis/SHIN</v>
          </cell>
          <cell r="G978" t="str">
            <v>DREBA2012-14</v>
          </cell>
          <cell r="H978" t="str">
            <v>INTGRTED MKT</v>
          </cell>
        </row>
        <row r="979">
          <cell r="C979">
            <v>8116409</v>
          </cell>
          <cell r="D979" t="str">
            <v>DREBA2012-14OBMC/SLRP-10847-A-CHIN</v>
          </cell>
          <cell r="E979">
            <v>10847</v>
          </cell>
          <cell r="F979" t="str">
            <v>Emerging Markets - Demand Response</v>
          </cell>
          <cell r="G979" t="str">
            <v>DREBA2012-14</v>
          </cell>
          <cell r="H979" t="str">
            <v>OBMC/SLRP</v>
          </cell>
        </row>
        <row r="980">
          <cell r="C980">
            <v>8116410</v>
          </cell>
          <cell r="D980" t="str">
            <v>DREBA2012-14OBMC/SLRP-13636-A-CHIN</v>
          </cell>
          <cell r="E980">
            <v>13636</v>
          </cell>
          <cell r="F980" t="str">
            <v>Portfolio Data &amp; Analysis/SHIN</v>
          </cell>
          <cell r="G980" t="str">
            <v>DREBA2012-14</v>
          </cell>
          <cell r="H980" t="str">
            <v>OBMC/SLRP</v>
          </cell>
        </row>
        <row r="981">
          <cell r="C981">
            <v>8116411</v>
          </cell>
          <cell r="D981" t="str">
            <v>DREBA2012-14PEAK CHOICE-10847-A-CHIN</v>
          </cell>
          <cell r="E981">
            <v>10847</v>
          </cell>
          <cell r="F981" t="str">
            <v>Emerging Markets - Demand Response</v>
          </cell>
          <cell r="G981" t="str">
            <v>DREBA2012-14</v>
          </cell>
          <cell r="H981" t="str">
            <v>PEAK CHOICE</v>
          </cell>
        </row>
        <row r="982">
          <cell r="C982">
            <v>8116412</v>
          </cell>
          <cell r="D982" t="str">
            <v>DREBA2012-14PEAK CHOICE-13636-A-CHIN</v>
          </cell>
          <cell r="E982">
            <v>13636</v>
          </cell>
          <cell r="F982" t="str">
            <v>Portfolio Data &amp; Analysis/SHIN</v>
          </cell>
          <cell r="G982" t="str">
            <v>DREBA2012-14</v>
          </cell>
          <cell r="H982" t="str">
            <v>PEAK CHOICE</v>
          </cell>
        </row>
        <row r="983">
          <cell r="C983">
            <v>8116413</v>
          </cell>
          <cell r="D983" t="str">
            <v>DREBA2012-14TECHNOL INCV-10847-A-CHIN</v>
          </cell>
          <cell r="E983">
            <v>10847</v>
          </cell>
          <cell r="F983" t="str">
            <v>Emerging Markets - Demand Response</v>
          </cell>
          <cell r="G983" t="str">
            <v>DREBA2012-14</v>
          </cell>
          <cell r="H983" t="str">
            <v>TECHNOL INCV</v>
          </cell>
        </row>
        <row r="984">
          <cell r="C984">
            <v>8116414</v>
          </cell>
          <cell r="D984" t="str">
            <v>DREBA2012-14TECHNOL INCV-13636-A-CHIN</v>
          </cell>
          <cell r="E984">
            <v>13636</v>
          </cell>
          <cell r="F984" t="str">
            <v>Portfolio Data &amp; Analysis/SHIN</v>
          </cell>
          <cell r="G984" t="str">
            <v>DREBA2012-14</v>
          </cell>
          <cell r="H984" t="str">
            <v>TECHNOL INCV</v>
          </cell>
        </row>
        <row r="985">
          <cell r="C985">
            <v>8117735</v>
          </cell>
          <cell r="D985" t="str">
            <v>DREBA2012-14TA-INTEGRTD AUDIT-14712-A</v>
          </cell>
          <cell r="E985">
            <v>14712</v>
          </cell>
          <cell r="F985" t="str">
            <v>Post-Sales Support</v>
          </cell>
          <cell r="G985" t="str">
            <v>DREBA2012-14</v>
          </cell>
          <cell r="H985" t="str">
            <v>INTG ENE AUD</v>
          </cell>
        </row>
        <row r="986">
          <cell r="C986">
            <v>8117775</v>
          </cell>
          <cell r="D986" t="str">
            <v>DREBA2012-14INTGRTED MKT-13840-A</v>
          </cell>
          <cell r="E986">
            <v>13840</v>
          </cell>
          <cell r="F986" t="str">
            <v>Solut Mktg - Residential</v>
          </cell>
          <cell r="G986" t="str">
            <v>DREBA2012-14</v>
          </cell>
          <cell r="H986" t="str">
            <v>INTGRTED MKT</v>
          </cell>
        </row>
        <row r="987">
          <cell r="C987">
            <v>8118868</v>
          </cell>
          <cell r="D987" t="str">
            <v>DREBA2012-14AGGR MAN PFO-11070-A</v>
          </cell>
          <cell r="E987">
            <v>11070</v>
          </cell>
          <cell r="F987" t="str">
            <v>Quality &amp; Excellence</v>
          </cell>
          <cell r="G987" t="str">
            <v>DREBA2012-14</v>
          </cell>
          <cell r="H987" t="str">
            <v>AGGR MAN PFO</v>
          </cell>
        </row>
        <row r="988">
          <cell r="C988">
            <v>8118869</v>
          </cell>
          <cell r="D988" t="str">
            <v>DREBA2012-14DR CORE E&amp;T-11070-A</v>
          </cell>
          <cell r="E988">
            <v>11070</v>
          </cell>
          <cell r="F988" t="str">
            <v>Quality &amp; Excellence</v>
          </cell>
          <cell r="G988" t="str">
            <v>DREBA2012-14</v>
          </cell>
          <cell r="H988" t="str">
            <v>DR CORE E&amp;T</v>
          </cell>
        </row>
        <row r="989">
          <cell r="C989">
            <v>8118870</v>
          </cell>
          <cell r="D989" t="str">
            <v>DREBA2012-14DR CORE MKT-11070-A</v>
          </cell>
          <cell r="E989">
            <v>11070</v>
          </cell>
          <cell r="F989" t="str">
            <v>Quality &amp; Excellence</v>
          </cell>
          <cell r="G989" t="str">
            <v>DREBA2012-14</v>
          </cell>
          <cell r="H989" t="str">
            <v>DR CORE MKT</v>
          </cell>
        </row>
        <row r="990">
          <cell r="C990">
            <v>8118871</v>
          </cell>
          <cell r="D990" t="str">
            <v>DREBA2012-14AUTO DR-11070-A</v>
          </cell>
          <cell r="E990">
            <v>11070</v>
          </cell>
          <cell r="F990" t="str">
            <v>Quality &amp; Excellence</v>
          </cell>
          <cell r="G990" t="str">
            <v>DREBA2012-14</v>
          </cell>
          <cell r="H990" t="str">
            <v>AUTO DR</v>
          </cell>
        </row>
        <row r="991">
          <cell r="C991">
            <v>8118872</v>
          </cell>
          <cell r="D991" t="str">
            <v>DREBA2012-14EMRGTEK-11070-A</v>
          </cell>
          <cell r="E991">
            <v>11070</v>
          </cell>
          <cell r="F991" t="str">
            <v>Quality &amp; Excellence</v>
          </cell>
          <cell r="G991" t="str">
            <v>DREBA2012-14</v>
          </cell>
          <cell r="H991" t="str">
            <v>EMRGTEK</v>
          </cell>
        </row>
        <row r="992">
          <cell r="C992">
            <v>8118873</v>
          </cell>
          <cell r="D992" t="str">
            <v>DREBA2012-14INTG ENE AUD-11070-A</v>
          </cell>
          <cell r="E992">
            <v>11070</v>
          </cell>
          <cell r="F992" t="str">
            <v>Quality &amp; Excellence</v>
          </cell>
          <cell r="G992" t="str">
            <v>DREBA2012-14</v>
          </cell>
          <cell r="H992" t="str">
            <v>INTG ENE AUD</v>
          </cell>
        </row>
        <row r="993">
          <cell r="C993">
            <v>8118874</v>
          </cell>
          <cell r="D993" t="str">
            <v>DREBA2012-14PERM LOAD_01-11070-A</v>
          </cell>
          <cell r="E993">
            <v>11070</v>
          </cell>
          <cell r="F993" t="str">
            <v>Quality &amp; Excellence</v>
          </cell>
          <cell r="G993" t="str">
            <v>DREBA2012-14</v>
          </cell>
          <cell r="H993" t="str">
            <v>PERM LOAD_01</v>
          </cell>
        </row>
        <row r="994">
          <cell r="C994">
            <v>8118875</v>
          </cell>
          <cell r="D994" t="str">
            <v>DREBA2012-14TECHNOL INCV-11070-A</v>
          </cell>
          <cell r="E994">
            <v>11070</v>
          </cell>
          <cell r="F994" t="str">
            <v>Quality &amp; Excellence</v>
          </cell>
          <cell r="G994" t="str">
            <v>DREBA2012-14</v>
          </cell>
          <cell r="H994" t="str">
            <v>TECHNOL INCV</v>
          </cell>
        </row>
        <row r="995">
          <cell r="C995">
            <v>8118876</v>
          </cell>
          <cell r="D995" t="str">
            <v>DREBA2012-14BASEINTERRUP-11070-A</v>
          </cell>
          <cell r="E995">
            <v>11070</v>
          </cell>
          <cell r="F995" t="str">
            <v>Quality &amp; Excellence</v>
          </cell>
          <cell r="G995" t="str">
            <v>DREBA2012-14</v>
          </cell>
          <cell r="H995" t="str">
            <v>BASEINTERRUP</v>
          </cell>
        </row>
        <row r="996">
          <cell r="C996">
            <v>8118877</v>
          </cell>
          <cell r="D996" t="str">
            <v>DREBA2012-14OBMC/SLRP-11070-A</v>
          </cell>
          <cell r="E996">
            <v>11070</v>
          </cell>
          <cell r="F996" t="str">
            <v>Quality &amp; Excellence</v>
          </cell>
          <cell r="G996" t="str">
            <v>DREBA2012-14</v>
          </cell>
          <cell r="H996" t="str">
            <v>OBMC/SLRP</v>
          </cell>
        </row>
        <row r="997">
          <cell r="C997">
            <v>8118878</v>
          </cell>
          <cell r="D997" t="str">
            <v>DREBA2012-14INTG SALES T-11070-A</v>
          </cell>
          <cell r="E997">
            <v>11070</v>
          </cell>
          <cell r="F997" t="str">
            <v>Quality &amp; Excellence</v>
          </cell>
          <cell r="G997" t="str">
            <v>DREBA2012-14</v>
          </cell>
          <cell r="H997" t="str">
            <v>INTG SALES T</v>
          </cell>
        </row>
        <row r="998">
          <cell r="C998">
            <v>8118879</v>
          </cell>
          <cell r="D998" t="str">
            <v>DREBA2012-14INTGRTED E&amp;T-11070-A</v>
          </cell>
          <cell r="E998">
            <v>11070</v>
          </cell>
          <cell r="F998" t="str">
            <v>Quality &amp; Excellence</v>
          </cell>
          <cell r="G998" t="str">
            <v>DREBA2012-14</v>
          </cell>
          <cell r="H998" t="str">
            <v>INTGRTED E&amp;T</v>
          </cell>
        </row>
        <row r="999">
          <cell r="C999">
            <v>8118880</v>
          </cell>
          <cell r="D999" t="str">
            <v>DREBA2012-14INTGRTED MKT-11070-A</v>
          </cell>
          <cell r="E999">
            <v>11070</v>
          </cell>
          <cell r="F999" t="str">
            <v>Quality &amp; Excellence</v>
          </cell>
          <cell r="G999" t="str">
            <v>DREBA2012-14</v>
          </cell>
          <cell r="H999" t="str">
            <v>INTGRTED MKT</v>
          </cell>
        </row>
        <row r="1000">
          <cell r="C1000">
            <v>8118881</v>
          </cell>
          <cell r="D1000" t="str">
            <v>DREBA2012-14PEAK_01-11070-A</v>
          </cell>
          <cell r="E1000">
            <v>11070</v>
          </cell>
          <cell r="F1000" t="str">
            <v>Quality &amp; Excellence</v>
          </cell>
          <cell r="G1000" t="str">
            <v>DREBA2012-14</v>
          </cell>
          <cell r="H1000" t="str">
            <v>PEAK_01</v>
          </cell>
        </row>
        <row r="1001">
          <cell r="C1001">
            <v>8118882</v>
          </cell>
          <cell r="D1001" t="str">
            <v>DREBA2012-14C&amp;I INTM RSC-11070-A</v>
          </cell>
          <cell r="E1001">
            <v>11070</v>
          </cell>
          <cell r="F1001" t="str">
            <v>Quality &amp; Excellence</v>
          </cell>
          <cell r="G1001" t="str">
            <v>DREBA2012-14</v>
          </cell>
          <cell r="H1001" t="str">
            <v>C&amp;I INTM RSC</v>
          </cell>
        </row>
        <row r="1002">
          <cell r="C1002">
            <v>8118884</v>
          </cell>
          <cell r="D1002" t="str">
            <v>DREBA2012-14COMM&amp;IND ANC-11070-A</v>
          </cell>
          <cell r="E1002">
            <v>11070</v>
          </cell>
          <cell r="F1002" t="str">
            <v>Quality &amp; Excellence</v>
          </cell>
          <cell r="G1002" t="str">
            <v>DREBA2012-14</v>
          </cell>
          <cell r="H1002" t="str">
            <v>COMM&amp;IND ANC</v>
          </cell>
        </row>
        <row r="1003">
          <cell r="C1003">
            <v>8118885</v>
          </cell>
          <cell r="D1003" t="str">
            <v>DREBA2012-14SMRT A/C ANC-11070-A</v>
          </cell>
          <cell r="E1003">
            <v>11070</v>
          </cell>
          <cell r="F1003" t="str">
            <v>Quality &amp; Excellence</v>
          </cell>
          <cell r="G1003" t="str">
            <v>DREBA2012-14</v>
          </cell>
          <cell r="H1003" t="str">
            <v>SMRT A/C ANC</v>
          </cell>
        </row>
        <row r="1004">
          <cell r="C1004">
            <v>8118886</v>
          </cell>
          <cell r="D1004" t="str">
            <v>DREBA2012-14CAPACIT BIDD-11070-A</v>
          </cell>
          <cell r="E1004">
            <v>11070</v>
          </cell>
          <cell r="F1004" t="str">
            <v>Quality &amp; Excellence</v>
          </cell>
          <cell r="G1004" t="str">
            <v>DREBA2012-14</v>
          </cell>
          <cell r="H1004" t="str">
            <v>CAPACIT BIDD</v>
          </cell>
        </row>
        <row r="1005">
          <cell r="C1005">
            <v>8118887</v>
          </cell>
          <cell r="D1005" t="str">
            <v>DREBA2012-14DEMAND BIDD-11070-A</v>
          </cell>
          <cell r="E1005">
            <v>11070</v>
          </cell>
          <cell r="F1005" t="str">
            <v>Quality &amp; Excellence</v>
          </cell>
          <cell r="G1005" t="str">
            <v>DREBA2012-14</v>
          </cell>
          <cell r="H1005" t="str">
            <v>DEMAND BIDD</v>
          </cell>
        </row>
        <row r="1006">
          <cell r="C1006">
            <v>8118888</v>
          </cell>
          <cell r="D1006" t="str">
            <v>DREBA2012-14PEAK CHOICE-11070-A</v>
          </cell>
          <cell r="E1006">
            <v>11070</v>
          </cell>
          <cell r="F1006" t="str">
            <v>Quality &amp; Excellence</v>
          </cell>
          <cell r="G1006" t="str">
            <v>DREBA2012-14</v>
          </cell>
          <cell r="H1006" t="str">
            <v>PEAK CHOICE</v>
          </cell>
        </row>
        <row r="1007">
          <cell r="C1007">
            <v>8118889</v>
          </cell>
          <cell r="D1007" t="str">
            <v>DREBA2012-14DR ONLN EROL-11070-A</v>
          </cell>
          <cell r="E1007">
            <v>11070</v>
          </cell>
          <cell r="F1007" t="str">
            <v>Quality &amp; Excellence</v>
          </cell>
          <cell r="G1007" t="str">
            <v>DREBA2012-14</v>
          </cell>
          <cell r="H1007" t="str">
            <v>DR ONLN EROL</v>
          </cell>
        </row>
        <row r="1008">
          <cell r="C1008">
            <v>8118890</v>
          </cell>
          <cell r="D1008" t="str">
            <v>DREBA2012-14INTERACT-11070-A</v>
          </cell>
          <cell r="E1008">
            <v>11070</v>
          </cell>
          <cell r="F1008" t="str">
            <v>Quality &amp; Excellence</v>
          </cell>
          <cell r="G1008" t="str">
            <v>DREBA2012-14</v>
          </cell>
          <cell r="H1008" t="str">
            <v>INTERACT</v>
          </cell>
        </row>
        <row r="1009">
          <cell r="C1009">
            <v>8118891</v>
          </cell>
          <cell r="D1009" t="str">
            <v>DREBA2012-14AGGR MAN PFO-11070-A-CHIN</v>
          </cell>
          <cell r="E1009">
            <v>11070</v>
          </cell>
          <cell r="F1009" t="str">
            <v>Quality &amp; Excellence</v>
          </cell>
          <cell r="G1009" t="str">
            <v>DREBA2012-14</v>
          </cell>
          <cell r="H1009" t="str">
            <v>AGGR MAN PFO</v>
          </cell>
        </row>
        <row r="1010">
          <cell r="C1010">
            <v>8118892</v>
          </cell>
          <cell r="D1010" t="str">
            <v>DREBA2012-14DR CORE E&amp;T-11070-A-CHIN</v>
          </cell>
          <cell r="E1010">
            <v>11070</v>
          </cell>
          <cell r="F1010" t="str">
            <v>Quality &amp; Excellence</v>
          </cell>
          <cell r="G1010" t="str">
            <v>DREBA2012-14</v>
          </cell>
          <cell r="H1010" t="str">
            <v>DR CORE E&amp;T</v>
          </cell>
        </row>
        <row r="1011">
          <cell r="C1011">
            <v>8118893</v>
          </cell>
          <cell r="D1011" t="str">
            <v>DREBA2012-14DR CORE MKT-11070-A-CHIN</v>
          </cell>
          <cell r="E1011">
            <v>11070</v>
          </cell>
          <cell r="F1011" t="str">
            <v>Quality &amp; Excellence</v>
          </cell>
          <cell r="G1011" t="str">
            <v>DREBA2012-14</v>
          </cell>
          <cell r="H1011" t="str">
            <v>DR CORE MKT</v>
          </cell>
        </row>
        <row r="1012">
          <cell r="C1012">
            <v>8118894</v>
          </cell>
          <cell r="D1012" t="str">
            <v>DREBA2012-14AUTO DR-11070-A-CHIN</v>
          </cell>
          <cell r="E1012">
            <v>11070</v>
          </cell>
          <cell r="F1012" t="str">
            <v>Quality &amp; Excellence</v>
          </cell>
          <cell r="G1012" t="str">
            <v>DREBA2012-14</v>
          </cell>
          <cell r="H1012" t="str">
            <v>AUTO DR</v>
          </cell>
        </row>
        <row r="1013">
          <cell r="C1013">
            <v>8118895</v>
          </cell>
          <cell r="D1013" t="str">
            <v>DREBA2012-14EMRGTEK-11070-CHIN</v>
          </cell>
          <cell r="E1013">
            <v>11070</v>
          </cell>
          <cell r="F1013" t="str">
            <v>Quality &amp; Excellence</v>
          </cell>
          <cell r="G1013" t="str">
            <v>DREBA2012-14</v>
          </cell>
          <cell r="H1013" t="str">
            <v>EMRGTEK</v>
          </cell>
        </row>
        <row r="1014">
          <cell r="C1014">
            <v>8118896</v>
          </cell>
          <cell r="D1014" t="str">
            <v>DREBA2012-14INTG ENE AUD-11070-A-CHIN</v>
          </cell>
          <cell r="E1014">
            <v>11070</v>
          </cell>
          <cell r="F1014" t="str">
            <v>Quality &amp; Excellence</v>
          </cell>
          <cell r="G1014" t="str">
            <v>DREBA2012-14</v>
          </cell>
          <cell r="H1014" t="str">
            <v>INTG ENE AUD</v>
          </cell>
        </row>
        <row r="1015">
          <cell r="C1015">
            <v>8118897</v>
          </cell>
          <cell r="D1015" t="str">
            <v>DREBA2012-14PERM LOAD_01-11070-A-CHIN</v>
          </cell>
          <cell r="E1015">
            <v>11070</v>
          </cell>
          <cell r="F1015" t="str">
            <v>Quality &amp; Excellence</v>
          </cell>
          <cell r="G1015" t="str">
            <v>DREBA2012-14</v>
          </cell>
          <cell r="H1015" t="str">
            <v>PERM LOAD_01</v>
          </cell>
        </row>
        <row r="1016">
          <cell r="C1016">
            <v>8118898</v>
          </cell>
          <cell r="D1016" t="str">
            <v>DREBA2012-14TECHNOL INCV-11070-A-CHIN</v>
          </cell>
          <cell r="E1016">
            <v>11070</v>
          </cell>
          <cell r="F1016" t="str">
            <v>Quality &amp; Excellence</v>
          </cell>
          <cell r="G1016" t="str">
            <v>DREBA2012-14</v>
          </cell>
          <cell r="H1016" t="str">
            <v>TECHNOL INCV</v>
          </cell>
        </row>
        <row r="1017">
          <cell r="C1017">
            <v>8118899</v>
          </cell>
          <cell r="D1017" t="str">
            <v>DREBA2012-14BASEINTERRUP-11070-A-CHIN</v>
          </cell>
          <cell r="E1017">
            <v>11070</v>
          </cell>
          <cell r="F1017" t="str">
            <v>Quality &amp; Excellence</v>
          </cell>
          <cell r="G1017" t="str">
            <v>DREBA2012-14</v>
          </cell>
          <cell r="H1017" t="str">
            <v>BASEINTERRUP</v>
          </cell>
        </row>
        <row r="1018">
          <cell r="C1018">
            <v>8118900</v>
          </cell>
          <cell r="D1018" t="str">
            <v>DREBA2012-14OBMC/SLRP-11070-A-CHIN</v>
          </cell>
          <cell r="E1018">
            <v>11070</v>
          </cell>
          <cell r="F1018" t="str">
            <v>Quality &amp; Excellence</v>
          </cell>
          <cell r="G1018" t="str">
            <v>DREBA2012-14</v>
          </cell>
          <cell r="H1018" t="str">
            <v>OBMC/SLRP</v>
          </cell>
        </row>
        <row r="1019">
          <cell r="C1019">
            <v>8118901</v>
          </cell>
          <cell r="D1019" t="str">
            <v>DREBA2012-14INTG SALES T-11070-A-CHIN</v>
          </cell>
          <cell r="E1019">
            <v>11070</v>
          </cell>
          <cell r="F1019" t="str">
            <v>Quality &amp; Excellence</v>
          </cell>
          <cell r="G1019" t="str">
            <v>DREBA2012-14</v>
          </cell>
          <cell r="H1019" t="str">
            <v>INTG SALES T</v>
          </cell>
        </row>
        <row r="1020">
          <cell r="C1020">
            <v>8118902</v>
          </cell>
          <cell r="D1020" t="str">
            <v>DREBA2012-14INTGRTED E&amp;T-11070-A-CHIN</v>
          </cell>
          <cell r="E1020">
            <v>11070</v>
          </cell>
          <cell r="F1020" t="str">
            <v>Quality &amp; Excellence</v>
          </cell>
          <cell r="G1020" t="str">
            <v>DREBA2012-14</v>
          </cell>
          <cell r="H1020" t="str">
            <v>INTGRTED E&amp;T</v>
          </cell>
        </row>
        <row r="1021">
          <cell r="C1021">
            <v>8118903</v>
          </cell>
          <cell r="D1021" t="str">
            <v>DREBA2012-14INTGRTED MKT-11070-A-CHIN</v>
          </cell>
          <cell r="E1021">
            <v>11070</v>
          </cell>
          <cell r="F1021" t="str">
            <v>Quality &amp; Excellence</v>
          </cell>
          <cell r="G1021" t="str">
            <v>DREBA2012-14</v>
          </cell>
          <cell r="H1021" t="str">
            <v>INTGRTED MKT</v>
          </cell>
        </row>
        <row r="1022">
          <cell r="C1022">
            <v>8118904</v>
          </cell>
          <cell r="D1022" t="str">
            <v>DREBA2012-14PEAK_01-11070-A-CHIN</v>
          </cell>
          <cell r="E1022">
            <v>11070</v>
          </cell>
          <cell r="F1022" t="str">
            <v>Quality &amp; Excellence</v>
          </cell>
          <cell r="G1022" t="str">
            <v>DREBA2012-14</v>
          </cell>
          <cell r="H1022" t="str">
            <v>PEAK_01</v>
          </cell>
        </row>
        <row r="1023">
          <cell r="C1023">
            <v>8118905</v>
          </cell>
          <cell r="D1023" t="str">
            <v>DREBA2012-14C&amp;I INTM RSC-11070-A-CHIN</v>
          </cell>
          <cell r="E1023">
            <v>11070</v>
          </cell>
          <cell r="F1023" t="str">
            <v>Quality &amp; Excellence</v>
          </cell>
          <cell r="G1023" t="str">
            <v>DREBA2012-14</v>
          </cell>
          <cell r="H1023" t="str">
            <v>C&amp;I INTM RSC</v>
          </cell>
        </row>
        <row r="1024">
          <cell r="C1024">
            <v>8118906</v>
          </cell>
          <cell r="D1024" t="str">
            <v>DREBA2012-14COMM&amp;IND ANC-11070-A-CHIN</v>
          </cell>
          <cell r="E1024">
            <v>11070</v>
          </cell>
          <cell r="F1024" t="str">
            <v>Quality &amp; Excellence</v>
          </cell>
          <cell r="G1024" t="str">
            <v>DREBA2012-14</v>
          </cell>
          <cell r="H1024" t="str">
            <v>COMM&amp;IND ANC</v>
          </cell>
        </row>
        <row r="1025">
          <cell r="C1025">
            <v>8118907</v>
          </cell>
          <cell r="D1025" t="str">
            <v>DREBA2012-14SMRT A/C ANC-11070-A-CHIN</v>
          </cell>
          <cell r="E1025">
            <v>11070</v>
          </cell>
          <cell r="F1025" t="str">
            <v>Quality &amp; Excellence</v>
          </cell>
          <cell r="G1025" t="str">
            <v>DREBA2012-14</v>
          </cell>
          <cell r="H1025" t="str">
            <v>SMRT A/C ANC</v>
          </cell>
        </row>
        <row r="1026">
          <cell r="C1026">
            <v>8118908</v>
          </cell>
          <cell r="D1026" t="str">
            <v>DREBA2012-14CAPACIT BIDD-11070-A-CHIN</v>
          </cell>
          <cell r="E1026">
            <v>11070</v>
          </cell>
          <cell r="F1026" t="str">
            <v>Quality &amp; Excellence</v>
          </cell>
          <cell r="G1026" t="str">
            <v>DREBA2012-14</v>
          </cell>
          <cell r="H1026" t="str">
            <v>CAPACIT BIDD</v>
          </cell>
        </row>
        <row r="1027">
          <cell r="C1027">
            <v>8118909</v>
          </cell>
          <cell r="D1027" t="str">
            <v>DREBA2012-14DEMAND BIDD-11070-A-CHIN</v>
          </cell>
          <cell r="E1027">
            <v>11070</v>
          </cell>
          <cell r="F1027" t="str">
            <v>Quality &amp; Excellence</v>
          </cell>
          <cell r="G1027" t="str">
            <v>DREBA2012-14</v>
          </cell>
          <cell r="H1027" t="str">
            <v>DEMAND BIDD</v>
          </cell>
        </row>
        <row r="1028">
          <cell r="C1028">
            <v>8118910</v>
          </cell>
          <cell r="D1028" t="str">
            <v>DREBA2012-14PEAK CHOICE-11070-A-CHIN</v>
          </cell>
          <cell r="E1028">
            <v>11070</v>
          </cell>
          <cell r="F1028" t="str">
            <v>Quality &amp; Excellence</v>
          </cell>
          <cell r="G1028" t="str">
            <v>DREBA2012-14</v>
          </cell>
          <cell r="H1028" t="str">
            <v>PEAK CHOICE</v>
          </cell>
        </row>
        <row r="1029">
          <cell r="C1029">
            <v>8118911</v>
          </cell>
          <cell r="D1029" t="str">
            <v>DREBA2012-14DR ONLN EROL-11070-A-CHIN</v>
          </cell>
          <cell r="E1029">
            <v>11070</v>
          </cell>
          <cell r="F1029" t="str">
            <v>Quality &amp; Excellence</v>
          </cell>
          <cell r="G1029" t="str">
            <v>DREBA2012-14</v>
          </cell>
          <cell r="H1029" t="str">
            <v>DR ONLN EROL</v>
          </cell>
        </row>
        <row r="1030">
          <cell r="C1030">
            <v>8118912</v>
          </cell>
          <cell r="D1030" t="str">
            <v>DREBA2012-14INTERACT-11070-A-CHIN</v>
          </cell>
          <cell r="E1030">
            <v>11070</v>
          </cell>
          <cell r="F1030" t="str">
            <v>Quality &amp; Excellence</v>
          </cell>
          <cell r="G1030" t="str">
            <v>DREBA2012-14</v>
          </cell>
          <cell r="H1030" t="str">
            <v>INTERACT</v>
          </cell>
        </row>
        <row r="1031">
          <cell r="C1031">
            <v>8118913</v>
          </cell>
          <cell r="D1031" t="str">
            <v>DREBA2012-14DRE-12835-A-ISTS-PRJT-CHIN</v>
          </cell>
          <cell r="E1031">
            <v>12835</v>
          </cell>
          <cell r="F1031" t="str">
            <v>Demand Response Operations</v>
          </cell>
          <cell r="G1031" t="str">
            <v>DREBA2012-14</v>
          </cell>
          <cell r="H1031" t="str">
            <v>DR ONLN EROL</v>
          </cell>
        </row>
        <row r="1032">
          <cell r="C1032">
            <v>8118914</v>
          </cell>
          <cell r="D1032" t="str">
            <v>DREBA2012-14DRE-12835-A-ISTS-O&amp;M-CHIN</v>
          </cell>
          <cell r="E1032">
            <v>12835</v>
          </cell>
          <cell r="F1032" t="str">
            <v>Demand Response Operations</v>
          </cell>
          <cell r="G1032" t="str">
            <v>DREBA2012-14</v>
          </cell>
          <cell r="H1032" t="str">
            <v>DR ONLN EROL</v>
          </cell>
        </row>
        <row r="1033">
          <cell r="C1033">
            <v>8118972</v>
          </cell>
          <cell r="D1033" t="str">
            <v>BSA-MDSS-O&amp;M-DR-13973-CHIN</v>
          </cell>
          <cell r="E1033">
            <v>13973</v>
          </cell>
          <cell r="F1033" t="str">
            <v>Business System Administration</v>
          </cell>
          <cell r="G1033" t="str">
            <v>DREBA2012-14</v>
          </cell>
          <cell r="H1033" t="str">
            <v>DR ONLN EROL</v>
          </cell>
        </row>
        <row r="1034">
          <cell r="C1034">
            <v>8119096</v>
          </cell>
          <cell r="D1034" t="str">
            <v>INCENTIVE PAYMENTS-A/C CYCLING-10847</v>
          </cell>
          <cell r="E1034">
            <v>10847</v>
          </cell>
          <cell r="F1034" t="str">
            <v>Emerging Markets - Demand Response</v>
          </cell>
          <cell r="G1034" t="str">
            <v>ACEBA2012-14</v>
          </cell>
          <cell r="H1034" t="str">
            <v>ACEBA2012-14</v>
          </cell>
        </row>
        <row r="1035">
          <cell r="C1035">
            <v>8119118</v>
          </cell>
          <cell r="D1035" t="str">
            <v>INTERACT-VENDORS PAYMENT-2012-14-12835-A</v>
          </cell>
          <cell r="E1035">
            <v>12835</v>
          </cell>
          <cell r="F1035" t="str">
            <v>Demand Response Operations</v>
          </cell>
          <cell r="G1035" t="str">
            <v>DREBA2012-14</v>
          </cell>
          <cell r="H1035" t="str">
            <v>INTERACT</v>
          </cell>
        </row>
        <row r="1036">
          <cell r="C1036">
            <v>8119119</v>
          </cell>
          <cell r="D1036" t="str">
            <v>NOTIFY-VENDORS PAYMENT-2012-14-12835-A</v>
          </cell>
          <cell r="E1036">
            <v>12835</v>
          </cell>
          <cell r="F1036" t="str">
            <v>Demand Response Operations</v>
          </cell>
          <cell r="G1036" t="str">
            <v>DREBA2012-14</v>
          </cell>
          <cell r="H1036" t="str">
            <v>INTERACT</v>
          </cell>
        </row>
        <row r="1037">
          <cell r="C1037">
            <v>8119176</v>
          </cell>
          <cell r="D1037" t="str">
            <v>IDSM-DR SERVICE&amp;SALES INCENTIVE-2012-14</v>
          </cell>
          <cell r="E1037">
            <v>11114</v>
          </cell>
          <cell r="F1037" t="str">
            <v>Sales  Operations</v>
          </cell>
          <cell r="G1037" t="str">
            <v>DREBA2012-14</v>
          </cell>
          <cell r="H1037" t="str">
            <v>DR CORE MKT</v>
          </cell>
        </row>
        <row r="1038">
          <cell r="C1038">
            <v>8119177</v>
          </cell>
          <cell r="D1038" t="str">
            <v>TI-INCENTIVE PAYMENTS-2012-14-10847</v>
          </cell>
          <cell r="E1038">
            <v>10847</v>
          </cell>
          <cell r="F1038" t="str">
            <v>Emerging Markets - Demand Response</v>
          </cell>
          <cell r="G1038" t="str">
            <v>DREBA2012-14</v>
          </cell>
          <cell r="H1038" t="str">
            <v>TECHNOL INCV</v>
          </cell>
        </row>
        <row r="1039">
          <cell r="C1039">
            <v>8119179</v>
          </cell>
          <cell r="D1039" t="str">
            <v>CBP-INCENTIVE PAYMENTS-2012-14-10847</v>
          </cell>
          <cell r="E1039">
            <v>10847</v>
          </cell>
          <cell r="F1039" t="str">
            <v>Emerging Markets - Demand Response</v>
          </cell>
          <cell r="G1039" t="str">
            <v>DREBA2012-14</v>
          </cell>
          <cell r="H1039" t="str">
            <v>CAPACIT BIDD</v>
          </cell>
        </row>
        <row r="1040">
          <cell r="C1040">
            <v>8119180</v>
          </cell>
          <cell r="D1040" t="str">
            <v>DBP-INCENTIVE PAYMENTS-2012-14-10847</v>
          </cell>
          <cell r="E1040">
            <v>10847</v>
          </cell>
          <cell r="F1040" t="str">
            <v>Emerging Markets - Demand Response</v>
          </cell>
          <cell r="G1040" t="str">
            <v>DREBA2009-11</v>
          </cell>
          <cell r="H1040" t="str">
            <v>DEMAND BIDD</v>
          </cell>
        </row>
        <row r="1041">
          <cell r="C1041">
            <v>8119181</v>
          </cell>
          <cell r="D1041" t="str">
            <v>PEAKCHOICE-INCENT PAYMENTS-2012-14-10847</v>
          </cell>
          <cell r="E1041">
            <v>10847</v>
          </cell>
          <cell r="F1041" t="str">
            <v>Emerging Markets - Demand Response</v>
          </cell>
          <cell r="G1041" t="str">
            <v>DREBA2009-11</v>
          </cell>
          <cell r="H1041" t="str">
            <v>PEAK CHOICE</v>
          </cell>
        </row>
        <row r="1042">
          <cell r="C1042">
            <v>8119182</v>
          </cell>
          <cell r="D1042" t="str">
            <v>AUTO DR-INCENTIVE PAYMENTS-2012-14-10847</v>
          </cell>
          <cell r="E1042">
            <v>10847</v>
          </cell>
          <cell r="F1042" t="str">
            <v>Emerging Markets - Demand Response</v>
          </cell>
          <cell r="G1042" t="str">
            <v>DREBA2009-11</v>
          </cell>
          <cell r="H1042" t="str">
            <v>AUTO DR</v>
          </cell>
        </row>
        <row r="1043">
          <cell r="C1043">
            <v>8119183</v>
          </cell>
          <cell r="D1043" t="str">
            <v>TI-NEW CNST CUST INCTV PAYMT 12-14-10847</v>
          </cell>
          <cell r="E1043">
            <v>10847</v>
          </cell>
          <cell r="F1043" t="str">
            <v>Emerging Markets - Demand Response</v>
          </cell>
          <cell r="G1043" t="str">
            <v>DREBA2009-11</v>
          </cell>
          <cell r="H1043" t="str">
            <v>TECHNOL INCV</v>
          </cell>
        </row>
        <row r="1044">
          <cell r="C1044">
            <v>8119184</v>
          </cell>
          <cell r="D1044" t="str">
            <v>INCENTIVE PAYMENTS-PERM LOAD SHIFT-10847</v>
          </cell>
          <cell r="E1044">
            <v>10847</v>
          </cell>
          <cell r="F1044" t="str">
            <v>Emerging Markets - Demand Response</v>
          </cell>
          <cell r="G1044" t="str">
            <v>DREBA2006-08</v>
          </cell>
          <cell r="H1044" t="str">
            <v>PERM LOAD SH</v>
          </cell>
        </row>
        <row r="1045">
          <cell r="C1045">
            <v>8119240</v>
          </cell>
          <cell r="D1045" t="str">
            <v>DREBA2012-14DR CORE MKT-14894-A</v>
          </cell>
          <cell r="E1045">
            <v>14894</v>
          </cell>
          <cell r="F1045" t="str">
            <v>Customer Impact-Deployment Support</v>
          </cell>
          <cell r="G1045" t="str">
            <v>DREBA2012-14</v>
          </cell>
          <cell r="H1045" t="str">
            <v>DR CORE MKT</v>
          </cell>
        </row>
        <row r="1046">
          <cell r="C1046">
            <v>8119241</v>
          </cell>
          <cell r="D1046" t="str">
            <v>DREBA2012-14DR CORE MKT-14893-A</v>
          </cell>
          <cell r="E1046">
            <v>14893</v>
          </cell>
          <cell r="F1046" t="str">
            <v>Customer Impact-Gas Outreach</v>
          </cell>
          <cell r="G1046" t="str">
            <v>DREBA2012-14</v>
          </cell>
          <cell r="H1046" t="str">
            <v>DR CORE MKT</v>
          </cell>
        </row>
        <row r="1047">
          <cell r="C1047">
            <v>8119482</v>
          </cell>
          <cell r="D1047" t="str">
            <v>DREBA-10-12-CEM-PRJ-COMM-14709-I-CES</v>
          </cell>
          <cell r="E1047">
            <v>14709</v>
          </cell>
          <cell r="F1047" t="str">
            <v>Information Technology Products</v>
          </cell>
          <cell r="G1047" t="str">
            <v>DREBA2012-14</v>
          </cell>
          <cell r="H1047" t="str">
            <v>INTG ENE AUD</v>
          </cell>
        </row>
        <row r="1048">
          <cell r="C1048">
            <v>8119483</v>
          </cell>
          <cell r="D1048" t="str">
            <v>DREBA-10-12-INTEGRTD AUD-14709-I-CES</v>
          </cell>
          <cell r="E1048">
            <v>14709</v>
          </cell>
          <cell r="F1048" t="str">
            <v>Information Technology Products</v>
          </cell>
          <cell r="G1048" t="str">
            <v>DREBA2012-14</v>
          </cell>
          <cell r="H1048" t="str">
            <v>INTG ENE AUD</v>
          </cell>
        </row>
        <row r="1049">
          <cell r="C1049">
            <v>8119642</v>
          </cell>
          <cell r="D1049" t="str">
            <v>DREBA2012-14DR ENHANCEMENTS-12385-A-CHIN</v>
          </cell>
          <cell r="E1049">
            <v>12835</v>
          </cell>
          <cell r="F1049" t="str">
            <v>Demand Response Operations</v>
          </cell>
          <cell r="G1049" t="str">
            <v>DREBA2012-14</v>
          </cell>
          <cell r="H1049" t="str">
            <v>DR ONLN EROL</v>
          </cell>
        </row>
        <row r="1050">
          <cell r="C1050">
            <v>8089004</v>
          </cell>
          <cell r="D1050" t="str">
            <v>INCENTIVE PAYMENTS- TRCKD IN ERRA - AMP</v>
          </cell>
          <cell r="E1050">
            <v>12835</v>
          </cell>
          <cell r="F1050" t="str">
            <v>Demand Response Operations</v>
          </cell>
          <cell r="G1050" t="str">
            <v>DREBA2006-08</v>
          </cell>
          <cell r="H1050" t="str">
            <v>OTHER_01</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rogramKey"/>
      <sheetName val="DREBA2012"/>
      <sheetName val="ACEBA2012"/>
      <sheetName val="DREBA Detail"/>
      <sheetName val="ACEBA Detail"/>
      <sheetName val="PCClookup"/>
      <sheetName val="BC Reference"/>
      <sheetName val="ORDERS BW"/>
      <sheetName val="Sheet1"/>
    </sheetNames>
    <sheetDataSet>
      <sheetData sheetId="0"/>
      <sheetData sheetId="1"/>
      <sheetData sheetId="2"/>
      <sheetData sheetId="3"/>
      <sheetData sheetId="4"/>
      <sheetData sheetId="5"/>
      <sheetData sheetId="6"/>
      <sheetData sheetId="7">
        <row r="2">
          <cell r="C2">
            <v>2</v>
          </cell>
          <cell r="D2">
            <v>3</v>
          </cell>
          <cell r="E2">
            <v>4</v>
          </cell>
          <cell r="F2">
            <v>5</v>
          </cell>
          <cell r="G2">
            <v>6</v>
          </cell>
          <cell r="H2">
            <v>7</v>
          </cell>
        </row>
        <row r="4">
          <cell r="C4" t="str">
            <v>Order Description</v>
          </cell>
          <cell r="D4" t="str">
            <v>RespCC</v>
          </cell>
          <cell r="E4" t="str">
            <v>RespCC Name</v>
          </cell>
          <cell r="F4" t="str">
            <v>Funding Cycle Name</v>
          </cell>
          <cell r="G4" t="str">
            <v>Program level 3</v>
          </cell>
          <cell r="H4" t="str">
            <v>CEE Cost Type</v>
          </cell>
        </row>
        <row r="5">
          <cell r="C5" t="str">
            <v>DEMAND RESPONSE-ACEBA</v>
          </cell>
          <cell r="D5" t="str">
            <v>13983</v>
          </cell>
          <cell r="E5" t="str">
            <v>Emerging Information Products &amp; Platform</v>
          </cell>
          <cell r="F5" t="str">
            <v>ACEBA2007-11</v>
          </cell>
          <cell r="G5" t="str">
            <v>ACEBA2007-11</v>
          </cell>
          <cell r="H5" t="str">
            <v>A</v>
          </cell>
        </row>
        <row r="6">
          <cell r="C6" t="str">
            <v>BUDGET-2012-CES-BAL-13678-ACEBA2012-14</v>
          </cell>
          <cell r="D6" t="str">
            <v>13678</v>
          </cell>
          <cell r="E6" t="str">
            <v>Large Business: Govt, Com, AG</v>
          </cell>
          <cell r="F6" t="str">
            <v>ACEBA2007-11</v>
          </cell>
          <cell r="G6" t="str">
            <v>ACEBA2007-11</v>
          </cell>
          <cell r="H6" t="str">
            <v>#</v>
          </cell>
        </row>
        <row r="7">
          <cell r="C7" t="str">
            <v>BUDGET-2012-CES-BAL-13723-ACEBA2012-14</v>
          </cell>
          <cell r="D7" t="str">
            <v>13723</v>
          </cell>
          <cell r="E7" t="str">
            <v>Policy Planning</v>
          </cell>
          <cell r="F7" t="str">
            <v>ACEBA2007-11</v>
          </cell>
          <cell r="G7" t="str">
            <v>ACEBA2007-11</v>
          </cell>
          <cell r="H7" t="str">
            <v>#</v>
          </cell>
        </row>
        <row r="8">
          <cell r="C8" t="str">
            <v>BUDGET-2012-CES-BAL-13636-ACEBA2012-14</v>
          </cell>
          <cell r="D8" t="str">
            <v>13636</v>
          </cell>
          <cell r="E8" t="str">
            <v>Portfolio Data &amp; Analysis/SHIN</v>
          </cell>
          <cell r="F8" t="str">
            <v>ACEBA2007-11</v>
          </cell>
          <cell r="G8" t="str">
            <v>ACEBA2007-11</v>
          </cell>
          <cell r="H8" t="str">
            <v>#</v>
          </cell>
        </row>
        <row r="9">
          <cell r="C9" t="str">
            <v>BUDGET-2012-CES-BAL-12832-ACEBA2012-14</v>
          </cell>
          <cell r="D9" t="str">
            <v>12832</v>
          </cell>
          <cell r="E9" t="str">
            <v>Enrollment &amp; Incentive Mgmt (IPC)</v>
          </cell>
          <cell r="F9" t="str">
            <v>ACEBA2007-11</v>
          </cell>
          <cell r="G9" t="str">
            <v>ACEBA2007-11</v>
          </cell>
          <cell r="H9" t="str">
            <v>#</v>
          </cell>
        </row>
        <row r="10">
          <cell r="C10" t="str">
            <v>BUDGET-2012-CES-BAL-14714-ACEBA2012-14</v>
          </cell>
          <cell r="D10" t="str">
            <v>14714</v>
          </cell>
          <cell r="E10" t="str">
            <v>Operations Support</v>
          </cell>
          <cell r="F10" t="str">
            <v>ACEBA2007-11</v>
          </cell>
          <cell r="G10" t="str">
            <v>ACEBA2007-11</v>
          </cell>
          <cell r="H10" t="str">
            <v>#</v>
          </cell>
        </row>
        <row r="11">
          <cell r="C11" t="str">
            <v>BUDGET-2012-CES-BAL-10847-ACEBA2012-14</v>
          </cell>
          <cell r="D11" t="str">
            <v>10847</v>
          </cell>
          <cell r="E11" t="str">
            <v>Emerging Markets - Demand Response</v>
          </cell>
          <cell r="F11" t="str">
            <v>ACEBA2007-11</v>
          </cell>
          <cell r="G11" t="str">
            <v>ACEBA2007-11</v>
          </cell>
          <cell r="H11" t="str">
            <v>#</v>
          </cell>
        </row>
        <row r="12">
          <cell r="C12" t="str">
            <v>BUDGET-2012-CES-BAL-13983-ACEBA2012-14</v>
          </cell>
          <cell r="D12" t="str">
            <v>13983</v>
          </cell>
          <cell r="E12" t="str">
            <v>Emerging Information Products &amp; Platform</v>
          </cell>
          <cell r="F12" t="str">
            <v>ACEBA2007-11</v>
          </cell>
          <cell r="G12" t="str">
            <v>ACEBA2007-11</v>
          </cell>
          <cell r="H12" t="str">
            <v>#</v>
          </cell>
        </row>
        <row r="13">
          <cell r="C13" t="str">
            <v>BUDGET-2012-CES-BAL-11115-ACEBA2012-14</v>
          </cell>
          <cell r="D13" t="str">
            <v>11115</v>
          </cell>
          <cell r="E13" t="str">
            <v>Inspection Verification Admin</v>
          </cell>
          <cell r="F13" t="str">
            <v>ACEBA2007-11</v>
          </cell>
          <cell r="G13" t="str">
            <v>ACEBA2007-11</v>
          </cell>
          <cell r="H13" t="str">
            <v>#</v>
          </cell>
        </row>
        <row r="14">
          <cell r="C14" t="str">
            <v>BUDGET-2012-CES-BAL-12835-ACEBA2012-14</v>
          </cell>
          <cell r="D14" t="str">
            <v>12835</v>
          </cell>
          <cell r="E14" t="str">
            <v>Demand Response Operations</v>
          </cell>
          <cell r="F14" t="str">
            <v>ACEBA2007-11</v>
          </cell>
          <cell r="G14" t="str">
            <v>ACEBA2007-11</v>
          </cell>
          <cell r="H14" t="str">
            <v>#</v>
          </cell>
        </row>
        <row r="15">
          <cell r="C15" t="str">
            <v>EQUIPMENT INSTALLATION-A/C CYCLING-ACEBA</v>
          </cell>
          <cell r="D15" t="str">
            <v>10847</v>
          </cell>
          <cell r="E15" t="str">
            <v>Emerging Markets - Demand Response</v>
          </cell>
          <cell r="F15" t="str">
            <v>ACEBA2007-11</v>
          </cell>
          <cell r="G15" t="str">
            <v>ACEBA2007-11</v>
          </cell>
          <cell r="H15" t="str">
            <v>A</v>
          </cell>
        </row>
        <row r="16">
          <cell r="C16" t="str">
            <v>EQUIPMENT MAINTENANCE-A/C CYCLING-ACEBA</v>
          </cell>
          <cell r="D16" t="str">
            <v>10847</v>
          </cell>
          <cell r="E16" t="str">
            <v>Emerging Markets - Demand Response</v>
          </cell>
          <cell r="F16" t="str">
            <v>ACEBA2007-11</v>
          </cell>
          <cell r="G16" t="str">
            <v>ACEBA2007-11</v>
          </cell>
          <cell r="H16" t="str">
            <v>A</v>
          </cell>
        </row>
        <row r="17">
          <cell r="C17" t="str">
            <v>AUDIT-A/C CYCLING - ACEBA</v>
          </cell>
          <cell r="D17" t="str">
            <v>10847</v>
          </cell>
          <cell r="E17" t="str">
            <v>Emerging Markets - Demand Response</v>
          </cell>
          <cell r="F17" t="str">
            <v>ACEBA2007-11</v>
          </cell>
          <cell r="G17" t="str">
            <v>ACEBA2007-11</v>
          </cell>
          <cell r="H17" t="str">
            <v>A</v>
          </cell>
        </row>
        <row r="18">
          <cell r="C18" t="str">
            <v>CUSTMR SRVC CALL CNTRS-A/C CYCLING-ACEBA</v>
          </cell>
          <cell r="D18" t="str">
            <v>10847</v>
          </cell>
          <cell r="E18" t="str">
            <v>Emerging Markets - Demand Response</v>
          </cell>
          <cell r="F18" t="str">
            <v>ACEBA2007-11</v>
          </cell>
          <cell r="G18" t="str">
            <v>ACEBA2007-11</v>
          </cell>
          <cell r="H18" t="str">
            <v>A</v>
          </cell>
        </row>
        <row r="19">
          <cell r="C19" t="str">
            <v>IT SUPPORT &amp; DEVLPMNT-A/C CYCLING-ACEBA</v>
          </cell>
          <cell r="D19" t="str">
            <v>10847</v>
          </cell>
          <cell r="E19" t="str">
            <v>Emerging Markets - Demand Response</v>
          </cell>
          <cell r="F19" t="str">
            <v>ACEBA2007-11</v>
          </cell>
          <cell r="G19" t="str">
            <v>ACEBA2007-11</v>
          </cell>
          <cell r="H19" t="str">
            <v>A</v>
          </cell>
        </row>
        <row r="20">
          <cell r="C20" t="str">
            <v>PROGRAM MGMT-A/C CYCLING - ACEBA</v>
          </cell>
          <cell r="D20" t="str">
            <v>10847</v>
          </cell>
          <cell r="E20" t="str">
            <v>Emerging Markets - Demand Response</v>
          </cell>
          <cell r="F20" t="str">
            <v>ACEBA2007-11</v>
          </cell>
          <cell r="G20" t="str">
            <v>ACEBA2007-11</v>
          </cell>
          <cell r="H20" t="str">
            <v>A</v>
          </cell>
        </row>
        <row r="21">
          <cell r="C21" t="str">
            <v>PROG MKTG-A/C CYCLING-MATS&amp;RESRCH-ACEBA</v>
          </cell>
          <cell r="D21" t="str">
            <v>10847</v>
          </cell>
          <cell r="E21" t="str">
            <v>Emerging Markets - Demand Response</v>
          </cell>
          <cell r="F21" t="str">
            <v>ACEBA2007-11</v>
          </cell>
          <cell r="G21" t="str">
            <v>ACEBA2007-11</v>
          </cell>
          <cell r="H21" t="str">
            <v>M</v>
          </cell>
        </row>
        <row r="22">
          <cell r="C22" t="str">
            <v>INCENTIVE PAYMENTS-A/C CYCLING - ACEBA</v>
          </cell>
          <cell r="D22" t="str">
            <v>10847</v>
          </cell>
          <cell r="E22" t="str">
            <v>Emerging Markets - Demand Response</v>
          </cell>
          <cell r="F22" t="str">
            <v>ACEBA2007-11</v>
          </cell>
          <cell r="G22" t="str">
            <v>ACEBA2007-11</v>
          </cell>
          <cell r="H22" t="str">
            <v>C</v>
          </cell>
        </row>
        <row r="23">
          <cell r="C23" t="str">
            <v>M&amp;E-SMART AC 2008 EX POST LD IMP</v>
          </cell>
          <cell r="D23" t="str">
            <v>13982</v>
          </cell>
          <cell r="E23" t="str">
            <v>DR Policy-Planning &amp; Analysis</v>
          </cell>
          <cell r="F23" t="str">
            <v>ACEBA2007-11</v>
          </cell>
          <cell r="G23" t="str">
            <v>ACEBA2007-11</v>
          </cell>
          <cell r="H23" t="str">
            <v>A</v>
          </cell>
        </row>
        <row r="24">
          <cell r="C24" t="str">
            <v>M&amp;E-SMART AC 2009-2020 EX ANTE LD IMP</v>
          </cell>
          <cell r="D24" t="str">
            <v>13982</v>
          </cell>
          <cell r="E24" t="str">
            <v>DR Policy-Planning &amp; Analysis</v>
          </cell>
          <cell r="F24" t="str">
            <v>ACEBA2007-11</v>
          </cell>
          <cell r="G24" t="str">
            <v>ACEBA2007-11</v>
          </cell>
          <cell r="H24" t="str">
            <v>A</v>
          </cell>
        </row>
        <row r="25">
          <cell r="C25" t="str">
            <v>PROG MKTG-A/C CYCLING-OTHER LABOR-ACEBA</v>
          </cell>
          <cell r="D25" t="str">
            <v>10847</v>
          </cell>
          <cell r="E25" t="str">
            <v>Emerging Markets - Demand Response</v>
          </cell>
          <cell r="F25" t="str">
            <v>ACEBA2007-11</v>
          </cell>
          <cell r="G25" t="str">
            <v>ACEBA2007-11</v>
          </cell>
          <cell r="H25" t="str">
            <v>A</v>
          </cell>
        </row>
        <row r="26">
          <cell r="C26" t="str">
            <v>MATLS &amp; REF FEES-AFFILIATES-ACEBA</v>
          </cell>
          <cell r="D26" t="str">
            <v>10847</v>
          </cell>
          <cell r="E26" t="str">
            <v>Emerging Markets - Demand Response</v>
          </cell>
          <cell r="F26" t="str">
            <v>ACEBA2007-11</v>
          </cell>
          <cell r="G26" t="str">
            <v>ACEBA2007-11</v>
          </cell>
          <cell r="H26" t="str">
            <v>A</v>
          </cell>
        </row>
        <row r="27">
          <cell r="C27" t="str">
            <v>MATLS &amp; REF FEES-SERVICE &amp; SALES-ACEBA</v>
          </cell>
          <cell r="D27" t="str">
            <v>10847</v>
          </cell>
          <cell r="E27" t="str">
            <v>Emerging Markets - Demand Response</v>
          </cell>
          <cell r="F27" t="str">
            <v>ACEBA2007-11</v>
          </cell>
          <cell r="G27" t="str">
            <v>ACEBA2007-11</v>
          </cell>
          <cell r="H27" t="str">
            <v>A</v>
          </cell>
        </row>
        <row r="28">
          <cell r="C28" t="str">
            <v>M&amp;E-SMRTAC 2009 EX PST/2010-21 EX ANT LD</v>
          </cell>
          <cell r="D28" t="str">
            <v>13768</v>
          </cell>
          <cell r="E28" t="str">
            <v>EM&amp;V</v>
          </cell>
          <cell r="F28" t="str">
            <v>ACEBA2007-11</v>
          </cell>
          <cell r="G28" t="str">
            <v>ACEBA2007-11</v>
          </cell>
          <cell r="H28" t="str">
            <v>A</v>
          </cell>
        </row>
        <row r="29">
          <cell r="C29" t="str">
            <v>M&amp;E-SMRTAC 2010 EX PST/2011-22 EX ANT LD</v>
          </cell>
          <cell r="D29" t="str">
            <v>13768</v>
          </cell>
          <cell r="E29" t="str">
            <v>EM&amp;V</v>
          </cell>
          <cell r="F29" t="str">
            <v>ACEBA2007-11</v>
          </cell>
          <cell r="G29" t="str">
            <v>ACEBA2007-11</v>
          </cell>
          <cell r="H29" t="str">
            <v>A</v>
          </cell>
        </row>
        <row r="30">
          <cell r="C30" t="str">
            <v>M&amp;E-SMRTAC 2011 EX PST/2012-23 EX ANT LD</v>
          </cell>
          <cell r="D30" t="str">
            <v>13768</v>
          </cell>
          <cell r="E30" t="str">
            <v>EM&amp;V</v>
          </cell>
          <cell r="F30" t="str">
            <v>ACEBA2007-11</v>
          </cell>
          <cell r="G30" t="str">
            <v>ACEBA2007-11</v>
          </cell>
          <cell r="H30" t="str">
            <v>A</v>
          </cell>
        </row>
        <row r="31">
          <cell r="C31" t="str">
            <v>ACEBA2007-11 DR OPS SUPPORT-A</v>
          </cell>
          <cell r="D31" t="str">
            <v>13840</v>
          </cell>
          <cell r="E31" t="str">
            <v>Solut Mktg - Residential</v>
          </cell>
          <cell r="F31" t="str">
            <v>ACEBA2007-11</v>
          </cell>
          <cell r="G31" t="str">
            <v>ACEBA2007-11</v>
          </cell>
          <cell r="H31" t="str">
            <v>A</v>
          </cell>
        </row>
        <row r="32">
          <cell r="C32" t="str">
            <v>ACEBA2012-14A-11115-A</v>
          </cell>
          <cell r="D32" t="str">
            <v>11115</v>
          </cell>
          <cell r="E32" t="str">
            <v>Inspection Verification Admin</v>
          </cell>
          <cell r="F32" t="str">
            <v>ACEBA2012-14</v>
          </cell>
          <cell r="G32" t="str">
            <v>ACEBA2012-14</v>
          </cell>
          <cell r="H32" t="str">
            <v>A</v>
          </cell>
        </row>
        <row r="33">
          <cell r="C33" t="str">
            <v>ACEBA2012-14-12832-A</v>
          </cell>
          <cell r="D33" t="str">
            <v>12832</v>
          </cell>
          <cell r="E33" t="str">
            <v>Enrollment &amp; Incentive Mgmt (IPC)</v>
          </cell>
          <cell r="F33" t="str">
            <v>ACEBA2012-14</v>
          </cell>
          <cell r="G33" t="str">
            <v>ACEBA2012-14</v>
          </cell>
          <cell r="H33" t="str">
            <v>A</v>
          </cell>
        </row>
        <row r="34">
          <cell r="C34" t="str">
            <v>ACEBA2012-14-13636-A</v>
          </cell>
          <cell r="D34" t="str">
            <v>13636</v>
          </cell>
          <cell r="E34" t="str">
            <v>Portfolio Data &amp; Analysis/SHIN</v>
          </cell>
          <cell r="F34" t="str">
            <v>ACEBA2012-14</v>
          </cell>
          <cell r="G34" t="str">
            <v>ACEBA2012-14</v>
          </cell>
          <cell r="H34" t="str">
            <v>A</v>
          </cell>
        </row>
        <row r="35">
          <cell r="C35" t="str">
            <v>ACEBA2012-14-13678-A</v>
          </cell>
          <cell r="D35" t="str">
            <v>13678</v>
          </cell>
          <cell r="E35" t="str">
            <v>Large Business: Govt, Com, AG</v>
          </cell>
          <cell r="F35" t="str">
            <v>ACEBA2012-14</v>
          </cell>
          <cell r="G35" t="str">
            <v>ACEBA2012-14</v>
          </cell>
          <cell r="H35" t="str">
            <v>A</v>
          </cell>
        </row>
        <row r="36">
          <cell r="C36" t="str">
            <v>ACEBA2012-14-13723-A</v>
          </cell>
          <cell r="D36" t="str">
            <v>13723</v>
          </cell>
          <cell r="E36" t="str">
            <v>Policy Planning</v>
          </cell>
          <cell r="F36" t="str">
            <v>ACEBA2012-14</v>
          </cell>
          <cell r="G36" t="str">
            <v>ACEBA2012-14</v>
          </cell>
          <cell r="H36" t="str">
            <v>A</v>
          </cell>
        </row>
        <row r="37">
          <cell r="C37" t="str">
            <v>ACEBA2012-14-14714-A</v>
          </cell>
          <cell r="D37" t="str">
            <v>14714</v>
          </cell>
          <cell r="E37" t="str">
            <v>Operations Support</v>
          </cell>
          <cell r="F37" t="str">
            <v>ACEBA2012-14</v>
          </cell>
          <cell r="G37" t="str">
            <v>ACEBA2012-14</v>
          </cell>
          <cell r="H37" t="str">
            <v>A</v>
          </cell>
        </row>
        <row r="38">
          <cell r="C38" t="str">
            <v>ACEBA2012-14ACEBA2007-11-10847-A-CHIN</v>
          </cell>
          <cell r="D38" t="str">
            <v>10847</v>
          </cell>
          <cell r="E38" t="str">
            <v>Emerging Markets - Demand Response</v>
          </cell>
          <cell r="F38" t="str">
            <v>ACEBA2012-14</v>
          </cell>
          <cell r="G38" t="str">
            <v>ACEBA2007-11</v>
          </cell>
          <cell r="H38" t="str">
            <v>A</v>
          </cell>
        </row>
        <row r="39">
          <cell r="C39" t="str">
            <v>ACEBA2012-14-13636-A-CHIN</v>
          </cell>
          <cell r="D39" t="str">
            <v>13636</v>
          </cell>
          <cell r="E39" t="str">
            <v>Portfolio Data &amp; Analysis/SHIN</v>
          </cell>
          <cell r="F39" t="str">
            <v>ACEBA2012-14</v>
          </cell>
          <cell r="G39" t="str">
            <v>ACEBA2012-14</v>
          </cell>
          <cell r="H39" t="str">
            <v>A</v>
          </cell>
        </row>
        <row r="40">
          <cell r="C40" t="str">
            <v>SMARTAC MARKETING-ACEBA-13840</v>
          </cell>
          <cell r="D40" t="str">
            <v>13840</v>
          </cell>
          <cell r="E40" t="str">
            <v>Solut Mktg - Residential</v>
          </cell>
          <cell r="F40" t="str">
            <v>ACEBA2012-14</v>
          </cell>
          <cell r="G40" t="str">
            <v>ACEBA2012-14</v>
          </cell>
          <cell r="H40" t="str">
            <v>A</v>
          </cell>
        </row>
        <row r="41">
          <cell r="C41" t="str">
            <v>ACEBA2012-14 DR OPS SUPPORT-12835-A</v>
          </cell>
          <cell r="D41" t="str">
            <v>12835</v>
          </cell>
          <cell r="E41" t="str">
            <v>Demand Response Operations</v>
          </cell>
          <cell r="F41" t="str">
            <v>ACEBA2012-14</v>
          </cell>
          <cell r="G41" t="str">
            <v>ACEBA2012-14</v>
          </cell>
          <cell r="H41" t="str">
            <v>A</v>
          </cell>
        </row>
        <row r="42">
          <cell r="C42" t="str">
            <v>ACEBA2012-14PRGM MGM-A/C CYCLING-11070-A</v>
          </cell>
          <cell r="D42" t="str">
            <v>11070</v>
          </cell>
          <cell r="E42" t="str">
            <v>Quality &amp; Excellence</v>
          </cell>
          <cell r="F42" t="str">
            <v>ACEBA2012-14</v>
          </cell>
          <cell r="G42" t="str">
            <v>ACEBA2012-14</v>
          </cell>
          <cell r="H42" t="str">
            <v>A</v>
          </cell>
        </row>
        <row r="43">
          <cell r="C43" t="str">
            <v>ACEBA2012-14PRGMKG-A/CCYCOTHLAB-11070-A</v>
          </cell>
          <cell r="D43" t="str">
            <v>11070</v>
          </cell>
          <cell r="E43" t="str">
            <v>Quality &amp; Excellence</v>
          </cell>
          <cell r="F43" t="str">
            <v>ACEBA2012-14</v>
          </cell>
          <cell r="G43" t="str">
            <v>ACEBA2012-14</v>
          </cell>
          <cell r="H43" t="str">
            <v>A</v>
          </cell>
        </row>
        <row r="44">
          <cell r="C44" t="str">
            <v>ACEBA2012-14-AUDIT-A/C CYCLING-11070-A</v>
          </cell>
          <cell r="D44" t="str">
            <v>11070</v>
          </cell>
          <cell r="E44" t="str">
            <v>Quality &amp; Excellence</v>
          </cell>
          <cell r="F44" t="str">
            <v>ACEBA2012-14</v>
          </cell>
          <cell r="G44" t="str">
            <v>ACEBA2012-14</v>
          </cell>
          <cell r="H44" t="str">
            <v>A</v>
          </cell>
        </row>
        <row r="45">
          <cell r="C45" t="str">
            <v>ACEBA2012-14 DR OPS SUPPORT-11070-A</v>
          </cell>
          <cell r="D45" t="str">
            <v>11070</v>
          </cell>
          <cell r="E45" t="str">
            <v>Quality &amp; Excellence</v>
          </cell>
          <cell r="F45" t="str">
            <v>ACEBA2012-14</v>
          </cell>
          <cell r="G45" t="str">
            <v>ACEBA2012-14</v>
          </cell>
          <cell r="H45" t="str">
            <v>A</v>
          </cell>
        </row>
        <row r="46">
          <cell r="C46" t="str">
            <v>ACEBA2012-14PROG MGMT-A/CCYCLING-14045-A</v>
          </cell>
          <cell r="D46" t="str">
            <v>14045</v>
          </cell>
          <cell r="E46" t="str">
            <v>Policy Implementation &amp; Reporting</v>
          </cell>
          <cell r="F46" t="str">
            <v>ACEBA2012-14</v>
          </cell>
          <cell r="G46" t="str">
            <v>ACEBA2012-14</v>
          </cell>
          <cell r="H46" t="str">
            <v>A</v>
          </cell>
        </row>
        <row r="47">
          <cell r="C47" t="str">
            <v>EQUIPMNT INSTALL-A/C CYCLING-ACEBA-10847</v>
          </cell>
          <cell r="D47" t="str">
            <v>10847</v>
          </cell>
          <cell r="E47" t="str">
            <v>Emerging Markets - Demand Response</v>
          </cell>
          <cell r="F47" t="str">
            <v>ACEBA2012-14</v>
          </cell>
          <cell r="G47" t="str">
            <v>ACEBA2012-14</v>
          </cell>
          <cell r="H47" t="str">
            <v>A</v>
          </cell>
        </row>
        <row r="48">
          <cell r="C48" t="str">
            <v>EQUIPMNT MNTNANCE-A/C CYCLE-ACEBA-10847</v>
          </cell>
          <cell r="D48" t="str">
            <v>10847</v>
          </cell>
          <cell r="E48" t="str">
            <v>Emerging Markets - Demand Response</v>
          </cell>
          <cell r="F48" t="str">
            <v>ACEBA2012-14</v>
          </cell>
          <cell r="G48" t="str">
            <v>ACEBA2012-14</v>
          </cell>
          <cell r="H48" t="str">
            <v>A</v>
          </cell>
        </row>
        <row r="49">
          <cell r="C49" t="str">
            <v>AUDIT-A/C CYCLING - ACEBA-10847</v>
          </cell>
          <cell r="D49" t="str">
            <v>10847</v>
          </cell>
          <cell r="E49" t="str">
            <v>Emerging Markets - Demand Response</v>
          </cell>
          <cell r="F49" t="str">
            <v>ACEBA2012-14</v>
          </cell>
          <cell r="G49" t="str">
            <v>ACEBA2012-14</v>
          </cell>
          <cell r="H49" t="str">
            <v>A</v>
          </cell>
        </row>
        <row r="50">
          <cell r="C50" t="str">
            <v>CUSTMRSRVCCALLCNTR-A/C CYCLE-ACEBA-10847</v>
          </cell>
          <cell r="D50" t="str">
            <v>10847</v>
          </cell>
          <cell r="E50" t="str">
            <v>Emerging Markets - Demand Response</v>
          </cell>
          <cell r="F50" t="str">
            <v>ACEBA2012-14</v>
          </cell>
          <cell r="G50" t="str">
            <v>ACEBA2012-14</v>
          </cell>
          <cell r="H50" t="str">
            <v>A</v>
          </cell>
        </row>
        <row r="51">
          <cell r="C51" t="str">
            <v>IT SUPRT&amp;DEVLPMNT-A/C CYCLE-ACEBA-10847</v>
          </cell>
          <cell r="D51" t="str">
            <v>10847</v>
          </cell>
          <cell r="E51" t="str">
            <v>Emerging Markets - Demand Response</v>
          </cell>
          <cell r="F51" t="str">
            <v>ACEBA2012-14</v>
          </cell>
          <cell r="G51" t="str">
            <v>ACEBA2012-14</v>
          </cell>
          <cell r="H51" t="str">
            <v>A</v>
          </cell>
        </row>
        <row r="52">
          <cell r="C52" t="str">
            <v>ACEBA12-14-PROG MKTG-CYCL-MATL-10847-A</v>
          </cell>
          <cell r="D52" t="str">
            <v>10847</v>
          </cell>
          <cell r="E52" t="str">
            <v>Emerging Markets - Demand Response</v>
          </cell>
          <cell r="F52" t="str">
            <v>ACEBA2012-14</v>
          </cell>
          <cell r="G52" t="str">
            <v>ACEBA2012-14</v>
          </cell>
          <cell r="H52" t="str">
            <v>A</v>
          </cell>
        </row>
        <row r="53">
          <cell r="C53" t="str">
            <v>PROGMKTG-A/C CYCLE-OTHRLABOR-ACEBA-10847</v>
          </cell>
          <cell r="D53" t="str">
            <v>10847</v>
          </cell>
          <cell r="E53" t="str">
            <v>Emerging Markets - Demand Response</v>
          </cell>
          <cell r="F53" t="str">
            <v>ACEBA2012-14</v>
          </cell>
          <cell r="G53" t="str">
            <v>ACEBA2012-14</v>
          </cell>
          <cell r="H53" t="str">
            <v>A</v>
          </cell>
        </row>
        <row r="54">
          <cell r="C54" t="str">
            <v>MATLS &amp; REF FEES-AFFILIATES-ACEBA-10847</v>
          </cell>
          <cell r="D54" t="str">
            <v>10847</v>
          </cell>
          <cell r="E54" t="str">
            <v>Emerging Markets - Demand Response</v>
          </cell>
          <cell r="F54" t="str">
            <v>ACEBA2012-14</v>
          </cell>
          <cell r="G54" t="str">
            <v>ACEBA2012-14</v>
          </cell>
          <cell r="H54" t="str">
            <v>A</v>
          </cell>
        </row>
        <row r="55">
          <cell r="C55" t="str">
            <v>MATLS &amp; REF FEES-S&amp;S-ACEBA-10847</v>
          </cell>
          <cell r="D55" t="str">
            <v>10847</v>
          </cell>
          <cell r="E55" t="str">
            <v>Emerging Markets - Demand Response</v>
          </cell>
          <cell r="F55" t="str">
            <v>ACEBA2012-14</v>
          </cell>
          <cell r="G55" t="str">
            <v>ACEBA2012-14</v>
          </cell>
          <cell r="H55" t="str">
            <v>A</v>
          </cell>
        </row>
        <row r="56">
          <cell r="C56" t="str">
            <v>ACEBA2012-14 DR OPS SUPPORT-10847-A</v>
          </cell>
          <cell r="D56" t="str">
            <v>10847</v>
          </cell>
          <cell r="E56" t="str">
            <v>Emerging Markets - Demand Response</v>
          </cell>
          <cell r="F56" t="str">
            <v>ACEBA2012-14</v>
          </cell>
          <cell r="G56" t="str">
            <v>ACEBA2012-14</v>
          </cell>
          <cell r="H56" t="str">
            <v>A</v>
          </cell>
        </row>
        <row r="57">
          <cell r="C57" t="str">
            <v>SMARTAC MARKETING-ACEBA-13984</v>
          </cell>
          <cell r="D57" t="str">
            <v>13984</v>
          </cell>
          <cell r="E57" t="str">
            <v>Customer Insight &amp; Strategy Director</v>
          </cell>
          <cell r="F57" t="str">
            <v>ACEBA2012-14</v>
          </cell>
          <cell r="G57" t="str">
            <v>ACEBA2012-14</v>
          </cell>
          <cell r="H57" t="str">
            <v>A</v>
          </cell>
        </row>
        <row r="58">
          <cell r="C58" t="str">
            <v>ACEBA2012-14 ACEBA2007-11-14710-A</v>
          </cell>
          <cell r="D58" t="str">
            <v>14710</v>
          </cell>
          <cell r="E58" t="str">
            <v>Small Medium Bus Energy Solution &amp; Svc</v>
          </cell>
          <cell r="F58" t="str">
            <v>ACEBA2012-14</v>
          </cell>
          <cell r="G58" t="str">
            <v>ACEBA2012-14</v>
          </cell>
          <cell r="H58" t="str">
            <v>A</v>
          </cell>
        </row>
        <row r="59">
          <cell r="C59" t="str">
            <v>ACEBA12-14-PROG MKTG-CYCL-MATL-10847-M</v>
          </cell>
          <cell r="D59" t="str">
            <v>10847</v>
          </cell>
          <cell r="E59" t="str">
            <v>Emerging Markets - Demand Response</v>
          </cell>
          <cell r="F59" t="str">
            <v>ACEBA2012-14</v>
          </cell>
          <cell r="G59" t="str">
            <v>ACEBA2012-14</v>
          </cell>
          <cell r="H59" t="str">
            <v>M</v>
          </cell>
        </row>
        <row r="60">
          <cell r="C60" t="str">
            <v>ACEBA2012-PROGMGMT-10847-A</v>
          </cell>
          <cell r="D60" t="str">
            <v>10847</v>
          </cell>
          <cell r="E60" t="str">
            <v>Emerging Markets - Demand Response</v>
          </cell>
          <cell r="F60" t="str">
            <v>ACEBA2012-14</v>
          </cell>
          <cell r="G60" t="str">
            <v>ACEBA2012-14</v>
          </cell>
          <cell r="H60" t="str">
            <v>A</v>
          </cell>
        </row>
        <row r="61">
          <cell r="C61" t="str">
            <v>INCENTIVE PAYMENTS-BIP</v>
          </cell>
          <cell r="D61" t="str">
            <v>12835</v>
          </cell>
          <cell r="E61" t="str">
            <v>Demand Response Operations</v>
          </cell>
          <cell r="F61" t="str">
            <v>DREBA2006-08</v>
          </cell>
          <cell r="G61" t="str">
            <v>OTHER_01</v>
          </cell>
          <cell r="H61" t="str">
            <v>C</v>
          </cell>
        </row>
        <row r="62">
          <cell r="C62" t="str">
            <v>STANDARD COST VARIANCE - CSR RT - MWC ID</v>
          </cell>
          <cell r="D62" t="str">
            <v>12835</v>
          </cell>
          <cell r="E62" t="str">
            <v>Demand Response Operations</v>
          </cell>
          <cell r="F62" t="str">
            <v>DREBA2009-11</v>
          </cell>
          <cell r="G62" t="str">
            <v>OTHER_01</v>
          </cell>
          <cell r="H62" t="str">
            <v>A</v>
          </cell>
        </row>
        <row r="63">
          <cell r="C63" t="str">
            <v>DEMAND RESPONSE WG2</v>
          </cell>
          <cell r="D63" t="str">
            <v>12835</v>
          </cell>
          <cell r="E63" t="str">
            <v>Demand Response Operations</v>
          </cell>
          <cell r="F63" t="str">
            <v>DREBA2006-08</v>
          </cell>
          <cell r="G63" t="str">
            <v>OTHER_01</v>
          </cell>
          <cell r="H63" t="str">
            <v>A</v>
          </cell>
        </row>
        <row r="64">
          <cell r="C64" t="str">
            <v>PLS INCENTIVES</v>
          </cell>
          <cell r="D64" t="str">
            <v>13776</v>
          </cell>
          <cell r="E64" t="str">
            <v>CES Products Senior Director</v>
          </cell>
          <cell r="F64" t="str">
            <v>DREBA2006-08</v>
          </cell>
          <cell r="G64" t="str">
            <v>PERM LOAD SH</v>
          </cell>
          <cell r="H64" t="str">
            <v>C</v>
          </cell>
        </row>
        <row r="65">
          <cell r="C65" t="str">
            <v>DEMAND RESPONSE-DBP PROGRAM</v>
          </cell>
          <cell r="D65" t="str">
            <v>12835</v>
          </cell>
          <cell r="E65" t="str">
            <v>Demand Response Operations</v>
          </cell>
          <cell r="F65" t="str">
            <v>DREBA2009-11</v>
          </cell>
          <cell r="G65" t="str">
            <v>DEMAND BIDD</v>
          </cell>
          <cell r="H65" t="str">
            <v>A</v>
          </cell>
        </row>
        <row r="66">
          <cell r="C66" t="str">
            <v>DEMAND RESPONSE-CBP PROGRAM</v>
          </cell>
          <cell r="D66" t="str">
            <v>12835</v>
          </cell>
          <cell r="E66" t="str">
            <v>Demand Response Operations</v>
          </cell>
          <cell r="F66" t="str">
            <v>DREBA2009-11</v>
          </cell>
          <cell r="G66" t="str">
            <v>CAPACIT BIDD</v>
          </cell>
          <cell r="H66" t="str">
            <v>A</v>
          </cell>
        </row>
        <row r="67">
          <cell r="C67" t="str">
            <v>DEMAND RESPONSE-BIP PROGRAM</v>
          </cell>
          <cell r="D67" t="str">
            <v>12835</v>
          </cell>
          <cell r="E67" t="str">
            <v>Demand Response Operations</v>
          </cell>
          <cell r="F67" t="str">
            <v>DREBA2009-11</v>
          </cell>
          <cell r="G67" t="str">
            <v>BASEINTERRUP</v>
          </cell>
          <cell r="H67" t="str">
            <v>A</v>
          </cell>
        </row>
        <row r="68">
          <cell r="C68" t="str">
            <v>DEMAND RESPONSE-AMP PROGRAM</v>
          </cell>
          <cell r="D68" t="str">
            <v>12835</v>
          </cell>
          <cell r="E68" t="str">
            <v>Demand Response Operations</v>
          </cell>
          <cell r="F68" t="str">
            <v>DREBA2009-11</v>
          </cell>
          <cell r="G68" t="str">
            <v>AGGR MAN PFO</v>
          </cell>
          <cell r="H68" t="str">
            <v>A</v>
          </cell>
        </row>
        <row r="69">
          <cell r="C69" t="str">
            <v>DEMAND RESPONSE-AUTO DR PROGRAM</v>
          </cell>
          <cell r="D69" t="str">
            <v>13983</v>
          </cell>
          <cell r="E69" t="str">
            <v>Emerging Information Products &amp; Platform</v>
          </cell>
          <cell r="F69" t="str">
            <v>DREBA2009-11</v>
          </cell>
          <cell r="G69" t="str">
            <v>AUTO DR</v>
          </cell>
          <cell r="H69" t="str">
            <v>A</v>
          </cell>
        </row>
        <row r="70">
          <cell r="C70" t="str">
            <v>DEMAND RESPONSE-PLS PROGRAM</v>
          </cell>
          <cell r="D70" t="str">
            <v>13983</v>
          </cell>
          <cell r="E70" t="str">
            <v>Emerging Information Products &amp; Platform</v>
          </cell>
          <cell r="F70" t="str">
            <v>DREBA2009-11</v>
          </cell>
          <cell r="G70" t="str">
            <v>PERM LOAD_01</v>
          </cell>
          <cell r="H70" t="str">
            <v>A</v>
          </cell>
        </row>
        <row r="71">
          <cell r="C71" t="str">
            <v>DEMAND RESPONSE-PEAKCHOICE PROGRAM</v>
          </cell>
          <cell r="D71" t="str">
            <v>12835</v>
          </cell>
          <cell r="E71" t="str">
            <v>Demand Response Operations</v>
          </cell>
          <cell r="F71" t="str">
            <v>DREBA2009-11</v>
          </cell>
          <cell r="G71" t="str">
            <v>PEAK CHOICE</v>
          </cell>
          <cell r="H71" t="str">
            <v>A</v>
          </cell>
        </row>
        <row r="72">
          <cell r="C72" t="str">
            <v>DEMAND RESPONSE-EMERG TECH PROGRAM</v>
          </cell>
          <cell r="D72" t="str">
            <v>13983</v>
          </cell>
          <cell r="E72" t="str">
            <v>Emerging Information Products &amp; Platform</v>
          </cell>
          <cell r="F72" t="str">
            <v>DREBA2009-11</v>
          </cell>
          <cell r="G72" t="str">
            <v>EMRGTEK</v>
          </cell>
          <cell r="H72" t="str">
            <v>A</v>
          </cell>
        </row>
        <row r="73">
          <cell r="C73" t="str">
            <v>DEMAND RESPONSE-PEAK PROGRAM</v>
          </cell>
          <cell r="D73" t="str">
            <v>13983</v>
          </cell>
          <cell r="E73" t="str">
            <v>Emerging Information Products &amp; Platform</v>
          </cell>
          <cell r="F73" t="str">
            <v>DREBA2009-11</v>
          </cell>
          <cell r="G73" t="str">
            <v>PEAK_01</v>
          </cell>
          <cell r="H73" t="str">
            <v>A</v>
          </cell>
        </row>
        <row r="74">
          <cell r="C74" t="str">
            <v>DEMAND RESPONSE-DRE PROGRAM</v>
          </cell>
          <cell r="D74" t="str">
            <v>12835</v>
          </cell>
          <cell r="E74" t="str">
            <v>Demand Response Operations</v>
          </cell>
          <cell r="F74" t="str">
            <v>DREBA2009-11</v>
          </cell>
          <cell r="G74" t="str">
            <v>DR ONLN EROL</v>
          </cell>
          <cell r="H74" t="str">
            <v>A</v>
          </cell>
        </row>
        <row r="75">
          <cell r="C75" t="str">
            <v>DEMAND RESPONSE-INTERACT PROGRAM</v>
          </cell>
          <cell r="D75" t="str">
            <v>12835</v>
          </cell>
          <cell r="E75" t="str">
            <v>Demand Response Operations</v>
          </cell>
          <cell r="F75" t="str">
            <v>DREBA2009-11</v>
          </cell>
          <cell r="G75" t="str">
            <v>INTERACT</v>
          </cell>
          <cell r="H75" t="str">
            <v>A</v>
          </cell>
        </row>
        <row r="76">
          <cell r="C76" t="str">
            <v>DEMAND RESPONSE-M&amp;E</v>
          </cell>
          <cell r="D76" t="str">
            <v>13768</v>
          </cell>
          <cell r="E76" t="str">
            <v>EM&amp;V</v>
          </cell>
          <cell r="F76" t="str">
            <v>DREBA2009-11</v>
          </cell>
          <cell r="G76" t="str">
            <v>EM&amp;V_01</v>
          </cell>
          <cell r="H76" t="str">
            <v>A</v>
          </cell>
        </row>
        <row r="77">
          <cell r="C77" t="str">
            <v>STATEWIDE DR AWARENESS CAMPAIGN</v>
          </cell>
          <cell r="D77" t="str">
            <v>13983</v>
          </cell>
          <cell r="E77" t="str">
            <v>Emerging Information Products &amp; Platform</v>
          </cell>
          <cell r="F77" t="str">
            <v>DREBA2009-11</v>
          </cell>
          <cell r="G77" t="str">
            <v>STW DR AWR C</v>
          </cell>
          <cell r="H77" t="str">
            <v>A</v>
          </cell>
        </row>
        <row r="78">
          <cell r="C78" t="str">
            <v>DEMAND RESPONSE-OBMC/SLRP PROGRAM</v>
          </cell>
          <cell r="D78" t="str">
            <v>12835</v>
          </cell>
          <cell r="E78" t="str">
            <v>Demand Response Operations</v>
          </cell>
          <cell r="F78" t="str">
            <v>DREBA2009-11</v>
          </cell>
          <cell r="G78" t="str">
            <v>OBMC/SLRP</v>
          </cell>
          <cell r="H78" t="str">
            <v>A</v>
          </cell>
        </row>
        <row r="79">
          <cell r="C79" t="str">
            <v>DEMAND RESPONSE-INTERGRTD SALES TRAINING</v>
          </cell>
          <cell r="D79" t="str">
            <v>13983</v>
          </cell>
          <cell r="E79" t="str">
            <v>Emerging Information Products &amp; Platform</v>
          </cell>
          <cell r="F79" t="str">
            <v>DREBA2009-11</v>
          </cell>
          <cell r="G79" t="str">
            <v>INTG SALES T</v>
          </cell>
          <cell r="H79" t="str">
            <v>A</v>
          </cell>
        </row>
        <row r="80">
          <cell r="C80" t="str">
            <v>PROGRAM MARKETING-SPP</v>
          </cell>
          <cell r="D80" t="str">
            <v>13983</v>
          </cell>
          <cell r="E80" t="str">
            <v>Emerging Information Products &amp; Platform</v>
          </cell>
          <cell r="F80" t="str">
            <v>DREBA2006-08</v>
          </cell>
          <cell r="G80" t="str">
            <v>OTHER_01</v>
          </cell>
          <cell r="H80" t="str">
            <v>A</v>
          </cell>
        </row>
        <row r="81">
          <cell r="C81" t="str">
            <v>M&amp;E-PGMSTUDYANALYSIS(WG2)</v>
          </cell>
          <cell r="D81" t="str">
            <v>13982</v>
          </cell>
          <cell r="E81" t="str">
            <v>DR Policy-Planning &amp; Analysis</v>
          </cell>
          <cell r="F81" t="str">
            <v>DREBA2006-08</v>
          </cell>
          <cell r="G81" t="str">
            <v>EM&amp;V</v>
          </cell>
          <cell r="H81" t="str">
            <v>A</v>
          </cell>
        </row>
        <row r="82">
          <cell r="C82" t="str">
            <v>M&amp;E-TA/TI</v>
          </cell>
          <cell r="D82" t="str">
            <v>13982</v>
          </cell>
          <cell r="E82" t="str">
            <v>DR Policy-Planning &amp; Analysis</v>
          </cell>
          <cell r="F82" t="str">
            <v>DREBA2006-08</v>
          </cell>
          <cell r="G82" t="str">
            <v>EM&amp;V</v>
          </cell>
          <cell r="H82" t="str">
            <v>A</v>
          </cell>
        </row>
        <row r="83">
          <cell r="C83" t="str">
            <v>M&amp;E-FYPN</v>
          </cell>
          <cell r="D83" t="str">
            <v>13982</v>
          </cell>
          <cell r="E83" t="str">
            <v>DR Policy-Planning &amp; Analysis</v>
          </cell>
          <cell r="F83" t="str">
            <v>DREBA2006-08</v>
          </cell>
          <cell r="G83" t="str">
            <v>EM&amp;V</v>
          </cell>
          <cell r="H83" t="str">
            <v>A</v>
          </cell>
        </row>
        <row r="84">
          <cell r="C84" t="str">
            <v>PROGRAM MARKETING-A/C CYCLING</v>
          </cell>
          <cell r="D84" t="str">
            <v>10847</v>
          </cell>
          <cell r="E84" t="str">
            <v>Emerging Markets - Demand Response</v>
          </cell>
          <cell r="F84" t="str">
            <v>DREBA2006-08</v>
          </cell>
          <cell r="G84" t="str">
            <v>OTHER_01</v>
          </cell>
          <cell r="H84" t="str">
            <v>A</v>
          </cell>
        </row>
        <row r="85">
          <cell r="C85" t="str">
            <v>INCENTIVE PAYMENTS-A/C CYCLING</v>
          </cell>
          <cell r="D85" t="str">
            <v>10847</v>
          </cell>
          <cell r="E85" t="str">
            <v>Emerging Markets - Demand Response</v>
          </cell>
          <cell r="F85" t="str">
            <v>DREBA2006-08</v>
          </cell>
          <cell r="G85" t="str">
            <v>OTHER_01</v>
          </cell>
          <cell r="H85" t="str">
            <v>C</v>
          </cell>
        </row>
        <row r="86">
          <cell r="C86" t="str">
            <v>INCENTIVE PAYMENTS-PERM LOAD SHIFT</v>
          </cell>
          <cell r="D86" t="str">
            <v>10847</v>
          </cell>
          <cell r="E86" t="str">
            <v>Emerging Markets - Demand Response</v>
          </cell>
          <cell r="F86" t="str">
            <v>DREBA2006-08</v>
          </cell>
          <cell r="G86" t="str">
            <v>PERM LOAD SH</v>
          </cell>
          <cell r="H86" t="str">
            <v>C</v>
          </cell>
        </row>
        <row r="87">
          <cell r="C87" t="str">
            <v>M&amp;E- EX ANTE LOAD IMPACT PROTCLS DEVELOP</v>
          </cell>
          <cell r="D87" t="str">
            <v>13982</v>
          </cell>
          <cell r="E87" t="str">
            <v>DR Policy-Planning &amp; Analysis</v>
          </cell>
          <cell r="F87" t="str">
            <v>DREBA2006-08</v>
          </cell>
          <cell r="G87" t="str">
            <v>EM&amp;V</v>
          </cell>
          <cell r="H87" t="str">
            <v>A</v>
          </cell>
        </row>
        <row r="88">
          <cell r="C88" t="str">
            <v>PROGRAM DESIGN-M&amp;E</v>
          </cell>
          <cell r="D88" t="str">
            <v>13982</v>
          </cell>
          <cell r="E88" t="str">
            <v>DR Policy-Planning &amp; Analysis</v>
          </cell>
          <cell r="F88" t="str">
            <v>DREBA2006-08</v>
          </cell>
          <cell r="G88" t="str">
            <v>EM&amp;V</v>
          </cell>
          <cell r="H88" t="str">
            <v>A</v>
          </cell>
        </row>
        <row r="89">
          <cell r="C89" t="str">
            <v>PROGRAM MANAGEMENT-PERM LOAD SHIFT</v>
          </cell>
          <cell r="D89" t="str">
            <v>10847</v>
          </cell>
          <cell r="E89" t="str">
            <v>Emerging Markets - Demand Response</v>
          </cell>
          <cell r="F89" t="str">
            <v>DREBA2006-08</v>
          </cell>
          <cell r="G89" t="str">
            <v>PERM LOAD SH</v>
          </cell>
          <cell r="H89" t="str">
            <v>A</v>
          </cell>
        </row>
        <row r="90">
          <cell r="C90" t="str">
            <v>PROGRAM MGMT-M&amp;E</v>
          </cell>
          <cell r="D90" t="str">
            <v>13982</v>
          </cell>
          <cell r="E90" t="str">
            <v>DR Policy-Planning &amp; Analysis</v>
          </cell>
          <cell r="F90" t="str">
            <v>DREBA2006-08</v>
          </cell>
          <cell r="G90" t="str">
            <v>EM&amp;V</v>
          </cell>
          <cell r="H90" t="str">
            <v>A</v>
          </cell>
        </row>
        <row r="91">
          <cell r="C91" t="str">
            <v>DR POTENTIAL STUDY-M&amp;E</v>
          </cell>
          <cell r="D91" t="str">
            <v>13982</v>
          </cell>
          <cell r="E91" t="str">
            <v>DR Policy-Planning &amp; Analysis</v>
          </cell>
          <cell r="F91" t="str">
            <v>DREBA2006-08</v>
          </cell>
          <cell r="G91" t="str">
            <v>EM&amp;V</v>
          </cell>
          <cell r="H91" t="str">
            <v>A</v>
          </cell>
        </row>
        <row r="92">
          <cell r="C92" t="str">
            <v>M&amp;E-STWD AMP/CBP 2008 EX POST LD IMPACT</v>
          </cell>
          <cell r="D92" t="str">
            <v>13982</v>
          </cell>
          <cell r="E92" t="str">
            <v>DR Policy-Planning &amp; Analysis</v>
          </cell>
          <cell r="F92" t="str">
            <v>DREBA2006-08</v>
          </cell>
          <cell r="G92" t="str">
            <v>EM&amp;V</v>
          </cell>
          <cell r="H92" t="str">
            <v>A</v>
          </cell>
        </row>
        <row r="93">
          <cell r="C93" t="str">
            <v>M&amp;E-STWD AMP/CBP 2009-20 EX ANTE LD IMP</v>
          </cell>
          <cell r="D93" t="str">
            <v>13982</v>
          </cell>
          <cell r="E93" t="str">
            <v>DR Policy-Planning &amp; Analysis</v>
          </cell>
          <cell r="F93" t="str">
            <v>DREBA2006-08</v>
          </cell>
          <cell r="G93" t="str">
            <v>EM&amp;V</v>
          </cell>
          <cell r="H93" t="str">
            <v>A</v>
          </cell>
        </row>
        <row r="94">
          <cell r="C94" t="str">
            <v>BEC-PROGRAM MGMT-2009-11</v>
          </cell>
          <cell r="D94" t="str">
            <v>10847</v>
          </cell>
          <cell r="E94" t="str">
            <v>Emerging Markets - Demand Response</v>
          </cell>
          <cell r="F94" t="str">
            <v>DREBA2009-11</v>
          </cell>
          <cell r="G94" t="str">
            <v>BUS ENE COAL</v>
          </cell>
          <cell r="H94" t="str">
            <v>A</v>
          </cell>
        </row>
        <row r="95">
          <cell r="C95" t="str">
            <v>PEAK-PROGRAM MANAGEMENT-2009-11</v>
          </cell>
          <cell r="D95" t="str">
            <v>10847</v>
          </cell>
          <cell r="E95" t="str">
            <v>Emerging Markets - Demand Response</v>
          </cell>
          <cell r="F95" t="str">
            <v>DREBA2009-11</v>
          </cell>
          <cell r="G95" t="str">
            <v>PEAK_01</v>
          </cell>
          <cell r="H95" t="str">
            <v>A</v>
          </cell>
        </row>
        <row r="96">
          <cell r="C96" t="str">
            <v>PEAK-PROGRAM MARKETING-2009-11</v>
          </cell>
          <cell r="D96" t="str">
            <v>10847</v>
          </cell>
          <cell r="E96" t="str">
            <v>Emerging Markets - Demand Response</v>
          </cell>
          <cell r="F96" t="str">
            <v>DREBA2009-11</v>
          </cell>
          <cell r="G96" t="str">
            <v>PEAK_01</v>
          </cell>
          <cell r="H96" t="str">
            <v>A</v>
          </cell>
        </row>
        <row r="97">
          <cell r="C97" t="str">
            <v>AUTO DR-PROGRAM DESIGN-2009-11</v>
          </cell>
          <cell r="D97" t="str">
            <v>10847</v>
          </cell>
          <cell r="E97" t="str">
            <v>Emerging Markets - Demand Response</v>
          </cell>
          <cell r="F97" t="str">
            <v>DREBA2009-11</v>
          </cell>
          <cell r="G97" t="str">
            <v>AUTO DR</v>
          </cell>
          <cell r="H97" t="str">
            <v>A</v>
          </cell>
        </row>
        <row r="98">
          <cell r="C98" t="str">
            <v>EMERG TECH-PROGRAM DESIGN-2009-11</v>
          </cell>
          <cell r="D98" t="str">
            <v>10847</v>
          </cell>
          <cell r="E98" t="str">
            <v>Emerging Markets - Demand Response</v>
          </cell>
          <cell r="F98" t="str">
            <v>DREBA2009-11</v>
          </cell>
          <cell r="G98" t="str">
            <v>EMRGTEK</v>
          </cell>
          <cell r="H98" t="str">
            <v>A</v>
          </cell>
        </row>
        <row r="99">
          <cell r="C99" t="str">
            <v>CBP-PROGRAM MANAGEMENT-2009-11</v>
          </cell>
          <cell r="D99" t="str">
            <v>12835</v>
          </cell>
          <cell r="E99" t="str">
            <v>Demand Response Operations</v>
          </cell>
          <cell r="F99" t="str">
            <v>DREBA2009-11</v>
          </cell>
          <cell r="G99" t="str">
            <v>CAPACIT BIDD</v>
          </cell>
          <cell r="H99" t="str">
            <v>A</v>
          </cell>
        </row>
        <row r="100">
          <cell r="C100" t="str">
            <v>DBP-PROGRAM MARKETING-2009-11</v>
          </cell>
          <cell r="D100" t="str">
            <v>12835</v>
          </cell>
          <cell r="E100" t="str">
            <v>Demand Response Operations</v>
          </cell>
          <cell r="F100" t="str">
            <v>DREBA2009-11</v>
          </cell>
          <cell r="G100" t="str">
            <v>DEMAND BIDD</v>
          </cell>
          <cell r="H100" t="str">
            <v>A</v>
          </cell>
        </row>
        <row r="101">
          <cell r="C101" t="str">
            <v>CPP-PROGRAM MARKETING-2009-11</v>
          </cell>
          <cell r="D101" t="str">
            <v>12835</v>
          </cell>
          <cell r="E101" t="str">
            <v>Demand Response Operations</v>
          </cell>
          <cell r="F101" t="str">
            <v>DREBA2009-11</v>
          </cell>
          <cell r="G101" t="str">
            <v>CR PEAK PRIC</v>
          </cell>
          <cell r="H101" t="str">
            <v>A</v>
          </cell>
        </row>
        <row r="102">
          <cell r="C102" t="str">
            <v>BIP-PROGRAM MARKETING-2009-11</v>
          </cell>
          <cell r="D102" t="str">
            <v>12835</v>
          </cell>
          <cell r="E102" t="str">
            <v>Demand Response Operations</v>
          </cell>
          <cell r="F102" t="str">
            <v>DREBA2009-11</v>
          </cell>
          <cell r="G102" t="str">
            <v>BASEINTERRUP</v>
          </cell>
          <cell r="H102" t="str">
            <v>A</v>
          </cell>
        </row>
        <row r="103">
          <cell r="C103" t="str">
            <v>INTERACT-VENDORS PAYMENT-2009-11</v>
          </cell>
          <cell r="D103" t="str">
            <v>12835</v>
          </cell>
          <cell r="E103" t="str">
            <v>Demand Response Operations</v>
          </cell>
          <cell r="F103" t="str">
            <v>DREBA2009-11</v>
          </cell>
          <cell r="G103" t="str">
            <v>INTERACT</v>
          </cell>
          <cell r="H103" t="str">
            <v>A</v>
          </cell>
        </row>
        <row r="104">
          <cell r="C104" t="str">
            <v>M&amp;E-RES TOU 2009-2020 EX ANTE LOAD IMP</v>
          </cell>
          <cell r="D104" t="str">
            <v>13982</v>
          </cell>
          <cell r="E104" t="str">
            <v>DR Policy-Planning &amp; Analysis</v>
          </cell>
          <cell r="F104" t="str">
            <v>DREBA2006-08</v>
          </cell>
          <cell r="G104" t="str">
            <v>EM&amp;V</v>
          </cell>
          <cell r="H104" t="str">
            <v>A</v>
          </cell>
        </row>
        <row r="105">
          <cell r="C105" t="str">
            <v>M&amp;E-NON RES TOU 2008 EX POST LOAD IMPACT</v>
          </cell>
          <cell r="D105" t="str">
            <v>13982</v>
          </cell>
          <cell r="E105" t="str">
            <v>DR Policy-Planning &amp; Analysis</v>
          </cell>
          <cell r="F105" t="str">
            <v>DREBA2006-08</v>
          </cell>
          <cell r="G105" t="str">
            <v>EM&amp;V</v>
          </cell>
          <cell r="H105" t="str">
            <v>A</v>
          </cell>
        </row>
        <row r="106">
          <cell r="C106" t="str">
            <v>M&amp;E-NON RES TOU 2009-2020 EX ANTE LD IMP</v>
          </cell>
          <cell r="D106" t="str">
            <v>13982</v>
          </cell>
          <cell r="E106" t="str">
            <v>DR Policy-Planning &amp; Analysis</v>
          </cell>
          <cell r="F106" t="str">
            <v>DREBA2006-08</v>
          </cell>
          <cell r="G106" t="str">
            <v>EM&amp;V</v>
          </cell>
          <cell r="H106" t="str">
            <v>A</v>
          </cell>
        </row>
        <row r="107">
          <cell r="C107" t="str">
            <v>AMP-1-PROGRAM MANAGEMENT-2009-11</v>
          </cell>
          <cell r="D107" t="str">
            <v>12835</v>
          </cell>
          <cell r="E107" t="str">
            <v>Demand Response Operations</v>
          </cell>
          <cell r="F107" t="str">
            <v>DREBA2009-11</v>
          </cell>
          <cell r="G107" t="str">
            <v>AGGR MAN PFO</v>
          </cell>
          <cell r="H107" t="str">
            <v>A</v>
          </cell>
        </row>
        <row r="108">
          <cell r="C108" t="str">
            <v>AMP-DATA RETRIEVAL AND SVCS-2009-11</v>
          </cell>
          <cell r="D108" t="str">
            <v>12835</v>
          </cell>
          <cell r="E108" t="str">
            <v>Demand Response Operations</v>
          </cell>
          <cell r="F108" t="str">
            <v>DREBA2009-11</v>
          </cell>
          <cell r="G108" t="str">
            <v>AGGR MAN PFO</v>
          </cell>
          <cell r="H108" t="str">
            <v>A</v>
          </cell>
        </row>
        <row r="109">
          <cell r="C109" t="str">
            <v>AMP-MDSS-ISTS APPL DEV-2009-11</v>
          </cell>
          <cell r="D109" t="str">
            <v>12835</v>
          </cell>
          <cell r="E109" t="str">
            <v>Demand Response Operations</v>
          </cell>
          <cell r="F109" t="str">
            <v>DREBA2009-11</v>
          </cell>
          <cell r="G109" t="str">
            <v>AGGR MAN PFO</v>
          </cell>
          <cell r="H109" t="str">
            <v>A</v>
          </cell>
        </row>
        <row r="110">
          <cell r="C110" t="str">
            <v>AMP-MDSS-ISTS O&amp;M-2009-11</v>
          </cell>
          <cell r="D110" t="str">
            <v>12835</v>
          </cell>
          <cell r="E110" t="str">
            <v>Demand Response Operations</v>
          </cell>
          <cell r="F110" t="str">
            <v>DREBA2009-11</v>
          </cell>
          <cell r="G110" t="str">
            <v>AGGR MAN PFO</v>
          </cell>
          <cell r="H110" t="str">
            <v>A</v>
          </cell>
        </row>
        <row r="111">
          <cell r="C111" t="str">
            <v>AUTO DR-INCENTIVE PAYMENTS-2009-11</v>
          </cell>
          <cell r="D111" t="str">
            <v>10847</v>
          </cell>
          <cell r="E111" t="str">
            <v>Emerging Markets - Demand Response</v>
          </cell>
          <cell r="F111" t="str">
            <v>DREBA2009-11</v>
          </cell>
          <cell r="G111" t="str">
            <v>AUTO DR</v>
          </cell>
          <cell r="H111" t="str">
            <v>C</v>
          </cell>
        </row>
        <row r="112">
          <cell r="C112" t="str">
            <v>AUTO DR-INITIATIVES IMPLMT-2009-11</v>
          </cell>
          <cell r="D112" t="str">
            <v>10847</v>
          </cell>
          <cell r="E112" t="str">
            <v>Emerging Markets - Demand Response</v>
          </cell>
          <cell r="F112" t="str">
            <v>DREBA2009-11</v>
          </cell>
          <cell r="G112" t="str">
            <v>AUTO DR</v>
          </cell>
          <cell r="H112" t="str">
            <v>A</v>
          </cell>
        </row>
        <row r="113">
          <cell r="C113" t="str">
            <v>AUTO DR-MDSS-ISTS O&amp;M-2009-11</v>
          </cell>
          <cell r="D113" t="str">
            <v>10847</v>
          </cell>
          <cell r="E113" t="str">
            <v>Emerging Markets - Demand Response</v>
          </cell>
          <cell r="F113" t="str">
            <v>DREBA2009-11</v>
          </cell>
          <cell r="G113" t="str">
            <v>AUTO DR</v>
          </cell>
          <cell r="H113" t="str">
            <v>A</v>
          </cell>
        </row>
        <row r="114">
          <cell r="C114" t="str">
            <v>AUTO DR-PROGRAM MANAGEMENT-2009-11</v>
          </cell>
          <cell r="D114" t="str">
            <v>10847</v>
          </cell>
          <cell r="E114" t="str">
            <v>Emerging Markets - Demand Response</v>
          </cell>
          <cell r="F114" t="str">
            <v>DREBA2009-11</v>
          </cell>
          <cell r="G114" t="str">
            <v>AUTO DR</v>
          </cell>
          <cell r="H114" t="str">
            <v>A</v>
          </cell>
        </row>
        <row r="115">
          <cell r="C115" t="str">
            <v>BIP-BILLING SUPPORT-2009-11</v>
          </cell>
          <cell r="D115" t="str">
            <v>12835</v>
          </cell>
          <cell r="E115" t="str">
            <v>Demand Response Operations</v>
          </cell>
          <cell r="F115" t="str">
            <v>DREBA2009-11</v>
          </cell>
          <cell r="G115" t="str">
            <v>BASEINTERRUP</v>
          </cell>
          <cell r="H115" t="str">
            <v>A</v>
          </cell>
        </row>
        <row r="116">
          <cell r="C116" t="str">
            <v>BIP-DATARETRIEVAL AND SVCS-2009-11</v>
          </cell>
          <cell r="D116" t="str">
            <v>12835</v>
          </cell>
          <cell r="E116" t="str">
            <v>Demand Response Operations</v>
          </cell>
          <cell r="F116" t="str">
            <v>DREBA2009-11</v>
          </cell>
          <cell r="G116" t="str">
            <v>BASEINTERRUP</v>
          </cell>
          <cell r="H116" t="str">
            <v>A</v>
          </cell>
        </row>
        <row r="117">
          <cell r="C117" t="str">
            <v>BIP-PROGRAM MANAGEMENT-2009-11</v>
          </cell>
          <cell r="D117" t="str">
            <v>12835</v>
          </cell>
          <cell r="E117" t="str">
            <v>Demand Response Operations</v>
          </cell>
          <cell r="F117" t="str">
            <v>DREBA2009-11</v>
          </cell>
          <cell r="G117" t="str">
            <v>BASEINTERRUP</v>
          </cell>
          <cell r="H117" t="str">
            <v>A</v>
          </cell>
        </row>
        <row r="118">
          <cell r="C118" t="str">
            <v>CBP-DATARETRIEVAL AND SVCS-2009-11</v>
          </cell>
          <cell r="D118" t="str">
            <v>12835</v>
          </cell>
          <cell r="E118" t="str">
            <v>Demand Response Operations</v>
          </cell>
          <cell r="F118" t="str">
            <v>DREBA2009-11</v>
          </cell>
          <cell r="G118" t="str">
            <v>CAPACIT BIDD</v>
          </cell>
          <cell r="H118" t="str">
            <v>A</v>
          </cell>
        </row>
        <row r="119">
          <cell r="C119" t="str">
            <v>CBP-EQUIPMENT INSTALLATION-2009-11</v>
          </cell>
          <cell r="D119" t="str">
            <v>12835</v>
          </cell>
          <cell r="E119" t="str">
            <v>Demand Response Operations</v>
          </cell>
          <cell r="F119" t="str">
            <v>DREBA2009-11</v>
          </cell>
          <cell r="G119" t="str">
            <v>CAPACIT BIDD</v>
          </cell>
          <cell r="H119" t="str">
            <v>A</v>
          </cell>
        </row>
        <row r="120">
          <cell r="C120" t="str">
            <v>CBP-INCENTIVE PAYMENTS-2009-11</v>
          </cell>
          <cell r="D120" t="str">
            <v>12835</v>
          </cell>
          <cell r="E120" t="str">
            <v>Demand Response Operations</v>
          </cell>
          <cell r="F120" t="str">
            <v>DREBA2009-11</v>
          </cell>
          <cell r="G120" t="str">
            <v>CAPACIT BIDD</v>
          </cell>
          <cell r="H120" t="str">
            <v>C</v>
          </cell>
        </row>
        <row r="121">
          <cell r="C121" t="str">
            <v>CBP-MDSS-ISTS O&amp;M-2009-11</v>
          </cell>
          <cell r="D121" t="str">
            <v>12835</v>
          </cell>
          <cell r="E121" t="str">
            <v>Demand Response Operations</v>
          </cell>
          <cell r="F121" t="str">
            <v>DREBA2009-11</v>
          </cell>
          <cell r="G121" t="str">
            <v>CAPACIT BIDD</v>
          </cell>
          <cell r="H121" t="str">
            <v>A</v>
          </cell>
        </row>
        <row r="122">
          <cell r="C122" t="str">
            <v>CONTRACT CLEAR-PROGRAM MGMT-2009-11</v>
          </cell>
          <cell r="D122" t="str">
            <v>12835</v>
          </cell>
          <cell r="E122" t="str">
            <v>Demand Response Operations</v>
          </cell>
          <cell r="F122" t="str">
            <v>DREBA2009-11</v>
          </cell>
          <cell r="G122" t="str">
            <v>DR ONLN EROL</v>
          </cell>
          <cell r="H122" t="str">
            <v>A</v>
          </cell>
        </row>
        <row r="123">
          <cell r="C123" t="str">
            <v>CPP-BILLING SUPPORT-2009-11</v>
          </cell>
          <cell r="D123" t="str">
            <v>12835</v>
          </cell>
          <cell r="E123" t="str">
            <v>Demand Response Operations</v>
          </cell>
          <cell r="F123" t="str">
            <v>DREBA2009-11</v>
          </cell>
          <cell r="G123" t="str">
            <v>CR PEAK PRIC</v>
          </cell>
          <cell r="H123" t="str">
            <v>A</v>
          </cell>
        </row>
        <row r="124">
          <cell r="C124" t="str">
            <v>CPP-DATARETRIEVAL AND SVCS-2009-11</v>
          </cell>
          <cell r="D124" t="str">
            <v>12835</v>
          </cell>
          <cell r="E124" t="str">
            <v>Demand Response Operations</v>
          </cell>
          <cell r="F124" t="str">
            <v>DREBA2009-11</v>
          </cell>
          <cell r="G124" t="str">
            <v>CR PEAK PRIC</v>
          </cell>
          <cell r="H124" t="str">
            <v>A</v>
          </cell>
        </row>
        <row r="125">
          <cell r="C125" t="str">
            <v>CPP-PROGRAM MANAGEMENT-2009-11</v>
          </cell>
          <cell r="D125" t="str">
            <v>12835</v>
          </cell>
          <cell r="E125" t="str">
            <v>Demand Response Operations</v>
          </cell>
          <cell r="F125" t="str">
            <v>DREBA2009-11</v>
          </cell>
          <cell r="G125" t="str">
            <v>CR PEAK PRIC</v>
          </cell>
          <cell r="H125" t="str">
            <v>A</v>
          </cell>
        </row>
        <row r="126">
          <cell r="C126" t="str">
            <v>DBP-BILLING SUPPORT-2009-11</v>
          </cell>
          <cell r="D126" t="str">
            <v>12835</v>
          </cell>
          <cell r="E126" t="str">
            <v>Demand Response Operations</v>
          </cell>
          <cell r="F126" t="str">
            <v>DREBA2009-11</v>
          </cell>
          <cell r="G126" t="str">
            <v>DEMAND BIDD</v>
          </cell>
          <cell r="H126" t="str">
            <v>A</v>
          </cell>
        </row>
        <row r="127">
          <cell r="C127" t="str">
            <v>DBP-DATARETRIEVAL AND SVCS-2009-11</v>
          </cell>
          <cell r="D127" t="str">
            <v>12835</v>
          </cell>
          <cell r="E127" t="str">
            <v>Demand Response Operations</v>
          </cell>
          <cell r="F127" t="str">
            <v>DREBA2009-11</v>
          </cell>
          <cell r="G127" t="str">
            <v>DEMAND BIDD</v>
          </cell>
          <cell r="H127" t="str">
            <v>A</v>
          </cell>
        </row>
        <row r="128">
          <cell r="C128" t="str">
            <v>DBP-EQUIPMENT INSTALLATION-2009-11</v>
          </cell>
          <cell r="D128" t="str">
            <v>12835</v>
          </cell>
          <cell r="E128" t="str">
            <v>Demand Response Operations</v>
          </cell>
          <cell r="F128" t="str">
            <v>DREBA2009-11</v>
          </cell>
          <cell r="G128" t="str">
            <v>DEMAND BIDD</v>
          </cell>
          <cell r="H128" t="str">
            <v>A</v>
          </cell>
        </row>
        <row r="129">
          <cell r="C129" t="str">
            <v>DBP-INCENTIVE PAYMENTS-2009-11</v>
          </cell>
          <cell r="D129" t="str">
            <v>12835</v>
          </cell>
          <cell r="E129" t="str">
            <v>Demand Response Operations</v>
          </cell>
          <cell r="F129" t="str">
            <v>DREBA2009-11</v>
          </cell>
          <cell r="G129" t="str">
            <v>DEMAND BIDD</v>
          </cell>
          <cell r="H129" t="str">
            <v>C</v>
          </cell>
        </row>
        <row r="130">
          <cell r="C130" t="str">
            <v>DBP-PROGRAM MANAGEMENT-2009-11</v>
          </cell>
          <cell r="D130" t="str">
            <v>12835</v>
          </cell>
          <cell r="E130" t="str">
            <v>Demand Response Operations</v>
          </cell>
          <cell r="F130" t="str">
            <v>DREBA2009-11</v>
          </cell>
          <cell r="G130" t="str">
            <v>DEMAND BIDD</v>
          </cell>
          <cell r="H130" t="str">
            <v>A</v>
          </cell>
        </row>
        <row r="131">
          <cell r="C131" t="str">
            <v>DBP-MDSS-ISTS O&amp;M-2009-11</v>
          </cell>
          <cell r="D131" t="str">
            <v>12835</v>
          </cell>
          <cell r="E131" t="str">
            <v>Demand Response Operations</v>
          </cell>
          <cell r="F131" t="str">
            <v>DREBA2009-11</v>
          </cell>
          <cell r="G131" t="str">
            <v>DEMAND BIDD</v>
          </cell>
          <cell r="H131" t="str">
            <v>A</v>
          </cell>
        </row>
        <row r="132">
          <cell r="C132" t="str">
            <v>DRE-ENHANCEMENT PROJECT-2009-11</v>
          </cell>
          <cell r="D132" t="str">
            <v>12835</v>
          </cell>
          <cell r="E132" t="str">
            <v>Demand Response Operations</v>
          </cell>
          <cell r="F132" t="str">
            <v>DREBA2009-11</v>
          </cell>
          <cell r="G132" t="str">
            <v>DR ONLN EROL</v>
          </cell>
          <cell r="H132" t="str">
            <v>A</v>
          </cell>
        </row>
        <row r="133">
          <cell r="C133" t="str">
            <v>DRE-IT OPERS &amp; MAINT-2009-11</v>
          </cell>
          <cell r="D133" t="str">
            <v>12835</v>
          </cell>
          <cell r="E133" t="str">
            <v>Demand Response Operations</v>
          </cell>
          <cell r="F133" t="str">
            <v>DREBA2009-11</v>
          </cell>
          <cell r="G133" t="str">
            <v>DR ONLN EROL</v>
          </cell>
          <cell r="H133" t="str">
            <v>A</v>
          </cell>
        </row>
        <row r="134">
          <cell r="C134" t="str">
            <v>DRE-MDSS-ISTS O&amp;M-2009-11</v>
          </cell>
          <cell r="D134" t="str">
            <v>12835</v>
          </cell>
          <cell r="E134" t="str">
            <v>Demand Response Operations</v>
          </cell>
          <cell r="F134" t="str">
            <v>DREBA2009-11</v>
          </cell>
          <cell r="G134" t="str">
            <v>DR ONLN EROL</v>
          </cell>
          <cell r="H134" t="str">
            <v>A</v>
          </cell>
        </row>
        <row r="135">
          <cell r="C135" t="str">
            <v>EMERG TECH-PROGRAM MGMT-2009-11</v>
          </cell>
          <cell r="D135" t="str">
            <v>10847</v>
          </cell>
          <cell r="E135" t="str">
            <v>Emerging Markets - Demand Response</v>
          </cell>
          <cell r="F135" t="str">
            <v>DREBA2009-11</v>
          </cell>
          <cell r="G135" t="str">
            <v>EMRGTEK</v>
          </cell>
          <cell r="H135" t="str">
            <v>A</v>
          </cell>
        </row>
        <row r="136">
          <cell r="C136" t="str">
            <v>CORE DR TRAINING-MDSS ISTS AD-2009-11</v>
          </cell>
          <cell r="D136" t="str">
            <v>10847</v>
          </cell>
          <cell r="E136" t="str">
            <v>Emerging Markets - Demand Response</v>
          </cell>
          <cell r="F136" t="str">
            <v>DREBA2009-11</v>
          </cell>
          <cell r="G136" t="str">
            <v>DR CORE E&amp;T</v>
          </cell>
          <cell r="H136" t="str">
            <v>A</v>
          </cell>
        </row>
        <row r="137">
          <cell r="C137" t="str">
            <v>CORE DR TRAINING-PROG MARKETING-2009-11</v>
          </cell>
          <cell r="D137" t="str">
            <v>10847</v>
          </cell>
          <cell r="E137" t="str">
            <v>Emerging Markets - Demand Response</v>
          </cell>
          <cell r="F137" t="str">
            <v>DREBA2009-11</v>
          </cell>
          <cell r="G137" t="str">
            <v>DR CORE E&amp;T</v>
          </cell>
          <cell r="H137" t="str">
            <v>A</v>
          </cell>
        </row>
        <row r="138">
          <cell r="C138" t="str">
            <v>CORE DR TRAINING-PROGRAM MGMT-2009-11</v>
          </cell>
          <cell r="D138" t="str">
            <v>10847</v>
          </cell>
          <cell r="E138" t="str">
            <v>Emerging Markets - Demand Response</v>
          </cell>
          <cell r="F138" t="str">
            <v>DREBA2009-11</v>
          </cell>
          <cell r="G138" t="str">
            <v>DR CORE E&amp;T</v>
          </cell>
          <cell r="H138" t="str">
            <v>A</v>
          </cell>
        </row>
        <row r="139">
          <cell r="C139" t="str">
            <v>IDSM-CUSTRECRUITMENT&amp;EDU-2009-11</v>
          </cell>
          <cell r="D139" t="str">
            <v>13678</v>
          </cell>
          <cell r="E139" t="str">
            <v>Large Business: Govt, Com, AG</v>
          </cell>
          <cell r="F139" t="str">
            <v>DREBA2009-11</v>
          </cell>
          <cell r="G139" t="str">
            <v>DR CORE MKT</v>
          </cell>
          <cell r="H139" t="str">
            <v>A</v>
          </cell>
        </row>
        <row r="140">
          <cell r="C140" t="str">
            <v>IDSM-NON MDSS IT SERVICES-2009-11</v>
          </cell>
          <cell r="D140" t="str">
            <v>10847</v>
          </cell>
          <cell r="E140" t="str">
            <v>Emerging Markets - Demand Response</v>
          </cell>
          <cell r="F140" t="str">
            <v>DREBA2009-11</v>
          </cell>
          <cell r="G140" t="str">
            <v>DR CORE MKT</v>
          </cell>
          <cell r="H140" t="str">
            <v>A</v>
          </cell>
        </row>
        <row r="141">
          <cell r="C141" t="str">
            <v>IDSM-MDSS-ISTS APPL DEV-2009-11</v>
          </cell>
          <cell r="D141" t="str">
            <v>10847</v>
          </cell>
          <cell r="E141" t="str">
            <v>Emerging Markets - Demand Response</v>
          </cell>
          <cell r="F141" t="str">
            <v>DREBA2009-11</v>
          </cell>
          <cell r="G141" t="str">
            <v>DR CORE MKT</v>
          </cell>
          <cell r="H141" t="str">
            <v>A</v>
          </cell>
        </row>
        <row r="142">
          <cell r="C142" t="str">
            <v>IDSM-PROGRAM DESIGN-2009-11</v>
          </cell>
          <cell r="D142" t="str">
            <v>10847</v>
          </cell>
          <cell r="E142" t="str">
            <v>Emerging Markets - Demand Response</v>
          </cell>
          <cell r="F142" t="str">
            <v>DREBA2009-11</v>
          </cell>
          <cell r="G142" t="str">
            <v>DR CORE MKT</v>
          </cell>
          <cell r="H142" t="str">
            <v>A</v>
          </cell>
        </row>
        <row r="143">
          <cell r="C143" t="str">
            <v>IDSM-PROGRAM MANAGEMENT-2009-11</v>
          </cell>
          <cell r="D143" t="str">
            <v>10847</v>
          </cell>
          <cell r="E143" t="str">
            <v>Emerging Markets - Demand Response</v>
          </cell>
          <cell r="F143" t="str">
            <v>DREBA2009-11</v>
          </cell>
          <cell r="G143" t="str">
            <v>DR CORE MKT</v>
          </cell>
          <cell r="H143" t="str">
            <v>A</v>
          </cell>
        </row>
        <row r="144">
          <cell r="C144" t="str">
            <v>IDSM-PROGRAM MARKETING-2009-11</v>
          </cell>
          <cell r="D144" t="str">
            <v>13678</v>
          </cell>
          <cell r="E144" t="str">
            <v>Large Business: Govt, Com, AG</v>
          </cell>
          <cell r="F144" t="str">
            <v>DREBA2009-11</v>
          </cell>
          <cell r="G144" t="str">
            <v>DR CORE MKT</v>
          </cell>
          <cell r="H144" t="str">
            <v>A</v>
          </cell>
        </row>
        <row r="145">
          <cell r="C145" t="str">
            <v>INTERACT-IT ENHANCEMENT-2009-11</v>
          </cell>
          <cell r="D145" t="str">
            <v>12835</v>
          </cell>
          <cell r="E145" t="str">
            <v>Demand Response Operations</v>
          </cell>
          <cell r="F145" t="str">
            <v>DREBA2009-11</v>
          </cell>
          <cell r="G145" t="str">
            <v>INTERACT</v>
          </cell>
          <cell r="H145" t="str">
            <v>A</v>
          </cell>
        </row>
        <row r="146">
          <cell r="C146" t="str">
            <v>INTERACT-PROGRAM MANAGEMENT-2009-11</v>
          </cell>
          <cell r="D146" t="str">
            <v>12835</v>
          </cell>
          <cell r="E146" t="str">
            <v>Demand Response Operations</v>
          </cell>
          <cell r="F146" t="str">
            <v>DREBA2009-11</v>
          </cell>
          <cell r="G146" t="str">
            <v>INTERACT</v>
          </cell>
          <cell r="H146" t="str">
            <v>A</v>
          </cell>
        </row>
        <row r="147">
          <cell r="C147" t="str">
            <v>MTRS&gt;200KW INTG-DATARETRIEVAL-2009-11</v>
          </cell>
          <cell r="D147" t="str">
            <v>12835</v>
          </cell>
          <cell r="E147" t="str">
            <v>Demand Response Operations</v>
          </cell>
          <cell r="F147" t="str">
            <v>DREBA2009-11</v>
          </cell>
          <cell r="G147" t="str">
            <v>INTERACT</v>
          </cell>
          <cell r="H147" t="str">
            <v>A</v>
          </cell>
        </row>
        <row r="148">
          <cell r="C148" t="str">
            <v>MTRS&gt;200KW INTG-PGM MGMT-2009-11</v>
          </cell>
          <cell r="D148" t="str">
            <v>12835</v>
          </cell>
          <cell r="E148" t="str">
            <v>Demand Response Operations</v>
          </cell>
          <cell r="F148" t="str">
            <v>DREBA2009-11</v>
          </cell>
          <cell r="G148" t="str">
            <v>INTERACT</v>
          </cell>
          <cell r="H148" t="str">
            <v>A</v>
          </cell>
        </row>
        <row r="149">
          <cell r="C149" t="str">
            <v>PEAKCHOICE-BILLING SUPPORT-2009-11</v>
          </cell>
          <cell r="D149" t="str">
            <v>12835</v>
          </cell>
          <cell r="E149" t="str">
            <v>Demand Response Operations</v>
          </cell>
          <cell r="F149" t="str">
            <v>DREBA2009-11</v>
          </cell>
          <cell r="G149" t="str">
            <v>PEAK CHOICE</v>
          </cell>
          <cell r="H149" t="str">
            <v>A</v>
          </cell>
        </row>
        <row r="150">
          <cell r="C150" t="str">
            <v>PEAKCHOICE-INCENTIVE PAYMENTS-2009-11</v>
          </cell>
          <cell r="D150" t="str">
            <v>12835</v>
          </cell>
          <cell r="E150" t="str">
            <v>Demand Response Operations</v>
          </cell>
          <cell r="F150" t="str">
            <v>DREBA2009-11</v>
          </cell>
          <cell r="G150" t="str">
            <v>PEAK CHOICE</v>
          </cell>
          <cell r="H150" t="str">
            <v>C</v>
          </cell>
        </row>
        <row r="151">
          <cell r="C151" t="str">
            <v>PEAKCHOICE-PROGRAM DESIGN-2009-11</v>
          </cell>
          <cell r="D151" t="str">
            <v>12835</v>
          </cell>
          <cell r="E151" t="str">
            <v>Demand Response Operations</v>
          </cell>
          <cell r="F151" t="str">
            <v>DREBA2009-11</v>
          </cell>
          <cell r="G151" t="str">
            <v>PEAK CHOICE</v>
          </cell>
          <cell r="H151" t="str">
            <v>A</v>
          </cell>
        </row>
        <row r="152">
          <cell r="C152" t="str">
            <v>PEAKCHOICE-PROGRAM MARKETING-2009-11</v>
          </cell>
          <cell r="D152" t="str">
            <v>13678</v>
          </cell>
          <cell r="E152" t="str">
            <v>Large Business: Govt, Com, AG</v>
          </cell>
          <cell r="F152" t="str">
            <v>DREBA2009-11</v>
          </cell>
          <cell r="G152" t="str">
            <v>PEAK CHOICE</v>
          </cell>
          <cell r="H152" t="str">
            <v>A</v>
          </cell>
        </row>
        <row r="153">
          <cell r="C153" t="str">
            <v>PEAKCHOICE-PROGRAM MGMT-2009-11</v>
          </cell>
          <cell r="D153" t="str">
            <v>12835</v>
          </cell>
          <cell r="E153" t="str">
            <v>Demand Response Operations</v>
          </cell>
          <cell r="F153" t="str">
            <v>DREBA2009-11</v>
          </cell>
          <cell r="G153" t="str">
            <v>PEAK CHOICE</v>
          </cell>
          <cell r="H153" t="str">
            <v>A</v>
          </cell>
        </row>
        <row r="154">
          <cell r="C154" t="str">
            <v>PERM LOAD SHIFT-PROGRAM MGMT-2009-11</v>
          </cell>
          <cell r="D154" t="str">
            <v>10847</v>
          </cell>
          <cell r="E154" t="str">
            <v>Emerging Markets - Demand Response</v>
          </cell>
          <cell r="F154" t="str">
            <v>DREBA2009-11</v>
          </cell>
          <cell r="G154" t="str">
            <v>PERM LOAD_01</v>
          </cell>
          <cell r="H154" t="str">
            <v>A</v>
          </cell>
        </row>
        <row r="155">
          <cell r="C155" t="str">
            <v>SFCP-MDSS-ISTS O&amp;M-2009-11</v>
          </cell>
          <cell r="D155" t="str">
            <v>12835</v>
          </cell>
          <cell r="E155" t="str">
            <v>Demand Response Operations</v>
          </cell>
          <cell r="F155" t="str">
            <v>DREBA2009-11</v>
          </cell>
          <cell r="G155" t="str">
            <v>SFPWR SL AGG</v>
          </cell>
          <cell r="H155" t="str">
            <v>A</v>
          </cell>
        </row>
        <row r="156">
          <cell r="C156" t="str">
            <v>SFCP-PROGRAM MANAGEMENT-2009-11</v>
          </cell>
          <cell r="D156" t="str">
            <v>12835</v>
          </cell>
          <cell r="E156" t="str">
            <v>Demand Response Operations</v>
          </cell>
          <cell r="F156" t="str">
            <v>DREBA2009-11</v>
          </cell>
          <cell r="G156" t="str">
            <v>SFPWR SL AGG</v>
          </cell>
          <cell r="H156" t="str">
            <v>A</v>
          </cell>
        </row>
        <row r="157">
          <cell r="C157" t="str">
            <v>TA-ADMIN AUDIT ACTIVITIES-2009-11</v>
          </cell>
          <cell r="D157" t="str">
            <v>10847</v>
          </cell>
          <cell r="E157" t="str">
            <v>Emerging Markets - Demand Response</v>
          </cell>
          <cell r="F157" t="str">
            <v>DREBA2009-11</v>
          </cell>
          <cell r="G157" t="str">
            <v>INTG ENE AUD</v>
          </cell>
          <cell r="H157" t="str">
            <v>A</v>
          </cell>
        </row>
        <row r="158">
          <cell r="C158" t="str">
            <v>TA-INTEGRTD AUDIT ACTIVITIES-2009-11</v>
          </cell>
          <cell r="D158" t="str">
            <v>10847</v>
          </cell>
          <cell r="E158" t="str">
            <v>Emerging Markets - Demand Response</v>
          </cell>
          <cell r="F158" t="str">
            <v>DREBA2009-11</v>
          </cell>
          <cell r="G158" t="str">
            <v>INTG ENE AUD</v>
          </cell>
          <cell r="H158" t="str">
            <v>A</v>
          </cell>
        </row>
        <row r="159">
          <cell r="C159" t="str">
            <v>TI-CUST INCENT PAY PROC-IPC-2009-11</v>
          </cell>
          <cell r="D159" t="str">
            <v>10847</v>
          </cell>
          <cell r="E159" t="str">
            <v>Emerging Markets - Demand Response</v>
          </cell>
          <cell r="F159" t="str">
            <v>DREBA2009-11</v>
          </cell>
          <cell r="G159" t="str">
            <v>TECHNOL INCV</v>
          </cell>
          <cell r="H159" t="str">
            <v>A</v>
          </cell>
        </row>
        <row r="160">
          <cell r="C160" t="str">
            <v>TI-DATA RETRIEVAL AND SVCS-2009-11</v>
          </cell>
          <cell r="D160" t="str">
            <v>10847</v>
          </cell>
          <cell r="E160" t="str">
            <v>Emerging Markets - Demand Response</v>
          </cell>
          <cell r="F160" t="str">
            <v>DREBA2009-11</v>
          </cell>
          <cell r="G160" t="str">
            <v>TECHNOL INCV</v>
          </cell>
          <cell r="H160" t="str">
            <v>A</v>
          </cell>
        </row>
        <row r="161">
          <cell r="C161" t="str">
            <v>TI-INCENTIVE PAYMENTS-2009-11</v>
          </cell>
          <cell r="D161" t="str">
            <v>10847</v>
          </cell>
          <cell r="E161" t="str">
            <v>Emerging Markets - Demand Response</v>
          </cell>
          <cell r="F161" t="str">
            <v>DREBA2009-11</v>
          </cell>
          <cell r="G161" t="str">
            <v>TECHNOL INCV</v>
          </cell>
          <cell r="H161" t="str">
            <v>C</v>
          </cell>
        </row>
        <row r="162">
          <cell r="C162" t="str">
            <v>TI-MDSS-ISTS APPL DEV-2009-11</v>
          </cell>
          <cell r="D162" t="str">
            <v>10847</v>
          </cell>
          <cell r="E162" t="str">
            <v>Emerging Markets - Demand Response</v>
          </cell>
          <cell r="F162" t="str">
            <v>DREBA2009-11</v>
          </cell>
          <cell r="G162" t="str">
            <v>TECHNOL INCV</v>
          </cell>
          <cell r="H162" t="str">
            <v>A</v>
          </cell>
        </row>
        <row r="163">
          <cell r="C163" t="str">
            <v>TI-MDSS-ISTS O&amp;M-2009-11</v>
          </cell>
          <cell r="D163" t="str">
            <v>10847</v>
          </cell>
          <cell r="E163" t="str">
            <v>Emerging Markets - Demand Response</v>
          </cell>
          <cell r="F163" t="str">
            <v>DREBA2009-11</v>
          </cell>
          <cell r="G163" t="str">
            <v>TECHNOL INCV</v>
          </cell>
          <cell r="H163" t="str">
            <v>A</v>
          </cell>
        </row>
        <row r="164">
          <cell r="C164" t="str">
            <v>TI-PROGRAM MANAGEMENT-2009-11</v>
          </cell>
          <cell r="D164" t="str">
            <v>10847</v>
          </cell>
          <cell r="E164" t="str">
            <v>Emerging Markets - Demand Response</v>
          </cell>
          <cell r="F164" t="str">
            <v>DREBA2009-11</v>
          </cell>
          <cell r="G164" t="str">
            <v>TECHNOL INCV</v>
          </cell>
          <cell r="H164" t="str">
            <v>A</v>
          </cell>
        </row>
        <row r="165">
          <cell r="C165" t="str">
            <v>TI-PROGRAM MARKETING-2009-11</v>
          </cell>
          <cell r="D165" t="str">
            <v>10847</v>
          </cell>
          <cell r="E165" t="str">
            <v>Emerging Markets - Demand Response</v>
          </cell>
          <cell r="F165" t="str">
            <v>DREBA2009-11</v>
          </cell>
          <cell r="G165" t="str">
            <v>TECHNOL INCV</v>
          </cell>
          <cell r="H165" t="str">
            <v>A</v>
          </cell>
        </row>
        <row r="166">
          <cell r="C166" t="str">
            <v>CORE DR EDUCATION-MDSS ISTS AD-2009-11</v>
          </cell>
          <cell r="D166" t="str">
            <v>10847</v>
          </cell>
          <cell r="E166" t="str">
            <v>Emerging Markets - Demand Response</v>
          </cell>
          <cell r="F166" t="str">
            <v>DREBA2009-11</v>
          </cell>
          <cell r="G166" t="str">
            <v>DR CORE E&amp;T</v>
          </cell>
          <cell r="H166" t="str">
            <v>A</v>
          </cell>
        </row>
        <row r="167">
          <cell r="C167" t="str">
            <v>CORE DR EDUCATION-PROGRAM MGMT-2009-11</v>
          </cell>
          <cell r="D167" t="str">
            <v>10847</v>
          </cell>
          <cell r="E167" t="str">
            <v>Emerging Markets - Demand Response</v>
          </cell>
          <cell r="F167" t="str">
            <v>DREBA2009-11</v>
          </cell>
          <cell r="G167" t="str">
            <v>DR CORE E&amp;T</v>
          </cell>
          <cell r="H167" t="str">
            <v>A</v>
          </cell>
        </row>
        <row r="168">
          <cell r="C168" t="str">
            <v>SDRAC-PROGRAM IMPLEMNTER COSTS-2009-11</v>
          </cell>
          <cell r="D168" t="str">
            <v>10847</v>
          </cell>
          <cell r="E168" t="str">
            <v>Emerging Markets - Demand Response</v>
          </cell>
          <cell r="F168" t="str">
            <v>DREBA2009-11</v>
          </cell>
          <cell r="G168" t="str">
            <v>STW DR AWR C</v>
          </cell>
          <cell r="H168" t="str">
            <v>A</v>
          </cell>
        </row>
        <row r="169">
          <cell r="C169" t="str">
            <v>SDRAC-PROGRAM MANAGEMENT-2009-11</v>
          </cell>
          <cell r="D169" t="str">
            <v>10847</v>
          </cell>
          <cell r="E169" t="str">
            <v>Emerging Markets - Demand Response</v>
          </cell>
          <cell r="F169" t="str">
            <v>DREBA2009-11</v>
          </cell>
          <cell r="G169" t="str">
            <v>STW DR AWR C</v>
          </cell>
          <cell r="H169" t="str">
            <v>A</v>
          </cell>
        </row>
        <row r="170">
          <cell r="C170" t="str">
            <v>OBMC/SLRP-PROGRAM MANAGEMENT-2009-11</v>
          </cell>
          <cell r="D170" t="str">
            <v>12835</v>
          </cell>
          <cell r="E170" t="str">
            <v>Demand Response Operations</v>
          </cell>
          <cell r="F170" t="str">
            <v>DREBA2009-11</v>
          </cell>
          <cell r="G170" t="str">
            <v>OBMC/SLRP</v>
          </cell>
          <cell r="H170" t="str">
            <v>A</v>
          </cell>
        </row>
        <row r="171">
          <cell r="C171" t="str">
            <v>OBMC/SLRP-EQUIPMENT MAINT-2009-11</v>
          </cell>
          <cell r="D171" t="str">
            <v>12835</v>
          </cell>
          <cell r="E171" t="str">
            <v>Demand Response Operations</v>
          </cell>
          <cell r="F171" t="str">
            <v>DREBA2009-11</v>
          </cell>
          <cell r="G171" t="str">
            <v>OBMC/SLRP</v>
          </cell>
          <cell r="H171" t="str">
            <v>A</v>
          </cell>
        </row>
        <row r="172">
          <cell r="C172" t="str">
            <v>OBMC/SLRP-DATA RETR &amp; SVCS-2009-11</v>
          </cell>
          <cell r="D172" t="str">
            <v>12835</v>
          </cell>
          <cell r="E172" t="str">
            <v>Demand Response Operations</v>
          </cell>
          <cell r="F172" t="str">
            <v>DREBA2009-11</v>
          </cell>
          <cell r="G172" t="str">
            <v>OBMC/SLRP</v>
          </cell>
          <cell r="H172" t="str">
            <v>A</v>
          </cell>
        </row>
        <row r="173">
          <cell r="C173" t="str">
            <v>OBMC/SLRP-BILLING SUPPORT-2009-11</v>
          </cell>
          <cell r="D173" t="str">
            <v>12835</v>
          </cell>
          <cell r="E173" t="str">
            <v>Demand Response Operations</v>
          </cell>
          <cell r="F173" t="str">
            <v>DREBA2009-11</v>
          </cell>
          <cell r="G173" t="str">
            <v>OBMC/SLRP</v>
          </cell>
          <cell r="H173" t="str">
            <v>A</v>
          </cell>
        </row>
        <row r="174">
          <cell r="C174" t="str">
            <v>SMARTAC AS PILOT-PROGRAM MGMT-2009-11</v>
          </cell>
          <cell r="D174" t="str">
            <v>10847</v>
          </cell>
          <cell r="E174" t="str">
            <v>Emerging Markets - Demand Response</v>
          </cell>
          <cell r="F174" t="str">
            <v>DREBA2009-11</v>
          </cell>
          <cell r="G174" t="str">
            <v>SMRT A/C ANC</v>
          </cell>
          <cell r="H174" t="str">
            <v>A</v>
          </cell>
        </row>
        <row r="175">
          <cell r="C175" t="str">
            <v>CIAS PILOT-PROGRAM MANAGEMENT-2009-11</v>
          </cell>
          <cell r="D175" t="str">
            <v>10847</v>
          </cell>
          <cell r="E175" t="str">
            <v>Emerging Markets - Demand Response</v>
          </cell>
          <cell r="F175" t="str">
            <v>DREBA2009-11</v>
          </cell>
          <cell r="G175" t="str">
            <v>COMM&amp;IND ANC</v>
          </cell>
          <cell r="H175" t="str">
            <v>A</v>
          </cell>
        </row>
        <row r="176">
          <cell r="C176" t="str">
            <v>CIAS PILOT-PROGRAM MARKETING-2009-11</v>
          </cell>
          <cell r="D176" t="str">
            <v>10847</v>
          </cell>
          <cell r="E176" t="str">
            <v>Emerging Markets - Demand Response</v>
          </cell>
          <cell r="F176" t="str">
            <v>DREBA2009-11</v>
          </cell>
          <cell r="G176" t="str">
            <v>COMM&amp;IND ANC</v>
          </cell>
          <cell r="H176" t="str">
            <v>A</v>
          </cell>
        </row>
        <row r="177">
          <cell r="C177" t="str">
            <v>CIAS PILOT-INCENTIVE PAYMENTS-2009-11</v>
          </cell>
          <cell r="D177" t="str">
            <v>10847</v>
          </cell>
          <cell r="E177" t="str">
            <v>Emerging Markets - Demand Response</v>
          </cell>
          <cell r="F177" t="str">
            <v>DREBA2009-11</v>
          </cell>
          <cell r="G177" t="str">
            <v>COMM&amp;IND ANC</v>
          </cell>
          <cell r="H177" t="str">
            <v>C</v>
          </cell>
        </row>
        <row r="178">
          <cell r="C178" t="str">
            <v>CIAS PILOT-DATA RETR &amp; SVCS-2009-11</v>
          </cell>
          <cell r="D178" t="str">
            <v>10847</v>
          </cell>
          <cell r="E178" t="str">
            <v>Emerging Markets - Demand Response</v>
          </cell>
          <cell r="F178" t="str">
            <v>DREBA2009-11</v>
          </cell>
          <cell r="G178" t="str">
            <v>COMM&amp;IND ANC</v>
          </cell>
          <cell r="H178" t="str">
            <v>A</v>
          </cell>
        </row>
        <row r="179">
          <cell r="C179" t="str">
            <v>IDSM-M&amp;O DR WEBSITE DEVEL-2009-11</v>
          </cell>
          <cell r="D179" t="str">
            <v>10847</v>
          </cell>
          <cell r="E179" t="str">
            <v>Emerging Markets - Demand Response</v>
          </cell>
          <cell r="F179" t="str">
            <v>DREBA2009-11</v>
          </cell>
          <cell r="G179" t="str">
            <v>DR CORE MKT</v>
          </cell>
          <cell r="H179" t="str">
            <v>A</v>
          </cell>
        </row>
        <row r="180">
          <cell r="C180" t="str">
            <v>IDSM-M&amp;O DR 3P REFERRAL-2009-11</v>
          </cell>
          <cell r="D180" t="str">
            <v>10847</v>
          </cell>
          <cell r="E180" t="str">
            <v>Emerging Markets - Demand Response</v>
          </cell>
          <cell r="F180" t="str">
            <v>DREBA2009-11</v>
          </cell>
          <cell r="G180" t="str">
            <v>DR CORE MKT</v>
          </cell>
          <cell r="H180" t="str">
            <v>A</v>
          </cell>
        </row>
        <row r="181">
          <cell r="C181" t="str">
            <v>PEAKCHOICE-DATA RETRIEVAL &amp; SVCS-2009-11</v>
          </cell>
          <cell r="D181" t="str">
            <v>12835</v>
          </cell>
          <cell r="E181" t="str">
            <v>Demand Response Operations</v>
          </cell>
          <cell r="F181" t="str">
            <v>DREBA2009-11</v>
          </cell>
          <cell r="G181" t="str">
            <v>PEAK CHOICE</v>
          </cell>
          <cell r="H181" t="str">
            <v>A</v>
          </cell>
        </row>
        <row r="182">
          <cell r="C182" t="str">
            <v>CORE DR TRAINING-VENDORS-2009-11</v>
          </cell>
          <cell r="D182" t="str">
            <v>10847</v>
          </cell>
          <cell r="E182" t="str">
            <v>Emerging Markets - Demand Response</v>
          </cell>
          <cell r="F182" t="str">
            <v>DREBA2009-11</v>
          </cell>
          <cell r="G182" t="str">
            <v>DR CORE E&amp;T</v>
          </cell>
          <cell r="H182" t="str">
            <v>A</v>
          </cell>
        </row>
        <row r="183">
          <cell r="C183" t="str">
            <v>CORE DR EDUCATION-VENDORS-2009-11</v>
          </cell>
          <cell r="D183" t="str">
            <v>10847</v>
          </cell>
          <cell r="E183" t="str">
            <v>Emerging Markets - Demand Response</v>
          </cell>
          <cell r="F183" t="str">
            <v>DREBA2009-11</v>
          </cell>
          <cell r="G183" t="str">
            <v>DR CORE E&amp;T</v>
          </cell>
          <cell r="H183" t="str">
            <v>A</v>
          </cell>
        </row>
        <row r="184">
          <cell r="C184" t="str">
            <v>IDSM-INTEGRTD M&amp;O-PROG MGMT-2009-11</v>
          </cell>
          <cell r="D184" t="str">
            <v>10847</v>
          </cell>
          <cell r="E184" t="str">
            <v>Emerging Markets - Demand Response</v>
          </cell>
          <cell r="F184" t="str">
            <v>DREBA2009-11</v>
          </cell>
          <cell r="G184" t="str">
            <v>INTGRTED MKT</v>
          </cell>
          <cell r="H184" t="str">
            <v>A</v>
          </cell>
        </row>
        <row r="185">
          <cell r="C185" t="str">
            <v>IDSM-INTEGRTD ET-PROG MGMT-2009-11</v>
          </cell>
          <cell r="D185" t="str">
            <v>13772</v>
          </cell>
          <cell r="E185" t="str">
            <v>Education Centers</v>
          </cell>
          <cell r="F185" t="str">
            <v>DREBA2009-11</v>
          </cell>
          <cell r="G185" t="str">
            <v>INTGRTED E&amp;T</v>
          </cell>
          <cell r="H185" t="str">
            <v>A</v>
          </cell>
        </row>
        <row r="186">
          <cell r="C186" t="str">
            <v>PEAKCHOICE-PROG MKTG-OTHER LABOR-2009-11</v>
          </cell>
          <cell r="D186" t="str">
            <v>12835</v>
          </cell>
          <cell r="E186" t="str">
            <v>Demand Response Operations</v>
          </cell>
          <cell r="F186" t="str">
            <v>DREBA2009-11</v>
          </cell>
          <cell r="G186" t="str">
            <v>PEAK CHOICE</v>
          </cell>
          <cell r="H186" t="str">
            <v>A</v>
          </cell>
        </row>
        <row r="187">
          <cell r="C187" t="str">
            <v>IDSM-DR SERVICE&amp;SALES INCENTIVE-2009-11</v>
          </cell>
          <cell r="D187" t="str">
            <v>10847</v>
          </cell>
          <cell r="E187" t="str">
            <v>Emerging Markets - Demand Response</v>
          </cell>
          <cell r="F187" t="str">
            <v>DREBA2009-11</v>
          </cell>
          <cell r="G187" t="str">
            <v>DR CORE MKT</v>
          </cell>
          <cell r="H187" t="str">
            <v>A</v>
          </cell>
        </row>
        <row r="188">
          <cell r="C188" t="str">
            <v>IDSM-SF POWER CONTRACTS-2009-11</v>
          </cell>
          <cell r="D188" t="str">
            <v>10847</v>
          </cell>
          <cell r="E188" t="str">
            <v>Emerging Markets - Demand Response</v>
          </cell>
          <cell r="F188" t="str">
            <v>DREBA2009-11</v>
          </cell>
          <cell r="G188" t="str">
            <v>DR CORE MKT</v>
          </cell>
          <cell r="H188" t="str">
            <v>A</v>
          </cell>
        </row>
        <row r="189">
          <cell r="C189" t="str">
            <v>IDSM-INTEGRTD E&amp;T-PROG MARKETING-2009-11</v>
          </cell>
          <cell r="D189" t="str">
            <v>10847</v>
          </cell>
          <cell r="E189" t="str">
            <v>Emerging Markets - Demand Response</v>
          </cell>
          <cell r="F189" t="str">
            <v>DREBA2009-11</v>
          </cell>
          <cell r="G189" t="str">
            <v>INTGRTED E&amp;T</v>
          </cell>
          <cell r="H189" t="str">
            <v>A</v>
          </cell>
        </row>
        <row r="190">
          <cell r="C190" t="str">
            <v>IDSM-INTEGRTD M&amp;O-PROG MKTG-2009-11</v>
          </cell>
          <cell r="D190" t="str">
            <v>10847</v>
          </cell>
          <cell r="E190" t="str">
            <v>Emerging Markets - Demand Response</v>
          </cell>
          <cell r="F190" t="str">
            <v>DREBA2009-11</v>
          </cell>
          <cell r="G190" t="str">
            <v>INTGRTED MKT</v>
          </cell>
          <cell r="H190" t="str">
            <v>A</v>
          </cell>
        </row>
        <row r="191">
          <cell r="C191" t="str">
            <v>IDSM-INTEGRTD M&amp;O-SUPP SVCS-2009-11</v>
          </cell>
          <cell r="D191" t="str">
            <v>10847</v>
          </cell>
          <cell r="E191" t="str">
            <v>Emerging Markets - Demand Response</v>
          </cell>
          <cell r="F191" t="str">
            <v>DREBA2009-11</v>
          </cell>
          <cell r="G191" t="str">
            <v>INTGRTED MKT</v>
          </cell>
          <cell r="H191" t="str">
            <v>A</v>
          </cell>
        </row>
        <row r="192">
          <cell r="C192" t="str">
            <v>PEAKCHOICE-DR AS SPECIALISTS-2009-11</v>
          </cell>
          <cell r="D192" t="str">
            <v>12835</v>
          </cell>
          <cell r="E192" t="str">
            <v>Demand Response Operations</v>
          </cell>
          <cell r="F192" t="str">
            <v>DREBA2009-11</v>
          </cell>
          <cell r="G192" t="str">
            <v>PEAK CHOICE</v>
          </cell>
          <cell r="H192" t="str">
            <v>A</v>
          </cell>
        </row>
        <row r="193">
          <cell r="C193" t="str">
            <v>DBP-DR AS SPECIALISTS-2009-11</v>
          </cell>
          <cell r="D193" t="str">
            <v>12835</v>
          </cell>
          <cell r="E193" t="str">
            <v>Demand Response Operations</v>
          </cell>
          <cell r="F193" t="str">
            <v>DREBA2009-11</v>
          </cell>
          <cell r="G193" t="str">
            <v>DEMAND BIDD</v>
          </cell>
          <cell r="H193" t="str">
            <v>A</v>
          </cell>
        </row>
        <row r="194">
          <cell r="C194" t="str">
            <v>CPP-DR AS SPECIALIST-2009-11</v>
          </cell>
          <cell r="D194" t="str">
            <v>12835</v>
          </cell>
          <cell r="E194" t="str">
            <v>Demand Response Operations</v>
          </cell>
          <cell r="F194" t="str">
            <v>DREBA2009-11</v>
          </cell>
          <cell r="G194" t="str">
            <v>CR PEAK PRIC</v>
          </cell>
          <cell r="H194" t="str">
            <v>A</v>
          </cell>
        </row>
        <row r="195">
          <cell r="C195" t="str">
            <v>BIP-DR AS SPECIALIST-2009-11</v>
          </cell>
          <cell r="D195" t="str">
            <v>12835</v>
          </cell>
          <cell r="E195" t="str">
            <v>Demand Response Operations</v>
          </cell>
          <cell r="F195" t="str">
            <v>DREBA2009-11</v>
          </cell>
          <cell r="G195" t="str">
            <v>BASEINTERRUP</v>
          </cell>
          <cell r="H195" t="str">
            <v>A</v>
          </cell>
        </row>
        <row r="196">
          <cell r="C196" t="str">
            <v>M&amp;E-CPP/BIP 2009 PROCESS EVALUATION-A</v>
          </cell>
          <cell r="D196" t="str">
            <v>13982</v>
          </cell>
          <cell r="E196" t="str">
            <v>DR Policy-Planning &amp; Analysis</v>
          </cell>
          <cell r="F196" t="str">
            <v>DREBA2009-11</v>
          </cell>
          <cell r="G196" t="str">
            <v>EM&amp;V_01</v>
          </cell>
          <cell r="H196" t="str">
            <v>A</v>
          </cell>
        </row>
        <row r="197">
          <cell r="C197" t="str">
            <v>DR ENROLLMENT ENHANCEMENTS - 2009-11</v>
          </cell>
          <cell r="D197" t="str">
            <v>12835</v>
          </cell>
          <cell r="E197" t="str">
            <v>Demand Response Operations</v>
          </cell>
          <cell r="F197" t="str">
            <v>DREBA2009-11</v>
          </cell>
          <cell r="G197" t="str">
            <v>DR ONLN EROL</v>
          </cell>
          <cell r="H197" t="str">
            <v>A</v>
          </cell>
        </row>
        <row r="198">
          <cell r="C198" t="str">
            <v>DRE-IT PROJ DEVELOPMENT - PH 3-2009-11</v>
          </cell>
          <cell r="D198" t="str">
            <v>12835</v>
          </cell>
          <cell r="E198" t="str">
            <v>Demand Response Operations</v>
          </cell>
          <cell r="F198" t="str">
            <v>DREBA2009-11</v>
          </cell>
          <cell r="G198" t="str">
            <v>DR ONLN EROL</v>
          </cell>
          <cell r="H198" t="str">
            <v>A</v>
          </cell>
        </row>
        <row r="199">
          <cell r="C199" t="str">
            <v>M&amp;E-DR 2010-20 RES ENROLLMENT FORECAST-A</v>
          </cell>
          <cell r="D199" t="str">
            <v>13982</v>
          </cell>
          <cell r="E199" t="str">
            <v>DR Policy-Planning &amp; Analysis</v>
          </cell>
          <cell r="F199" t="str">
            <v>DREBA2009-11</v>
          </cell>
          <cell r="G199" t="str">
            <v>EM&amp;V_01</v>
          </cell>
          <cell r="H199" t="str">
            <v>A</v>
          </cell>
        </row>
        <row r="200">
          <cell r="C200" t="str">
            <v>TECH INCENT-SVC &amp; SALES SUP-2009-11</v>
          </cell>
          <cell r="D200" t="str">
            <v>10847</v>
          </cell>
          <cell r="E200" t="str">
            <v>Emerging Markets - Demand Response</v>
          </cell>
          <cell r="F200" t="str">
            <v>DREBA2009-11</v>
          </cell>
          <cell r="G200" t="str">
            <v>TECHNOL INCV</v>
          </cell>
          <cell r="H200" t="str">
            <v>A</v>
          </cell>
        </row>
        <row r="201">
          <cell r="C201" t="str">
            <v>INTEGRTD AUDITS-SVC &amp; SALES SUP-2009-11</v>
          </cell>
          <cell r="D201" t="str">
            <v>10847</v>
          </cell>
          <cell r="E201" t="str">
            <v>Emerging Markets - Demand Response</v>
          </cell>
          <cell r="F201" t="str">
            <v>DREBA2009-11</v>
          </cell>
          <cell r="G201" t="str">
            <v>INTG ENE AUD</v>
          </cell>
          <cell r="H201" t="str">
            <v>A</v>
          </cell>
        </row>
        <row r="202">
          <cell r="C202" t="str">
            <v>AUTO DR-SVC &amp; SALES SUPPORT-2009-11</v>
          </cell>
          <cell r="D202" t="str">
            <v>10847</v>
          </cell>
          <cell r="E202" t="str">
            <v>Emerging Markets - Demand Response</v>
          </cell>
          <cell r="F202" t="str">
            <v>DREBA2009-11</v>
          </cell>
          <cell r="G202" t="str">
            <v>AUTO DR</v>
          </cell>
          <cell r="H202" t="str">
            <v>A</v>
          </cell>
        </row>
        <row r="203">
          <cell r="C203" t="str">
            <v>DRE-SVC &amp; SALES SUPPORT-2009-11</v>
          </cell>
          <cell r="D203" t="str">
            <v>12835</v>
          </cell>
          <cell r="E203" t="str">
            <v>Demand Response Operations</v>
          </cell>
          <cell r="F203" t="str">
            <v>DREBA2009-11</v>
          </cell>
          <cell r="G203" t="str">
            <v>DR ONLN EROL</v>
          </cell>
          <cell r="H203" t="str">
            <v>A</v>
          </cell>
        </row>
        <row r="204">
          <cell r="C204" t="str">
            <v>CIIR PILOT-PROGRAM MANAGEMENT</v>
          </cell>
          <cell r="D204" t="str">
            <v>10847</v>
          </cell>
          <cell r="E204" t="str">
            <v>Emerging Markets - Demand Response</v>
          </cell>
          <cell r="F204" t="str">
            <v>DREBA2009-11</v>
          </cell>
          <cell r="G204" t="str">
            <v>C&amp;I INTM RSC</v>
          </cell>
          <cell r="H204" t="str">
            <v>A</v>
          </cell>
        </row>
        <row r="205">
          <cell r="C205" t="str">
            <v>CIIR PILOT-PROGRAM MARKETING</v>
          </cell>
          <cell r="D205" t="str">
            <v>10847</v>
          </cell>
          <cell r="E205" t="str">
            <v>Emerging Markets - Demand Response</v>
          </cell>
          <cell r="F205" t="str">
            <v>DREBA2009-11</v>
          </cell>
          <cell r="G205" t="str">
            <v>C&amp;I INTM RSC</v>
          </cell>
          <cell r="H205" t="str">
            <v>A</v>
          </cell>
        </row>
        <row r="206">
          <cell r="C206" t="str">
            <v>CIIR PILOT-INCENTIVE PAYMENTS</v>
          </cell>
          <cell r="D206" t="str">
            <v>13983</v>
          </cell>
          <cell r="E206" t="str">
            <v>Emerging Information Products &amp; Platform</v>
          </cell>
          <cell r="F206" t="str">
            <v>DREBA2009-11</v>
          </cell>
          <cell r="G206" t="str">
            <v>C&amp;I INTM RSC</v>
          </cell>
          <cell r="H206" t="str">
            <v>C</v>
          </cell>
        </row>
        <row r="207">
          <cell r="C207" t="str">
            <v>CIIR PILOT-EQUIPMENT MAINT</v>
          </cell>
          <cell r="D207" t="str">
            <v>13983</v>
          </cell>
          <cell r="E207" t="str">
            <v>Emerging Information Products &amp; Platform</v>
          </cell>
          <cell r="F207" t="str">
            <v>DREBA2009-11</v>
          </cell>
          <cell r="G207" t="str">
            <v>C&amp;I INTM RSC</v>
          </cell>
          <cell r="H207" t="str">
            <v>A</v>
          </cell>
        </row>
        <row r="208">
          <cell r="C208" t="str">
            <v>CIIR PILOT-DATA RETR &amp; SVCS</v>
          </cell>
          <cell r="D208" t="str">
            <v>13983</v>
          </cell>
          <cell r="E208" t="str">
            <v>Emerging Information Products &amp; Platform</v>
          </cell>
          <cell r="F208" t="str">
            <v>DREBA2009-11</v>
          </cell>
          <cell r="G208" t="str">
            <v>C&amp;I INTM RSC</v>
          </cell>
          <cell r="H208" t="str">
            <v>A</v>
          </cell>
        </row>
        <row r="209">
          <cell r="C209" t="str">
            <v>CIIR PILOT-BILLING SUPPORT</v>
          </cell>
          <cell r="D209" t="str">
            <v>13983</v>
          </cell>
          <cell r="E209" t="str">
            <v>Emerging Information Products &amp; Platform</v>
          </cell>
          <cell r="F209" t="str">
            <v>DREBA2009-11</v>
          </cell>
          <cell r="G209" t="str">
            <v>C&amp;I INTM RSC</v>
          </cell>
          <cell r="H209" t="str">
            <v>A</v>
          </cell>
        </row>
        <row r="210">
          <cell r="C210" t="str">
            <v>M&amp;E-RES TOU 2009 EX-P 2010-20 EX-A LD IM</v>
          </cell>
          <cell r="D210" t="str">
            <v>13768</v>
          </cell>
          <cell r="E210" t="str">
            <v>EM&amp;V</v>
          </cell>
          <cell r="F210" t="str">
            <v>DREBA2009-11</v>
          </cell>
          <cell r="G210" t="str">
            <v>EM&amp;V_01</v>
          </cell>
          <cell r="H210" t="str">
            <v>A</v>
          </cell>
        </row>
        <row r="211">
          <cell r="C211" t="str">
            <v>M&amp;E-AMP/CBP STWD 09 EX-P 2010-20 EX-A LI</v>
          </cell>
          <cell r="D211" t="str">
            <v>13768</v>
          </cell>
          <cell r="E211" t="str">
            <v>EM&amp;V</v>
          </cell>
          <cell r="F211" t="str">
            <v>DREBA2009-11</v>
          </cell>
          <cell r="G211" t="str">
            <v>EM&amp;V_01</v>
          </cell>
          <cell r="H211" t="str">
            <v>A</v>
          </cell>
        </row>
        <row r="212">
          <cell r="C212" t="str">
            <v>M&amp;E-BIP STWD 2009 EX-P/2010-20 EX-A LD I</v>
          </cell>
          <cell r="D212" t="str">
            <v>13768</v>
          </cell>
          <cell r="E212" t="str">
            <v>EM&amp;V</v>
          </cell>
          <cell r="F212" t="str">
            <v>DREBA2009-11</v>
          </cell>
          <cell r="G212" t="str">
            <v>EM&amp;V_01</v>
          </cell>
          <cell r="H212" t="str">
            <v>A</v>
          </cell>
        </row>
        <row r="213">
          <cell r="C213" t="str">
            <v>M&amp;E-CPP/PDP STWD 09 EX-P/2010-20 EX-A LI</v>
          </cell>
          <cell r="D213" t="str">
            <v>13768</v>
          </cell>
          <cell r="E213" t="str">
            <v>EM&amp;V</v>
          </cell>
          <cell r="F213" t="str">
            <v>DREBA2009-11</v>
          </cell>
          <cell r="G213" t="str">
            <v>EM&amp;V_01</v>
          </cell>
          <cell r="H213" t="str">
            <v>A</v>
          </cell>
        </row>
        <row r="214">
          <cell r="C214" t="str">
            <v>M&amp;E-DBP STWD 2009 EX-P/2010-20 EX-A LD I</v>
          </cell>
          <cell r="D214" t="str">
            <v>13768</v>
          </cell>
          <cell r="E214" t="str">
            <v>EM&amp;V</v>
          </cell>
          <cell r="F214" t="str">
            <v>DREBA2009-11</v>
          </cell>
          <cell r="G214" t="str">
            <v>EM&amp;V_01</v>
          </cell>
          <cell r="H214" t="str">
            <v>A</v>
          </cell>
        </row>
        <row r="215">
          <cell r="C215" t="str">
            <v>M&amp;E-PKCHOICE 2009 EX-P/2010-20 EX-A LD I</v>
          </cell>
          <cell r="D215" t="str">
            <v>13768</v>
          </cell>
          <cell r="E215" t="str">
            <v>EM&amp;V</v>
          </cell>
          <cell r="F215" t="str">
            <v>DREBA2009-11</v>
          </cell>
          <cell r="G215" t="str">
            <v>EM&amp;V_01</v>
          </cell>
          <cell r="H215" t="str">
            <v>A</v>
          </cell>
        </row>
        <row r="216">
          <cell r="C216" t="str">
            <v>M&amp;E-NON-RES TOU 09 EX-P/2010-20 EX-A LI</v>
          </cell>
          <cell r="D216" t="str">
            <v>13768</v>
          </cell>
          <cell r="E216" t="str">
            <v>EM&amp;V</v>
          </cell>
          <cell r="F216" t="str">
            <v>DREBA2009-11</v>
          </cell>
          <cell r="G216" t="str">
            <v>EM&amp;V_01</v>
          </cell>
          <cell r="H216" t="str">
            <v>A</v>
          </cell>
        </row>
        <row r="217">
          <cell r="C217" t="str">
            <v>M&amp;E-NON-RES ENROLLMENT FORECAST 2010-20</v>
          </cell>
          <cell r="D217" t="str">
            <v>13768</v>
          </cell>
          <cell r="E217" t="str">
            <v>EM&amp;V</v>
          </cell>
          <cell r="F217" t="str">
            <v>DREBA2009-11</v>
          </cell>
          <cell r="G217" t="str">
            <v>EM&amp;V_01</v>
          </cell>
          <cell r="H217" t="str">
            <v>A</v>
          </cell>
        </row>
        <row r="218">
          <cell r="C218" t="str">
            <v>M&amp;E-DR PORTFOLIO REPORT</v>
          </cell>
          <cell r="D218" t="str">
            <v>13768</v>
          </cell>
          <cell r="E218" t="str">
            <v>EM&amp;V</v>
          </cell>
          <cell r="F218" t="str">
            <v>DREBA2009-11</v>
          </cell>
          <cell r="G218" t="str">
            <v>EM&amp;V_01</v>
          </cell>
          <cell r="H218" t="str">
            <v>A</v>
          </cell>
        </row>
        <row r="219">
          <cell r="C219" t="str">
            <v>M&amp;E-PLS 2009 EX-P/2010-20 EX-A LD IMP</v>
          </cell>
          <cell r="D219" t="str">
            <v>13768</v>
          </cell>
          <cell r="E219" t="str">
            <v>EM&amp;V</v>
          </cell>
          <cell r="F219" t="str">
            <v>DREBA2009-11</v>
          </cell>
          <cell r="G219" t="str">
            <v>EM&amp;V_01</v>
          </cell>
          <cell r="H219" t="str">
            <v>A</v>
          </cell>
        </row>
        <row r="220">
          <cell r="C220" t="str">
            <v>PHEV/EV PILOT-PROGRAM MANAGEMENT</v>
          </cell>
          <cell r="D220" t="str">
            <v>11168</v>
          </cell>
          <cell r="E220" t="str">
            <v>Core Products - Clean Air Transportation</v>
          </cell>
          <cell r="F220" t="str">
            <v>DREBA2009-11</v>
          </cell>
          <cell r="G220" t="str">
            <v>PHEV/EV PILO</v>
          </cell>
          <cell r="H220" t="str">
            <v>A</v>
          </cell>
        </row>
        <row r="221">
          <cell r="C221" t="str">
            <v>PHEV/EV PILOT-EQUIPMENT</v>
          </cell>
          <cell r="D221" t="str">
            <v>11168</v>
          </cell>
          <cell r="E221" t="str">
            <v>Core Products - Clean Air Transportation</v>
          </cell>
          <cell r="F221" t="str">
            <v>DREBA2009-11</v>
          </cell>
          <cell r="G221" t="str">
            <v>PHEV/EV PILO</v>
          </cell>
          <cell r="H221" t="str">
            <v>A</v>
          </cell>
        </row>
        <row r="222">
          <cell r="C222" t="str">
            <v>PHEV/EV PILOT-FIELD SUPPORT</v>
          </cell>
          <cell r="D222" t="str">
            <v>11168</v>
          </cell>
          <cell r="E222" t="str">
            <v>Core Products - Clean Air Transportation</v>
          </cell>
          <cell r="F222" t="str">
            <v>DREBA2009-11</v>
          </cell>
          <cell r="G222" t="str">
            <v>PHEV/EV PILO</v>
          </cell>
          <cell r="H222" t="str">
            <v>C</v>
          </cell>
        </row>
        <row r="223">
          <cell r="C223" t="str">
            <v>TI-NEW CNST CUST INC PAY PROC-IPC 09-11</v>
          </cell>
          <cell r="D223" t="str">
            <v>10847</v>
          </cell>
          <cell r="E223" t="str">
            <v>Emerging Markets - Demand Response</v>
          </cell>
          <cell r="F223" t="str">
            <v>DREBA2009-11</v>
          </cell>
          <cell r="G223" t="str">
            <v>TECHNOL INCV</v>
          </cell>
          <cell r="H223" t="str">
            <v>A</v>
          </cell>
        </row>
        <row r="224">
          <cell r="C224" t="str">
            <v>TI-NEW CNST CUST INCENTIVE PAYMTS 09-11</v>
          </cell>
          <cell r="D224" t="str">
            <v>10847</v>
          </cell>
          <cell r="E224" t="str">
            <v>Emerging Markets - Demand Response</v>
          </cell>
          <cell r="F224" t="str">
            <v>DREBA2009-11</v>
          </cell>
          <cell r="G224" t="str">
            <v>TECHNOL INCV</v>
          </cell>
          <cell r="H224" t="str">
            <v>C</v>
          </cell>
        </row>
        <row r="225">
          <cell r="C225" t="str">
            <v>TI-NEW CNST MDSS ISTS APPL DEV 09-11</v>
          </cell>
          <cell r="D225" t="str">
            <v>10847</v>
          </cell>
          <cell r="E225" t="str">
            <v>Emerging Markets - Demand Response</v>
          </cell>
          <cell r="F225" t="str">
            <v>DREBA2009-11</v>
          </cell>
          <cell r="G225" t="str">
            <v>TECHNOL INCV</v>
          </cell>
          <cell r="H225" t="str">
            <v>A</v>
          </cell>
        </row>
        <row r="226">
          <cell r="C226" t="str">
            <v>TI-NEW CNST MDSS ISTS O&amp;M 09-11</v>
          </cell>
          <cell r="D226" t="str">
            <v>10847</v>
          </cell>
          <cell r="E226" t="str">
            <v>Emerging Markets - Demand Response</v>
          </cell>
          <cell r="F226" t="str">
            <v>DREBA2009-11</v>
          </cell>
          <cell r="G226" t="str">
            <v>TECHNOL INCV</v>
          </cell>
          <cell r="H226" t="str">
            <v>A</v>
          </cell>
        </row>
        <row r="227">
          <cell r="C227" t="str">
            <v>TI-NEW CNST PROGRAM MGMT 09-11</v>
          </cell>
          <cell r="D227" t="str">
            <v>10847</v>
          </cell>
          <cell r="E227" t="str">
            <v>Emerging Markets - Demand Response</v>
          </cell>
          <cell r="F227" t="str">
            <v>DREBA2009-11</v>
          </cell>
          <cell r="G227" t="str">
            <v>TECHNOL INCV</v>
          </cell>
          <cell r="H227" t="str">
            <v>A</v>
          </cell>
        </row>
        <row r="228">
          <cell r="C228" t="str">
            <v>TI-NEW CNST PROGRAM MKTG 09-11</v>
          </cell>
          <cell r="D228" t="str">
            <v>10847</v>
          </cell>
          <cell r="E228" t="str">
            <v>Emerging Markets - Demand Response</v>
          </cell>
          <cell r="F228" t="str">
            <v>DREBA2009-11</v>
          </cell>
          <cell r="G228" t="str">
            <v>TECHNOL INCV</v>
          </cell>
          <cell r="H228" t="str">
            <v>A</v>
          </cell>
        </row>
        <row r="229">
          <cell r="C229" t="str">
            <v>TI-NEW CNST ADMIN DESIGN ACTV 09-11</v>
          </cell>
          <cell r="D229" t="str">
            <v>10847</v>
          </cell>
          <cell r="E229" t="str">
            <v>Emerging Markets - Demand Response</v>
          </cell>
          <cell r="F229" t="str">
            <v>DREBA2009-11</v>
          </cell>
          <cell r="G229" t="str">
            <v>TECHNOL INCV</v>
          </cell>
          <cell r="H229" t="str">
            <v>A</v>
          </cell>
        </row>
        <row r="230">
          <cell r="C230" t="str">
            <v>IDSM M&amp;O-SERVICE &amp; SALES OUTREACH-09-11</v>
          </cell>
          <cell r="D230" t="str">
            <v>10847</v>
          </cell>
          <cell r="E230" t="str">
            <v>Emerging Markets - Demand Response</v>
          </cell>
          <cell r="F230" t="str">
            <v>DREBA2009-11</v>
          </cell>
          <cell r="G230" t="str">
            <v>DR CORE MKT</v>
          </cell>
          <cell r="H230" t="str">
            <v>A</v>
          </cell>
        </row>
        <row r="231">
          <cell r="C231" t="str">
            <v>M&amp;E - TI 2009+</v>
          </cell>
          <cell r="D231" t="str">
            <v>13768</v>
          </cell>
          <cell r="E231" t="str">
            <v>EM&amp;V</v>
          </cell>
          <cell r="F231" t="str">
            <v>DREBA2009-11</v>
          </cell>
          <cell r="G231" t="str">
            <v>EM&amp;V_01</v>
          </cell>
          <cell r="H231" t="str">
            <v>A</v>
          </cell>
        </row>
        <row r="232">
          <cell r="C232" t="str">
            <v>M&amp;E - AUTO DR 2009+</v>
          </cell>
          <cell r="D232" t="str">
            <v>13768</v>
          </cell>
          <cell r="E232" t="str">
            <v>EM&amp;V</v>
          </cell>
          <cell r="F232" t="str">
            <v>DREBA2009-11</v>
          </cell>
          <cell r="G232" t="str">
            <v>EM&amp;V_01</v>
          </cell>
          <cell r="H232" t="str">
            <v>A</v>
          </cell>
        </row>
        <row r="233">
          <cell r="C233" t="str">
            <v>M&amp;E-OTHER STATEEVAL &amp; DEV RES 2009+</v>
          </cell>
          <cell r="D233" t="str">
            <v>13768</v>
          </cell>
          <cell r="E233" t="str">
            <v>EM&amp;V</v>
          </cell>
          <cell r="F233" t="str">
            <v>DREBA2009-11</v>
          </cell>
          <cell r="G233" t="str">
            <v>EM&amp;V_01</v>
          </cell>
          <cell r="H233" t="str">
            <v>A</v>
          </cell>
        </row>
        <row r="234">
          <cell r="C234" t="str">
            <v>M&amp;E-DR LI PROTOCOLS DEV &amp; FORC 2009+</v>
          </cell>
          <cell r="D234" t="str">
            <v>13768</v>
          </cell>
          <cell r="E234" t="str">
            <v>EM&amp;V</v>
          </cell>
          <cell r="F234" t="str">
            <v>DREBA2009-11</v>
          </cell>
          <cell r="G234" t="str">
            <v>EM&amp;V_01</v>
          </cell>
          <cell r="H234" t="str">
            <v>A</v>
          </cell>
        </row>
        <row r="235">
          <cell r="C235" t="str">
            <v>AMP - DR AS SPECIALISTS - 2010-11</v>
          </cell>
          <cell r="D235" t="str">
            <v>12835</v>
          </cell>
          <cell r="E235" t="str">
            <v>Demand Response Operations</v>
          </cell>
          <cell r="F235" t="str">
            <v>DREBA2009-11</v>
          </cell>
          <cell r="G235" t="str">
            <v>AGGR MAN PFO</v>
          </cell>
          <cell r="H235" t="str">
            <v>A</v>
          </cell>
        </row>
        <row r="236">
          <cell r="C236" t="str">
            <v>IDSM SUPPORT-PROG MGMT-2009-11</v>
          </cell>
          <cell r="D236" t="str">
            <v>10847</v>
          </cell>
          <cell r="E236" t="str">
            <v>Emerging Markets - Demand Response</v>
          </cell>
          <cell r="F236" t="str">
            <v>DREBA2009-11</v>
          </cell>
          <cell r="G236" t="str">
            <v>IDSM SUPP CL</v>
          </cell>
          <cell r="H236" t="str">
            <v>A</v>
          </cell>
        </row>
        <row r="237">
          <cell r="C237" t="str">
            <v>IDSM SUPPORT-PROG SVCS-2009-11</v>
          </cell>
          <cell r="D237" t="str">
            <v>10847</v>
          </cell>
          <cell r="E237" t="str">
            <v>Emerging Markets - Demand Response</v>
          </cell>
          <cell r="F237" t="str">
            <v>DREBA2009-11</v>
          </cell>
          <cell r="G237" t="str">
            <v>IDSM SUPP CL</v>
          </cell>
          <cell r="H237" t="str">
            <v>A</v>
          </cell>
        </row>
        <row r="238">
          <cell r="C238" t="str">
            <v>IDSM-INTGD SALES TRNG-PROG MGMT-2009-11</v>
          </cell>
          <cell r="D238" t="str">
            <v>10847</v>
          </cell>
          <cell r="E238" t="str">
            <v>Emerging Markets - Demand Response</v>
          </cell>
          <cell r="F238" t="str">
            <v>DREBA2009-11</v>
          </cell>
          <cell r="G238" t="str">
            <v>INTG SALES T</v>
          </cell>
          <cell r="H238" t="str">
            <v>A</v>
          </cell>
        </row>
        <row r="239">
          <cell r="C239" t="str">
            <v>CBP-IT APPL DEV-2009-11</v>
          </cell>
          <cell r="D239" t="str">
            <v>12835</v>
          </cell>
          <cell r="E239" t="str">
            <v>Demand Response Operations</v>
          </cell>
          <cell r="F239" t="str">
            <v>DREBA2009-11</v>
          </cell>
          <cell r="G239" t="str">
            <v>CAPACIT BIDD</v>
          </cell>
          <cell r="H239" t="str">
            <v>A</v>
          </cell>
        </row>
        <row r="240">
          <cell r="C240" t="str">
            <v>AMP-PDP DUAL PARTICIPTN STUDY-2009-11-A</v>
          </cell>
          <cell r="D240" t="str">
            <v>12835</v>
          </cell>
          <cell r="E240" t="str">
            <v>Demand Response Operations</v>
          </cell>
          <cell r="F240" t="str">
            <v>DREBA2009-11</v>
          </cell>
          <cell r="G240" t="str">
            <v>AGGR MAN PFO</v>
          </cell>
          <cell r="H240" t="str">
            <v>A</v>
          </cell>
        </row>
        <row r="241">
          <cell r="C241" t="str">
            <v>PHEV/EV PILOT - IT SUPPORT 2009-11-A</v>
          </cell>
          <cell r="D241" t="str">
            <v>11168</v>
          </cell>
          <cell r="E241" t="str">
            <v>Core Products - Clean Air Transportation</v>
          </cell>
          <cell r="F241" t="str">
            <v>DREBA2009-11</v>
          </cell>
          <cell r="G241" t="str">
            <v>PHEV/EV PILO</v>
          </cell>
          <cell r="H241" t="str">
            <v>A</v>
          </cell>
        </row>
        <row r="242">
          <cell r="C242" t="str">
            <v>M&amp;E-AMP/CBP STWD 10 EX-P 2011-21 EX-A LI</v>
          </cell>
          <cell r="D242" t="str">
            <v>13768</v>
          </cell>
          <cell r="E242" t="str">
            <v>EM&amp;V</v>
          </cell>
          <cell r="F242" t="str">
            <v>DREBA2009-11</v>
          </cell>
          <cell r="G242" t="str">
            <v>EM&amp;V_01</v>
          </cell>
          <cell r="H242" t="str">
            <v>A</v>
          </cell>
        </row>
        <row r="243">
          <cell r="C243" t="str">
            <v>M&amp;E-BIP STWD 2010 EX-P/2011-21 EX-A LD I</v>
          </cell>
          <cell r="D243" t="str">
            <v>13768</v>
          </cell>
          <cell r="E243" t="str">
            <v>EM&amp;V</v>
          </cell>
          <cell r="F243" t="str">
            <v>DREBA2009-11</v>
          </cell>
          <cell r="G243" t="str">
            <v>EM&amp;V_01</v>
          </cell>
          <cell r="H243" t="str">
            <v>A</v>
          </cell>
        </row>
        <row r="244">
          <cell r="C244" t="str">
            <v>M&amp;E-CPP/PDP STWD 10 EX-P/2011-21 EX-A LI</v>
          </cell>
          <cell r="D244" t="str">
            <v>13768</v>
          </cell>
          <cell r="E244" t="str">
            <v>EM&amp;V</v>
          </cell>
          <cell r="F244" t="str">
            <v>DREBA2009-11</v>
          </cell>
          <cell r="G244" t="str">
            <v>EM&amp;V_01</v>
          </cell>
          <cell r="H244" t="str">
            <v>A</v>
          </cell>
        </row>
        <row r="245">
          <cell r="C245" t="str">
            <v>M&amp;E-DBP STWD 2010 EX-P/2011-21 EX-A LD I</v>
          </cell>
          <cell r="D245" t="str">
            <v>13768</v>
          </cell>
          <cell r="E245" t="str">
            <v>EM&amp;V</v>
          </cell>
          <cell r="F245" t="str">
            <v>DREBA2009-11</v>
          </cell>
          <cell r="G245" t="str">
            <v>EM&amp;V_01</v>
          </cell>
          <cell r="H245" t="str">
            <v>A</v>
          </cell>
        </row>
        <row r="246">
          <cell r="C246" t="str">
            <v>M&amp;E-PKCHOICE 2010 EX-P/2011-21 EX-A LD I</v>
          </cell>
          <cell r="D246" t="str">
            <v>13768</v>
          </cell>
          <cell r="E246" t="str">
            <v>EM&amp;V</v>
          </cell>
          <cell r="F246" t="str">
            <v>DREBA2009-11</v>
          </cell>
          <cell r="G246" t="str">
            <v>EM&amp;V_01</v>
          </cell>
          <cell r="H246" t="str">
            <v>A</v>
          </cell>
        </row>
        <row r="247">
          <cell r="C247" t="str">
            <v>M&amp;E- HIGH VARIABLE LOAD CUSTOMER STUDY</v>
          </cell>
          <cell r="D247" t="str">
            <v>13768</v>
          </cell>
          <cell r="E247" t="str">
            <v>EM&amp;V</v>
          </cell>
          <cell r="F247" t="str">
            <v>DREBA2009-11</v>
          </cell>
          <cell r="G247" t="str">
            <v>EM&amp;V_01</v>
          </cell>
          <cell r="H247" t="str">
            <v>A</v>
          </cell>
        </row>
        <row r="248">
          <cell r="C248" t="str">
            <v>M&amp;E-NON-RES TOU 10 EX-P/2011-21 EX-A LI</v>
          </cell>
          <cell r="D248" t="str">
            <v>13768</v>
          </cell>
          <cell r="E248" t="str">
            <v>EM&amp;V</v>
          </cell>
          <cell r="F248" t="str">
            <v>DREBA2009-11</v>
          </cell>
          <cell r="G248" t="str">
            <v>EM&amp;V_01</v>
          </cell>
          <cell r="H248" t="str">
            <v>A</v>
          </cell>
        </row>
        <row r="249">
          <cell r="C249" t="str">
            <v>M&amp;E-NON-RES ENROLLMENT FORECAST 2011-21</v>
          </cell>
          <cell r="D249" t="str">
            <v>13768</v>
          </cell>
          <cell r="E249" t="str">
            <v>EM&amp;V</v>
          </cell>
          <cell r="F249" t="str">
            <v>DREBA2009-11</v>
          </cell>
          <cell r="G249" t="str">
            <v>EM&amp;V_01</v>
          </cell>
          <cell r="H249" t="str">
            <v>A</v>
          </cell>
        </row>
        <row r="250">
          <cell r="C250" t="str">
            <v>M&amp;E-PLS 2010 EX-P/2011-21 EX-A LD IMP</v>
          </cell>
          <cell r="D250" t="str">
            <v>13768</v>
          </cell>
          <cell r="E250" t="str">
            <v>EM&amp;V</v>
          </cell>
          <cell r="F250" t="str">
            <v>DREBA2009-11</v>
          </cell>
          <cell r="G250" t="str">
            <v>EM&amp;V_01</v>
          </cell>
          <cell r="H250" t="str">
            <v>A</v>
          </cell>
        </row>
        <row r="251">
          <cell r="C251" t="str">
            <v>IDSM DR AUDITS 10%</v>
          </cell>
          <cell r="D251" t="str">
            <v>14709</v>
          </cell>
          <cell r="E251" t="str">
            <v>Information Technology Products</v>
          </cell>
          <cell r="F251" t="str">
            <v>DREBA2009-11</v>
          </cell>
          <cell r="G251" t="str">
            <v>INTG ENE AUD</v>
          </cell>
          <cell r="H251" t="str">
            <v>A</v>
          </cell>
        </row>
        <row r="252">
          <cell r="C252" t="str">
            <v>AMP-VENDOR PAYMENTS-2009-11-A</v>
          </cell>
          <cell r="D252" t="str">
            <v>12835</v>
          </cell>
          <cell r="E252" t="str">
            <v>Demand Response Operations</v>
          </cell>
          <cell r="F252" t="str">
            <v>DREBA2009-11</v>
          </cell>
          <cell r="G252" t="str">
            <v>AGGR MAN PFO</v>
          </cell>
          <cell r="H252" t="str">
            <v>A</v>
          </cell>
        </row>
        <row r="253">
          <cell r="C253" t="str">
            <v>DREBA2009-11 INCT CUST INFO SYNCH/CONFIG</v>
          </cell>
          <cell r="D253" t="str">
            <v>12835</v>
          </cell>
          <cell r="E253" t="str">
            <v>Demand Response Operations</v>
          </cell>
          <cell r="F253" t="str">
            <v>DREBA2009-11</v>
          </cell>
          <cell r="G253" t="str">
            <v>INTERACT</v>
          </cell>
          <cell r="H253" t="str">
            <v>A</v>
          </cell>
        </row>
        <row r="254">
          <cell r="C254" t="str">
            <v>PTP STAFF-PDP TEAM (LG C&amp;I)</v>
          </cell>
          <cell r="D254" t="str">
            <v>10487</v>
          </cell>
          <cell r="E254" t="str">
            <v>Energy Trading Director-BLOCKED 2/10/04</v>
          </cell>
          <cell r="F254" t="str">
            <v>DREBA2009-11</v>
          </cell>
          <cell r="G254" t="str">
            <v>DR CORE MKT</v>
          </cell>
          <cell r="H254" t="str">
            <v>A</v>
          </cell>
        </row>
        <row r="255">
          <cell r="C255" t="str">
            <v>A&amp;E (SOLUTIONS MARKETING)</v>
          </cell>
          <cell r="D255" t="str">
            <v>14804</v>
          </cell>
          <cell r="E255" t="str">
            <v>PDP Solutions Marketing</v>
          </cell>
          <cell r="F255" t="str">
            <v>DREBA2009-11</v>
          </cell>
          <cell r="G255" t="str">
            <v>DR CORE MKT</v>
          </cell>
          <cell r="H255" t="str">
            <v>A</v>
          </cell>
        </row>
        <row r="256">
          <cell r="C256" t="str">
            <v>DREBA2009-11 FORECASTING DRMI-10847</v>
          </cell>
          <cell r="D256" t="str">
            <v>10847</v>
          </cell>
          <cell r="E256" t="str">
            <v>Emerging Markets - Demand Response</v>
          </cell>
          <cell r="F256" t="str">
            <v>DREBA2009-11</v>
          </cell>
          <cell r="G256" t="str">
            <v>PEAK CHOICE</v>
          </cell>
          <cell r="H256" t="str">
            <v>A</v>
          </cell>
        </row>
        <row r="257">
          <cell r="C257" t="str">
            <v>DREBA2009-11 DR AVAILABITLIY DRMI-10847</v>
          </cell>
          <cell r="D257" t="str">
            <v>10847</v>
          </cell>
          <cell r="E257" t="str">
            <v>Emerging Markets - Demand Response</v>
          </cell>
          <cell r="F257" t="str">
            <v>DREBA2009-11</v>
          </cell>
          <cell r="G257" t="str">
            <v>PEAK CHOICE</v>
          </cell>
          <cell r="H257" t="str">
            <v>A</v>
          </cell>
        </row>
        <row r="258">
          <cell r="C258" t="str">
            <v>DREBA2009-11 BID RQST CREAT DRMI-10847</v>
          </cell>
          <cell r="D258" t="str">
            <v>10847</v>
          </cell>
          <cell r="E258" t="str">
            <v>Emerging Markets - Demand Response</v>
          </cell>
          <cell r="F258" t="str">
            <v>DREBA2009-11</v>
          </cell>
          <cell r="G258" t="str">
            <v>PEAK CHOICE</v>
          </cell>
          <cell r="H258" t="str">
            <v>A</v>
          </cell>
        </row>
        <row r="259">
          <cell r="C259" t="str">
            <v>DREBA2009-11 CUSTMG&amp;RSCSDRMI-10847</v>
          </cell>
          <cell r="D259" t="str">
            <v>10847</v>
          </cell>
          <cell r="E259" t="str">
            <v>Emerging Markets - Demand Response</v>
          </cell>
          <cell r="F259" t="str">
            <v>DREBA2009-11</v>
          </cell>
          <cell r="G259" t="str">
            <v>PEAK CHOICE</v>
          </cell>
          <cell r="H259" t="str">
            <v>A</v>
          </cell>
        </row>
        <row r="260">
          <cell r="C260" t="str">
            <v>DREBA2009-11 CUSTDIS&amp;CRM DRMI-10847</v>
          </cell>
          <cell r="D260" t="str">
            <v>10847</v>
          </cell>
          <cell r="E260" t="str">
            <v>Emerging Markets - Demand Response</v>
          </cell>
          <cell r="F260" t="str">
            <v>DREBA2009-11</v>
          </cell>
          <cell r="G260" t="str">
            <v>PEAK CHOICE</v>
          </cell>
          <cell r="H260" t="str">
            <v>A</v>
          </cell>
        </row>
        <row r="261">
          <cell r="C261" t="str">
            <v>DREBA2009-11 POLICY DRMI-10847</v>
          </cell>
          <cell r="D261" t="str">
            <v>10847</v>
          </cell>
          <cell r="E261" t="str">
            <v>Emerging Markets - Demand Response</v>
          </cell>
          <cell r="F261" t="str">
            <v>DREBA2009-11</v>
          </cell>
          <cell r="G261" t="str">
            <v>PEAK CHOICE</v>
          </cell>
          <cell r="H261" t="str">
            <v>A</v>
          </cell>
        </row>
        <row r="262">
          <cell r="C262" t="str">
            <v>DREBA2009-11 METERDATAMN DRMI-10847</v>
          </cell>
          <cell r="D262" t="str">
            <v>10847</v>
          </cell>
          <cell r="E262" t="str">
            <v>Emerging Markets - Demand Response</v>
          </cell>
          <cell r="F262" t="str">
            <v>DREBA2009-11</v>
          </cell>
          <cell r="G262" t="str">
            <v>PEAK CHOICE</v>
          </cell>
          <cell r="H262" t="str">
            <v>A</v>
          </cell>
        </row>
        <row r="263">
          <cell r="C263" t="str">
            <v>DREBA2009-11 ISOSTLMENTS DRMI-10847</v>
          </cell>
          <cell r="D263" t="str">
            <v>10847</v>
          </cell>
          <cell r="E263" t="str">
            <v>Emerging Markets - Demand Response</v>
          </cell>
          <cell r="F263" t="str">
            <v>DREBA2009-11</v>
          </cell>
          <cell r="G263" t="str">
            <v>PEAK CHOICE</v>
          </cell>
          <cell r="H263" t="str">
            <v>A</v>
          </cell>
        </row>
        <row r="264">
          <cell r="C264" t="str">
            <v>DREBA2009-11 PROGRAMMGM DRMI-10847</v>
          </cell>
          <cell r="D264" t="str">
            <v>10847</v>
          </cell>
          <cell r="E264" t="str">
            <v>Emerging Markets - Demand Response</v>
          </cell>
          <cell r="F264" t="str">
            <v>DREBA2009-11</v>
          </cell>
          <cell r="G264" t="str">
            <v>PEAK CHOICE</v>
          </cell>
          <cell r="H264" t="str">
            <v>A</v>
          </cell>
        </row>
        <row r="265">
          <cell r="C265" t="str">
            <v>DREBA2009-11 TECH ARCH DRMI-10847</v>
          </cell>
          <cell r="D265" t="str">
            <v>10847</v>
          </cell>
          <cell r="E265" t="str">
            <v>Emerging Markets - Demand Response</v>
          </cell>
          <cell r="F265" t="str">
            <v>DREBA2009-11</v>
          </cell>
          <cell r="G265" t="str">
            <v>PEAK CHOICE</v>
          </cell>
          <cell r="H265" t="str">
            <v>A</v>
          </cell>
        </row>
        <row r="266">
          <cell r="C266" t="str">
            <v>DREBA2009-11 OPENADE PLATFORM-10847</v>
          </cell>
          <cell r="D266" t="str">
            <v>10847</v>
          </cell>
          <cell r="E266" t="str">
            <v>Emerging Markets - Demand Response</v>
          </cell>
          <cell r="F266" t="str">
            <v>DREBA2009-11</v>
          </cell>
          <cell r="G266" t="str">
            <v>PEAK CHOICE</v>
          </cell>
          <cell r="H266" t="str">
            <v>A</v>
          </cell>
        </row>
        <row r="267">
          <cell r="C267" t="str">
            <v>DREBA2009-11 OPENADE DRMI-10847</v>
          </cell>
          <cell r="D267" t="str">
            <v>10847</v>
          </cell>
          <cell r="E267" t="str">
            <v>Emerging Markets - Demand Response</v>
          </cell>
          <cell r="F267" t="str">
            <v>DREBA2009-11</v>
          </cell>
          <cell r="G267" t="str">
            <v>PEAK CHOICE</v>
          </cell>
          <cell r="H267" t="str">
            <v>A</v>
          </cell>
        </row>
        <row r="268">
          <cell r="C268" t="str">
            <v>PTP STAFF-PDP TEAM (LG AG)</v>
          </cell>
          <cell r="D268" t="str">
            <v>10487</v>
          </cell>
          <cell r="E268" t="str">
            <v>Energy Trading Director-BLOCKED 2/10/04</v>
          </cell>
          <cell r="F268" t="str">
            <v>DREBA2009-11</v>
          </cell>
          <cell r="G268" t="str">
            <v>DR CORE MKT</v>
          </cell>
          <cell r="H268" t="str">
            <v>A</v>
          </cell>
        </row>
        <row r="269">
          <cell r="C269" t="str">
            <v>PTP STAFF-PDP TEAM (SM AG)</v>
          </cell>
          <cell r="D269" t="str">
            <v>10487</v>
          </cell>
          <cell r="E269" t="str">
            <v>Energy Trading Director-BLOCKED 2/10/04</v>
          </cell>
          <cell r="F269" t="str">
            <v>DREBA2009-11</v>
          </cell>
          <cell r="G269" t="str">
            <v>DR CORE MKT</v>
          </cell>
          <cell r="H269" t="str">
            <v>A</v>
          </cell>
        </row>
        <row r="270">
          <cell r="C270" t="str">
            <v>PTP STAFF-PDP FIELD (LG C&amp;I)</v>
          </cell>
          <cell r="D270" t="str">
            <v>10487</v>
          </cell>
          <cell r="E270" t="str">
            <v>Energy Trading Director-BLOCKED 2/10/04</v>
          </cell>
          <cell r="F270" t="str">
            <v>DREBA2009-11</v>
          </cell>
          <cell r="G270" t="str">
            <v>DR CORE MKT</v>
          </cell>
          <cell r="H270" t="str">
            <v>A</v>
          </cell>
        </row>
        <row r="271">
          <cell r="C271" t="str">
            <v>PTP STAFF-PDP FIELD (LG AG)</v>
          </cell>
          <cell r="D271" t="str">
            <v>10487</v>
          </cell>
          <cell r="E271" t="str">
            <v>Energy Trading Director-BLOCKED 2/10/04</v>
          </cell>
          <cell r="F271" t="str">
            <v>DREBA2009-11</v>
          </cell>
          <cell r="G271" t="str">
            <v>DR CORE MKT</v>
          </cell>
          <cell r="H271" t="str">
            <v>A</v>
          </cell>
        </row>
        <row r="272">
          <cell r="C272" t="str">
            <v>PTP STAFF-PDP FIELD (SM AG)</v>
          </cell>
          <cell r="D272" t="str">
            <v>10487</v>
          </cell>
          <cell r="E272" t="str">
            <v>Energy Trading Director-BLOCKED 2/10/04</v>
          </cell>
          <cell r="F272" t="str">
            <v>DREBA2009-11</v>
          </cell>
          <cell r="G272" t="str">
            <v>DR CORE MKT</v>
          </cell>
          <cell r="H272" t="str">
            <v>A</v>
          </cell>
        </row>
        <row r="273">
          <cell r="C273" t="str">
            <v>M&amp;E-AMP/CBP 2011 EX-P &amp; 2012-22 EX-A LI</v>
          </cell>
          <cell r="D273" t="str">
            <v>13768</v>
          </cell>
          <cell r="E273" t="str">
            <v>EM&amp;V</v>
          </cell>
          <cell r="F273" t="str">
            <v>DREBA2009-11</v>
          </cell>
          <cell r="G273" t="str">
            <v>EM&amp;V_01</v>
          </cell>
          <cell r="H273" t="str">
            <v>A</v>
          </cell>
        </row>
        <row r="274">
          <cell r="C274" t="str">
            <v>M&amp;E-BIP 2011 EX-P &amp; 2012-22 EX-A LI</v>
          </cell>
          <cell r="D274" t="str">
            <v>13768</v>
          </cell>
          <cell r="E274" t="str">
            <v>EM&amp;V</v>
          </cell>
          <cell r="F274" t="str">
            <v>DREBA2009-11</v>
          </cell>
          <cell r="G274" t="str">
            <v>EM&amp;V_01</v>
          </cell>
          <cell r="H274" t="str">
            <v>A</v>
          </cell>
        </row>
        <row r="275">
          <cell r="C275" t="str">
            <v>M&amp;E-CPP/PDP 2011 EX-P &amp; 2012-22 EX-A LI</v>
          </cell>
          <cell r="D275" t="str">
            <v>13768</v>
          </cell>
          <cell r="E275" t="str">
            <v>EM&amp;V</v>
          </cell>
          <cell r="F275" t="str">
            <v>DREBA2009-11</v>
          </cell>
          <cell r="G275" t="str">
            <v>EM&amp;V_01</v>
          </cell>
          <cell r="H275" t="str">
            <v>A</v>
          </cell>
        </row>
        <row r="276">
          <cell r="C276" t="str">
            <v>M&amp;E-DBP 2011 EX-P &amp; 2012-22 EX-A LI</v>
          </cell>
          <cell r="D276" t="str">
            <v>13768</v>
          </cell>
          <cell r="E276" t="str">
            <v>EM&amp;V</v>
          </cell>
          <cell r="F276" t="str">
            <v>DREBA2009-11</v>
          </cell>
          <cell r="G276" t="str">
            <v>EM&amp;V_01</v>
          </cell>
          <cell r="H276" t="str">
            <v>A</v>
          </cell>
        </row>
        <row r="277">
          <cell r="C277" t="str">
            <v>M&amp;E-CPP RESPONSIVENESS STUDY</v>
          </cell>
          <cell r="D277" t="str">
            <v>13768</v>
          </cell>
          <cell r="E277" t="str">
            <v>EM&amp;V</v>
          </cell>
          <cell r="F277" t="str">
            <v>DREBA2009-11</v>
          </cell>
          <cell r="G277" t="str">
            <v>EM&amp;V_01</v>
          </cell>
          <cell r="H277" t="str">
            <v>A</v>
          </cell>
        </row>
        <row r="278">
          <cell r="C278" t="str">
            <v>M&amp;E-ME&amp;O BASELINE STUDY</v>
          </cell>
          <cell r="D278" t="str">
            <v>13768</v>
          </cell>
          <cell r="E278" t="str">
            <v>EM&amp;V</v>
          </cell>
          <cell r="F278" t="str">
            <v>DREBA2009-11</v>
          </cell>
          <cell r="G278" t="str">
            <v>EM&amp;V_01</v>
          </cell>
          <cell r="H278" t="str">
            <v>A</v>
          </cell>
        </row>
        <row r="279">
          <cell r="C279" t="str">
            <v>M&amp;E-DR POTENTIAL FOR RENEWABLE INTERGRTN</v>
          </cell>
          <cell r="D279" t="str">
            <v>13768</v>
          </cell>
          <cell r="E279" t="str">
            <v>EM&amp;V</v>
          </cell>
          <cell r="F279" t="str">
            <v>DREBA2009-11</v>
          </cell>
          <cell r="G279" t="str">
            <v>EM&amp;V_01</v>
          </cell>
          <cell r="H279" t="str">
            <v>A</v>
          </cell>
        </row>
        <row r="280">
          <cell r="C280" t="str">
            <v>M&amp;E-PEAKCHOICE 2011 LI &amp; PROC EVALS</v>
          </cell>
          <cell r="D280" t="str">
            <v>13768</v>
          </cell>
          <cell r="E280" t="str">
            <v>EM&amp;V</v>
          </cell>
          <cell r="F280" t="str">
            <v>DREBA2009-11</v>
          </cell>
          <cell r="G280" t="str">
            <v>EM&amp;V_01</v>
          </cell>
          <cell r="H280" t="str">
            <v>A</v>
          </cell>
        </row>
        <row r="281">
          <cell r="C281" t="str">
            <v>M&amp;E-PLS 2011 EX-P &amp; 2012-22 EX-A LI</v>
          </cell>
          <cell r="D281" t="str">
            <v>13768</v>
          </cell>
          <cell r="E281" t="str">
            <v>EM&amp;V</v>
          </cell>
          <cell r="F281" t="str">
            <v>DREBA2009-11</v>
          </cell>
          <cell r="G281" t="str">
            <v>EM&amp;V_01</v>
          </cell>
          <cell r="H281" t="str">
            <v>A</v>
          </cell>
        </row>
        <row r="282">
          <cell r="C282" t="str">
            <v>M&amp;E-NRS TOU 2011 EX-P &amp; 2012-22 EX-A LI</v>
          </cell>
          <cell r="D282" t="str">
            <v>13768</v>
          </cell>
          <cell r="E282" t="str">
            <v>EM&amp;V</v>
          </cell>
          <cell r="F282" t="str">
            <v>DREBA2009-11</v>
          </cell>
          <cell r="G282" t="str">
            <v>EM&amp;V_01</v>
          </cell>
          <cell r="H282" t="str">
            <v>A</v>
          </cell>
        </row>
        <row r="283">
          <cell r="C283" t="str">
            <v>M&amp;E-NRS DR ENROLLMENT FORECAST 2012-22</v>
          </cell>
          <cell r="D283" t="str">
            <v>13768</v>
          </cell>
          <cell r="E283" t="str">
            <v>EM&amp;V</v>
          </cell>
          <cell r="F283" t="str">
            <v>DREBA2009-11</v>
          </cell>
          <cell r="G283" t="str">
            <v>EM&amp;V_01</v>
          </cell>
          <cell r="H283" t="str">
            <v>A</v>
          </cell>
        </row>
        <row r="284">
          <cell r="C284" t="str">
            <v>M&amp;E-PROGRAM MGMT</v>
          </cell>
          <cell r="D284" t="str">
            <v>13768</v>
          </cell>
          <cell r="E284" t="str">
            <v>EM&amp;V</v>
          </cell>
          <cell r="F284" t="str">
            <v>DREBA2009-11</v>
          </cell>
          <cell r="G284" t="str">
            <v>EM&amp;V_01</v>
          </cell>
          <cell r="H284" t="str">
            <v>A</v>
          </cell>
        </row>
        <row r="285">
          <cell r="C285" t="str">
            <v>DREBA2012-14AGGR MAN PFO-10847-A</v>
          </cell>
          <cell r="D285" t="str">
            <v>10847</v>
          </cell>
          <cell r="E285" t="str">
            <v>Emerging Markets - Demand Response</v>
          </cell>
          <cell r="F285" t="str">
            <v>DREBA2012-14</v>
          </cell>
          <cell r="G285" t="str">
            <v>AGGR MAN PFO</v>
          </cell>
          <cell r="H285" t="str">
            <v>A</v>
          </cell>
        </row>
        <row r="286">
          <cell r="C286" t="str">
            <v>DREBA2012-14AGGR MAN PFO-12835-A</v>
          </cell>
          <cell r="D286" t="str">
            <v>12835</v>
          </cell>
          <cell r="E286" t="str">
            <v>Demand Response Operations</v>
          </cell>
          <cell r="F286" t="str">
            <v>DREBA2012-14</v>
          </cell>
          <cell r="G286" t="str">
            <v>AGGR MAN PFO</v>
          </cell>
          <cell r="H286" t="str">
            <v>A</v>
          </cell>
        </row>
        <row r="287">
          <cell r="C287" t="str">
            <v>DREBA2012-14AGGR MAN PFO-13636-A</v>
          </cell>
          <cell r="D287" t="str">
            <v>13636</v>
          </cell>
          <cell r="E287" t="str">
            <v>Portfolio Data &amp; Analysis/SHIN</v>
          </cell>
          <cell r="F287" t="str">
            <v>DREBA2012-14</v>
          </cell>
          <cell r="G287" t="str">
            <v>AGGR MAN PFO</v>
          </cell>
          <cell r="H287" t="str">
            <v>A</v>
          </cell>
        </row>
        <row r="288">
          <cell r="C288" t="str">
            <v>DREBA2012-14AGGR MAN PFO-13723-A</v>
          </cell>
          <cell r="D288" t="str">
            <v>13723</v>
          </cell>
          <cell r="E288" t="str">
            <v>Policy Planning</v>
          </cell>
          <cell r="F288" t="str">
            <v>DREBA2012-14</v>
          </cell>
          <cell r="G288" t="str">
            <v>AGGR MAN PFO</v>
          </cell>
          <cell r="H288" t="str">
            <v>A</v>
          </cell>
        </row>
        <row r="289">
          <cell r="C289" t="str">
            <v>DREBA2012-14AGGR MAN PFO-13973-A</v>
          </cell>
          <cell r="D289" t="str">
            <v>13973</v>
          </cell>
          <cell r="E289" t="str">
            <v>Business System Administration</v>
          </cell>
          <cell r="F289" t="str">
            <v>DREBA2012-14</v>
          </cell>
          <cell r="G289" t="str">
            <v>AGGR MAN PFO</v>
          </cell>
          <cell r="H289" t="str">
            <v>A</v>
          </cell>
        </row>
        <row r="290">
          <cell r="C290" t="str">
            <v>DREBA2012-14AGGR MAN PFO-14045-A</v>
          </cell>
          <cell r="D290" t="str">
            <v>14045</v>
          </cell>
          <cell r="E290" t="str">
            <v>Policy Implementation &amp; Reporting</v>
          </cell>
          <cell r="F290" t="str">
            <v>DREBA2012-14</v>
          </cell>
          <cell r="G290" t="str">
            <v>AGGR MAN PFO</v>
          </cell>
          <cell r="H290" t="str">
            <v>A</v>
          </cell>
        </row>
        <row r="291">
          <cell r="C291" t="str">
            <v>DREBA2012-14AGGR MAN PFO-14714-A</v>
          </cell>
          <cell r="D291" t="str">
            <v>14714</v>
          </cell>
          <cell r="E291" t="str">
            <v>Operations Support</v>
          </cell>
          <cell r="F291" t="str">
            <v>DREBA2012-14</v>
          </cell>
          <cell r="G291" t="str">
            <v>AGGR MAN PFO</v>
          </cell>
          <cell r="H291" t="str">
            <v>A</v>
          </cell>
        </row>
        <row r="292">
          <cell r="C292" t="str">
            <v>DREBA2012-14AUTO DR-10847-A</v>
          </cell>
          <cell r="D292" t="str">
            <v>10847</v>
          </cell>
          <cell r="E292" t="str">
            <v>Emerging Markets - Demand Response</v>
          </cell>
          <cell r="F292" t="str">
            <v>DREBA2012-14</v>
          </cell>
          <cell r="G292" t="str">
            <v>AUTO DR</v>
          </cell>
          <cell r="H292" t="str">
            <v>A</v>
          </cell>
        </row>
        <row r="293">
          <cell r="C293" t="str">
            <v>DREBA2012-14AUTO DR-13636-A</v>
          </cell>
          <cell r="D293" t="str">
            <v>13636</v>
          </cell>
          <cell r="E293" t="str">
            <v>Portfolio Data &amp; Analysis/SHIN</v>
          </cell>
          <cell r="F293" t="str">
            <v>DREBA2012-14</v>
          </cell>
          <cell r="G293" t="str">
            <v>AUTO DR</v>
          </cell>
          <cell r="H293" t="str">
            <v>A</v>
          </cell>
        </row>
        <row r="294">
          <cell r="C294" t="str">
            <v>DREBA2012-14AUTO DR-13701-A</v>
          </cell>
          <cell r="D294" t="str">
            <v>13701</v>
          </cell>
          <cell r="E294" t="str">
            <v>CES Economic Modeling</v>
          </cell>
          <cell r="F294" t="str">
            <v>DREBA2012-14</v>
          </cell>
          <cell r="G294" t="str">
            <v>AUTO DR</v>
          </cell>
          <cell r="H294" t="str">
            <v>A</v>
          </cell>
        </row>
        <row r="295">
          <cell r="C295" t="str">
            <v>DREBA2012-14AUTO DR-13723-A</v>
          </cell>
          <cell r="D295" t="str">
            <v>13723</v>
          </cell>
          <cell r="E295" t="str">
            <v>Policy Planning</v>
          </cell>
          <cell r="F295" t="str">
            <v>DREBA2012-14</v>
          </cell>
          <cell r="G295" t="str">
            <v>AUTO DR</v>
          </cell>
          <cell r="H295" t="str">
            <v>A</v>
          </cell>
        </row>
        <row r="296">
          <cell r="C296" t="str">
            <v>DREBA2012-14AUTO DR-13983-A</v>
          </cell>
          <cell r="D296" t="str">
            <v>13983</v>
          </cell>
          <cell r="E296" t="str">
            <v>Emerging Information Products &amp; Platform</v>
          </cell>
          <cell r="F296" t="str">
            <v>DREBA2012-14</v>
          </cell>
          <cell r="G296" t="str">
            <v>AUTO DR</v>
          </cell>
          <cell r="H296" t="str">
            <v>A</v>
          </cell>
        </row>
        <row r="297">
          <cell r="C297" t="str">
            <v>DREBA2012-14AUTO DR-13988-A</v>
          </cell>
          <cell r="D297" t="str">
            <v>13988</v>
          </cell>
          <cell r="E297" t="str">
            <v>Product Lifecycle, Lifecycle &amp; Road Map</v>
          </cell>
          <cell r="F297" t="str">
            <v>DREBA2012-14</v>
          </cell>
          <cell r="G297" t="str">
            <v>AUTO DR</v>
          </cell>
          <cell r="H297" t="str">
            <v>A</v>
          </cell>
        </row>
        <row r="298">
          <cell r="C298" t="str">
            <v>DREBA2012-14AUTO DR-14045-A</v>
          </cell>
          <cell r="D298" t="str">
            <v>14045</v>
          </cell>
          <cell r="E298" t="str">
            <v>Policy Implementation &amp; Reporting</v>
          </cell>
          <cell r="F298" t="str">
            <v>DREBA2012-14</v>
          </cell>
          <cell r="G298" t="str">
            <v>AUTO DR</v>
          </cell>
          <cell r="H298" t="str">
            <v>A</v>
          </cell>
        </row>
        <row r="299">
          <cell r="C299" t="str">
            <v>DREBA2012-14BASEINTERRUP-10847-A</v>
          </cell>
          <cell r="D299" t="str">
            <v>10847</v>
          </cell>
          <cell r="E299" t="str">
            <v>Emerging Markets - Demand Response</v>
          </cell>
          <cell r="F299" t="str">
            <v>DREBA2012-14</v>
          </cell>
          <cell r="G299" t="str">
            <v>BASEINTERRUP</v>
          </cell>
          <cell r="H299" t="str">
            <v>A</v>
          </cell>
        </row>
        <row r="300">
          <cell r="C300" t="str">
            <v>DREBA2012-14BASEINTERRUP-13636-A</v>
          </cell>
          <cell r="D300" t="str">
            <v>13636</v>
          </cell>
          <cell r="E300" t="str">
            <v>Portfolio Data &amp; Analysis/SHIN</v>
          </cell>
          <cell r="F300" t="str">
            <v>DREBA2012-14</v>
          </cell>
          <cell r="G300" t="str">
            <v>BASEINTERRUP</v>
          </cell>
          <cell r="H300" t="str">
            <v>A</v>
          </cell>
        </row>
        <row r="301">
          <cell r="C301" t="str">
            <v>DREBA2012-14BASEINTERRUP-13701-A</v>
          </cell>
          <cell r="D301" t="str">
            <v>13701</v>
          </cell>
          <cell r="E301" t="str">
            <v>CES Economic Modeling</v>
          </cell>
          <cell r="F301" t="str">
            <v>DREBA2012-14</v>
          </cell>
          <cell r="G301" t="str">
            <v>BASEINTERRUP</v>
          </cell>
          <cell r="H301" t="str">
            <v>A</v>
          </cell>
        </row>
        <row r="302">
          <cell r="C302" t="str">
            <v>DREBA2012-14BASEINTERRUP-13723-A</v>
          </cell>
          <cell r="D302" t="str">
            <v>13723</v>
          </cell>
          <cell r="E302" t="str">
            <v>Policy Planning</v>
          </cell>
          <cell r="F302" t="str">
            <v>DREBA2012-14</v>
          </cell>
          <cell r="G302" t="str">
            <v>BASEINTERRUP</v>
          </cell>
          <cell r="H302" t="str">
            <v>A</v>
          </cell>
        </row>
        <row r="303">
          <cell r="C303" t="str">
            <v>DREBA2012-14BASEINTERRUP-13983-A</v>
          </cell>
          <cell r="D303" t="str">
            <v>13983</v>
          </cell>
          <cell r="E303" t="str">
            <v>Emerging Information Products &amp; Platform</v>
          </cell>
          <cell r="F303" t="str">
            <v>DREBA2012-14</v>
          </cell>
          <cell r="G303" t="str">
            <v>BASEINTERRUP</v>
          </cell>
          <cell r="H303" t="str">
            <v>A</v>
          </cell>
        </row>
        <row r="304">
          <cell r="C304" t="str">
            <v>DREBA2012-14BASEINTERRUP-13988-A</v>
          </cell>
          <cell r="D304" t="str">
            <v>13988</v>
          </cell>
          <cell r="E304" t="str">
            <v>Product Lifecycle, Lifecycle &amp; Road Map</v>
          </cell>
          <cell r="F304" t="str">
            <v>DREBA2012-14</v>
          </cell>
          <cell r="G304" t="str">
            <v>BASEINTERRUP</v>
          </cell>
          <cell r="H304" t="str">
            <v>A</v>
          </cell>
        </row>
        <row r="305">
          <cell r="C305" t="str">
            <v>DREBA2012-14BASEINTERRUP-14045-A</v>
          </cell>
          <cell r="D305" t="str">
            <v>14045</v>
          </cell>
          <cell r="E305" t="str">
            <v>Policy Implementation &amp; Reporting</v>
          </cell>
          <cell r="F305" t="str">
            <v>DREBA2012-14</v>
          </cell>
          <cell r="G305" t="str">
            <v>BASEINTERRUP</v>
          </cell>
          <cell r="H305" t="str">
            <v>A</v>
          </cell>
        </row>
        <row r="306">
          <cell r="C306" t="str">
            <v>DREBA2012-14C&amp;I INTM RSC-10847-A</v>
          </cell>
          <cell r="D306" t="str">
            <v>10847</v>
          </cell>
          <cell r="E306" t="str">
            <v>Emerging Markets - Demand Response</v>
          </cell>
          <cell r="F306" t="str">
            <v>DREBA2012-14</v>
          </cell>
          <cell r="G306" t="str">
            <v>C&amp;I INTM RSC</v>
          </cell>
          <cell r="H306" t="str">
            <v>A</v>
          </cell>
        </row>
        <row r="307">
          <cell r="C307" t="str">
            <v>DREBA2012-14C&amp;I INTM RSC-13636-A</v>
          </cell>
          <cell r="D307" t="str">
            <v>13636</v>
          </cell>
          <cell r="E307" t="str">
            <v>Portfolio Data &amp; Analysis/SHIN</v>
          </cell>
          <cell r="F307" t="str">
            <v>DREBA2012-14</v>
          </cell>
          <cell r="G307" t="str">
            <v>C&amp;I INTM RSC</v>
          </cell>
          <cell r="H307" t="str">
            <v>A</v>
          </cell>
        </row>
        <row r="308">
          <cell r="C308" t="str">
            <v>DREBA2012-14C&amp;I INTM RSC-13701-A</v>
          </cell>
          <cell r="D308" t="str">
            <v>13701</v>
          </cell>
          <cell r="E308" t="str">
            <v>CES Economic Modeling</v>
          </cell>
          <cell r="F308" t="str">
            <v>DREBA2012-14</v>
          </cell>
          <cell r="G308" t="str">
            <v>C&amp;I INTM RSC</v>
          </cell>
          <cell r="H308" t="str">
            <v>A</v>
          </cell>
        </row>
        <row r="309">
          <cell r="C309" t="str">
            <v>DREBA2012-14C&amp;I INTM RSC-13723-A</v>
          </cell>
          <cell r="D309" t="str">
            <v>13723</v>
          </cell>
          <cell r="E309" t="str">
            <v>Policy Planning</v>
          </cell>
          <cell r="F309" t="str">
            <v>DREBA2012-14</v>
          </cell>
          <cell r="G309" t="str">
            <v>C&amp;I INTM RSC</v>
          </cell>
          <cell r="H309" t="str">
            <v>A</v>
          </cell>
        </row>
        <row r="310">
          <cell r="C310" t="str">
            <v>DREBA2012-14C&amp;I INTM RSC-13983-A</v>
          </cell>
          <cell r="D310" t="str">
            <v>13983</v>
          </cell>
          <cell r="E310" t="str">
            <v>Emerging Information Products &amp; Platform</v>
          </cell>
          <cell r="F310" t="str">
            <v>DREBA2012-14</v>
          </cell>
          <cell r="G310" t="str">
            <v>C&amp;I INTM RSC</v>
          </cell>
          <cell r="H310" t="str">
            <v>A</v>
          </cell>
        </row>
        <row r="311">
          <cell r="C311" t="str">
            <v>DREBA2012-14C&amp;I INTM RSC-13988-A</v>
          </cell>
          <cell r="D311" t="str">
            <v>13988</v>
          </cell>
          <cell r="E311" t="str">
            <v>Product Lifecycle, Lifecycle &amp; Road Map</v>
          </cell>
          <cell r="F311" t="str">
            <v>DREBA2012-14</v>
          </cell>
          <cell r="G311" t="str">
            <v>C&amp;I INTM RSC</v>
          </cell>
          <cell r="H311" t="str">
            <v>A</v>
          </cell>
        </row>
        <row r="312">
          <cell r="C312" t="str">
            <v>DREBA2012-14CAPACIT BIDD-10847-A</v>
          </cell>
          <cell r="D312" t="str">
            <v>10847</v>
          </cell>
          <cell r="E312" t="str">
            <v>Emerging Markets - Demand Response</v>
          </cell>
          <cell r="F312" t="str">
            <v>DREBA2012-14</v>
          </cell>
          <cell r="G312" t="str">
            <v>CAPACIT BIDD</v>
          </cell>
          <cell r="H312" t="str">
            <v>A</v>
          </cell>
        </row>
        <row r="313">
          <cell r="C313" t="str">
            <v>DREBA2012-14CAPACIT BIDD-12835-A</v>
          </cell>
          <cell r="D313" t="str">
            <v>12835</v>
          </cell>
          <cell r="E313" t="str">
            <v>Demand Response Operations</v>
          </cell>
          <cell r="F313" t="str">
            <v>DREBA2012-14</v>
          </cell>
          <cell r="G313" t="str">
            <v>CAPACIT BIDD</v>
          </cell>
          <cell r="H313" t="str">
            <v>A</v>
          </cell>
        </row>
        <row r="314">
          <cell r="C314" t="str">
            <v>DREBA2012-14CAPACIT BIDD-13636-A</v>
          </cell>
          <cell r="D314" t="str">
            <v>13636</v>
          </cell>
          <cell r="E314" t="str">
            <v>Portfolio Data &amp; Analysis/SHIN</v>
          </cell>
          <cell r="F314" t="str">
            <v>DREBA2012-14</v>
          </cell>
          <cell r="G314" t="str">
            <v>CAPACIT BIDD</v>
          </cell>
          <cell r="H314" t="str">
            <v>A</v>
          </cell>
        </row>
        <row r="315">
          <cell r="C315" t="str">
            <v>DREBA2012-14CAPACIT BIDD-13723-A</v>
          </cell>
          <cell r="D315" t="str">
            <v>13723</v>
          </cell>
          <cell r="E315" t="str">
            <v>Policy Planning</v>
          </cell>
          <cell r="F315" t="str">
            <v>DREBA2012-14</v>
          </cell>
          <cell r="G315" t="str">
            <v>CAPACIT BIDD</v>
          </cell>
          <cell r="H315" t="str">
            <v>A</v>
          </cell>
        </row>
        <row r="316">
          <cell r="C316" t="str">
            <v>DREBA2012-14CAPACIT BIDD-13973-A</v>
          </cell>
          <cell r="D316" t="str">
            <v>13973</v>
          </cell>
          <cell r="E316" t="str">
            <v>Business System Administration</v>
          </cell>
          <cell r="F316" t="str">
            <v>DREBA2012-14</v>
          </cell>
          <cell r="G316" t="str">
            <v>CAPACIT BIDD</v>
          </cell>
          <cell r="H316" t="str">
            <v>A</v>
          </cell>
        </row>
        <row r="317">
          <cell r="C317" t="str">
            <v>DREBA2012-14CAPACIT BIDD-14045-A</v>
          </cell>
          <cell r="D317" t="str">
            <v>14045</v>
          </cell>
          <cell r="E317" t="str">
            <v>Policy Implementation &amp; Reporting</v>
          </cell>
          <cell r="F317" t="str">
            <v>DREBA2012-14</v>
          </cell>
          <cell r="G317" t="str">
            <v>CAPACIT BIDD</v>
          </cell>
          <cell r="H317" t="str">
            <v>A</v>
          </cell>
        </row>
        <row r="318">
          <cell r="C318" t="str">
            <v>DREBA2012-14CAPACIT BIDD-14714-A</v>
          </cell>
          <cell r="D318" t="str">
            <v>14714</v>
          </cell>
          <cell r="E318" t="str">
            <v>Operations Support</v>
          </cell>
          <cell r="F318" t="str">
            <v>DREBA2012-14</v>
          </cell>
          <cell r="G318" t="str">
            <v>CAPACIT BIDD</v>
          </cell>
          <cell r="H318" t="str">
            <v>A</v>
          </cell>
        </row>
        <row r="319">
          <cell r="C319" t="str">
            <v>DREBA2012-14DEMAND BIDD-10847-A</v>
          </cell>
          <cell r="D319" t="str">
            <v>10847</v>
          </cell>
          <cell r="E319" t="str">
            <v>Emerging Markets - Demand Response</v>
          </cell>
          <cell r="F319" t="str">
            <v>DREBA2012-14</v>
          </cell>
          <cell r="G319" t="str">
            <v>DEMAND BIDD</v>
          </cell>
          <cell r="H319" t="str">
            <v>A</v>
          </cell>
        </row>
        <row r="320">
          <cell r="C320" t="str">
            <v>DREBA2012-14DEMAND BIDD-13636-A</v>
          </cell>
          <cell r="D320" t="str">
            <v>13636</v>
          </cell>
          <cell r="E320" t="str">
            <v>Portfolio Data &amp; Analysis/SHIN</v>
          </cell>
          <cell r="F320" t="str">
            <v>DREBA2012-14</v>
          </cell>
          <cell r="G320" t="str">
            <v>DEMAND BIDD</v>
          </cell>
          <cell r="H320" t="str">
            <v>A</v>
          </cell>
        </row>
        <row r="321">
          <cell r="C321" t="str">
            <v>DREBA2012-14DEMAND BIDD-13701-A</v>
          </cell>
          <cell r="D321" t="str">
            <v>13701</v>
          </cell>
          <cell r="E321" t="str">
            <v>CES Economic Modeling</v>
          </cell>
          <cell r="F321" t="str">
            <v>DREBA2012-14</v>
          </cell>
          <cell r="G321" t="str">
            <v>DEMAND BIDD</v>
          </cell>
          <cell r="H321" t="str">
            <v>A</v>
          </cell>
        </row>
        <row r="322">
          <cell r="C322" t="str">
            <v>DREBA2012-14DEMAND BIDD-13723-A</v>
          </cell>
          <cell r="D322" t="str">
            <v>13723</v>
          </cell>
          <cell r="E322" t="str">
            <v>Policy Planning</v>
          </cell>
          <cell r="F322" t="str">
            <v>DREBA2012-14</v>
          </cell>
          <cell r="G322" t="str">
            <v>DEMAND BIDD</v>
          </cell>
          <cell r="H322" t="str">
            <v>A</v>
          </cell>
        </row>
        <row r="323">
          <cell r="C323" t="str">
            <v>DREBA2012-14DEMAND BIDD-13983-A</v>
          </cell>
          <cell r="D323" t="str">
            <v>13983</v>
          </cell>
          <cell r="E323" t="str">
            <v>Emerging Information Products &amp; Platform</v>
          </cell>
          <cell r="F323" t="str">
            <v>DREBA2012-14</v>
          </cell>
          <cell r="G323" t="str">
            <v>DEMAND BIDD</v>
          </cell>
          <cell r="H323" t="str">
            <v>A</v>
          </cell>
        </row>
        <row r="324">
          <cell r="C324" t="str">
            <v>DREBA2012-14DEMAND BIDD-13988-A</v>
          </cell>
          <cell r="D324" t="str">
            <v>13988</v>
          </cell>
          <cell r="E324" t="str">
            <v>Product Lifecycle, Lifecycle &amp; Road Map</v>
          </cell>
          <cell r="F324" t="str">
            <v>DREBA2012-14</v>
          </cell>
          <cell r="G324" t="str">
            <v>DEMAND BIDD</v>
          </cell>
          <cell r="H324" t="str">
            <v>A</v>
          </cell>
        </row>
        <row r="325">
          <cell r="C325" t="str">
            <v>DREBA2012-14DEMAND BIDD-14045-A</v>
          </cell>
          <cell r="D325" t="str">
            <v>14045</v>
          </cell>
          <cell r="E325" t="str">
            <v>Policy Implementation &amp; Reporting</v>
          </cell>
          <cell r="F325" t="str">
            <v>DREBA2012-14</v>
          </cell>
          <cell r="G325" t="str">
            <v>DEMAND BIDD</v>
          </cell>
          <cell r="H325" t="str">
            <v>A</v>
          </cell>
        </row>
        <row r="326">
          <cell r="C326" t="str">
            <v>DREBA2012-14DR CORE E&amp;T-11003-A</v>
          </cell>
          <cell r="D326" t="str">
            <v>11003</v>
          </cell>
          <cell r="E326" t="str">
            <v>Sales &amp; Service North Coast</v>
          </cell>
          <cell r="F326" t="str">
            <v>DREBA2012-14</v>
          </cell>
          <cell r="G326" t="str">
            <v>DR CORE E&amp;T</v>
          </cell>
          <cell r="H326" t="str">
            <v>A</v>
          </cell>
        </row>
        <row r="327">
          <cell r="C327" t="str">
            <v>DREBA2012-14DR CORE E&amp;T-11018-A</v>
          </cell>
          <cell r="D327" t="str">
            <v>11018</v>
          </cell>
          <cell r="E327" t="str">
            <v>Sales &amp; Service San Jose</v>
          </cell>
          <cell r="F327" t="str">
            <v>DREBA2012-14</v>
          </cell>
          <cell r="G327" t="str">
            <v>DR CORE E&amp;T</v>
          </cell>
          <cell r="H327" t="str">
            <v>A</v>
          </cell>
        </row>
        <row r="328">
          <cell r="C328" t="str">
            <v>DREBA2012-14DR CORE E&amp;T-11030-A</v>
          </cell>
          <cell r="D328" t="str">
            <v>11030</v>
          </cell>
          <cell r="E328" t="str">
            <v>Sales &amp; Service Area 6 North</v>
          </cell>
          <cell r="F328" t="str">
            <v>DREBA2012-14</v>
          </cell>
          <cell r="G328" t="str">
            <v>DR CORE E&amp;T</v>
          </cell>
          <cell r="H328" t="str">
            <v>A</v>
          </cell>
        </row>
        <row r="329">
          <cell r="C329" t="str">
            <v>DREBA2012-14DR CORE E&amp;T-11041-A</v>
          </cell>
          <cell r="D329" t="str">
            <v>11041</v>
          </cell>
          <cell r="E329" t="str">
            <v>Sales &amp; Service Area 6 - Sac/Sierra</v>
          </cell>
          <cell r="F329" t="str">
            <v>DREBA2012-14</v>
          </cell>
          <cell r="G329" t="str">
            <v>DR CORE E&amp;T</v>
          </cell>
          <cell r="H329" t="str">
            <v>A</v>
          </cell>
        </row>
        <row r="330">
          <cell r="C330" t="str">
            <v>DREBA2012-14DR CORE E&amp;T-11081-A</v>
          </cell>
          <cell r="D330" t="str">
            <v>11081</v>
          </cell>
          <cell r="E330" t="str">
            <v>Sales &amp; Service Fresno</v>
          </cell>
          <cell r="F330" t="str">
            <v>DREBA2012-14</v>
          </cell>
          <cell r="G330" t="str">
            <v>DR CORE E&amp;T</v>
          </cell>
          <cell r="H330" t="str">
            <v>A</v>
          </cell>
        </row>
        <row r="331">
          <cell r="C331" t="str">
            <v>DREBA2012-14DR CORE E&amp;T-11086-A</v>
          </cell>
          <cell r="D331" t="str">
            <v>11086</v>
          </cell>
          <cell r="E331" t="str">
            <v>Sales &amp; Service Kern</v>
          </cell>
          <cell r="F331" t="str">
            <v>DREBA2012-14</v>
          </cell>
          <cell r="G331" t="str">
            <v>DR CORE E&amp;T</v>
          </cell>
          <cell r="H331" t="str">
            <v>A</v>
          </cell>
        </row>
        <row r="332">
          <cell r="C332" t="str">
            <v>DREBA2012-14DR CORE E&amp;T-11095-A</v>
          </cell>
          <cell r="D332" t="str">
            <v>11095</v>
          </cell>
          <cell r="E332" t="str">
            <v>Sales &amp; Service Area 5-Stockton/Yosemite</v>
          </cell>
          <cell r="F332" t="str">
            <v>DREBA2012-14</v>
          </cell>
          <cell r="G332" t="str">
            <v>DR CORE E&amp;T</v>
          </cell>
          <cell r="H332" t="str">
            <v>A</v>
          </cell>
        </row>
        <row r="333">
          <cell r="C333" t="str">
            <v>DREBA2012-14DR CORE E&amp;T-11114-A</v>
          </cell>
          <cell r="D333" t="str">
            <v>11114</v>
          </cell>
          <cell r="E333" t="str">
            <v>Sales  Operations</v>
          </cell>
          <cell r="F333" t="str">
            <v>DREBA2012-14</v>
          </cell>
          <cell r="G333" t="str">
            <v>DR CORE E&amp;T</v>
          </cell>
          <cell r="H333" t="str">
            <v>A</v>
          </cell>
        </row>
        <row r="334">
          <cell r="C334" t="str">
            <v>DREBA2012-14DR CORE E&amp;T-11696-A</v>
          </cell>
          <cell r="D334" t="str">
            <v>11696</v>
          </cell>
          <cell r="E334" t="str">
            <v>Sales &amp; Service Area 2</v>
          </cell>
          <cell r="F334" t="str">
            <v>DREBA2012-14</v>
          </cell>
          <cell r="G334" t="str">
            <v>DR CORE E&amp;T</v>
          </cell>
          <cell r="H334" t="str">
            <v>A</v>
          </cell>
        </row>
        <row r="335">
          <cell r="C335" t="str">
            <v>DREBA2012-14DR CORE E&amp;T-11764-A</v>
          </cell>
          <cell r="D335" t="str">
            <v>11764</v>
          </cell>
          <cell r="E335" t="str">
            <v>Sales &amp; Service Area 1 - SF/PN</v>
          </cell>
          <cell r="F335" t="str">
            <v>DREBA2012-14</v>
          </cell>
          <cell r="G335" t="str">
            <v>DR CORE E&amp;T</v>
          </cell>
          <cell r="H335" t="str">
            <v>A</v>
          </cell>
        </row>
        <row r="336">
          <cell r="C336" t="str">
            <v>DREBA2012-14DR CORE E&amp;T-12866-A</v>
          </cell>
          <cell r="D336" t="str">
            <v>12866</v>
          </cell>
          <cell r="E336" t="str">
            <v>Fed/State/Ind SAM</v>
          </cell>
          <cell r="F336" t="str">
            <v>DREBA2012-14</v>
          </cell>
          <cell r="G336" t="str">
            <v>DR CORE E&amp;T</v>
          </cell>
          <cell r="H336" t="str">
            <v>A</v>
          </cell>
        </row>
        <row r="337">
          <cell r="C337" t="str">
            <v>DREBA2012-14DR CORE E&amp;T-13636-A</v>
          </cell>
          <cell r="D337" t="str">
            <v>13636</v>
          </cell>
          <cell r="E337" t="str">
            <v>Portfolio Data &amp; Analysis/SHIN</v>
          </cell>
          <cell r="F337" t="str">
            <v>DREBA2012-14</v>
          </cell>
          <cell r="G337" t="str">
            <v>DR CORE E&amp;T</v>
          </cell>
          <cell r="H337" t="str">
            <v>A</v>
          </cell>
        </row>
        <row r="338">
          <cell r="C338" t="str">
            <v>DREBA2012-14DR CORE E&amp;T-13678-A</v>
          </cell>
          <cell r="D338" t="str">
            <v>13678</v>
          </cell>
          <cell r="E338" t="str">
            <v>Large Business: Govt, Com, AG</v>
          </cell>
          <cell r="F338" t="str">
            <v>DREBA2012-14</v>
          </cell>
          <cell r="G338" t="str">
            <v>DR CORE E&amp;T</v>
          </cell>
          <cell r="H338" t="str">
            <v>A</v>
          </cell>
        </row>
        <row r="339">
          <cell r="C339" t="str">
            <v>DREBA2012-14DR CORE E&amp;T-13723-A</v>
          </cell>
          <cell r="D339" t="str">
            <v>13723</v>
          </cell>
          <cell r="E339" t="str">
            <v>Policy Planning</v>
          </cell>
          <cell r="F339" t="str">
            <v>DREBA2012-14</v>
          </cell>
          <cell r="G339" t="str">
            <v>DR CORE E&amp;T</v>
          </cell>
          <cell r="H339" t="str">
            <v>A</v>
          </cell>
        </row>
        <row r="340">
          <cell r="C340" t="str">
            <v>DREBA2012-14DR CORE E&amp;T-13760-A</v>
          </cell>
          <cell r="D340" t="str">
            <v>13760</v>
          </cell>
          <cell r="E340" t="str">
            <v>Marketing Ops, Small Medium Business</v>
          </cell>
          <cell r="F340" t="str">
            <v>DREBA2012-14</v>
          </cell>
          <cell r="G340" t="str">
            <v>DR CORE E&amp;T</v>
          </cell>
          <cell r="H340" t="str">
            <v>A</v>
          </cell>
        </row>
        <row r="341">
          <cell r="C341" t="str">
            <v>DREBA2012-14DR CORE E&amp;T-13840-A</v>
          </cell>
          <cell r="D341" t="str">
            <v>13840</v>
          </cell>
          <cell r="E341" t="str">
            <v>Solut Mktg - Residential</v>
          </cell>
          <cell r="F341" t="str">
            <v>DREBA2012-14</v>
          </cell>
          <cell r="G341" t="str">
            <v>DR CORE E&amp;T</v>
          </cell>
          <cell r="H341" t="str">
            <v>A</v>
          </cell>
        </row>
        <row r="342">
          <cell r="C342" t="str">
            <v>DREBA2012-14DR CORE E&amp;T-13984-A</v>
          </cell>
          <cell r="D342" t="str">
            <v>13984</v>
          </cell>
          <cell r="E342" t="str">
            <v>Customer Insight &amp; Strategy Director</v>
          </cell>
          <cell r="F342" t="str">
            <v>DREBA2012-14</v>
          </cell>
          <cell r="G342" t="str">
            <v>DR CORE E&amp;T</v>
          </cell>
          <cell r="H342" t="str">
            <v>A</v>
          </cell>
        </row>
        <row r="343">
          <cell r="C343" t="str">
            <v>DREBA2012-14DR CORE E&amp;T-14710-A</v>
          </cell>
          <cell r="D343" t="str">
            <v>14710</v>
          </cell>
          <cell r="E343" t="str">
            <v>Small Medium Bus Energy Solution &amp; Svc</v>
          </cell>
          <cell r="F343" t="str">
            <v>DREBA2012-14</v>
          </cell>
          <cell r="G343" t="str">
            <v>DR CORE E&amp;T</v>
          </cell>
          <cell r="H343" t="str">
            <v>A</v>
          </cell>
        </row>
        <row r="344">
          <cell r="C344" t="str">
            <v>DREBA2012-14DR CORE E&amp;T-14712-A</v>
          </cell>
          <cell r="D344" t="str">
            <v>14712</v>
          </cell>
          <cell r="E344" t="str">
            <v>Post-Sales Support</v>
          </cell>
          <cell r="F344" t="str">
            <v>DREBA2012-14</v>
          </cell>
          <cell r="G344" t="str">
            <v>DR CORE E&amp;T</v>
          </cell>
          <cell r="H344" t="str">
            <v>A</v>
          </cell>
        </row>
        <row r="345">
          <cell r="C345" t="str">
            <v>DREBA2012-14DR CORE MKT-11003-A</v>
          </cell>
          <cell r="D345" t="str">
            <v>11003</v>
          </cell>
          <cell r="E345" t="str">
            <v>Sales &amp; Service North Coast</v>
          </cell>
          <cell r="F345" t="str">
            <v>DREBA2012-14</v>
          </cell>
          <cell r="G345" t="str">
            <v>DR CORE MKT</v>
          </cell>
          <cell r="H345" t="str">
            <v>A</v>
          </cell>
        </row>
        <row r="346">
          <cell r="C346" t="str">
            <v>DREBA2012-14DR CORE MKT-11018-A</v>
          </cell>
          <cell r="D346" t="str">
            <v>11018</v>
          </cell>
          <cell r="E346" t="str">
            <v>Sales &amp; Service San Jose</v>
          </cell>
          <cell r="F346" t="str">
            <v>DREBA2012-14</v>
          </cell>
          <cell r="G346" t="str">
            <v>DR CORE MKT</v>
          </cell>
          <cell r="H346" t="str">
            <v>A</v>
          </cell>
        </row>
        <row r="347">
          <cell r="C347" t="str">
            <v>DREBA2012-14DR CORE MKT-11030-A</v>
          </cell>
          <cell r="D347" t="str">
            <v>11030</v>
          </cell>
          <cell r="E347" t="str">
            <v>Sales &amp; Service Area 6 North</v>
          </cell>
          <cell r="F347" t="str">
            <v>DREBA2012-14</v>
          </cell>
          <cell r="G347" t="str">
            <v>DR CORE MKT</v>
          </cell>
          <cell r="H347" t="str">
            <v>A</v>
          </cell>
        </row>
        <row r="348">
          <cell r="C348" t="str">
            <v>DREBA2012-14DR CORE MKT-11041-A</v>
          </cell>
          <cell r="D348" t="str">
            <v>11041</v>
          </cell>
          <cell r="E348" t="str">
            <v>Sales &amp; Service Area 6 - Sac/Sierra</v>
          </cell>
          <cell r="F348" t="str">
            <v>DREBA2012-14</v>
          </cell>
          <cell r="G348" t="str">
            <v>DR CORE MKT</v>
          </cell>
          <cell r="H348" t="str">
            <v>A</v>
          </cell>
        </row>
        <row r="349">
          <cell r="C349" t="str">
            <v>DREBA2012-14DR CORE MKT-11081-A</v>
          </cell>
          <cell r="D349" t="str">
            <v>11081</v>
          </cell>
          <cell r="E349" t="str">
            <v>Sales &amp; Service Fresno</v>
          </cell>
          <cell r="F349" t="str">
            <v>DREBA2012-14</v>
          </cell>
          <cell r="G349" t="str">
            <v>DR CORE MKT</v>
          </cell>
          <cell r="H349" t="str">
            <v>A</v>
          </cell>
        </row>
        <row r="350">
          <cell r="C350" t="str">
            <v>DREBA2012-14DR CORE MKT-11086-A</v>
          </cell>
          <cell r="D350" t="str">
            <v>11086</v>
          </cell>
          <cell r="E350" t="str">
            <v>Sales &amp; Service Kern</v>
          </cell>
          <cell r="F350" t="str">
            <v>DREBA2012-14</v>
          </cell>
          <cell r="G350" t="str">
            <v>DR CORE MKT</v>
          </cell>
          <cell r="H350" t="str">
            <v>A</v>
          </cell>
        </row>
        <row r="351">
          <cell r="C351" t="str">
            <v>DREBA2012-14DR CORE MKT-11095-A</v>
          </cell>
          <cell r="D351" t="str">
            <v>11095</v>
          </cell>
          <cell r="E351" t="str">
            <v>Sales &amp; Service Area 5-Stockton/Yosemite</v>
          </cell>
          <cell r="F351" t="str">
            <v>DREBA2012-14</v>
          </cell>
          <cell r="G351" t="str">
            <v>DR CORE MKT</v>
          </cell>
          <cell r="H351" t="str">
            <v>A</v>
          </cell>
        </row>
        <row r="352">
          <cell r="C352" t="str">
            <v>DREBA2012-14DR CORE MKT-11114-A</v>
          </cell>
          <cell r="D352" t="str">
            <v>11114</v>
          </cell>
          <cell r="E352" t="str">
            <v>Sales  Operations</v>
          </cell>
          <cell r="F352" t="str">
            <v>DREBA2012-14</v>
          </cell>
          <cell r="G352" t="str">
            <v>DR CORE MKT</v>
          </cell>
          <cell r="H352" t="str">
            <v>A</v>
          </cell>
        </row>
        <row r="353">
          <cell r="C353" t="str">
            <v>DREBA2012-14DR CORE MKT-11696-A</v>
          </cell>
          <cell r="D353" t="str">
            <v>11696</v>
          </cell>
          <cell r="E353" t="str">
            <v>Sales &amp; Service Area 2</v>
          </cell>
          <cell r="F353" t="str">
            <v>DREBA2012-14</v>
          </cell>
          <cell r="G353" t="str">
            <v>DR CORE MKT</v>
          </cell>
          <cell r="H353" t="str">
            <v>A</v>
          </cell>
        </row>
        <row r="354">
          <cell r="C354" t="str">
            <v>DREBA2012-14DR CORE MKT-11764-A</v>
          </cell>
          <cell r="D354" t="str">
            <v>11764</v>
          </cell>
          <cell r="E354" t="str">
            <v>Sales &amp; Service Area 1 - SF/PN</v>
          </cell>
          <cell r="F354" t="str">
            <v>DREBA2012-14</v>
          </cell>
          <cell r="G354" t="str">
            <v>DR CORE MKT</v>
          </cell>
          <cell r="H354" t="str">
            <v>A</v>
          </cell>
        </row>
        <row r="355">
          <cell r="C355" t="str">
            <v>DREBA2012-14DR CORE MKT-12866-A</v>
          </cell>
          <cell r="D355" t="str">
            <v>12866</v>
          </cell>
          <cell r="E355" t="str">
            <v>Fed/State/Ind SAM</v>
          </cell>
          <cell r="F355" t="str">
            <v>DREBA2012-14</v>
          </cell>
          <cell r="G355" t="str">
            <v>DR CORE MKT</v>
          </cell>
          <cell r="H355" t="str">
            <v>A</v>
          </cell>
        </row>
        <row r="356">
          <cell r="C356" t="str">
            <v>DREBA2012-14DR CORE MKT-13636-A</v>
          </cell>
          <cell r="D356" t="str">
            <v>13636</v>
          </cell>
          <cell r="E356" t="str">
            <v>Portfolio Data &amp; Analysis/SHIN</v>
          </cell>
          <cell r="F356" t="str">
            <v>DREBA2012-14</v>
          </cell>
          <cell r="G356" t="str">
            <v>DR CORE MKT</v>
          </cell>
          <cell r="H356" t="str">
            <v>A</v>
          </cell>
        </row>
        <row r="357">
          <cell r="C357" t="str">
            <v>DREBA2012-14DR CORE MKT-13678-A</v>
          </cell>
          <cell r="D357" t="str">
            <v>13678</v>
          </cell>
          <cell r="E357" t="str">
            <v>Large Business: Govt, Com, AG</v>
          </cell>
          <cell r="F357" t="str">
            <v>DREBA2012-14</v>
          </cell>
          <cell r="G357" t="str">
            <v>DR CORE MKT</v>
          </cell>
          <cell r="H357" t="str">
            <v>A</v>
          </cell>
        </row>
        <row r="358">
          <cell r="C358" t="str">
            <v>DREBA2012-14DR CORE MKT-13723-A</v>
          </cell>
          <cell r="D358" t="str">
            <v>13723</v>
          </cell>
          <cell r="E358" t="str">
            <v>Policy Planning</v>
          </cell>
          <cell r="F358" t="str">
            <v>DREBA2012-14</v>
          </cell>
          <cell r="G358" t="str">
            <v>DR CORE MKT</v>
          </cell>
          <cell r="H358" t="str">
            <v>A</v>
          </cell>
        </row>
        <row r="359">
          <cell r="C359" t="str">
            <v>DREBA2012-14DR CORE MKT-13760-A</v>
          </cell>
          <cell r="D359" t="str">
            <v>13760</v>
          </cell>
          <cell r="E359" t="str">
            <v>Marketing Ops, Small Medium Business</v>
          </cell>
          <cell r="F359" t="str">
            <v>DREBA2012-14</v>
          </cell>
          <cell r="G359" t="str">
            <v>DR CORE MKT</v>
          </cell>
          <cell r="H359" t="str">
            <v>A</v>
          </cell>
        </row>
        <row r="360">
          <cell r="C360" t="str">
            <v>DREBA2012-14DR CORE MKT-13840-A</v>
          </cell>
          <cell r="D360" t="str">
            <v>13840</v>
          </cell>
          <cell r="E360" t="str">
            <v>Solut Mktg - Residential</v>
          </cell>
          <cell r="F360" t="str">
            <v>DREBA2012-14</v>
          </cell>
          <cell r="G360" t="str">
            <v>DR CORE MKT</v>
          </cell>
          <cell r="H360" t="str">
            <v>A</v>
          </cell>
        </row>
        <row r="361">
          <cell r="C361" t="str">
            <v>DREBA2012-14DR CORE MKT-13984-A</v>
          </cell>
          <cell r="D361" t="str">
            <v>13984</v>
          </cell>
          <cell r="E361" t="str">
            <v>Customer Insight &amp; Strategy Director</v>
          </cell>
          <cell r="F361" t="str">
            <v>DREBA2012-14</v>
          </cell>
          <cell r="G361" t="str">
            <v>DR CORE MKT</v>
          </cell>
          <cell r="H361" t="str">
            <v>A</v>
          </cell>
        </row>
        <row r="362">
          <cell r="C362" t="str">
            <v>DREBA2012-14DR CORE MKT-14045-A</v>
          </cell>
          <cell r="D362" t="str">
            <v>14045</v>
          </cell>
          <cell r="E362" t="str">
            <v>Policy Implementation &amp; Reporting</v>
          </cell>
          <cell r="F362" t="str">
            <v>DREBA2012-14</v>
          </cell>
          <cell r="G362" t="str">
            <v>DR CORE MKT</v>
          </cell>
          <cell r="H362" t="str">
            <v>A</v>
          </cell>
        </row>
        <row r="363">
          <cell r="C363" t="str">
            <v>DREBA2012-14DR CORE MKT-14710-A</v>
          </cell>
          <cell r="D363" t="str">
            <v>14710</v>
          </cell>
          <cell r="E363" t="str">
            <v>Small Medium Bus Energy Solution &amp; Svc</v>
          </cell>
          <cell r="F363" t="str">
            <v>DREBA2012-14</v>
          </cell>
          <cell r="G363" t="str">
            <v>DR CORE MKT</v>
          </cell>
          <cell r="H363" t="str">
            <v>A</v>
          </cell>
        </row>
        <row r="364">
          <cell r="C364" t="str">
            <v>DREBA2012-14DR CORE MKT-14712-A</v>
          </cell>
          <cell r="D364" t="str">
            <v>14712</v>
          </cell>
          <cell r="E364" t="str">
            <v>Post-Sales Support</v>
          </cell>
          <cell r="F364" t="str">
            <v>DREBA2012-14</v>
          </cell>
          <cell r="G364" t="str">
            <v>DR CORE MKT</v>
          </cell>
          <cell r="H364" t="str">
            <v>A</v>
          </cell>
        </row>
        <row r="365">
          <cell r="C365" t="str">
            <v>DREBA2012-14DR ONLN EROL-12835-A</v>
          </cell>
          <cell r="D365" t="str">
            <v>12835</v>
          </cell>
          <cell r="E365" t="str">
            <v>Demand Response Operations</v>
          </cell>
          <cell r="F365" t="str">
            <v>DREBA2012-14</v>
          </cell>
          <cell r="G365" t="str">
            <v>DR ONLN EROL</v>
          </cell>
          <cell r="H365" t="str">
            <v>A</v>
          </cell>
        </row>
        <row r="366">
          <cell r="C366" t="str">
            <v>DREBA2012-14DR ONLN EROL-13636-A</v>
          </cell>
          <cell r="D366" t="str">
            <v>13636</v>
          </cell>
          <cell r="E366" t="str">
            <v>Portfolio Data &amp; Analysis/SHIN</v>
          </cell>
          <cell r="F366" t="str">
            <v>DREBA2012-14</v>
          </cell>
          <cell r="G366" t="str">
            <v>DR ONLN EROL</v>
          </cell>
          <cell r="H366" t="str">
            <v>A</v>
          </cell>
        </row>
        <row r="367">
          <cell r="C367" t="str">
            <v>DREBA2012-14DR ONLN EROL-13723-A</v>
          </cell>
          <cell r="D367" t="str">
            <v>13723</v>
          </cell>
          <cell r="E367" t="str">
            <v>Policy Planning</v>
          </cell>
          <cell r="F367" t="str">
            <v>DREBA2012-14</v>
          </cell>
          <cell r="G367" t="str">
            <v>DR ONLN EROL</v>
          </cell>
          <cell r="H367" t="str">
            <v>A</v>
          </cell>
        </row>
        <row r="368">
          <cell r="C368" t="str">
            <v>DREBA2012-14DR ONLN EROL-13973-A</v>
          </cell>
          <cell r="D368" t="str">
            <v>13973</v>
          </cell>
          <cell r="E368" t="str">
            <v>Business System Administration</v>
          </cell>
          <cell r="F368" t="str">
            <v>DREBA2012-14</v>
          </cell>
          <cell r="G368" t="str">
            <v>DR ONLN EROL</v>
          </cell>
          <cell r="H368" t="str">
            <v>A</v>
          </cell>
        </row>
        <row r="369">
          <cell r="C369" t="str">
            <v>DREBA2012-14DR ONLN EROL-14714-A</v>
          </cell>
          <cell r="D369" t="str">
            <v>14714</v>
          </cell>
          <cell r="E369" t="str">
            <v>Operations Support</v>
          </cell>
          <cell r="F369" t="str">
            <v>DREBA2012-14</v>
          </cell>
          <cell r="G369" t="str">
            <v>DR ONLN EROL</v>
          </cell>
          <cell r="H369" t="str">
            <v>A</v>
          </cell>
        </row>
        <row r="370">
          <cell r="C370" t="str">
            <v>DREBA2012-14EMRGTEK-10847-A</v>
          </cell>
          <cell r="D370" t="str">
            <v>10847</v>
          </cell>
          <cell r="E370" t="str">
            <v>Emerging Markets - Demand Response</v>
          </cell>
          <cell r="F370" t="str">
            <v>DREBA2012-14</v>
          </cell>
          <cell r="G370" t="str">
            <v>EMRGTEK</v>
          </cell>
          <cell r="H370" t="str">
            <v>A</v>
          </cell>
        </row>
        <row r="371">
          <cell r="C371" t="str">
            <v>DREBA2012-14EMRGTEK-13636-A</v>
          </cell>
          <cell r="D371" t="str">
            <v>13636</v>
          </cell>
          <cell r="E371" t="str">
            <v>Portfolio Data &amp; Analysis/SHIN</v>
          </cell>
          <cell r="F371" t="str">
            <v>DREBA2012-14</v>
          </cell>
          <cell r="G371" t="str">
            <v>EMRGTEK</v>
          </cell>
          <cell r="H371" t="str">
            <v>A</v>
          </cell>
        </row>
        <row r="372">
          <cell r="C372" t="str">
            <v>DREBA2012-14EMRGTEK-13701-A</v>
          </cell>
          <cell r="D372" t="str">
            <v>13701</v>
          </cell>
          <cell r="E372" t="str">
            <v>CES Economic Modeling</v>
          </cell>
          <cell r="F372" t="str">
            <v>DREBA2012-14</v>
          </cell>
          <cell r="G372" t="str">
            <v>EMRGTEK</v>
          </cell>
          <cell r="H372" t="str">
            <v>A</v>
          </cell>
        </row>
        <row r="373">
          <cell r="C373" t="str">
            <v>DREBA2012-14EMRGTEK-13723-A</v>
          </cell>
          <cell r="D373" t="str">
            <v>13723</v>
          </cell>
          <cell r="E373" t="str">
            <v>Policy Planning</v>
          </cell>
          <cell r="F373" t="str">
            <v>DREBA2012-14</v>
          </cell>
          <cell r="G373" t="str">
            <v>EMRGTEK</v>
          </cell>
          <cell r="H373" t="str">
            <v>A</v>
          </cell>
        </row>
        <row r="374">
          <cell r="C374" t="str">
            <v>DREBA2012-14EMRGTEK-13983-A</v>
          </cell>
          <cell r="D374" t="str">
            <v>13983</v>
          </cell>
          <cell r="E374" t="str">
            <v>Emerging Information Products &amp; Platform</v>
          </cell>
          <cell r="F374" t="str">
            <v>DREBA2012-14</v>
          </cell>
          <cell r="G374" t="str">
            <v>EMRGTEK</v>
          </cell>
          <cell r="H374" t="str">
            <v>A</v>
          </cell>
        </row>
        <row r="375">
          <cell r="C375" t="str">
            <v>DREBA2012-14EMRGTEK-13988-A</v>
          </cell>
          <cell r="D375" t="str">
            <v>13988</v>
          </cell>
          <cell r="E375" t="str">
            <v>Product Lifecycle, Lifecycle &amp; Road Map</v>
          </cell>
          <cell r="F375" t="str">
            <v>DREBA2012-14</v>
          </cell>
          <cell r="G375" t="str">
            <v>EMRGTEK</v>
          </cell>
          <cell r="H375" t="str">
            <v>A</v>
          </cell>
        </row>
        <row r="376">
          <cell r="C376" t="str">
            <v>DREBA2012-14EMRGTEK-14034-A</v>
          </cell>
          <cell r="D376" t="str">
            <v>14034</v>
          </cell>
          <cell r="E376" t="str">
            <v>Appliances and Codes &amp; Standards</v>
          </cell>
          <cell r="F376" t="str">
            <v>DREBA2012-14</v>
          </cell>
          <cell r="G376" t="str">
            <v>EMRGTEK</v>
          </cell>
          <cell r="H376" t="str">
            <v>A</v>
          </cell>
        </row>
        <row r="377">
          <cell r="C377" t="str">
            <v>DREBA2012-14EMRGTEK-14045-A</v>
          </cell>
          <cell r="D377" t="str">
            <v>14045</v>
          </cell>
          <cell r="E377" t="str">
            <v>Policy Implementation &amp; Reporting</v>
          </cell>
          <cell r="F377" t="str">
            <v>DREBA2012-14</v>
          </cell>
          <cell r="G377" t="str">
            <v>EMRGTEK</v>
          </cell>
          <cell r="H377" t="str">
            <v>A</v>
          </cell>
        </row>
        <row r="378">
          <cell r="C378" t="str">
            <v>DREBA2012-14INTERACT-12835-A</v>
          </cell>
          <cell r="D378" t="str">
            <v>12835</v>
          </cell>
          <cell r="E378" t="str">
            <v>Demand Response Operations</v>
          </cell>
          <cell r="F378" t="str">
            <v>DREBA2012-14</v>
          </cell>
          <cell r="G378" t="str">
            <v>INTERACT</v>
          </cell>
          <cell r="H378" t="str">
            <v>A</v>
          </cell>
        </row>
        <row r="379">
          <cell r="C379" t="str">
            <v>DREBA2012-14INTERACT-13636-A</v>
          </cell>
          <cell r="D379" t="str">
            <v>13636</v>
          </cell>
          <cell r="E379" t="str">
            <v>Portfolio Data &amp; Analysis/SHIN</v>
          </cell>
          <cell r="F379" t="str">
            <v>DREBA2012-14</v>
          </cell>
          <cell r="G379" t="str">
            <v>INTERACT</v>
          </cell>
          <cell r="H379" t="str">
            <v>A</v>
          </cell>
        </row>
        <row r="380">
          <cell r="C380" t="str">
            <v>DREBA2012-14INTERACT-13723-A</v>
          </cell>
          <cell r="D380" t="str">
            <v>13723</v>
          </cell>
          <cell r="E380" t="str">
            <v>Policy Planning</v>
          </cell>
          <cell r="F380" t="str">
            <v>DREBA2012-14</v>
          </cell>
          <cell r="G380" t="str">
            <v>INTERACT</v>
          </cell>
          <cell r="H380" t="str">
            <v>A</v>
          </cell>
        </row>
        <row r="381">
          <cell r="C381" t="str">
            <v>DREBA2012-14INTERACT-14714-A</v>
          </cell>
          <cell r="D381" t="str">
            <v>14714</v>
          </cell>
          <cell r="E381" t="str">
            <v>Operations Support</v>
          </cell>
          <cell r="F381" t="str">
            <v>DREBA2012-14</v>
          </cell>
          <cell r="G381" t="str">
            <v>INTERACT</v>
          </cell>
          <cell r="H381" t="str">
            <v>A</v>
          </cell>
        </row>
        <row r="382">
          <cell r="C382" t="str">
            <v>DREBA2012-14INTG ENE AUD-10847-A</v>
          </cell>
          <cell r="D382" t="str">
            <v>10847</v>
          </cell>
          <cell r="E382" t="str">
            <v>Emerging Markets - Demand Response</v>
          </cell>
          <cell r="F382" t="str">
            <v>DREBA2012-14</v>
          </cell>
          <cell r="G382" t="str">
            <v>INTG ENE AUD</v>
          </cell>
          <cell r="H382" t="str">
            <v>A</v>
          </cell>
        </row>
        <row r="383">
          <cell r="C383" t="str">
            <v>DREBA2012-14INTG ENE AUD-13636-A</v>
          </cell>
          <cell r="D383" t="str">
            <v>13636</v>
          </cell>
          <cell r="E383" t="str">
            <v>Portfolio Data &amp; Analysis/SHIN</v>
          </cell>
          <cell r="F383" t="str">
            <v>DREBA2012-14</v>
          </cell>
          <cell r="G383" t="str">
            <v>INTG ENE AUD</v>
          </cell>
          <cell r="H383" t="str">
            <v>A</v>
          </cell>
        </row>
        <row r="384">
          <cell r="C384" t="str">
            <v>DREBA2012-14INTG ENE AUD-13701-A</v>
          </cell>
          <cell r="D384" t="str">
            <v>13701</v>
          </cell>
          <cell r="E384" t="str">
            <v>CES Economic Modeling</v>
          </cell>
          <cell r="F384" t="str">
            <v>DREBA2012-14</v>
          </cell>
          <cell r="G384" t="str">
            <v>INTG ENE AUD</v>
          </cell>
          <cell r="H384" t="str">
            <v>A</v>
          </cell>
        </row>
        <row r="385">
          <cell r="C385" t="str">
            <v>DREBA2012-14INTG ENE AUD-13723-A</v>
          </cell>
          <cell r="D385" t="str">
            <v>13723</v>
          </cell>
          <cell r="E385" t="str">
            <v>Policy Planning</v>
          </cell>
          <cell r="F385" t="str">
            <v>DREBA2012-14</v>
          </cell>
          <cell r="G385" t="str">
            <v>INTG ENE AUD</v>
          </cell>
          <cell r="H385" t="str">
            <v>A</v>
          </cell>
        </row>
        <row r="386">
          <cell r="C386" t="str">
            <v>DREBA2012-14INTG ENE AUD-13983-A</v>
          </cell>
          <cell r="D386" t="str">
            <v>13983</v>
          </cell>
          <cell r="E386" t="str">
            <v>Emerging Information Products &amp; Platform</v>
          </cell>
          <cell r="F386" t="str">
            <v>DREBA2012-14</v>
          </cell>
          <cell r="G386" t="str">
            <v>INTG ENE AUD</v>
          </cell>
          <cell r="H386" t="str">
            <v>A</v>
          </cell>
        </row>
        <row r="387">
          <cell r="C387" t="str">
            <v>DREBA2012-14INTG ENE AUD-13988-A</v>
          </cell>
          <cell r="D387" t="str">
            <v>13988</v>
          </cell>
          <cell r="E387" t="str">
            <v>Product Lifecycle, Lifecycle &amp; Road Map</v>
          </cell>
          <cell r="F387" t="str">
            <v>DREBA2012-14</v>
          </cell>
          <cell r="G387" t="str">
            <v>INTG ENE AUD</v>
          </cell>
          <cell r="H387" t="str">
            <v>A</v>
          </cell>
        </row>
        <row r="388">
          <cell r="C388" t="str">
            <v>DREBA2012-14INTG ENE AUD-14045-A</v>
          </cell>
          <cell r="D388" t="str">
            <v>14045</v>
          </cell>
          <cell r="E388" t="str">
            <v>Policy Implementation &amp; Reporting</v>
          </cell>
          <cell r="F388" t="str">
            <v>DREBA2012-14</v>
          </cell>
          <cell r="G388" t="str">
            <v>INTG ENE AUD</v>
          </cell>
          <cell r="H388" t="str">
            <v>A</v>
          </cell>
        </row>
        <row r="389">
          <cell r="C389" t="str">
            <v>DREBA-10-12-CEM-PRJ-COMM-14709-I-IT-CHIN</v>
          </cell>
          <cell r="D389" t="str">
            <v>14709</v>
          </cell>
          <cell r="E389" t="str">
            <v>Information Technology Products</v>
          </cell>
          <cell r="F389" t="str">
            <v>DREBA2012-14</v>
          </cell>
          <cell r="G389" t="str">
            <v>INTG ENE AUD</v>
          </cell>
          <cell r="H389" t="str">
            <v>A</v>
          </cell>
        </row>
        <row r="390">
          <cell r="C390" t="str">
            <v>DREBA2012-14INTG SALES T-13636-A</v>
          </cell>
          <cell r="D390" t="str">
            <v>13636</v>
          </cell>
          <cell r="E390" t="str">
            <v>Portfolio Data &amp; Analysis/SHIN</v>
          </cell>
          <cell r="F390" t="str">
            <v>DREBA2012-14</v>
          </cell>
          <cell r="G390" t="str">
            <v>INTG SALES T</v>
          </cell>
          <cell r="H390" t="str">
            <v>A</v>
          </cell>
        </row>
        <row r="391">
          <cell r="C391" t="str">
            <v>DREBA2012-14INTG SALES T-13723-A</v>
          </cell>
          <cell r="D391" t="str">
            <v>13723</v>
          </cell>
          <cell r="E391" t="str">
            <v>Policy Planning</v>
          </cell>
          <cell r="F391" t="str">
            <v>DREBA2012-14</v>
          </cell>
          <cell r="G391" t="str">
            <v>INTG SALES T</v>
          </cell>
          <cell r="H391" t="str">
            <v>A</v>
          </cell>
        </row>
        <row r="392">
          <cell r="C392" t="str">
            <v>DREBA2012-14INTG SALES T-14034-A</v>
          </cell>
          <cell r="D392" t="str">
            <v>14034</v>
          </cell>
          <cell r="E392" t="str">
            <v>Appliances and Codes &amp; Standards</v>
          </cell>
          <cell r="F392" t="str">
            <v>DREBA2012-14</v>
          </cell>
          <cell r="G392" t="str">
            <v>INTG SALES T</v>
          </cell>
          <cell r="H392" t="str">
            <v>A</v>
          </cell>
        </row>
        <row r="393">
          <cell r="C393" t="str">
            <v>DREBA2012-14INTGRTED E&amp;T-13636-A</v>
          </cell>
          <cell r="D393" t="str">
            <v>13636</v>
          </cell>
          <cell r="E393" t="str">
            <v>Portfolio Data &amp; Analysis/SHIN</v>
          </cell>
          <cell r="F393" t="str">
            <v>DREBA2012-14</v>
          </cell>
          <cell r="G393" t="str">
            <v>INTGRTED E&amp;T</v>
          </cell>
          <cell r="H393" t="str">
            <v>A</v>
          </cell>
        </row>
        <row r="394">
          <cell r="C394" t="str">
            <v>DREBA2012-14INTGRTED E&amp;T-13723-A</v>
          </cell>
          <cell r="D394" t="str">
            <v>13723</v>
          </cell>
          <cell r="E394" t="str">
            <v>Policy Planning</v>
          </cell>
          <cell r="F394" t="str">
            <v>DREBA2012-14</v>
          </cell>
          <cell r="G394" t="str">
            <v>INTGRTED E&amp;T</v>
          </cell>
          <cell r="H394" t="str">
            <v>A</v>
          </cell>
        </row>
        <row r="395">
          <cell r="C395" t="str">
            <v>DREBA2012-14INTGRTED E&amp;T-13984-A</v>
          </cell>
          <cell r="D395" t="str">
            <v>13984</v>
          </cell>
          <cell r="E395" t="str">
            <v>Customer Insight &amp; Strategy Director</v>
          </cell>
          <cell r="F395" t="str">
            <v>DREBA2012-14</v>
          </cell>
          <cell r="G395" t="str">
            <v>INTGRTED E&amp;T</v>
          </cell>
          <cell r="H395" t="str">
            <v>A</v>
          </cell>
        </row>
        <row r="396">
          <cell r="C396" t="str">
            <v>DREBA2012-14INTGRTED E&amp;T-14034-A</v>
          </cell>
          <cell r="D396" t="str">
            <v>14034</v>
          </cell>
          <cell r="E396" t="str">
            <v>Appliances and Codes &amp; Standards</v>
          </cell>
          <cell r="F396" t="str">
            <v>DREBA2012-14</v>
          </cell>
          <cell r="G396" t="str">
            <v>INTGRTED E&amp;T</v>
          </cell>
          <cell r="H396" t="str">
            <v>A</v>
          </cell>
        </row>
        <row r="397">
          <cell r="C397" t="str">
            <v>DREBA2012-14INTGRTED MKT-13636-A</v>
          </cell>
          <cell r="D397" t="str">
            <v>13636</v>
          </cell>
          <cell r="E397" t="str">
            <v>Portfolio Data &amp; Analysis/SHIN</v>
          </cell>
          <cell r="F397" t="str">
            <v>DREBA2012-14</v>
          </cell>
          <cell r="G397" t="str">
            <v>INTGRTED MKT</v>
          </cell>
          <cell r="H397" t="str">
            <v>A</v>
          </cell>
        </row>
        <row r="398">
          <cell r="C398" t="str">
            <v>DREBA2012-14INTGRTED MKT-13723-A</v>
          </cell>
          <cell r="D398" t="str">
            <v>13723</v>
          </cell>
          <cell r="E398" t="str">
            <v>Policy Planning</v>
          </cell>
          <cell r="F398" t="str">
            <v>DREBA2012-14</v>
          </cell>
          <cell r="G398" t="str">
            <v>INTGRTED MKT</v>
          </cell>
          <cell r="H398" t="str">
            <v>A</v>
          </cell>
        </row>
        <row r="399">
          <cell r="C399" t="str">
            <v>DREBA2012-14INTGRTED MKT-13984-A</v>
          </cell>
          <cell r="D399" t="str">
            <v>13984</v>
          </cell>
          <cell r="E399" t="str">
            <v>Customer Insight &amp; Strategy Director</v>
          </cell>
          <cell r="F399" t="str">
            <v>DREBA2012-14</v>
          </cell>
          <cell r="G399" t="str">
            <v>INTGRTED MKT</v>
          </cell>
          <cell r="H399" t="str">
            <v>A</v>
          </cell>
        </row>
        <row r="400">
          <cell r="C400" t="str">
            <v>DREBA2012-14INTGRTED MKT-14034-A</v>
          </cell>
          <cell r="D400" t="str">
            <v>14034</v>
          </cell>
          <cell r="E400" t="str">
            <v>Appliances and Codes &amp; Standards</v>
          </cell>
          <cell r="F400" t="str">
            <v>DREBA2012-14</v>
          </cell>
          <cell r="G400" t="str">
            <v>INTGRTED MKT</v>
          </cell>
          <cell r="H400" t="str">
            <v>A</v>
          </cell>
        </row>
        <row r="401">
          <cell r="C401" t="str">
            <v>DREBA2012-14INTGRTED MKT-14045-A</v>
          </cell>
          <cell r="D401" t="str">
            <v>14045</v>
          </cell>
          <cell r="E401" t="str">
            <v>Policy Implementation &amp; Reporting</v>
          </cell>
          <cell r="F401" t="str">
            <v>DREBA2012-14</v>
          </cell>
          <cell r="G401" t="str">
            <v>INTGRTED MKT</v>
          </cell>
          <cell r="H401" t="str">
            <v>A</v>
          </cell>
        </row>
        <row r="402">
          <cell r="C402" t="str">
            <v>DREBA2012-14OBMC/SLRP-10847-A</v>
          </cell>
          <cell r="D402" t="str">
            <v>10847</v>
          </cell>
          <cell r="E402" t="str">
            <v>Emerging Markets - Demand Response</v>
          </cell>
          <cell r="F402" t="str">
            <v>DREBA2012-14</v>
          </cell>
          <cell r="G402" t="str">
            <v>OBMC/SLRP</v>
          </cell>
          <cell r="H402" t="str">
            <v>A</v>
          </cell>
        </row>
        <row r="403">
          <cell r="C403" t="str">
            <v>DREBA2012-14OBMC/SLRP-13636-A</v>
          </cell>
          <cell r="D403" t="str">
            <v>13636</v>
          </cell>
          <cell r="E403" t="str">
            <v>Portfolio Data &amp; Analysis/SHIN</v>
          </cell>
          <cell r="F403" t="str">
            <v>DREBA2012-14</v>
          </cell>
          <cell r="G403" t="str">
            <v>OBMC/SLRP</v>
          </cell>
          <cell r="H403" t="str">
            <v>A</v>
          </cell>
        </row>
        <row r="404">
          <cell r="C404" t="str">
            <v>DREBA2012-14OBMC/SLRP-13701-A</v>
          </cell>
          <cell r="D404" t="str">
            <v>13701</v>
          </cell>
          <cell r="E404" t="str">
            <v>CES Economic Modeling</v>
          </cell>
          <cell r="F404" t="str">
            <v>DREBA2012-14</v>
          </cell>
          <cell r="G404" t="str">
            <v>OBMC/SLRP</v>
          </cell>
          <cell r="H404" t="str">
            <v>A</v>
          </cell>
        </row>
        <row r="405">
          <cell r="C405" t="str">
            <v>DREBA2012-14OBMC/SLRP-13723-A</v>
          </cell>
          <cell r="D405" t="str">
            <v>13723</v>
          </cell>
          <cell r="E405" t="str">
            <v>Policy Planning</v>
          </cell>
          <cell r="F405" t="str">
            <v>DREBA2012-14</v>
          </cell>
          <cell r="G405" t="str">
            <v>OBMC/SLRP</v>
          </cell>
          <cell r="H405" t="str">
            <v>A</v>
          </cell>
        </row>
        <row r="406">
          <cell r="C406" t="str">
            <v>DREBA2012-14OBMC/SLRP-13983-A</v>
          </cell>
          <cell r="D406" t="str">
            <v>13983</v>
          </cell>
          <cell r="E406" t="str">
            <v>Emerging Information Products &amp; Platform</v>
          </cell>
          <cell r="F406" t="str">
            <v>DREBA2012-14</v>
          </cell>
          <cell r="G406" t="str">
            <v>OBMC/SLRP</v>
          </cell>
          <cell r="H406" t="str">
            <v>A</v>
          </cell>
        </row>
        <row r="407">
          <cell r="C407" t="str">
            <v>DREBA2012-14OBMC/SLRP-13988-A</v>
          </cell>
          <cell r="D407" t="str">
            <v>13988</v>
          </cell>
          <cell r="E407" t="str">
            <v>Product Lifecycle, Lifecycle &amp; Road Map</v>
          </cell>
          <cell r="F407" t="str">
            <v>DREBA2012-14</v>
          </cell>
          <cell r="G407" t="str">
            <v>OBMC/SLRP</v>
          </cell>
          <cell r="H407" t="str">
            <v>A</v>
          </cell>
        </row>
        <row r="408">
          <cell r="C408" t="str">
            <v>DREBA2012-14PEAK CHOICE-10847-A</v>
          </cell>
          <cell r="D408" t="str">
            <v>10847</v>
          </cell>
          <cell r="E408" t="str">
            <v>Emerging Markets - Demand Response</v>
          </cell>
          <cell r="F408" t="str">
            <v>DREBA2012-14</v>
          </cell>
          <cell r="G408" t="str">
            <v>PEAK CHOICE</v>
          </cell>
          <cell r="H408" t="str">
            <v>A</v>
          </cell>
        </row>
        <row r="409">
          <cell r="C409" t="str">
            <v>DREBA2012-14PEAK CHOICE-13636-A</v>
          </cell>
          <cell r="D409" t="str">
            <v>13636</v>
          </cell>
          <cell r="E409" t="str">
            <v>Portfolio Data &amp; Analysis/SHIN</v>
          </cell>
          <cell r="F409" t="str">
            <v>DREBA2012-14</v>
          </cell>
          <cell r="G409" t="str">
            <v>PEAK CHOICE</v>
          </cell>
          <cell r="H409" t="str">
            <v>A</v>
          </cell>
        </row>
        <row r="410">
          <cell r="C410" t="str">
            <v>DREBA2012-14PEAK CHOICE-13701-A</v>
          </cell>
          <cell r="D410" t="str">
            <v>13701</v>
          </cell>
          <cell r="E410" t="str">
            <v>CES Economic Modeling</v>
          </cell>
          <cell r="F410" t="str">
            <v>DREBA2012-14</v>
          </cell>
          <cell r="G410" t="str">
            <v>PEAK CHOICE</v>
          </cell>
          <cell r="H410" t="str">
            <v>A</v>
          </cell>
        </row>
        <row r="411">
          <cell r="C411" t="str">
            <v>DREBA2012-14PEAK CHOICE-13723-A</v>
          </cell>
          <cell r="D411" t="str">
            <v>13723</v>
          </cell>
          <cell r="E411" t="str">
            <v>Policy Planning</v>
          </cell>
          <cell r="F411" t="str">
            <v>DREBA2012-14</v>
          </cell>
          <cell r="G411" t="str">
            <v>PEAK CHOICE</v>
          </cell>
          <cell r="H411" t="str">
            <v>A</v>
          </cell>
        </row>
        <row r="412">
          <cell r="C412" t="str">
            <v>DREBA2012-14PEAK CHOICE-13983-A</v>
          </cell>
          <cell r="D412" t="str">
            <v>13983</v>
          </cell>
          <cell r="E412" t="str">
            <v>Emerging Information Products &amp; Platform</v>
          </cell>
          <cell r="F412" t="str">
            <v>DREBA2012-14</v>
          </cell>
          <cell r="G412" t="str">
            <v>PEAK CHOICE</v>
          </cell>
          <cell r="H412" t="str">
            <v>A</v>
          </cell>
        </row>
        <row r="413">
          <cell r="C413" t="str">
            <v>DREBA2012-14PEAK CHOICE-13988-A</v>
          </cell>
          <cell r="D413" t="str">
            <v>13988</v>
          </cell>
          <cell r="E413" t="str">
            <v>Product Lifecycle, Lifecycle &amp; Road Map</v>
          </cell>
          <cell r="F413" t="str">
            <v>DREBA2012-14</v>
          </cell>
          <cell r="G413" t="str">
            <v>PEAK CHOICE</v>
          </cell>
          <cell r="H413" t="str">
            <v>A</v>
          </cell>
        </row>
        <row r="414">
          <cell r="C414" t="str">
            <v>DREBA2012-14PEAK CHOICE-14045-A</v>
          </cell>
          <cell r="D414" t="str">
            <v>14045</v>
          </cell>
          <cell r="E414" t="str">
            <v>Policy Implementation &amp; Reporting</v>
          </cell>
          <cell r="F414" t="str">
            <v>DREBA2012-14</v>
          </cell>
          <cell r="G414" t="str">
            <v>PEAK CHOICE</v>
          </cell>
          <cell r="H414" t="str">
            <v>A</v>
          </cell>
        </row>
        <row r="415">
          <cell r="C415" t="str">
            <v>DREBA2012-14PEAK_01-13772-A</v>
          </cell>
          <cell r="D415" t="str">
            <v>13772</v>
          </cell>
          <cell r="E415" t="str">
            <v>Education Centers</v>
          </cell>
          <cell r="F415" t="str">
            <v>DREBA2012-14</v>
          </cell>
          <cell r="G415" t="str">
            <v>PEAK_01</v>
          </cell>
          <cell r="H415" t="str">
            <v>A</v>
          </cell>
        </row>
        <row r="416">
          <cell r="C416" t="str">
            <v>DREBA2012-14TECHNOL INCV-10847-A</v>
          </cell>
          <cell r="D416" t="str">
            <v>10847</v>
          </cell>
          <cell r="E416" t="str">
            <v>Emerging Markets - Demand Response</v>
          </cell>
          <cell r="F416" t="str">
            <v>DREBA2012-14</v>
          </cell>
          <cell r="G416" t="str">
            <v>TECHNOL INCV</v>
          </cell>
          <cell r="H416" t="str">
            <v>A</v>
          </cell>
        </row>
        <row r="417">
          <cell r="C417" t="str">
            <v>DREBA2012-14TECHNOL INCV-13636-A</v>
          </cell>
          <cell r="D417" t="str">
            <v>13636</v>
          </cell>
          <cell r="E417" t="str">
            <v>Portfolio Data &amp; Analysis/SHIN</v>
          </cell>
          <cell r="F417" t="str">
            <v>DREBA2012-14</v>
          </cell>
          <cell r="G417" t="str">
            <v>TECHNOL INCV</v>
          </cell>
          <cell r="H417" t="str">
            <v>A</v>
          </cell>
        </row>
        <row r="418">
          <cell r="C418" t="str">
            <v>DREBA2012-14TECHNOL INCV-13701-A</v>
          </cell>
          <cell r="D418" t="str">
            <v>13701</v>
          </cell>
          <cell r="E418" t="str">
            <v>CES Economic Modeling</v>
          </cell>
          <cell r="F418" t="str">
            <v>DREBA2012-14</v>
          </cell>
          <cell r="G418" t="str">
            <v>TECHNOL INCV</v>
          </cell>
          <cell r="H418" t="str">
            <v>A</v>
          </cell>
        </row>
        <row r="419">
          <cell r="C419" t="str">
            <v>DREBA2012-14TECHNOL INCV-13723-A</v>
          </cell>
          <cell r="D419" t="str">
            <v>13723</v>
          </cell>
          <cell r="E419" t="str">
            <v>Policy Planning</v>
          </cell>
          <cell r="F419" t="str">
            <v>DREBA2012-14</v>
          </cell>
          <cell r="G419" t="str">
            <v>TECHNOL INCV</v>
          </cell>
          <cell r="H419" t="str">
            <v>A</v>
          </cell>
        </row>
        <row r="420">
          <cell r="C420" t="str">
            <v>DREBA2012-14TECHNOL INCV-13983-A</v>
          </cell>
          <cell r="D420" t="str">
            <v>13983</v>
          </cell>
          <cell r="E420" t="str">
            <v>Emerging Information Products &amp; Platform</v>
          </cell>
          <cell r="F420" t="str">
            <v>DREBA2012-14</v>
          </cell>
          <cell r="G420" t="str">
            <v>TECHNOL INCV</v>
          </cell>
          <cell r="H420" t="str">
            <v>A</v>
          </cell>
        </row>
        <row r="421">
          <cell r="C421" t="str">
            <v>DREBA2012-14TECHNOL INCV-13988-A</v>
          </cell>
          <cell r="D421" t="str">
            <v>13988</v>
          </cell>
          <cell r="E421" t="str">
            <v>Product Lifecycle, Lifecycle &amp; Road Map</v>
          </cell>
          <cell r="F421" t="str">
            <v>DREBA2012-14</v>
          </cell>
          <cell r="G421" t="str">
            <v>TECHNOL INCV</v>
          </cell>
          <cell r="H421" t="str">
            <v>A</v>
          </cell>
        </row>
        <row r="422">
          <cell r="C422" t="str">
            <v>DREBA2012-14AGGR MAN PFO-10847-A-CHIN</v>
          </cell>
          <cell r="D422" t="str">
            <v>10847</v>
          </cell>
          <cell r="E422" t="str">
            <v>Emerging Markets - Demand Response</v>
          </cell>
          <cell r="F422" t="str">
            <v>DREBA2012-14</v>
          </cell>
          <cell r="G422" t="str">
            <v>AGGR MAN PFO</v>
          </cell>
          <cell r="H422" t="str">
            <v>A</v>
          </cell>
        </row>
        <row r="423">
          <cell r="C423" t="str">
            <v>DREBA2012-14AGGR MAN PFO-12835-A-CHIN</v>
          </cell>
          <cell r="D423" t="str">
            <v>12835</v>
          </cell>
          <cell r="E423" t="str">
            <v>Demand Response Operations</v>
          </cell>
          <cell r="F423" t="str">
            <v>DREBA2012-14</v>
          </cell>
          <cell r="G423" t="str">
            <v>AGGR MAN PFO</v>
          </cell>
          <cell r="H423" t="str">
            <v>A</v>
          </cell>
        </row>
        <row r="424">
          <cell r="C424" t="str">
            <v>DREBA2012-14AGGR MAN PFO-13636-A-CHIN</v>
          </cell>
          <cell r="D424" t="str">
            <v>13636</v>
          </cell>
          <cell r="E424" t="str">
            <v>Portfolio Data &amp; Analysis/SHIN</v>
          </cell>
          <cell r="F424" t="str">
            <v>DREBA2012-14</v>
          </cell>
          <cell r="G424" t="str">
            <v>AGGR MAN PFO</v>
          </cell>
          <cell r="H424" t="str">
            <v>A</v>
          </cell>
        </row>
        <row r="425">
          <cell r="C425" t="str">
            <v>DREBA2012-14AGGR MAN PFO-13973-A-CHIN</v>
          </cell>
          <cell r="D425" t="str">
            <v>13973</v>
          </cell>
          <cell r="E425" t="str">
            <v>Business System Administration</v>
          </cell>
          <cell r="F425" t="str">
            <v>DREBA2012-14</v>
          </cell>
          <cell r="G425" t="str">
            <v>AGGR MAN PFO</v>
          </cell>
          <cell r="H425" t="str">
            <v>A</v>
          </cell>
        </row>
        <row r="426">
          <cell r="C426" t="str">
            <v>DREBA2012-14AUTO DR-10847-A-CHIN</v>
          </cell>
          <cell r="D426" t="str">
            <v>10847</v>
          </cell>
          <cell r="E426" t="str">
            <v>Emerging Markets - Demand Response</v>
          </cell>
          <cell r="F426" t="str">
            <v>DREBA2012-14</v>
          </cell>
          <cell r="G426" t="str">
            <v>AUTO DR</v>
          </cell>
          <cell r="H426" t="str">
            <v>A</v>
          </cell>
        </row>
        <row r="427">
          <cell r="C427" t="str">
            <v>DREBA2012-14AUTO DR-13636-A-CHIN</v>
          </cell>
          <cell r="D427" t="str">
            <v>13636</v>
          </cell>
          <cell r="E427" t="str">
            <v>Portfolio Data &amp; Analysis/SHIN</v>
          </cell>
          <cell r="F427" t="str">
            <v>DREBA2012-14</v>
          </cell>
          <cell r="G427" t="str">
            <v>AUTO DR</v>
          </cell>
          <cell r="H427" t="str">
            <v>A</v>
          </cell>
        </row>
        <row r="428">
          <cell r="C428" t="str">
            <v>DREBA2012-14BASEINTERRUP-10847-A-CHIN</v>
          </cell>
          <cell r="D428" t="str">
            <v>10847</v>
          </cell>
          <cell r="E428" t="str">
            <v>Emerging Markets - Demand Response</v>
          </cell>
          <cell r="F428" t="str">
            <v>DREBA2012-14</v>
          </cell>
          <cell r="G428" t="str">
            <v>BASEINTERRUP</v>
          </cell>
          <cell r="H428" t="str">
            <v>A</v>
          </cell>
        </row>
        <row r="429">
          <cell r="C429" t="str">
            <v>DREBA2012-14BASEINTERRUP-13636-A-CHIN</v>
          </cell>
          <cell r="D429" t="str">
            <v>13636</v>
          </cell>
          <cell r="E429" t="str">
            <v>Portfolio Data &amp; Analysis/SHIN</v>
          </cell>
          <cell r="F429" t="str">
            <v>DREBA2012-14</v>
          </cell>
          <cell r="G429" t="str">
            <v>BASEINTERRUP</v>
          </cell>
          <cell r="H429" t="str">
            <v>A</v>
          </cell>
        </row>
        <row r="430">
          <cell r="C430" t="str">
            <v>DREBA2012-14C&amp;I INTM RSC-10847-A-CHIN</v>
          </cell>
          <cell r="D430" t="str">
            <v>10847</v>
          </cell>
          <cell r="E430" t="str">
            <v>Emerging Markets - Demand Response</v>
          </cell>
          <cell r="F430" t="str">
            <v>DREBA2012-14</v>
          </cell>
          <cell r="G430" t="str">
            <v>C&amp;I INTM RSC</v>
          </cell>
          <cell r="H430" t="str">
            <v>A</v>
          </cell>
        </row>
        <row r="431">
          <cell r="C431" t="str">
            <v>DREBA2012-14C&amp;I INTM RSC-13636-A-CHIN</v>
          </cell>
          <cell r="D431" t="str">
            <v>13636</v>
          </cell>
          <cell r="E431" t="str">
            <v>Portfolio Data &amp; Analysis/SHIN</v>
          </cell>
          <cell r="F431" t="str">
            <v>DREBA2012-14</v>
          </cell>
          <cell r="G431" t="str">
            <v>C&amp;I INTM RSC</v>
          </cell>
          <cell r="H431" t="str">
            <v>A</v>
          </cell>
        </row>
        <row r="432">
          <cell r="C432" t="str">
            <v>DREBA2012-14CAPACIT BIDD-10847-A-CHIN</v>
          </cell>
          <cell r="D432" t="str">
            <v>10847</v>
          </cell>
          <cell r="E432" t="str">
            <v>Emerging Markets - Demand Response</v>
          </cell>
          <cell r="F432" t="str">
            <v>DREBA2012-14</v>
          </cell>
          <cell r="G432" t="str">
            <v>CAPACIT BIDD</v>
          </cell>
          <cell r="H432" t="str">
            <v>A</v>
          </cell>
        </row>
        <row r="433">
          <cell r="C433" t="str">
            <v>DREBA2012-14CAPACIT BIDD-12835-A-CHIN</v>
          </cell>
          <cell r="D433" t="str">
            <v>12835</v>
          </cell>
          <cell r="E433" t="str">
            <v>Demand Response Operations</v>
          </cell>
          <cell r="F433" t="str">
            <v>DREBA2012-14</v>
          </cell>
          <cell r="G433" t="str">
            <v>CAPACIT BIDD</v>
          </cell>
          <cell r="H433" t="str">
            <v>A</v>
          </cell>
        </row>
        <row r="434">
          <cell r="C434" t="str">
            <v>DREBA2012-14CAPACIT BIDD-13636-A-CHIN</v>
          </cell>
          <cell r="D434" t="str">
            <v>13636</v>
          </cell>
          <cell r="E434" t="str">
            <v>Portfolio Data &amp; Analysis/SHIN</v>
          </cell>
          <cell r="F434" t="str">
            <v>DREBA2012-14</v>
          </cell>
          <cell r="G434" t="str">
            <v>CAPACIT BIDD</v>
          </cell>
          <cell r="H434" t="str">
            <v>A</v>
          </cell>
        </row>
        <row r="435">
          <cell r="C435" t="str">
            <v>DREBA2012-14CAPACIT BIDD-13973-A-CHIN</v>
          </cell>
          <cell r="D435" t="str">
            <v>13973</v>
          </cell>
          <cell r="E435" t="str">
            <v>Business System Administration</v>
          </cell>
          <cell r="F435" t="str">
            <v>DREBA2012-14</v>
          </cell>
          <cell r="G435" t="str">
            <v>CAPACIT BIDD</v>
          </cell>
          <cell r="H435" t="str">
            <v>A</v>
          </cell>
        </row>
        <row r="436">
          <cell r="C436" t="str">
            <v>DREBA2012-14DEMAND BIDD-10847-A-CHIN</v>
          </cell>
          <cell r="D436" t="str">
            <v>10847</v>
          </cell>
          <cell r="E436" t="str">
            <v>Emerging Markets - Demand Response</v>
          </cell>
          <cell r="F436" t="str">
            <v>DREBA2012-14</v>
          </cell>
          <cell r="G436" t="str">
            <v>DEMAND BIDD</v>
          </cell>
          <cell r="H436" t="str">
            <v>A</v>
          </cell>
        </row>
        <row r="437">
          <cell r="C437" t="str">
            <v>DREBA2012-14DEMAND BIDD-13636-A-CHIN</v>
          </cell>
          <cell r="D437" t="str">
            <v>13636</v>
          </cell>
          <cell r="E437" t="str">
            <v>Portfolio Data &amp; Analysis/SHIN</v>
          </cell>
          <cell r="F437" t="str">
            <v>DREBA2012-14</v>
          </cell>
          <cell r="G437" t="str">
            <v>DEMAND BIDD</v>
          </cell>
          <cell r="H437" t="str">
            <v>A</v>
          </cell>
        </row>
        <row r="438">
          <cell r="C438" t="str">
            <v>DREBA2012-14DR CORE E&amp;T-13636-A-CHIN</v>
          </cell>
          <cell r="D438" t="str">
            <v>13636</v>
          </cell>
          <cell r="E438" t="str">
            <v>Portfolio Data &amp; Analysis/SHIN</v>
          </cell>
          <cell r="F438" t="str">
            <v>DREBA2012-14</v>
          </cell>
          <cell r="G438" t="str">
            <v>DR CORE E&amp;T</v>
          </cell>
          <cell r="H438" t="str">
            <v>A</v>
          </cell>
        </row>
        <row r="439">
          <cell r="C439" t="str">
            <v>DREBA2012-14DR CORE E&amp;T-14712-A-CHIN</v>
          </cell>
          <cell r="D439" t="str">
            <v>14712</v>
          </cell>
          <cell r="E439" t="str">
            <v>Post-Sales Support</v>
          </cell>
          <cell r="F439" t="str">
            <v>DREBA2012-14</v>
          </cell>
          <cell r="G439" t="str">
            <v>DR CORE E&amp;T</v>
          </cell>
          <cell r="H439" t="str">
            <v>A</v>
          </cell>
        </row>
        <row r="440">
          <cell r="C440" t="str">
            <v>DREBA2012-14DR CORE MKT-13636-A-CHIN</v>
          </cell>
          <cell r="D440" t="str">
            <v>13636</v>
          </cell>
          <cell r="E440" t="str">
            <v>Portfolio Data &amp; Analysis/SHIN</v>
          </cell>
          <cell r="F440" t="str">
            <v>DREBA2012-14</v>
          </cell>
          <cell r="G440" t="str">
            <v>DR CORE MKT</v>
          </cell>
          <cell r="H440" t="str">
            <v>A</v>
          </cell>
        </row>
        <row r="441">
          <cell r="C441" t="str">
            <v>DREBA2012-14DR CORE MKT-14712-A-CHIN</v>
          </cell>
          <cell r="D441" t="str">
            <v>14712</v>
          </cell>
          <cell r="E441" t="str">
            <v>Post-Sales Support</v>
          </cell>
          <cell r="F441" t="str">
            <v>DREBA2012-14</v>
          </cell>
          <cell r="G441" t="str">
            <v>DR CORE MKT</v>
          </cell>
          <cell r="H441" t="str">
            <v>A</v>
          </cell>
        </row>
        <row r="442">
          <cell r="C442" t="str">
            <v>DREBA2012-14DR ONLN EROL-12835-A-CHIN</v>
          </cell>
          <cell r="D442" t="str">
            <v>12835</v>
          </cell>
          <cell r="E442" t="str">
            <v>Demand Response Operations</v>
          </cell>
          <cell r="F442" t="str">
            <v>DREBA2012-14</v>
          </cell>
          <cell r="G442" t="str">
            <v>DR ONLN EROL</v>
          </cell>
          <cell r="H442" t="str">
            <v>A</v>
          </cell>
        </row>
        <row r="443">
          <cell r="C443" t="str">
            <v>DREBA2012-14DR ONLN EROL-13636-A-CHIN</v>
          </cell>
          <cell r="D443" t="str">
            <v>13636</v>
          </cell>
          <cell r="E443" t="str">
            <v>Portfolio Data &amp; Analysis/SHIN</v>
          </cell>
          <cell r="F443" t="str">
            <v>DREBA2012-14</v>
          </cell>
          <cell r="G443" t="str">
            <v>DR ONLN EROL</v>
          </cell>
          <cell r="H443" t="str">
            <v>A</v>
          </cell>
        </row>
        <row r="444">
          <cell r="C444" t="str">
            <v>DREBA2012-14DR ONLN EROL-13973-A-CHIN</v>
          </cell>
          <cell r="D444" t="str">
            <v>13973</v>
          </cell>
          <cell r="E444" t="str">
            <v>Business System Administration</v>
          </cell>
          <cell r="F444" t="str">
            <v>DREBA2012-14</v>
          </cell>
          <cell r="G444" t="str">
            <v>DR ONLN EROL</v>
          </cell>
          <cell r="H444" t="str">
            <v>A</v>
          </cell>
        </row>
        <row r="445">
          <cell r="C445" t="str">
            <v>DREBA2012-14EMRGTEK-10847-A-CHIN</v>
          </cell>
          <cell r="D445" t="str">
            <v>10847</v>
          </cell>
          <cell r="E445" t="str">
            <v>Emerging Markets - Demand Response</v>
          </cell>
          <cell r="F445" t="str">
            <v>DREBA2012-14</v>
          </cell>
          <cell r="G445" t="str">
            <v>EMRGTEK</v>
          </cell>
          <cell r="H445" t="str">
            <v>A</v>
          </cell>
        </row>
        <row r="446">
          <cell r="C446" t="str">
            <v>DREBA2012-14EMRGTEK-13636-A-CHIN</v>
          </cell>
          <cell r="D446" t="str">
            <v>13636</v>
          </cell>
          <cell r="E446" t="str">
            <v>Portfolio Data &amp; Analysis/SHIN</v>
          </cell>
          <cell r="F446" t="str">
            <v>DREBA2012-14</v>
          </cell>
          <cell r="G446" t="str">
            <v>EMRGTEK</v>
          </cell>
          <cell r="H446" t="str">
            <v>A</v>
          </cell>
        </row>
        <row r="447">
          <cell r="C447" t="str">
            <v>DREBA2012-14INTERACT-12835-A-CHIN</v>
          </cell>
          <cell r="D447" t="str">
            <v>12835</v>
          </cell>
          <cell r="E447" t="str">
            <v>Demand Response Operations</v>
          </cell>
          <cell r="F447" t="str">
            <v>DREBA2012-14</v>
          </cell>
          <cell r="G447" t="str">
            <v>INTERACT</v>
          </cell>
          <cell r="H447" t="str">
            <v>A</v>
          </cell>
        </row>
        <row r="448">
          <cell r="C448" t="str">
            <v>DREBA2012-14INTERACT-13636-A-CHIN</v>
          </cell>
          <cell r="D448" t="str">
            <v>13636</v>
          </cell>
          <cell r="E448" t="str">
            <v>Portfolio Data &amp; Analysis/SHIN</v>
          </cell>
          <cell r="F448" t="str">
            <v>DREBA2012-14</v>
          </cell>
          <cell r="G448" t="str">
            <v>INTERACT</v>
          </cell>
          <cell r="H448" t="str">
            <v>A</v>
          </cell>
        </row>
        <row r="449">
          <cell r="C449" t="str">
            <v>DREBA2012-14INTG ENE AUD-10847-A-CHIN</v>
          </cell>
          <cell r="D449" t="str">
            <v>10847</v>
          </cell>
          <cell r="E449" t="str">
            <v>Emerging Markets - Demand Response</v>
          </cell>
          <cell r="F449" t="str">
            <v>DREBA2012-14</v>
          </cell>
          <cell r="G449" t="str">
            <v>INTG ENE AUD</v>
          </cell>
          <cell r="H449" t="str">
            <v>A</v>
          </cell>
        </row>
        <row r="450">
          <cell r="C450" t="str">
            <v>DREBA2012-14INTG ENE AUD-13636-A-CHIN</v>
          </cell>
          <cell r="D450" t="str">
            <v>13636</v>
          </cell>
          <cell r="E450" t="str">
            <v>Portfolio Data &amp; Analysis/SHIN</v>
          </cell>
          <cell r="F450" t="str">
            <v>DREBA2012-14</v>
          </cell>
          <cell r="G450" t="str">
            <v>INTG ENE AUD</v>
          </cell>
          <cell r="H450" t="str">
            <v>A</v>
          </cell>
        </row>
        <row r="451">
          <cell r="C451" t="str">
            <v>DREBA2012-14INTG SALES T-13636-A-CHIN</v>
          </cell>
          <cell r="D451" t="str">
            <v>13636</v>
          </cell>
          <cell r="E451" t="str">
            <v>Portfolio Data &amp; Analysis/SHIN</v>
          </cell>
          <cell r="F451" t="str">
            <v>DREBA2012-14</v>
          </cell>
          <cell r="G451" t="str">
            <v>INTG SALES T</v>
          </cell>
          <cell r="H451" t="str">
            <v>A</v>
          </cell>
        </row>
        <row r="452">
          <cell r="C452" t="str">
            <v>DREBA2012-14INTGRTED E&amp;T-13636-A-CHIN</v>
          </cell>
          <cell r="D452" t="str">
            <v>13636</v>
          </cell>
          <cell r="E452" t="str">
            <v>Portfolio Data &amp; Analysis/SHIN</v>
          </cell>
          <cell r="F452" t="str">
            <v>DREBA2012-14</v>
          </cell>
          <cell r="G452" t="str">
            <v>INTGRTED E&amp;T</v>
          </cell>
          <cell r="H452" t="str">
            <v>A</v>
          </cell>
        </row>
        <row r="453">
          <cell r="C453" t="str">
            <v>DREBA2012-14INTGRTED MKT-13636-A-CHIN</v>
          </cell>
          <cell r="D453" t="str">
            <v>13636</v>
          </cell>
          <cell r="E453" t="str">
            <v>Portfolio Data &amp; Analysis/SHIN</v>
          </cell>
          <cell r="F453" t="str">
            <v>DREBA2012-14</v>
          </cell>
          <cell r="G453" t="str">
            <v>INTGRTED MKT</v>
          </cell>
          <cell r="H453" t="str">
            <v>A</v>
          </cell>
        </row>
        <row r="454">
          <cell r="C454" t="str">
            <v>DREBA2012-14OBMC/SLRP-10847-A-CHIN</v>
          </cell>
          <cell r="D454" t="str">
            <v>10847</v>
          </cell>
          <cell r="E454" t="str">
            <v>Emerging Markets - Demand Response</v>
          </cell>
          <cell r="F454" t="str">
            <v>DREBA2012-14</v>
          </cell>
          <cell r="G454" t="str">
            <v>OBMC/SLRP</v>
          </cell>
          <cell r="H454" t="str">
            <v>A</v>
          </cell>
        </row>
        <row r="455">
          <cell r="C455" t="str">
            <v>DREBA2012-14OBMC/SLRP-13636-A-CHIN</v>
          </cell>
          <cell r="D455" t="str">
            <v>13636</v>
          </cell>
          <cell r="E455" t="str">
            <v>Portfolio Data &amp; Analysis/SHIN</v>
          </cell>
          <cell r="F455" t="str">
            <v>DREBA2012-14</v>
          </cell>
          <cell r="G455" t="str">
            <v>OBMC/SLRP</v>
          </cell>
          <cell r="H455" t="str">
            <v>A</v>
          </cell>
        </row>
        <row r="456">
          <cell r="C456" t="str">
            <v>DREBA2012-14PEAK CHOICE-10847-A-CHIN</v>
          </cell>
          <cell r="D456" t="str">
            <v>10847</v>
          </cell>
          <cell r="E456" t="str">
            <v>Emerging Markets - Demand Response</v>
          </cell>
          <cell r="F456" t="str">
            <v>DREBA2012-14</v>
          </cell>
          <cell r="G456" t="str">
            <v>PEAK CHOICE</v>
          </cell>
          <cell r="H456" t="str">
            <v>A</v>
          </cell>
        </row>
        <row r="457">
          <cell r="C457" t="str">
            <v>DREBA2012-14PEAK CHOICE-13636-A-CHIN</v>
          </cell>
          <cell r="D457" t="str">
            <v>13636</v>
          </cell>
          <cell r="E457" t="str">
            <v>Portfolio Data &amp; Analysis/SHIN</v>
          </cell>
          <cell r="F457" t="str">
            <v>DREBA2012-14</v>
          </cell>
          <cell r="G457" t="str">
            <v>PEAK CHOICE</v>
          </cell>
          <cell r="H457" t="str">
            <v>A</v>
          </cell>
        </row>
        <row r="458">
          <cell r="C458" t="str">
            <v>DREBA2012-14TECHNOL INCV-10847-A-CHIN</v>
          </cell>
          <cell r="D458" t="str">
            <v>10847</v>
          </cell>
          <cell r="E458" t="str">
            <v>Emerging Markets - Demand Response</v>
          </cell>
          <cell r="F458" t="str">
            <v>DREBA2012-14</v>
          </cell>
          <cell r="G458" t="str">
            <v>TECHNOL INCV</v>
          </cell>
          <cell r="H458" t="str">
            <v>A</v>
          </cell>
        </row>
        <row r="459">
          <cell r="C459" t="str">
            <v>DREBA2012-14TECHNOL INCV-13636-A-CHIN</v>
          </cell>
          <cell r="D459" t="str">
            <v>13636</v>
          </cell>
          <cell r="E459" t="str">
            <v>Portfolio Data &amp; Analysis/SHIN</v>
          </cell>
          <cell r="F459" t="str">
            <v>DREBA2012-14</v>
          </cell>
          <cell r="G459" t="str">
            <v>TECHNOL INCV</v>
          </cell>
          <cell r="H459" t="str">
            <v>A</v>
          </cell>
        </row>
        <row r="460">
          <cell r="C460" t="str">
            <v>DREBA2012-14TA-INTEGRTD AUDIT-14712-A</v>
          </cell>
          <cell r="D460" t="str">
            <v>14712</v>
          </cell>
          <cell r="E460" t="str">
            <v>Post-Sales Support</v>
          </cell>
          <cell r="F460" t="str">
            <v>DREBA2012-14</v>
          </cell>
          <cell r="G460" t="str">
            <v>INTG ENE AUD</v>
          </cell>
          <cell r="H460" t="str">
            <v>A</v>
          </cell>
        </row>
        <row r="461">
          <cell r="C461" t="str">
            <v>DREBA2012-14INTGRTED MKT-13840-A</v>
          </cell>
          <cell r="D461" t="str">
            <v>13840</v>
          </cell>
          <cell r="E461" t="str">
            <v>Solut Mktg - Residential</v>
          </cell>
          <cell r="F461" t="str">
            <v>DREBA2012-14</v>
          </cell>
          <cell r="G461" t="str">
            <v>INTGRTED MKT</v>
          </cell>
          <cell r="H461" t="str">
            <v>A</v>
          </cell>
        </row>
        <row r="462">
          <cell r="C462" t="str">
            <v>DREBA2012-14AGGR MAN PFO-11070-A</v>
          </cell>
          <cell r="D462" t="str">
            <v>11070</v>
          </cell>
          <cell r="E462" t="str">
            <v>Quality &amp; Excellence</v>
          </cell>
          <cell r="F462" t="str">
            <v>DREBA2012-14</v>
          </cell>
          <cell r="G462" t="str">
            <v>AGGR MAN PFO</v>
          </cell>
          <cell r="H462" t="str">
            <v>A</v>
          </cell>
        </row>
        <row r="463">
          <cell r="C463" t="str">
            <v>DREBA2012-14DR CORE E&amp;T-11070-A</v>
          </cell>
          <cell r="D463" t="str">
            <v>11070</v>
          </cell>
          <cell r="E463" t="str">
            <v>Quality &amp; Excellence</v>
          </cell>
          <cell r="F463" t="str">
            <v>DREBA2012-14</v>
          </cell>
          <cell r="G463" t="str">
            <v>DR CORE E&amp;T</v>
          </cell>
          <cell r="H463" t="str">
            <v>A</v>
          </cell>
        </row>
        <row r="464">
          <cell r="C464" t="str">
            <v>DREBA2012-14DR CORE MKT-11070-A</v>
          </cell>
          <cell r="D464" t="str">
            <v>11070</v>
          </cell>
          <cell r="E464" t="str">
            <v>Quality &amp; Excellence</v>
          </cell>
          <cell r="F464" t="str">
            <v>DREBA2012-14</v>
          </cell>
          <cell r="G464" t="str">
            <v>DR CORE MKT</v>
          </cell>
          <cell r="H464" t="str">
            <v>A</v>
          </cell>
        </row>
        <row r="465">
          <cell r="C465" t="str">
            <v>DREBA2012-14AUTO DR-11070-A</v>
          </cell>
          <cell r="D465" t="str">
            <v>11070</v>
          </cell>
          <cell r="E465" t="str">
            <v>Quality &amp; Excellence</v>
          </cell>
          <cell r="F465" t="str">
            <v>DREBA2012-14</v>
          </cell>
          <cell r="G465" t="str">
            <v>AUTO DR</v>
          </cell>
          <cell r="H465" t="str">
            <v>A</v>
          </cell>
        </row>
        <row r="466">
          <cell r="C466" t="str">
            <v>DREBA2012-14EMRGTEK-11070-A</v>
          </cell>
          <cell r="D466" t="str">
            <v>11070</v>
          </cell>
          <cell r="E466" t="str">
            <v>Quality &amp; Excellence</v>
          </cell>
          <cell r="F466" t="str">
            <v>DREBA2012-14</v>
          </cell>
          <cell r="G466" t="str">
            <v>EMRGTEK</v>
          </cell>
          <cell r="H466" t="str">
            <v>A</v>
          </cell>
        </row>
        <row r="467">
          <cell r="C467" t="str">
            <v>DREBA2012-14INTG ENE AUD-11070-A</v>
          </cell>
          <cell r="D467" t="str">
            <v>11070</v>
          </cell>
          <cell r="E467" t="str">
            <v>Quality &amp; Excellence</v>
          </cell>
          <cell r="F467" t="str">
            <v>DREBA2012-14</v>
          </cell>
          <cell r="G467" t="str">
            <v>INTG ENE AUD</v>
          </cell>
          <cell r="H467" t="str">
            <v>A</v>
          </cell>
        </row>
        <row r="468">
          <cell r="C468" t="str">
            <v>DREBA2012-14PERM LOAD_01-11070-A</v>
          </cell>
          <cell r="D468" t="str">
            <v>11070</v>
          </cell>
          <cell r="E468" t="str">
            <v>Quality &amp; Excellence</v>
          </cell>
          <cell r="F468" t="str">
            <v>DREBA2012-14</v>
          </cell>
          <cell r="G468" t="str">
            <v>PERM LOAD_01</v>
          </cell>
          <cell r="H468" t="str">
            <v>A</v>
          </cell>
        </row>
        <row r="469">
          <cell r="C469" t="str">
            <v>DREBA2012-14TECHNOL INCV-11070-A</v>
          </cell>
          <cell r="D469" t="str">
            <v>11070</v>
          </cell>
          <cell r="E469" t="str">
            <v>Quality &amp; Excellence</v>
          </cell>
          <cell r="F469" t="str">
            <v>DREBA2012-14</v>
          </cell>
          <cell r="G469" t="str">
            <v>TECHNOL INCV</v>
          </cell>
          <cell r="H469" t="str">
            <v>A</v>
          </cell>
        </row>
        <row r="470">
          <cell r="C470" t="str">
            <v>DREBA2012-14BASEINTERRUP-11070-A</v>
          </cell>
          <cell r="D470" t="str">
            <v>11070</v>
          </cell>
          <cell r="E470" t="str">
            <v>Quality &amp; Excellence</v>
          </cell>
          <cell r="F470" t="str">
            <v>DREBA2012-14</v>
          </cell>
          <cell r="G470" t="str">
            <v>BASEINTERRUP</v>
          </cell>
          <cell r="H470" t="str">
            <v>A</v>
          </cell>
        </row>
        <row r="471">
          <cell r="C471" t="str">
            <v>DREBA2012-14OBMC/SLRP-11070-A</v>
          </cell>
          <cell r="D471" t="str">
            <v>11070</v>
          </cell>
          <cell r="E471" t="str">
            <v>Quality &amp; Excellence</v>
          </cell>
          <cell r="F471" t="str">
            <v>DREBA2012-14</v>
          </cell>
          <cell r="G471" t="str">
            <v>OBMC/SLRP</v>
          </cell>
          <cell r="H471" t="str">
            <v>A</v>
          </cell>
        </row>
        <row r="472">
          <cell r="C472" t="str">
            <v>DREBA2012-14INTG SALES T-11070-A</v>
          </cell>
          <cell r="D472" t="str">
            <v>11070</v>
          </cell>
          <cell r="E472" t="str">
            <v>Quality &amp; Excellence</v>
          </cell>
          <cell r="F472" t="str">
            <v>DREBA2012-14</v>
          </cell>
          <cell r="G472" t="str">
            <v>INTG SALES T</v>
          </cell>
          <cell r="H472" t="str">
            <v>A</v>
          </cell>
        </row>
        <row r="473">
          <cell r="C473" t="str">
            <v>DREBA2012-14INTGRTED E&amp;T-11070-A</v>
          </cell>
          <cell r="D473" t="str">
            <v>11070</v>
          </cell>
          <cell r="E473" t="str">
            <v>Quality &amp; Excellence</v>
          </cell>
          <cell r="F473" t="str">
            <v>DREBA2012-14</v>
          </cell>
          <cell r="G473" t="str">
            <v>INTGRTED E&amp;T</v>
          </cell>
          <cell r="H473" t="str">
            <v>A</v>
          </cell>
        </row>
        <row r="474">
          <cell r="C474" t="str">
            <v>DREBA2012-14INTGRTED MKT-11070-A</v>
          </cell>
          <cell r="D474" t="str">
            <v>11070</v>
          </cell>
          <cell r="E474" t="str">
            <v>Quality &amp; Excellence</v>
          </cell>
          <cell r="F474" t="str">
            <v>DREBA2012-14</v>
          </cell>
          <cell r="G474" t="str">
            <v>INTGRTED MKT</v>
          </cell>
          <cell r="H474" t="str">
            <v>A</v>
          </cell>
        </row>
        <row r="475">
          <cell r="C475" t="str">
            <v>DREBA2012-14PEAK_01-11070-A</v>
          </cell>
          <cell r="D475" t="str">
            <v>11070</v>
          </cell>
          <cell r="E475" t="str">
            <v>Quality &amp; Excellence</v>
          </cell>
          <cell r="F475" t="str">
            <v>DREBA2012-14</v>
          </cell>
          <cell r="G475" t="str">
            <v>PEAK_01</v>
          </cell>
          <cell r="H475" t="str">
            <v>A</v>
          </cell>
        </row>
        <row r="476">
          <cell r="C476" t="str">
            <v>DREBA2012-14C&amp;I INTM RSC-11070-A</v>
          </cell>
          <cell r="D476" t="str">
            <v>11070</v>
          </cell>
          <cell r="E476" t="str">
            <v>Quality &amp; Excellence</v>
          </cell>
          <cell r="F476" t="str">
            <v>DREBA2012-14</v>
          </cell>
          <cell r="G476" t="str">
            <v>C&amp;I INTM RSC</v>
          </cell>
          <cell r="H476" t="str">
            <v>A</v>
          </cell>
        </row>
        <row r="477">
          <cell r="C477" t="str">
            <v>DREBA2012-14COMM&amp;IND ANC-11070-A</v>
          </cell>
          <cell r="D477" t="str">
            <v>11070</v>
          </cell>
          <cell r="E477" t="str">
            <v>Quality &amp; Excellence</v>
          </cell>
          <cell r="F477" t="str">
            <v>DREBA2012-14</v>
          </cell>
          <cell r="G477" t="str">
            <v>COMM&amp;IND ANC</v>
          </cell>
          <cell r="H477" t="str">
            <v>A</v>
          </cell>
        </row>
        <row r="478">
          <cell r="C478" t="str">
            <v>DREBA2012-14SMRT A/C ANC-11070-A</v>
          </cell>
          <cell r="D478" t="str">
            <v>11070</v>
          </cell>
          <cell r="E478" t="str">
            <v>Quality &amp; Excellence</v>
          </cell>
          <cell r="F478" t="str">
            <v>DREBA2012-14</v>
          </cell>
          <cell r="G478" t="str">
            <v>SMRT A/C ANC</v>
          </cell>
          <cell r="H478" t="str">
            <v>A</v>
          </cell>
        </row>
        <row r="479">
          <cell r="C479" t="str">
            <v>DREBA2012-14CAPACIT BIDD-11070-A</v>
          </cell>
          <cell r="D479" t="str">
            <v>11070</v>
          </cell>
          <cell r="E479" t="str">
            <v>Quality &amp; Excellence</v>
          </cell>
          <cell r="F479" t="str">
            <v>DREBA2012-14</v>
          </cell>
          <cell r="G479" t="str">
            <v>CAPACIT BIDD</v>
          </cell>
          <cell r="H479" t="str">
            <v>A</v>
          </cell>
        </row>
        <row r="480">
          <cell r="C480" t="str">
            <v>DREBA2012-14DEMAND BIDD-11070-A</v>
          </cell>
          <cell r="D480" t="str">
            <v>11070</v>
          </cell>
          <cell r="E480" t="str">
            <v>Quality &amp; Excellence</v>
          </cell>
          <cell r="F480" t="str">
            <v>DREBA2012-14</v>
          </cell>
          <cell r="G480" t="str">
            <v>DEMAND BIDD</v>
          </cell>
          <cell r="H480" t="str">
            <v>A</v>
          </cell>
        </row>
        <row r="481">
          <cell r="C481" t="str">
            <v>DREBA2012-14PEAK CHOICE-11070-A</v>
          </cell>
          <cell r="D481" t="str">
            <v>11070</v>
          </cell>
          <cell r="E481" t="str">
            <v>Quality &amp; Excellence</v>
          </cell>
          <cell r="F481" t="str">
            <v>DREBA2012-14</v>
          </cell>
          <cell r="G481" t="str">
            <v>PEAK CHOICE</v>
          </cell>
          <cell r="H481" t="str">
            <v>A</v>
          </cell>
        </row>
        <row r="482">
          <cell r="C482" t="str">
            <v>DREBA2012-14DR ONLN EROL-11070-A</v>
          </cell>
          <cell r="D482" t="str">
            <v>11070</v>
          </cell>
          <cell r="E482" t="str">
            <v>Quality &amp; Excellence</v>
          </cell>
          <cell r="F482" t="str">
            <v>DREBA2012-14</v>
          </cell>
          <cell r="G482" t="str">
            <v>DR ONLN EROL</v>
          </cell>
          <cell r="H482" t="str">
            <v>A</v>
          </cell>
        </row>
        <row r="483">
          <cell r="C483" t="str">
            <v>DREBA2012-14INTERACT-11070-A</v>
          </cell>
          <cell r="D483" t="str">
            <v>11070</v>
          </cell>
          <cell r="E483" t="str">
            <v>Quality &amp; Excellence</v>
          </cell>
          <cell r="F483" t="str">
            <v>DREBA2012-14</v>
          </cell>
          <cell r="G483" t="str">
            <v>INTERACT</v>
          </cell>
          <cell r="H483" t="str">
            <v>A</v>
          </cell>
        </row>
        <row r="484">
          <cell r="C484" t="str">
            <v>DREBA2012-14AGGR MAN PFO-11070-A-CHIN</v>
          </cell>
          <cell r="D484" t="str">
            <v>11070</v>
          </cell>
          <cell r="E484" t="str">
            <v>Quality &amp; Excellence</v>
          </cell>
          <cell r="F484" t="str">
            <v>DREBA2012-14</v>
          </cell>
          <cell r="G484" t="str">
            <v>AGGR MAN PFO</v>
          </cell>
          <cell r="H484" t="str">
            <v>A</v>
          </cell>
        </row>
        <row r="485">
          <cell r="C485" t="str">
            <v>DREBA2012-14DR CORE E&amp;T-11070-A-CHIN</v>
          </cell>
          <cell r="D485" t="str">
            <v>11070</v>
          </cell>
          <cell r="E485" t="str">
            <v>Quality &amp; Excellence</v>
          </cell>
          <cell r="F485" t="str">
            <v>DREBA2012-14</v>
          </cell>
          <cell r="G485" t="str">
            <v>DR CORE E&amp;T</v>
          </cell>
          <cell r="H485" t="str">
            <v>A</v>
          </cell>
        </row>
        <row r="486">
          <cell r="C486" t="str">
            <v>DREBA2012-14DR CORE MKT-11070-A-CHIN</v>
          </cell>
          <cell r="D486" t="str">
            <v>11070</v>
          </cell>
          <cell r="E486" t="str">
            <v>Quality &amp; Excellence</v>
          </cell>
          <cell r="F486" t="str">
            <v>DREBA2012-14</v>
          </cell>
          <cell r="G486" t="str">
            <v>DR CORE MKT</v>
          </cell>
          <cell r="H486" t="str">
            <v>A</v>
          </cell>
        </row>
        <row r="487">
          <cell r="C487" t="str">
            <v>DREBA2012-14AUTO DR-11070-A-CHIN</v>
          </cell>
          <cell r="D487" t="str">
            <v>11070</v>
          </cell>
          <cell r="E487" t="str">
            <v>Quality &amp; Excellence</v>
          </cell>
          <cell r="F487" t="str">
            <v>DREBA2012-14</v>
          </cell>
          <cell r="G487" t="str">
            <v>AUTO DR</v>
          </cell>
          <cell r="H487" t="str">
            <v>A</v>
          </cell>
        </row>
        <row r="488">
          <cell r="C488" t="str">
            <v>DREBA2012-14EMRGTEK-11070-CHIN</v>
          </cell>
          <cell r="D488" t="str">
            <v>11070</v>
          </cell>
          <cell r="E488" t="str">
            <v>Quality &amp; Excellence</v>
          </cell>
          <cell r="F488" t="str">
            <v>DREBA2012-14</v>
          </cell>
          <cell r="G488" t="str">
            <v>EMRGTEK</v>
          </cell>
          <cell r="H488" t="str">
            <v>A</v>
          </cell>
        </row>
        <row r="489">
          <cell r="C489" t="str">
            <v>DREBA2012-14INTG ENE AUD-11070-A-CHIN</v>
          </cell>
          <cell r="D489" t="str">
            <v>11070</v>
          </cell>
          <cell r="E489" t="str">
            <v>Quality &amp; Excellence</v>
          </cell>
          <cell r="F489" t="str">
            <v>DREBA2012-14</v>
          </cell>
          <cell r="G489" t="str">
            <v>INTG ENE AUD</v>
          </cell>
          <cell r="H489" t="str">
            <v>A</v>
          </cell>
        </row>
        <row r="490">
          <cell r="C490" t="str">
            <v>DREBA2012-14PERM LOAD_01-11070-A-CHIN</v>
          </cell>
          <cell r="D490" t="str">
            <v>11070</v>
          </cell>
          <cell r="E490" t="str">
            <v>Quality &amp; Excellence</v>
          </cell>
          <cell r="F490" t="str">
            <v>DREBA2012-14</v>
          </cell>
          <cell r="G490" t="str">
            <v>PERM LOAD_01</v>
          </cell>
          <cell r="H490" t="str">
            <v>A</v>
          </cell>
        </row>
        <row r="491">
          <cell r="C491" t="str">
            <v>DREBA2012-14TECHNOL INCV-11070-A-CHIN</v>
          </cell>
          <cell r="D491" t="str">
            <v>11070</v>
          </cell>
          <cell r="E491" t="str">
            <v>Quality &amp; Excellence</v>
          </cell>
          <cell r="F491" t="str">
            <v>DREBA2012-14</v>
          </cell>
          <cell r="G491" t="str">
            <v>TECHNOL INCV</v>
          </cell>
          <cell r="H491" t="str">
            <v>A</v>
          </cell>
        </row>
        <row r="492">
          <cell r="C492" t="str">
            <v>DREBA2012-14BASEINTERRUP-11070-A-CHIN</v>
          </cell>
          <cell r="D492" t="str">
            <v>11070</v>
          </cell>
          <cell r="E492" t="str">
            <v>Quality &amp; Excellence</v>
          </cell>
          <cell r="F492" t="str">
            <v>DREBA2012-14</v>
          </cell>
          <cell r="G492" t="str">
            <v>BASEINTERRUP</v>
          </cell>
          <cell r="H492" t="str">
            <v>A</v>
          </cell>
        </row>
        <row r="493">
          <cell r="C493" t="str">
            <v>DREBA2012-14OBMC/SLRP-11070-A-CHIN</v>
          </cell>
          <cell r="D493" t="str">
            <v>11070</v>
          </cell>
          <cell r="E493" t="str">
            <v>Quality &amp; Excellence</v>
          </cell>
          <cell r="F493" t="str">
            <v>DREBA2012-14</v>
          </cell>
          <cell r="G493" t="str">
            <v>OBMC/SLRP</v>
          </cell>
          <cell r="H493" t="str">
            <v>A</v>
          </cell>
        </row>
        <row r="494">
          <cell r="C494" t="str">
            <v>DREBA2012-14INTG SALES T-11070-A-CHIN</v>
          </cell>
          <cell r="D494" t="str">
            <v>11070</v>
          </cell>
          <cell r="E494" t="str">
            <v>Quality &amp; Excellence</v>
          </cell>
          <cell r="F494" t="str">
            <v>DREBA2012-14</v>
          </cell>
          <cell r="G494" t="str">
            <v>INTG SALES T</v>
          </cell>
          <cell r="H494" t="str">
            <v>A</v>
          </cell>
        </row>
        <row r="495">
          <cell r="C495" t="str">
            <v>DREBA2012-14INTGRTED E&amp;T-11070-A-CHIN</v>
          </cell>
          <cell r="D495" t="str">
            <v>11070</v>
          </cell>
          <cell r="E495" t="str">
            <v>Quality &amp; Excellence</v>
          </cell>
          <cell r="F495" t="str">
            <v>DREBA2012-14</v>
          </cell>
          <cell r="G495" t="str">
            <v>INTGRTED E&amp;T</v>
          </cell>
          <cell r="H495" t="str">
            <v>A</v>
          </cell>
        </row>
        <row r="496">
          <cell r="C496" t="str">
            <v>DREBA2012-14INTGRTED MKT-11070-A-CHIN</v>
          </cell>
          <cell r="D496" t="str">
            <v>11070</v>
          </cell>
          <cell r="E496" t="str">
            <v>Quality &amp; Excellence</v>
          </cell>
          <cell r="F496" t="str">
            <v>DREBA2012-14</v>
          </cell>
          <cell r="G496" t="str">
            <v>INTGRTED MKT</v>
          </cell>
          <cell r="H496" t="str">
            <v>A</v>
          </cell>
        </row>
        <row r="497">
          <cell r="C497" t="str">
            <v>DREBA2012-14PEAK_01-11070-A-CHIN</v>
          </cell>
          <cell r="D497" t="str">
            <v>11070</v>
          </cell>
          <cell r="E497" t="str">
            <v>Quality &amp; Excellence</v>
          </cell>
          <cell r="F497" t="str">
            <v>DREBA2012-14</v>
          </cell>
          <cell r="G497" t="str">
            <v>PEAK_01</v>
          </cell>
          <cell r="H497" t="str">
            <v>A</v>
          </cell>
        </row>
        <row r="498">
          <cell r="C498" t="str">
            <v>DREBA2012-14C&amp;I INTM RSC-11070-A-CHIN</v>
          </cell>
          <cell r="D498" t="str">
            <v>11070</v>
          </cell>
          <cell r="E498" t="str">
            <v>Quality &amp; Excellence</v>
          </cell>
          <cell r="F498" t="str">
            <v>DREBA2012-14</v>
          </cell>
          <cell r="G498" t="str">
            <v>C&amp;I INTM RSC</v>
          </cell>
          <cell r="H498" t="str">
            <v>A</v>
          </cell>
        </row>
        <row r="499">
          <cell r="C499" t="str">
            <v>DREBA2012-14COMM&amp;IND ANC-11070-A-CHIN</v>
          </cell>
          <cell r="D499" t="str">
            <v>11070</v>
          </cell>
          <cell r="E499" t="str">
            <v>Quality &amp; Excellence</v>
          </cell>
          <cell r="F499" t="str">
            <v>DREBA2012-14</v>
          </cell>
          <cell r="G499" t="str">
            <v>COMM&amp;IND ANC</v>
          </cell>
          <cell r="H499" t="str">
            <v>A</v>
          </cell>
        </row>
        <row r="500">
          <cell r="C500" t="str">
            <v>DREBA2012-14SMRT A/C ANC-11070-A-CHIN</v>
          </cell>
          <cell r="D500" t="str">
            <v>11070</v>
          </cell>
          <cell r="E500" t="str">
            <v>Quality &amp; Excellence</v>
          </cell>
          <cell r="F500" t="str">
            <v>DREBA2012-14</v>
          </cell>
          <cell r="G500" t="str">
            <v>SMRT A/C ANC</v>
          </cell>
          <cell r="H500" t="str">
            <v>A</v>
          </cell>
        </row>
        <row r="501">
          <cell r="C501" t="str">
            <v>DREBA2012-14CAPACIT BIDD-11070-A-CHIN</v>
          </cell>
          <cell r="D501" t="str">
            <v>11070</v>
          </cell>
          <cell r="E501" t="str">
            <v>Quality &amp; Excellence</v>
          </cell>
          <cell r="F501" t="str">
            <v>DREBA2012-14</v>
          </cell>
          <cell r="G501" t="str">
            <v>CAPACIT BIDD</v>
          </cell>
          <cell r="H501" t="str">
            <v>A</v>
          </cell>
        </row>
        <row r="502">
          <cell r="C502" t="str">
            <v>DREBA2012-14DEMAND BIDD-11070-A-CHIN</v>
          </cell>
          <cell r="D502" t="str">
            <v>11070</v>
          </cell>
          <cell r="E502" t="str">
            <v>Quality &amp; Excellence</v>
          </cell>
          <cell r="F502" t="str">
            <v>DREBA2012-14</v>
          </cell>
          <cell r="G502" t="str">
            <v>DEMAND BIDD</v>
          </cell>
          <cell r="H502" t="str">
            <v>A</v>
          </cell>
        </row>
        <row r="503">
          <cell r="C503" t="str">
            <v>DREBA2012-14PEAK CHOICE-11070-A-CHIN</v>
          </cell>
          <cell r="D503" t="str">
            <v>11070</v>
          </cell>
          <cell r="E503" t="str">
            <v>Quality &amp; Excellence</v>
          </cell>
          <cell r="F503" t="str">
            <v>DREBA2012-14</v>
          </cell>
          <cell r="G503" t="str">
            <v>PEAK CHOICE</v>
          </cell>
          <cell r="H503" t="str">
            <v>A</v>
          </cell>
        </row>
        <row r="504">
          <cell r="C504" t="str">
            <v>DREBA2012-14DR ONLN EROL-11070-A-CHIN</v>
          </cell>
          <cell r="D504" t="str">
            <v>11070</v>
          </cell>
          <cell r="E504" t="str">
            <v>Quality &amp; Excellence</v>
          </cell>
          <cell r="F504" t="str">
            <v>DREBA2012-14</v>
          </cell>
          <cell r="G504" t="str">
            <v>DR ONLN EROL</v>
          </cell>
          <cell r="H504" t="str">
            <v>A</v>
          </cell>
        </row>
        <row r="505">
          <cell r="C505" t="str">
            <v>DREBA2012-14INTERACT-11070-A-CHIN</v>
          </cell>
          <cell r="D505" t="str">
            <v>11070</v>
          </cell>
          <cell r="E505" t="str">
            <v>Quality &amp; Excellence</v>
          </cell>
          <cell r="F505" t="str">
            <v>DREBA2012-14</v>
          </cell>
          <cell r="G505" t="str">
            <v>INTERACT</v>
          </cell>
          <cell r="H505" t="str">
            <v>A</v>
          </cell>
        </row>
        <row r="506">
          <cell r="C506" t="str">
            <v>DREBA2012-14DRE-12835-A-ISTS-PRJT-CHIN</v>
          </cell>
          <cell r="D506" t="str">
            <v>12835</v>
          </cell>
          <cell r="E506" t="str">
            <v>Demand Response Operations</v>
          </cell>
          <cell r="F506" t="str">
            <v>DREBA2012-14</v>
          </cell>
          <cell r="G506" t="str">
            <v>DR ONLN EROL</v>
          </cell>
          <cell r="H506" t="str">
            <v>A</v>
          </cell>
        </row>
        <row r="507">
          <cell r="C507" t="str">
            <v>DREBA2012-14DRE-12835-A-ISTS-O&amp;M-CHIN</v>
          </cell>
          <cell r="D507" t="str">
            <v>12835</v>
          </cell>
          <cell r="E507" t="str">
            <v>Demand Response Operations</v>
          </cell>
          <cell r="F507" t="str">
            <v>DREBA2012-14</v>
          </cell>
          <cell r="G507" t="str">
            <v>DR ONLN EROL</v>
          </cell>
          <cell r="H507" t="str">
            <v>A</v>
          </cell>
        </row>
        <row r="508">
          <cell r="C508" t="str">
            <v>BSA-MDSS-O&amp;M-DR-13973-CHIN</v>
          </cell>
          <cell r="D508" t="str">
            <v>13973</v>
          </cell>
          <cell r="E508" t="str">
            <v>Business System Administration</v>
          </cell>
          <cell r="F508" t="str">
            <v>DREBA2012-14</v>
          </cell>
          <cell r="G508" t="str">
            <v>DR ONLN EROL</v>
          </cell>
          <cell r="H508" t="str">
            <v>A</v>
          </cell>
        </row>
        <row r="509">
          <cell r="C509" t="str">
            <v>INCENTIVE PAYMENTS-A/C CYCLING-10847</v>
          </cell>
          <cell r="D509" t="str">
            <v>10847</v>
          </cell>
          <cell r="E509" t="str">
            <v>Emerging Markets - Demand Response</v>
          </cell>
          <cell r="F509" t="str">
            <v>ACEBA2012-14</v>
          </cell>
          <cell r="G509" t="str">
            <v>ACEBA2012-14</v>
          </cell>
          <cell r="H509" t="str">
            <v>C</v>
          </cell>
        </row>
        <row r="510">
          <cell r="C510" t="str">
            <v>INTERACT-VENDORS PAYMENT-2012-14-12835-A</v>
          </cell>
          <cell r="D510" t="str">
            <v>12835</v>
          </cell>
          <cell r="E510" t="str">
            <v>Demand Response Operations</v>
          </cell>
          <cell r="F510" t="str">
            <v>DREBA2012-14</v>
          </cell>
          <cell r="G510" t="str">
            <v>INTERACT</v>
          </cell>
          <cell r="H510" t="str">
            <v>A</v>
          </cell>
        </row>
        <row r="511">
          <cell r="C511" t="str">
            <v>NOTIFY-VENDORS PAYMENT-2012-14-12835-A</v>
          </cell>
          <cell r="D511" t="str">
            <v>12835</v>
          </cell>
          <cell r="E511" t="str">
            <v>Demand Response Operations</v>
          </cell>
          <cell r="F511" t="str">
            <v>DREBA2012-14</v>
          </cell>
          <cell r="G511" t="str">
            <v>INTERACT</v>
          </cell>
          <cell r="H511" t="str">
            <v>A</v>
          </cell>
        </row>
        <row r="512">
          <cell r="C512" t="str">
            <v>IDSM-DR SERVICE&amp;SALES INCENTIVE-2012-14</v>
          </cell>
          <cell r="D512" t="str">
            <v>11114</v>
          </cell>
          <cell r="E512" t="str">
            <v>Sales  Operations</v>
          </cell>
          <cell r="F512" t="str">
            <v>DREBA2012-14</v>
          </cell>
          <cell r="G512" t="str">
            <v>DR CORE MKT</v>
          </cell>
          <cell r="H512" t="str">
            <v>A</v>
          </cell>
        </row>
        <row r="513">
          <cell r="C513" t="str">
            <v>TI-INCENTIVE PAYMENTS-2012-14-10847</v>
          </cell>
          <cell r="D513" t="str">
            <v>10847</v>
          </cell>
          <cell r="E513" t="str">
            <v>Emerging Markets - Demand Response</v>
          </cell>
          <cell r="F513" t="str">
            <v>DREBA2012-14</v>
          </cell>
          <cell r="G513" t="str">
            <v>TECHNOL INCV</v>
          </cell>
          <cell r="H513" t="str">
            <v>C</v>
          </cell>
        </row>
        <row r="514">
          <cell r="C514" t="str">
            <v>CBP-INCENTIVE PAYMENTS-2012-14-10847</v>
          </cell>
          <cell r="D514" t="str">
            <v>10847</v>
          </cell>
          <cell r="E514" t="str">
            <v>Emerging Markets - Demand Response</v>
          </cell>
          <cell r="F514" t="str">
            <v>DREBA2012-14</v>
          </cell>
          <cell r="G514" t="str">
            <v>CAPACIT BIDD</v>
          </cell>
          <cell r="H514" t="str">
            <v>C</v>
          </cell>
        </row>
        <row r="515">
          <cell r="C515" t="str">
            <v>DBP-INCENTIVE PAYMENTS-2012-14-10847</v>
          </cell>
          <cell r="D515" t="str">
            <v>10847</v>
          </cell>
          <cell r="E515" t="str">
            <v>Emerging Markets - Demand Response</v>
          </cell>
          <cell r="F515" t="str">
            <v>DREBA2009-11</v>
          </cell>
          <cell r="G515" t="str">
            <v>DEMAND BIDD</v>
          </cell>
          <cell r="H515" t="str">
            <v>C</v>
          </cell>
        </row>
        <row r="516">
          <cell r="C516" t="str">
            <v>PEAKCHOICE-INCENT PAYMENTS-2012-14-10847</v>
          </cell>
          <cell r="D516" t="str">
            <v>10847</v>
          </cell>
          <cell r="E516" t="str">
            <v>Emerging Markets - Demand Response</v>
          </cell>
          <cell r="F516" t="str">
            <v>DREBA2009-11</v>
          </cell>
          <cell r="G516" t="str">
            <v>PEAK CHOICE</v>
          </cell>
          <cell r="H516" t="str">
            <v>C</v>
          </cell>
        </row>
        <row r="517">
          <cell r="C517" t="str">
            <v>AUTO DR-INCENTIVE PAYMENTS-2012-14-10847</v>
          </cell>
          <cell r="D517" t="str">
            <v>10847</v>
          </cell>
          <cell r="E517" t="str">
            <v>Emerging Markets - Demand Response</v>
          </cell>
          <cell r="F517" t="str">
            <v>DREBA2009-11</v>
          </cell>
          <cell r="G517" t="str">
            <v>AUTO DR</v>
          </cell>
          <cell r="H517" t="str">
            <v>C</v>
          </cell>
        </row>
        <row r="518">
          <cell r="C518" t="str">
            <v>TI-NEW CNST CUST INCTV PAYMT 12-14-10847</v>
          </cell>
          <cell r="D518" t="str">
            <v>10847</v>
          </cell>
          <cell r="E518" t="str">
            <v>Emerging Markets - Demand Response</v>
          </cell>
          <cell r="F518" t="str">
            <v>DREBA2009-11</v>
          </cell>
          <cell r="G518" t="str">
            <v>TECHNOL INCV</v>
          </cell>
          <cell r="H518" t="str">
            <v>C</v>
          </cell>
        </row>
        <row r="519">
          <cell r="C519" t="str">
            <v>INCENTIVE PAYMENTS-PERM LOAD SHIFT-10847</v>
          </cell>
          <cell r="D519" t="str">
            <v>10847</v>
          </cell>
          <cell r="E519" t="str">
            <v>Emerging Markets - Demand Response</v>
          </cell>
          <cell r="F519" t="str">
            <v>DREBA2006-08</v>
          </cell>
          <cell r="G519" t="str">
            <v>PERM LOAD SH</v>
          </cell>
          <cell r="H519" t="str">
            <v>C</v>
          </cell>
        </row>
        <row r="520">
          <cell r="C520" t="str">
            <v>DREBA2012-14DR CORE MKT-14894-A</v>
          </cell>
          <cell r="D520" t="str">
            <v>14894</v>
          </cell>
          <cell r="E520" t="str">
            <v>Customer Impact-Deployment Support</v>
          </cell>
          <cell r="F520" t="str">
            <v>DREBA2012-14</v>
          </cell>
          <cell r="G520" t="str">
            <v>DR CORE MKT</v>
          </cell>
          <cell r="H520" t="str">
            <v>A</v>
          </cell>
        </row>
        <row r="521">
          <cell r="C521" t="str">
            <v>DREBA2012-14DR CORE MKT-14893-A</v>
          </cell>
          <cell r="D521" t="str">
            <v>14893</v>
          </cell>
          <cell r="E521" t="str">
            <v>Customer Impact-Gas Outreach</v>
          </cell>
          <cell r="F521" t="str">
            <v>DREBA2012-14</v>
          </cell>
          <cell r="G521" t="str">
            <v>DR CORE MKT</v>
          </cell>
          <cell r="H521" t="str">
            <v>A</v>
          </cell>
        </row>
        <row r="522">
          <cell r="C522" t="str">
            <v>DREBA-10-12-CEM-PRJ-COMM-14709-I-CES</v>
          </cell>
          <cell r="D522" t="str">
            <v>14709</v>
          </cell>
          <cell r="E522" t="str">
            <v>Information Technology Products</v>
          </cell>
          <cell r="F522" t="str">
            <v>DREBA2012-14</v>
          </cell>
          <cell r="G522" t="str">
            <v>INTG ENE AUD</v>
          </cell>
          <cell r="H522" t="str">
            <v>A</v>
          </cell>
        </row>
        <row r="523">
          <cell r="C523" t="str">
            <v>DREBA-10-12-INTEGRTD AUD-14709-I-CES</v>
          </cell>
          <cell r="D523" t="str">
            <v>14709</v>
          </cell>
          <cell r="E523" t="str">
            <v>Information Technology Products</v>
          </cell>
          <cell r="F523" t="str">
            <v>DREBA2012-14</v>
          </cell>
          <cell r="G523" t="str">
            <v>INTG ENE AUD</v>
          </cell>
          <cell r="H523" t="str">
            <v>A</v>
          </cell>
        </row>
        <row r="524">
          <cell r="C524" t="str">
            <v>DREBA2012-14DR ENHANCEMENTS-12385-A-CHIN</v>
          </cell>
          <cell r="D524" t="str">
            <v>12835</v>
          </cell>
          <cell r="E524" t="str">
            <v>Demand Response Operations</v>
          </cell>
          <cell r="F524" t="str">
            <v>DREBA2012-14</v>
          </cell>
          <cell r="G524" t="str">
            <v>DR ONLN EROL</v>
          </cell>
          <cell r="H524" t="str">
            <v>A</v>
          </cell>
        </row>
        <row r="525">
          <cell r="C525" t="str">
            <v>INCENTIVE PAYMENTS- TRCKD IN ERRA - AMP</v>
          </cell>
          <cell r="D525" t="str">
            <v>12835</v>
          </cell>
          <cell r="E525" t="str">
            <v>Demand Response Operations</v>
          </cell>
          <cell r="F525" t="str">
            <v>DREBA2006-08</v>
          </cell>
          <cell r="G525" t="str">
            <v>OTHER_01</v>
          </cell>
          <cell r="H525" t="str">
            <v>C</v>
          </cell>
        </row>
        <row r="529">
          <cell r="C529" t="str">
            <v>Order</v>
          </cell>
          <cell r="D529" t="str">
            <v>Order Description</v>
          </cell>
          <cell r="E529" t="str">
            <v>RespCC</v>
          </cell>
          <cell r="F529" t="str">
            <v>RespCC Name</v>
          </cell>
          <cell r="G529" t="str">
            <v>Funding Cycle Name</v>
          </cell>
          <cell r="H529" t="str">
            <v>Program level 3</v>
          </cell>
        </row>
        <row r="530">
          <cell r="C530">
            <v>5224957</v>
          </cell>
          <cell r="D530" t="str">
            <v>DEMAND RESPONSE-ACEBA</v>
          </cell>
          <cell r="E530">
            <v>13983</v>
          </cell>
          <cell r="F530" t="str">
            <v>Emerging Information Products &amp; Platform</v>
          </cell>
          <cell r="G530" t="str">
            <v>ACEBA2007-11</v>
          </cell>
          <cell r="H530" t="str">
            <v>ACEBA2007-11</v>
          </cell>
        </row>
        <row r="531">
          <cell r="C531">
            <v>5235794</v>
          </cell>
          <cell r="D531" t="str">
            <v>BUDGET-2012-CES-BAL-13678-ACEBA2012-14</v>
          </cell>
          <cell r="E531">
            <v>13678</v>
          </cell>
          <cell r="F531" t="str">
            <v>Large Business: Govt, Com, AG</v>
          </cell>
          <cell r="G531" t="str">
            <v>ACEBA2007-11</v>
          </cell>
          <cell r="H531" t="str">
            <v>ACEBA2007-11</v>
          </cell>
        </row>
        <row r="532">
          <cell r="C532">
            <v>5235795</v>
          </cell>
          <cell r="D532" t="str">
            <v>BUDGET-2012-CES-BAL-13723-ACEBA2012-14</v>
          </cell>
          <cell r="E532">
            <v>13723</v>
          </cell>
          <cell r="F532" t="str">
            <v>Policy Planning</v>
          </cell>
          <cell r="G532" t="str">
            <v>ACEBA2007-11</v>
          </cell>
          <cell r="H532" t="str">
            <v>ACEBA2007-11</v>
          </cell>
        </row>
        <row r="533">
          <cell r="C533">
            <v>5235796</v>
          </cell>
          <cell r="D533" t="str">
            <v>BUDGET-2012-CES-BAL-13636-ACEBA2012-14</v>
          </cell>
          <cell r="E533">
            <v>13636</v>
          </cell>
          <cell r="F533" t="str">
            <v>Portfolio Data &amp; Analysis/SHIN</v>
          </cell>
          <cell r="G533" t="str">
            <v>ACEBA2007-11</v>
          </cell>
          <cell r="H533" t="str">
            <v>ACEBA2007-11</v>
          </cell>
        </row>
        <row r="534">
          <cell r="C534">
            <v>5235797</v>
          </cell>
          <cell r="D534" t="str">
            <v>BUDGET-2012-CES-BAL-12832-ACEBA2012-14</v>
          </cell>
          <cell r="E534">
            <v>12832</v>
          </cell>
          <cell r="F534" t="str">
            <v>Enrollment &amp; Incentive Mgmt (IPC)</v>
          </cell>
          <cell r="G534" t="str">
            <v>ACEBA2007-11</v>
          </cell>
          <cell r="H534" t="str">
            <v>ACEBA2007-11</v>
          </cell>
        </row>
        <row r="535">
          <cell r="C535">
            <v>5235798</v>
          </cell>
          <cell r="D535" t="str">
            <v>BUDGET-2012-CES-BAL-14714-ACEBA2012-14</v>
          </cell>
          <cell r="E535">
            <v>14714</v>
          </cell>
          <cell r="F535" t="str">
            <v>Operations Support</v>
          </cell>
          <cell r="G535" t="str">
            <v>ACEBA2007-11</v>
          </cell>
          <cell r="H535" t="str">
            <v>ACEBA2007-11</v>
          </cell>
        </row>
        <row r="536">
          <cell r="C536">
            <v>5235799</v>
          </cell>
          <cell r="D536" t="str">
            <v>BUDGET-2012-CES-BAL-10847-ACEBA2012-14</v>
          </cell>
          <cell r="E536">
            <v>10847</v>
          </cell>
          <cell r="F536" t="str">
            <v>Emerging Markets - Demand Response</v>
          </cell>
          <cell r="G536" t="str">
            <v>ACEBA2007-11</v>
          </cell>
          <cell r="H536" t="str">
            <v>ACEBA2007-11</v>
          </cell>
        </row>
        <row r="537">
          <cell r="C537">
            <v>5235800</v>
          </cell>
          <cell r="D537" t="str">
            <v>BUDGET-2012-CES-BAL-13983-ACEBA2012-14</v>
          </cell>
          <cell r="E537">
            <v>13983</v>
          </cell>
          <cell r="F537" t="str">
            <v>Emerging Information Products &amp; Platform</v>
          </cell>
          <cell r="G537" t="str">
            <v>ACEBA2007-11</v>
          </cell>
          <cell r="H537" t="str">
            <v>ACEBA2007-11</v>
          </cell>
        </row>
        <row r="538">
          <cell r="C538">
            <v>5235801</v>
          </cell>
          <cell r="D538" t="str">
            <v>BUDGET-2012-CES-BAL-11115-ACEBA2012-14</v>
          </cell>
          <cell r="E538">
            <v>11115</v>
          </cell>
          <cell r="F538" t="str">
            <v>Inspection Verification Admin</v>
          </cell>
          <cell r="G538" t="str">
            <v>ACEBA2007-11</v>
          </cell>
          <cell r="H538" t="str">
            <v>ACEBA2007-11</v>
          </cell>
        </row>
        <row r="539">
          <cell r="C539">
            <v>5236377</v>
          </cell>
          <cell r="D539" t="str">
            <v>BUDGET-2012-CES-BAL-12835-ACEBA2012-14</v>
          </cell>
          <cell r="E539">
            <v>12835</v>
          </cell>
          <cell r="F539" t="str">
            <v>Demand Response Operations</v>
          </cell>
          <cell r="G539" t="str">
            <v>ACEBA2007-11</v>
          </cell>
          <cell r="H539" t="str">
            <v>ACEBA2007-11</v>
          </cell>
        </row>
        <row r="540">
          <cell r="C540">
            <v>8084758</v>
          </cell>
          <cell r="D540" t="str">
            <v>EQUIPMENT INSTALLATION-A/C CYCLING-ACEBA</v>
          </cell>
          <cell r="E540">
            <v>10847</v>
          </cell>
          <cell r="F540" t="str">
            <v>Emerging Markets - Demand Response</v>
          </cell>
          <cell r="G540" t="str">
            <v>ACEBA2007-11</v>
          </cell>
          <cell r="H540" t="str">
            <v>ACEBA2007-11</v>
          </cell>
        </row>
        <row r="541">
          <cell r="C541">
            <v>8084760</v>
          </cell>
          <cell r="D541" t="str">
            <v>EQUIPMENT MAINTENANCE-A/C CYCLING-ACEBA</v>
          </cell>
          <cell r="E541">
            <v>10847</v>
          </cell>
          <cell r="F541" t="str">
            <v>Emerging Markets - Demand Response</v>
          </cell>
          <cell r="G541" t="str">
            <v>ACEBA2007-11</v>
          </cell>
          <cell r="H541" t="str">
            <v>ACEBA2007-11</v>
          </cell>
        </row>
        <row r="542">
          <cell r="C542">
            <v>8084761</v>
          </cell>
          <cell r="D542" t="str">
            <v>AUDIT-A/C CYCLING - ACEBA</v>
          </cell>
          <cell r="E542">
            <v>10847</v>
          </cell>
          <cell r="F542" t="str">
            <v>Emerging Markets - Demand Response</v>
          </cell>
          <cell r="G542" t="str">
            <v>ACEBA2007-11</v>
          </cell>
          <cell r="H542" t="str">
            <v>ACEBA2007-11</v>
          </cell>
        </row>
        <row r="543">
          <cell r="C543">
            <v>8084762</v>
          </cell>
          <cell r="D543" t="str">
            <v>CUSTMR SRVC CALL CNTRS-A/C CYCLING-ACEBA</v>
          </cell>
          <cell r="E543">
            <v>10847</v>
          </cell>
          <cell r="F543" t="str">
            <v>Emerging Markets - Demand Response</v>
          </cell>
          <cell r="G543" t="str">
            <v>ACEBA2007-11</v>
          </cell>
          <cell r="H543" t="str">
            <v>ACEBA2007-11</v>
          </cell>
        </row>
        <row r="544">
          <cell r="C544">
            <v>8084763</v>
          </cell>
          <cell r="D544" t="str">
            <v>IT SUPPORT &amp; DEVLPMNT-A/C CYCLING-ACEBA</v>
          </cell>
          <cell r="E544">
            <v>10847</v>
          </cell>
          <cell r="F544" t="str">
            <v>Emerging Markets - Demand Response</v>
          </cell>
          <cell r="G544" t="str">
            <v>ACEBA2007-11</v>
          </cell>
          <cell r="H544" t="str">
            <v>ACEBA2007-11</v>
          </cell>
        </row>
        <row r="545">
          <cell r="C545">
            <v>8084764</v>
          </cell>
          <cell r="D545" t="str">
            <v>PROGRAM MGMT-A/C CYCLING - ACEBA</v>
          </cell>
          <cell r="E545">
            <v>10847</v>
          </cell>
          <cell r="F545" t="str">
            <v>Emerging Markets - Demand Response</v>
          </cell>
          <cell r="G545" t="str">
            <v>ACEBA2007-11</v>
          </cell>
          <cell r="H545" t="str">
            <v>ACEBA2007-11</v>
          </cell>
        </row>
        <row r="546">
          <cell r="C546">
            <v>8084765</v>
          </cell>
          <cell r="D546" t="str">
            <v>PROG MKTG-A/C CYCLING-MATS&amp;RESRCH-ACEBA</v>
          </cell>
          <cell r="E546">
            <v>10847</v>
          </cell>
          <cell r="F546" t="str">
            <v>Emerging Markets - Demand Response</v>
          </cell>
          <cell r="G546" t="str">
            <v>ACEBA2007-11</v>
          </cell>
          <cell r="H546" t="str">
            <v>ACEBA2007-11</v>
          </cell>
        </row>
        <row r="547">
          <cell r="C547">
            <v>8084766</v>
          </cell>
          <cell r="D547" t="str">
            <v>INCENTIVE PAYMENTS-A/C CYCLING - ACEBA</v>
          </cell>
          <cell r="E547">
            <v>10847</v>
          </cell>
          <cell r="F547" t="str">
            <v>Emerging Markets - Demand Response</v>
          </cell>
          <cell r="G547" t="str">
            <v>ACEBA2007-11</v>
          </cell>
          <cell r="H547" t="str">
            <v>ACEBA2007-11</v>
          </cell>
        </row>
        <row r="548">
          <cell r="C548">
            <v>8088444</v>
          </cell>
          <cell r="D548" t="str">
            <v>M&amp;E-SMART AC 2008 EX POST LD IMP</v>
          </cell>
          <cell r="E548">
            <v>13982</v>
          </cell>
          <cell r="F548" t="str">
            <v>DR Policy-Planning &amp; Analysis</v>
          </cell>
          <cell r="G548" t="str">
            <v>ACEBA2007-11</v>
          </cell>
          <cell r="H548" t="str">
            <v>ACEBA2007-11</v>
          </cell>
        </row>
        <row r="549">
          <cell r="C549">
            <v>8092463</v>
          </cell>
          <cell r="D549" t="str">
            <v>M&amp;E-SMART AC 2009-2020 EX ANTE LD IMP</v>
          </cell>
          <cell r="E549">
            <v>13982</v>
          </cell>
          <cell r="F549" t="str">
            <v>DR Policy-Planning &amp; Analysis</v>
          </cell>
          <cell r="G549" t="str">
            <v>ACEBA2007-11</v>
          </cell>
          <cell r="H549" t="str">
            <v>ACEBA2007-11</v>
          </cell>
        </row>
        <row r="550">
          <cell r="C550">
            <v>8092737</v>
          </cell>
          <cell r="D550" t="str">
            <v>PROG MKTG-A/C CYCLING-OTHER LABOR-ACEBA</v>
          </cell>
          <cell r="E550">
            <v>10847</v>
          </cell>
          <cell r="F550" t="str">
            <v>Emerging Markets - Demand Response</v>
          </cell>
          <cell r="G550" t="str">
            <v>ACEBA2007-11</v>
          </cell>
          <cell r="H550" t="str">
            <v>ACEBA2007-11</v>
          </cell>
        </row>
        <row r="551">
          <cell r="C551">
            <v>8094376</v>
          </cell>
          <cell r="D551" t="str">
            <v>MATLS &amp; REF FEES-AFFILIATES-ACEBA</v>
          </cell>
          <cell r="E551">
            <v>10847</v>
          </cell>
          <cell r="F551" t="str">
            <v>Emerging Markets - Demand Response</v>
          </cell>
          <cell r="G551" t="str">
            <v>ACEBA2007-11</v>
          </cell>
          <cell r="H551" t="str">
            <v>ACEBA2007-11</v>
          </cell>
        </row>
        <row r="552">
          <cell r="C552">
            <v>8094377</v>
          </cell>
          <cell r="D552" t="str">
            <v>MATLS &amp; REF FEES-SERVICE &amp; SALES-ACEBA</v>
          </cell>
          <cell r="E552">
            <v>10847</v>
          </cell>
          <cell r="F552" t="str">
            <v>Emerging Markets - Demand Response</v>
          </cell>
          <cell r="G552" t="str">
            <v>ACEBA2007-11</v>
          </cell>
          <cell r="H552" t="str">
            <v>ACEBA2007-11</v>
          </cell>
        </row>
        <row r="553">
          <cell r="C553">
            <v>8094422</v>
          </cell>
          <cell r="D553" t="str">
            <v>M&amp;E-SMRTAC 2009 EX PST/2010-21 EX ANT LD</v>
          </cell>
          <cell r="E553">
            <v>13768</v>
          </cell>
          <cell r="F553" t="str">
            <v>EM&amp;V</v>
          </cell>
          <cell r="G553" t="str">
            <v>ACEBA2007-11</v>
          </cell>
          <cell r="H553" t="str">
            <v>ACEBA2007-11</v>
          </cell>
        </row>
        <row r="554">
          <cell r="C554">
            <v>8094423</v>
          </cell>
          <cell r="D554" t="str">
            <v>M&amp;E-SMRTAC 2010 EX PST/2011-22 EX ANT LD</v>
          </cell>
          <cell r="E554">
            <v>13768</v>
          </cell>
          <cell r="F554" t="str">
            <v>EM&amp;V</v>
          </cell>
          <cell r="G554" t="str">
            <v>ACEBA2007-11</v>
          </cell>
          <cell r="H554" t="str">
            <v>ACEBA2007-11</v>
          </cell>
        </row>
        <row r="555">
          <cell r="C555">
            <v>8094424</v>
          </cell>
          <cell r="D555" t="str">
            <v>M&amp;E-SMRTAC 2011 EX PST/2012-23 EX ANT LD</v>
          </cell>
          <cell r="E555">
            <v>13768</v>
          </cell>
          <cell r="F555" t="str">
            <v>EM&amp;V</v>
          </cell>
          <cell r="G555" t="str">
            <v>ACEBA2007-11</v>
          </cell>
          <cell r="H555" t="str">
            <v>ACEBA2007-11</v>
          </cell>
        </row>
        <row r="556">
          <cell r="C556">
            <v>8104993</v>
          </cell>
          <cell r="D556" t="str">
            <v>ACEBA2007-11 DR OPS SUPPORT-A</v>
          </cell>
          <cell r="E556">
            <v>13840</v>
          </cell>
          <cell r="F556" t="str">
            <v>Solut Mktg - Residential</v>
          </cell>
          <cell r="G556" t="str">
            <v>ACEBA2007-11</v>
          </cell>
          <cell r="H556" t="str">
            <v>ACEBA2007-11</v>
          </cell>
        </row>
        <row r="557">
          <cell r="C557">
            <v>8115677</v>
          </cell>
          <cell r="D557" t="str">
            <v>ACEBA2012-14A-11115-A</v>
          </cell>
          <cell r="E557">
            <v>11115</v>
          </cell>
          <cell r="F557" t="str">
            <v>Inspection Verification Admin</v>
          </cell>
          <cell r="G557" t="str">
            <v>ACEBA2012-14</v>
          </cell>
          <cell r="H557" t="str">
            <v>ACEBA2012-14</v>
          </cell>
        </row>
        <row r="558">
          <cell r="C558">
            <v>8115678</v>
          </cell>
          <cell r="D558" t="str">
            <v>ACEBA2012-14-12832-A</v>
          </cell>
          <cell r="E558">
            <v>12832</v>
          </cell>
          <cell r="F558" t="str">
            <v>Enrollment &amp; Incentive Mgmt (IPC)</v>
          </cell>
          <cell r="G558" t="str">
            <v>ACEBA2012-14</v>
          </cell>
          <cell r="H558" t="str">
            <v>ACEBA2012-14</v>
          </cell>
        </row>
        <row r="559">
          <cell r="C559">
            <v>8115679</v>
          </cell>
          <cell r="D559" t="str">
            <v>ACEBA2012-14-13636-A</v>
          </cell>
          <cell r="E559">
            <v>13636</v>
          </cell>
          <cell r="F559" t="str">
            <v>Portfolio Data &amp; Analysis/SHIN</v>
          </cell>
          <cell r="G559" t="str">
            <v>ACEBA2012-14</v>
          </cell>
          <cell r="H559" t="str">
            <v>ACEBA2012-14</v>
          </cell>
        </row>
        <row r="560">
          <cell r="C560">
            <v>8115680</v>
          </cell>
          <cell r="D560" t="str">
            <v>ACEBA2012-14-13678-A</v>
          </cell>
          <cell r="E560">
            <v>13678</v>
          </cell>
          <cell r="F560" t="str">
            <v>Large Business: Govt, Com, AG</v>
          </cell>
          <cell r="G560" t="str">
            <v>ACEBA2012-14</v>
          </cell>
          <cell r="H560" t="str">
            <v>ACEBA2012-14</v>
          </cell>
        </row>
        <row r="561">
          <cell r="C561">
            <v>8115681</v>
          </cell>
          <cell r="D561" t="str">
            <v>ACEBA2012-14-13723-A</v>
          </cell>
          <cell r="E561">
            <v>13723</v>
          </cell>
          <cell r="F561" t="str">
            <v>Policy Planning</v>
          </cell>
          <cell r="G561" t="str">
            <v>ACEBA2012-14</v>
          </cell>
          <cell r="H561" t="str">
            <v>ACEBA2012-14</v>
          </cell>
        </row>
        <row r="562">
          <cell r="C562">
            <v>8115683</v>
          </cell>
          <cell r="D562" t="str">
            <v>ACEBA2012-14-14714-A</v>
          </cell>
          <cell r="E562">
            <v>14714</v>
          </cell>
          <cell r="F562" t="str">
            <v>Operations Support</v>
          </cell>
          <cell r="G562" t="str">
            <v>ACEBA2012-14</v>
          </cell>
          <cell r="H562" t="str">
            <v>ACEBA2012-14</v>
          </cell>
        </row>
        <row r="563">
          <cell r="C563">
            <v>8116348</v>
          </cell>
          <cell r="D563" t="str">
            <v>ACEBA2012-14ACEBA2007-11-10847-A-CHIN</v>
          </cell>
          <cell r="E563">
            <v>10847</v>
          </cell>
          <cell r="F563" t="str">
            <v>Emerging Markets - Demand Response</v>
          </cell>
          <cell r="G563" t="str">
            <v>ACEBA2012-14</v>
          </cell>
          <cell r="H563" t="str">
            <v>ACEBA2007-11</v>
          </cell>
        </row>
        <row r="564">
          <cell r="C564">
            <v>8117721</v>
          </cell>
          <cell r="D564" t="str">
            <v>ACEBA2012-14-13636-A-CHIN</v>
          </cell>
          <cell r="E564">
            <v>13636</v>
          </cell>
          <cell r="F564" t="str">
            <v>Portfolio Data &amp; Analysis/SHIN</v>
          </cell>
          <cell r="G564" t="str">
            <v>ACEBA2012-14</v>
          </cell>
          <cell r="H564" t="str">
            <v>ACEBA2012-14</v>
          </cell>
        </row>
        <row r="565">
          <cell r="C565">
            <v>8117959</v>
          </cell>
          <cell r="D565" t="str">
            <v>SMARTAC MARKETING-ACEBA-13840</v>
          </cell>
          <cell r="E565">
            <v>13840</v>
          </cell>
          <cell r="F565" t="str">
            <v>Solut Mktg - Residential</v>
          </cell>
          <cell r="G565" t="str">
            <v>ACEBA2012-14</v>
          </cell>
          <cell r="H565" t="str">
            <v>ACEBA2012-14</v>
          </cell>
        </row>
        <row r="566">
          <cell r="C566">
            <v>8118688</v>
          </cell>
          <cell r="D566" t="str">
            <v>ACEBA2012-14 DR OPS SUPPORT-12835-A</v>
          </cell>
          <cell r="E566">
            <v>12835</v>
          </cell>
          <cell r="F566" t="str">
            <v>Demand Response Operations</v>
          </cell>
          <cell r="G566" t="str">
            <v>ACEBA2012-14</v>
          </cell>
          <cell r="H566" t="str">
            <v>ACEBA2012-14</v>
          </cell>
        </row>
        <row r="567">
          <cell r="C567">
            <v>8118860</v>
          </cell>
          <cell r="D567" t="str">
            <v>ACEBA2012-14PRGM MGM-A/C CYCLING-11070-A</v>
          </cell>
          <cell r="E567">
            <v>11070</v>
          </cell>
          <cell r="F567" t="str">
            <v>Quality &amp; Excellence</v>
          </cell>
          <cell r="G567" t="str">
            <v>ACEBA2012-14</v>
          </cell>
          <cell r="H567" t="str">
            <v>ACEBA2012-14</v>
          </cell>
        </row>
        <row r="568">
          <cell r="C568">
            <v>8118861</v>
          </cell>
          <cell r="D568" t="str">
            <v>ACEBA2012-14PRGMKG-A/CCYCOTHLAB-11070-A</v>
          </cell>
          <cell r="E568">
            <v>11070</v>
          </cell>
          <cell r="F568" t="str">
            <v>Quality &amp; Excellence</v>
          </cell>
          <cell r="G568" t="str">
            <v>ACEBA2012-14</v>
          </cell>
          <cell r="H568" t="str">
            <v>ACEBA2012-14</v>
          </cell>
        </row>
        <row r="569">
          <cell r="C569">
            <v>8118862</v>
          </cell>
          <cell r="D569" t="str">
            <v>ACEBA2012-14-AUDIT-A/C CYCLING-11070-A</v>
          </cell>
          <cell r="E569">
            <v>11070</v>
          </cell>
          <cell r="F569" t="str">
            <v>Quality &amp; Excellence</v>
          </cell>
          <cell r="G569" t="str">
            <v>ACEBA2012-14</v>
          </cell>
          <cell r="H569" t="str">
            <v>ACEBA2012-14</v>
          </cell>
        </row>
        <row r="570">
          <cell r="C570">
            <v>8118863</v>
          </cell>
          <cell r="D570" t="str">
            <v>ACEBA2012-14 DR OPS SUPPORT-11070-A</v>
          </cell>
          <cell r="E570">
            <v>11070</v>
          </cell>
          <cell r="F570" t="str">
            <v>Quality &amp; Excellence</v>
          </cell>
          <cell r="G570" t="str">
            <v>ACEBA2012-14</v>
          </cell>
          <cell r="H570" t="str">
            <v>ACEBA2012-14</v>
          </cell>
        </row>
        <row r="571">
          <cell r="C571">
            <v>8119000</v>
          </cell>
          <cell r="D571" t="str">
            <v>ACEBA2012-14PROG MGMT-A/CCYCLING-14045-A</v>
          </cell>
          <cell r="E571">
            <v>14045</v>
          </cell>
          <cell r="F571" t="str">
            <v>Policy Implementation &amp; Reporting</v>
          </cell>
          <cell r="G571" t="str">
            <v>ACEBA2012-14</v>
          </cell>
          <cell r="H571" t="str">
            <v>ACEBA2012-14</v>
          </cell>
        </row>
        <row r="572">
          <cell r="C572">
            <v>8119156</v>
          </cell>
          <cell r="D572" t="str">
            <v>EQUIPMNT INSTALL-A/C CYCLING-ACEBA-10847</v>
          </cell>
          <cell r="E572">
            <v>10847</v>
          </cell>
          <cell r="F572" t="str">
            <v>Emerging Markets - Demand Response</v>
          </cell>
          <cell r="G572" t="str">
            <v>ACEBA2012-14</v>
          </cell>
          <cell r="H572" t="str">
            <v>ACEBA2012-14</v>
          </cell>
        </row>
        <row r="573">
          <cell r="C573">
            <v>8119157</v>
          </cell>
          <cell r="D573" t="str">
            <v>EQUIPMNT MNTNANCE-A/C CYCLE-ACEBA-10847</v>
          </cell>
          <cell r="E573">
            <v>10847</v>
          </cell>
          <cell r="F573" t="str">
            <v>Emerging Markets - Demand Response</v>
          </cell>
          <cell r="G573" t="str">
            <v>ACEBA2012-14</v>
          </cell>
          <cell r="H573" t="str">
            <v>ACEBA2012-14</v>
          </cell>
        </row>
        <row r="574">
          <cell r="C574">
            <v>8119158</v>
          </cell>
          <cell r="D574" t="str">
            <v>AUDIT-A/C CYCLING - ACEBA-10847</v>
          </cell>
          <cell r="E574">
            <v>10847</v>
          </cell>
          <cell r="F574" t="str">
            <v>Emerging Markets - Demand Response</v>
          </cell>
          <cell r="G574" t="str">
            <v>ACEBA2012-14</v>
          </cell>
          <cell r="H574" t="str">
            <v>ACEBA2012-14</v>
          </cell>
        </row>
        <row r="575">
          <cell r="C575">
            <v>8119159</v>
          </cell>
          <cell r="D575" t="str">
            <v>CUSTMRSRVCCALLCNTR-A/C CYCLE-ACEBA-10847</v>
          </cell>
          <cell r="E575">
            <v>10847</v>
          </cell>
          <cell r="F575" t="str">
            <v>Emerging Markets - Demand Response</v>
          </cell>
          <cell r="G575" t="str">
            <v>ACEBA2012-14</v>
          </cell>
          <cell r="H575" t="str">
            <v>ACEBA2012-14</v>
          </cell>
        </row>
        <row r="576">
          <cell r="C576">
            <v>8119160</v>
          </cell>
          <cell r="D576" t="str">
            <v>IT SUPRT&amp;DEVLPMNT-A/C CYCLE-ACEBA-10847</v>
          </cell>
          <cell r="E576">
            <v>10847</v>
          </cell>
          <cell r="F576" t="str">
            <v>Emerging Markets - Demand Response</v>
          </cell>
          <cell r="G576" t="str">
            <v>ACEBA2012-14</v>
          </cell>
          <cell r="H576" t="str">
            <v>ACEBA2012-14</v>
          </cell>
        </row>
        <row r="577">
          <cell r="C577">
            <v>8119161</v>
          </cell>
          <cell r="D577" t="str">
            <v>ACEBA12-14-PROG MKTG-CYCL-MATL-10847-A</v>
          </cell>
          <cell r="E577">
            <v>10847</v>
          </cell>
          <cell r="F577" t="str">
            <v>Emerging Markets - Demand Response</v>
          </cell>
          <cell r="G577" t="str">
            <v>ACEBA2012-14</v>
          </cell>
          <cell r="H577" t="str">
            <v>ACEBA2012-14</v>
          </cell>
        </row>
        <row r="578">
          <cell r="C578">
            <v>8119162</v>
          </cell>
          <cell r="D578" t="str">
            <v>PROGMKTG-A/C CYCLE-OTHRLABOR-ACEBA-10847</v>
          </cell>
          <cell r="E578">
            <v>10847</v>
          </cell>
          <cell r="F578" t="str">
            <v>Emerging Markets - Demand Response</v>
          </cell>
          <cell r="G578" t="str">
            <v>ACEBA2012-14</v>
          </cell>
          <cell r="H578" t="str">
            <v>ACEBA2012-14</v>
          </cell>
        </row>
        <row r="579">
          <cell r="C579">
            <v>8119163</v>
          </cell>
          <cell r="D579" t="str">
            <v>MATLS &amp; REF FEES-AFFILIATES-ACEBA-10847</v>
          </cell>
          <cell r="E579">
            <v>10847</v>
          </cell>
          <cell r="F579" t="str">
            <v>Emerging Markets - Demand Response</v>
          </cell>
          <cell r="G579" t="str">
            <v>ACEBA2012-14</v>
          </cell>
          <cell r="H579" t="str">
            <v>ACEBA2012-14</v>
          </cell>
        </row>
        <row r="580">
          <cell r="C580">
            <v>8119164</v>
          </cell>
          <cell r="D580" t="str">
            <v>MATLS &amp; REF FEES-S&amp;S-ACEBA-10847</v>
          </cell>
          <cell r="E580">
            <v>10847</v>
          </cell>
          <cell r="F580" t="str">
            <v>Emerging Markets - Demand Response</v>
          </cell>
          <cell r="G580" t="str">
            <v>ACEBA2012-14</v>
          </cell>
          <cell r="H580" t="str">
            <v>ACEBA2012-14</v>
          </cell>
        </row>
        <row r="581">
          <cell r="C581">
            <v>8119165</v>
          </cell>
          <cell r="D581" t="str">
            <v>ACEBA2012-14 DR OPS SUPPORT-10847-A</v>
          </cell>
          <cell r="E581">
            <v>10847</v>
          </cell>
          <cell r="F581" t="str">
            <v>Emerging Markets - Demand Response</v>
          </cell>
          <cell r="G581" t="str">
            <v>ACEBA2012-14</v>
          </cell>
          <cell r="H581" t="str">
            <v>ACEBA2012-14</v>
          </cell>
        </row>
        <row r="582">
          <cell r="C582">
            <v>8119492</v>
          </cell>
          <cell r="D582" t="str">
            <v>SMARTAC MARKETING-ACEBA-13984</v>
          </cell>
          <cell r="E582">
            <v>13984</v>
          </cell>
          <cell r="F582" t="str">
            <v>Customer Insight &amp; Strategy Director</v>
          </cell>
          <cell r="G582" t="str">
            <v>ACEBA2012-14</v>
          </cell>
          <cell r="H582" t="str">
            <v>ACEBA2012-14</v>
          </cell>
        </row>
        <row r="583">
          <cell r="C583">
            <v>8119656</v>
          </cell>
          <cell r="D583" t="str">
            <v>ACEBA2012-14 ACEBA2007-11-14710-A</v>
          </cell>
          <cell r="E583">
            <v>14710</v>
          </cell>
          <cell r="F583" t="str">
            <v>Small Medium Bus Energy Solution &amp; Svc</v>
          </cell>
          <cell r="G583" t="str">
            <v>ACEBA2012-14</v>
          </cell>
          <cell r="H583" t="str">
            <v>ACEBA2012-14</v>
          </cell>
        </row>
        <row r="584">
          <cell r="C584">
            <v>8119735</v>
          </cell>
          <cell r="D584" t="str">
            <v>ACEBA12-14-PROG MKTG-CYCL-MATL-10847-M</v>
          </cell>
          <cell r="E584">
            <v>10847</v>
          </cell>
          <cell r="F584" t="str">
            <v>Emerging Markets - Demand Response</v>
          </cell>
          <cell r="G584" t="str">
            <v>ACEBA2012-14</v>
          </cell>
          <cell r="H584" t="str">
            <v>ACEBA2012-14</v>
          </cell>
        </row>
        <row r="585">
          <cell r="C585" t="str">
            <v>c</v>
          </cell>
          <cell r="D585" t="str">
            <v>ACEBA2012-PROGMGMT-10847-A</v>
          </cell>
          <cell r="E585">
            <v>10847</v>
          </cell>
          <cell r="F585" t="str">
            <v>Emerging Markets - Demand Response</v>
          </cell>
          <cell r="G585" t="str">
            <v>ACEBA2012-14</v>
          </cell>
          <cell r="H585" t="str">
            <v>ACEBA2012-14</v>
          </cell>
        </row>
        <row r="586">
          <cell r="C586">
            <v>8083758</v>
          </cell>
          <cell r="D586" t="str">
            <v>INCENTIVE PAYMENTS-BIP</v>
          </cell>
          <cell r="E586">
            <v>12835</v>
          </cell>
          <cell r="F586" t="str">
            <v>Demand Response Operations</v>
          </cell>
          <cell r="G586" t="str">
            <v>DREBA2006-08</v>
          </cell>
          <cell r="H586" t="str">
            <v>OTHER_01</v>
          </cell>
        </row>
        <row r="587">
          <cell r="C587">
            <v>2026105</v>
          </cell>
          <cell r="D587" t="str">
            <v>STANDARD COST VARIANCE - CSR RT - MWC ID</v>
          </cell>
          <cell r="E587">
            <v>12835</v>
          </cell>
          <cell r="F587" t="str">
            <v>Demand Response Operations</v>
          </cell>
          <cell r="G587" t="str">
            <v>DREBA2009-11</v>
          </cell>
          <cell r="H587" t="str">
            <v>OTHER_01</v>
          </cell>
        </row>
        <row r="588">
          <cell r="C588">
            <v>5012369</v>
          </cell>
          <cell r="D588" t="str">
            <v>DEMAND RESPONSE WG2</v>
          </cell>
          <cell r="E588">
            <v>12835</v>
          </cell>
          <cell r="F588" t="str">
            <v>Demand Response Operations</v>
          </cell>
          <cell r="G588" t="str">
            <v>DREBA2006-08</v>
          </cell>
          <cell r="H588" t="str">
            <v>OTHER_01</v>
          </cell>
        </row>
        <row r="589">
          <cell r="C589">
            <v>5012370</v>
          </cell>
          <cell r="D589" t="str">
            <v>PLS INCENTIVES</v>
          </cell>
          <cell r="E589">
            <v>13776</v>
          </cell>
          <cell r="F589" t="str">
            <v>CES Products Senior Director</v>
          </cell>
          <cell r="G589" t="str">
            <v>DREBA2006-08</v>
          </cell>
          <cell r="H589" t="str">
            <v>PERM LOAD SH</v>
          </cell>
        </row>
        <row r="590">
          <cell r="C590">
            <v>5226697</v>
          </cell>
          <cell r="D590" t="str">
            <v>DEMAND RESPONSE-DBP PROGRAM</v>
          </cell>
          <cell r="E590">
            <v>12835</v>
          </cell>
          <cell r="F590" t="str">
            <v>Demand Response Operations</v>
          </cell>
          <cell r="G590" t="str">
            <v>DREBA2009-11</v>
          </cell>
          <cell r="H590" t="str">
            <v>DEMAND BIDD</v>
          </cell>
        </row>
        <row r="591">
          <cell r="C591">
            <v>5226699</v>
          </cell>
          <cell r="D591" t="str">
            <v>DEMAND RESPONSE-CBP PROGRAM</v>
          </cell>
          <cell r="E591">
            <v>12835</v>
          </cell>
          <cell r="F591" t="str">
            <v>Demand Response Operations</v>
          </cell>
          <cell r="G591" t="str">
            <v>DREBA2009-11</v>
          </cell>
          <cell r="H591" t="str">
            <v>CAPACIT BIDD</v>
          </cell>
        </row>
        <row r="592">
          <cell r="C592">
            <v>5226701</v>
          </cell>
          <cell r="D592" t="str">
            <v>DEMAND RESPONSE-BIP PROGRAM</v>
          </cell>
          <cell r="E592">
            <v>12835</v>
          </cell>
          <cell r="F592" t="str">
            <v>Demand Response Operations</v>
          </cell>
          <cell r="G592" t="str">
            <v>DREBA2009-11</v>
          </cell>
          <cell r="H592" t="str">
            <v>BASEINTERRUP</v>
          </cell>
        </row>
        <row r="593">
          <cell r="C593">
            <v>5226702</v>
          </cell>
          <cell r="D593" t="str">
            <v>DEMAND RESPONSE-AMP PROGRAM</v>
          </cell>
          <cell r="E593">
            <v>12835</v>
          </cell>
          <cell r="F593" t="str">
            <v>Demand Response Operations</v>
          </cell>
          <cell r="G593" t="str">
            <v>DREBA2009-11</v>
          </cell>
          <cell r="H593" t="str">
            <v>AGGR MAN PFO</v>
          </cell>
        </row>
        <row r="594">
          <cell r="C594">
            <v>5226703</v>
          </cell>
          <cell r="D594" t="str">
            <v>DEMAND RESPONSE-AUTO DR PROGRAM</v>
          </cell>
          <cell r="E594">
            <v>13983</v>
          </cell>
          <cell r="F594" t="str">
            <v>Emerging Information Products &amp; Platform</v>
          </cell>
          <cell r="G594" t="str">
            <v>DREBA2009-11</v>
          </cell>
          <cell r="H594" t="str">
            <v>AUTO DR</v>
          </cell>
        </row>
        <row r="595">
          <cell r="C595">
            <v>5226705</v>
          </cell>
          <cell r="D595" t="str">
            <v>DEMAND RESPONSE-PLS PROGRAM</v>
          </cell>
          <cell r="E595">
            <v>13983</v>
          </cell>
          <cell r="F595" t="str">
            <v>Emerging Information Products &amp; Platform</v>
          </cell>
          <cell r="G595" t="str">
            <v>DREBA2009-11</v>
          </cell>
          <cell r="H595" t="str">
            <v>PERM LOAD_01</v>
          </cell>
        </row>
        <row r="596">
          <cell r="C596">
            <v>5226707</v>
          </cell>
          <cell r="D596" t="str">
            <v>DEMAND RESPONSE-PEAKCHOICE PROGRAM</v>
          </cell>
          <cell r="E596">
            <v>12835</v>
          </cell>
          <cell r="F596" t="str">
            <v>Demand Response Operations</v>
          </cell>
          <cell r="G596" t="str">
            <v>DREBA2009-11</v>
          </cell>
          <cell r="H596" t="str">
            <v>PEAK CHOICE</v>
          </cell>
        </row>
        <row r="597">
          <cell r="C597">
            <v>5226710</v>
          </cell>
          <cell r="D597" t="str">
            <v>DEMAND RESPONSE-EMERG TECH PROGRAM</v>
          </cell>
          <cell r="E597">
            <v>13983</v>
          </cell>
          <cell r="F597" t="str">
            <v>Emerging Information Products &amp; Platform</v>
          </cell>
          <cell r="G597" t="str">
            <v>DREBA2009-11</v>
          </cell>
          <cell r="H597" t="str">
            <v>EMRGTEK</v>
          </cell>
        </row>
        <row r="598">
          <cell r="C598">
            <v>5226711</v>
          </cell>
          <cell r="D598" t="str">
            <v>DEMAND RESPONSE-PEAK PROGRAM</v>
          </cell>
          <cell r="E598">
            <v>13983</v>
          </cell>
          <cell r="F598" t="str">
            <v>Emerging Information Products &amp; Platform</v>
          </cell>
          <cell r="G598" t="str">
            <v>DREBA2009-11</v>
          </cell>
          <cell r="H598" t="str">
            <v>PEAK_01</v>
          </cell>
        </row>
        <row r="599">
          <cell r="C599">
            <v>5226712</v>
          </cell>
          <cell r="D599" t="str">
            <v>DEMAND RESPONSE-DRE PROGRAM</v>
          </cell>
          <cell r="E599">
            <v>12835</v>
          </cell>
          <cell r="F599" t="str">
            <v>Demand Response Operations</v>
          </cell>
          <cell r="G599" t="str">
            <v>DREBA2009-11</v>
          </cell>
          <cell r="H599" t="str">
            <v>DR ONLN EROL</v>
          </cell>
        </row>
        <row r="600">
          <cell r="C600">
            <v>5226713</v>
          </cell>
          <cell r="D600" t="str">
            <v>DEMAND RESPONSE-INTERACT PROGRAM</v>
          </cell>
          <cell r="E600">
            <v>12835</v>
          </cell>
          <cell r="F600" t="str">
            <v>Demand Response Operations</v>
          </cell>
          <cell r="G600" t="str">
            <v>DREBA2009-11</v>
          </cell>
          <cell r="H600" t="str">
            <v>INTERACT</v>
          </cell>
        </row>
        <row r="601">
          <cell r="C601">
            <v>5226715</v>
          </cell>
          <cell r="D601" t="str">
            <v>DEMAND RESPONSE-M&amp;E</v>
          </cell>
          <cell r="E601">
            <v>13768</v>
          </cell>
          <cell r="F601" t="str">
            <v>EM&amp;V</v>
          </cell>
          <cell r="G601" t="str">
            <v>DREBA2009-11</v>
          </cell>
          <cell r="H601" t="str">
            <v>EM&amp;V_01</v>
          </cell>
        </row>
        <row r="602">
          <cell r="C602">
            <v>5226724</v>
          </cell>
          <cell r="D602" t="str">
            <v>STATEWIDE DR AWARENESS CAMPAIGN</v>
          </cell>
          <cell r="E602">
            <v>13983</v>
          </cell>
          <cell r="F602" t="str">
            <v>Emerging Information Products &amp; Platform</v>
          </cell>
          <cell r="G602" t="str">
            <v>DREBA2009-11</v>
          </cell>
          <cell r="H602" t="str">
            <v>STW DR AWR C</v>
          </cell>
        </row>
        <row r="603">
          <cell r="C603">
            <v>5226793</v>
          </cell>
          <cell r="D603" t="str">
            <v>DEMAND RESPONSE-OBMC/SLRP PROGRAM</v>
          </cell>
          <cell r="E603">
            <v>12835</v>
          </cell>
          <cell r="F603" t="str">
            <v>Demand Response Operations</v>
          </cell>
          <cell r="G603" t="str">
            <v>DREBA2009-11</v>
          </cell>
          <cell r="H603" t="str">
            <v>OBMC/SLRP</v>
          </cell>
        </row>
        <row r="604">
          <cell r="C604">
            <v>5228772</v>
          </cell>
          <cell r="D604" t="str">
            <v>DEMAND RESPONSE-INTERGRTD SALES TRAINING</v>
          </cell>
          <cell r="E604">
            <v>13983</v>
          </cell>
          <cell r="F604" t="str">
            <v>Emerging Information Products &amp; Platform</v>
          </cell>
          <cell r="G604" t="str">
            <v>DREBA2009-11</v>
          </cell>
          <cell r="H604" t="str">
            <v>INTG SALES T</v>
          </cell>
        </row>
        <row r="605">
          <cell r="C605">
            <v>8057602</v>
          </cell>
          <cell r="D605" t="str">
            <v>PROGRAM MARKETING-SPP</v>
          </cell>
          <cell r="E605">
            <v>13983</v>
          </cell>
          <cell r="F605" t="str">
            <v>Emerging Information Products &amp; Platform</v>
          </cell>
          <cell r="G605" t="str">
            <v>DREBA2006-08</v>
          </cell>
          <cell r="H605" t="str">
            <v>OTHER_01</v>
          </cell>
        </row>
        <row r="606">
          <cell r="C606">
            <v>8059270</v>
          </cell>
          <cell r="D606" t="str">
            <v>M&amp;E-PGMSTUDYANALYSIS(WG2)</v>
          </cell>
          <cell r="E606">
            <v>13982</v>
          </cell>
          <cell r="F606" t="str">
            <v>DR Policy-Planning &amp; Analysis</v>
          </cell>
          <cell r="G606" t="str">
            <v>DREBA2006-08</v>
          </cell>
          <cell r="H606" t="str">
            <v>EM&amp;V</v>
          </cell>
        </row>
        <row r="607">
          <cell r="C607">
            <v>8059277</v>
          </cell>
          <cell r="D607" t="str">
            <v>M&amp;E-TA/TI</v>
          </cell>
          <cell r="E607">
            <v>13982</v>
          </cell>
          <cell r="F607" t="str">
            <v>DR Policy-Planning &amp; Analysis</v>
          </cell>
          <cell r="G607" t="str">
            <v>DREBA2006-08</v>
          </cell>
          <cell r="H607" t="str">
            <v>EM&amp;V</v>
          </cell>
        </row>
        <row r="608">
          <cell r="C608">
            <v>8066081</v>
          </cell>
          <cell r="D608" t="str">
            <v>M&amp;E-FYPN</v>
          </cell>
          <cell r="E608">
            <v>13982</v>
          </cell>
          <cell r="F608" t="str">
            <v>DR Policy-Planning &amp; Analysis</v>
          </cell>
          <cell r="G608" t="str">
            <v>DREBA2006-08</v>
          </cell>
          <cell r="H608" t="str">
            <v>EM&amp;V</v>
          </cell>
        </row>
        <row r="609">
          <cell r="C609">
            <v>8077558</v>
          </cell>
          <cell r="D609" t="str">
            <v>PROGRAM MARKETING-A/C CYCLING</v>
          </cell>
          <cell r="E609">
            <v>10847</v>
          </cell>
          <cell r="F609" t="str">
            <v>Emerging Markets - Demand Response</v>
          </cell>
          <cell r="G609" t="str">
            <v>DREBA2006-08</v>
          </cell>
          <cell r="H609" t="str">
            <v>OTHER_01</v>
          </cell>
        </row>
        <row r="610">
          <cell r="C610">
            <v>8080482</v>
          </cell>
          <cell r="D610" t="str">
            <v>INCENTIVE PAYMENTS-A/C CYCLING</v>
          </cell>
          <cell r="E610">
            <v>10847</v>
          </cell>
          <cell r="F610" t="str">
            <v>Emerging Markets - Demand Response</v>
          </cell>
          <cell r="G610" t="str">
            <v>DREBA2006-08</v>
          </cell>
          <cell r="H610" t="str">
            <v>OTHER_01</v>
          </cell>
        </row>
        <row r="611">
          <cell r="C611">
            <v>8084223</v>
          </cell>
          <cell r="D611" t="str">
            <v>INCENTIVE PAYMENTS-PERM LOAD SHIFT</v>
          </cell>
          <cell r="E611">
            <v>10847</v>
          </cell>
          <cell r="F611" t="str">
            <v>Emerging Markets - Demand Response</v>
          </cell>
          <cell r="G611" t="str">
            <v>DREBA2006-08</v>
          </cell>
          <cell r="H611" t="str">
            <v>PERM LOAD SH</v>
          </cell>
        </row>
        <row r="612">
          <cell r="C612">
            <v>8084255</v>
          </cell>
          <cell r="D612" t="str">
            <v>M&amp;E- EX ANTE LOAD IMPACT PROTCLS DEVELOP</v>
          </cell>
          <cell r="E612">
            <v>13982</v>
          </cell>
          <cell r="F612" t="str">
            <v>DR Policy-Planning &amp; Analysis</v>
          </cell>
          <cell r="G612" t="str">
            <v>DREBA2006-08</v>
          </cell>
          <cell r="H612" t="str">
            <v>EM&amp;V</v>
          </cell>
        </row>
        <row r="613">
          <cell r="C613">
            <v>8084277</v>
          </cell>
          <cell r="D613" t="str">
            <v>PROGRAM DESIGN-M&amp;E</v>
          </cell>
          <cell r="E613">
            <v>13982</v>
          </cell>
          <cell r="F613" t="str">
            <v>DR Policy-Planning &amp; Analysis</v>
          </cell>
          <cell r="G613" t="str">
            <v>DREBA2006-08</v>
          </cell>
          <cell r="H613" t="str">
            <v>EM&amp;V</v>
          </cell>
        </row>
        <row r="614">
          <cell r="C614">
            <v>8084287</v>
          </cell>
          <cell r="D614" t="str">
            <v>PROGRAM MANAGEMENT-PERM LOAD SHIFT</v>
          </cell>
          <cell r="E614">
            <v>10847</v>
          </cell>
          <cell r="F614" t="str">
            <v>Emerging Markets - Demand Response</v>
          </cell>
          <cell r="G614" t="str">
            <v>DREBA2006-08</v>
          </cell>
          <cell r="H614" t="str">
            <v>PERM LOAD SH</v>
          </cell>
        </row>
        <row r="615">
          <cell r="C615">
            <v>8084296</v>
          </cell>
          <cell r="D615" t="str">
            <v>PROGRAM MGMT-M&amp;E</v>
          </cell>
          <cell r="E615">
            <v>13982</v>
          </cell>
          <cell r="F615" t="str">
            <v>DR Policy-Planning &amp; Analysis</v>
          </cell>
          <cell r="G615" t="str">
            <v>DREBA2006-08</v>
          </cell>
          <cell r="H615" t="str">
            <v>EM&amp;V</v>
          </cell>
        </row>
        <row r="616">
          <cell r="C616">
            <v>8088296</v>
          </cell>
          <cell r="D616" t="str">
            <v>DR POTENTIAL STUDY-M&amp;E</v>
          </cell>
          <cell r="E616">
            <v>13982</v>
          </cell>
          <cell r="F616" t="str">
            <v>DR Policy-Planning &amp; Analysis</v>
          </cell>
          <cell r="G616" t="str">
            <v>DREBA2006-08</v>
          </cell>
          <cell r="H616" t="str">
            <v>EM&amp;V</v>
          </cell>
        </row>
        <row r="617">
          <cell r="C617">
            <v>8090136</v>
          </cell>
          <cell r="D617" t="str">
            <v>M&amp;E-STWD AMP/CBP 2008 EX POST LD IMPACT</v>
          </cell>
          <cell r="E617">
            <v>13982</v>
          </cell>
          <cell r="F617" t="str">
            <v>DR Policy-Planning &amp; Analysis</v>
          </cell>
          <cell r="G617" t="str">
            <v>DREBA2006-08</v>
          </cell>
          <cell r="H617" t="str">
            <v>EM&amp;V</v>
          </cell>
        </row>
        <row r="618">
          <cell r="C618">
            <v>8090137</v>
          </cell>
          <cell r="D618" t="str">
            <v>M&amp;E-STWD AMP/CBP 2009-20 EX ANTE LD IMP</v>
          </cell>
          <cell r="E618">
            <v>13982</v>
          </cell>
          <cell r="F618" t="str">
            <v>DR Policy-Planning &amp; Analysis</v>
          </cell>
          <cell r="G618" t="str">
            <v>DREBA2006-08</v>
          </cell>
          <cell r="H618" t="str">
            <v>EM&amp;V</v>
          </cell>
        </row>
        <row r="619">
          <cell r="C619">
            <v>8090400</v>
          </cell>
          <cell r="D619" t="str">
            <v>BEC-PROGRAM MGMT-2009-11</v>
          </cell>
          <cell r="E619">
            <v>10847</v>
          </cell>
          <cell r="F619" t="str">
            <v>Emerging Markets - Demand Response</v>
          </cell>
          <cell r="G619" t="str">
            <v>DREBA2009-11</v>
          </cell>
          <cell r="H619" t="str">
            <v>BUS ENE COAL</v>
          </cell>
        </row>
        <row r="620">
          <cell r="C620">
            <v>8090405</v>
          </cell>
          <cell r="D620" t="str">
            <v>PEAK-PROGRAM MANAGEMENT-2009-11</v>
          </cell>
          <cell r="E620">
            <v>10847</v>
          </cell>
          <cell r="F620" t="str">
            <v>Emerging Markets - Demand Response</v>
          </cell>
          <cell r="G620" t="str">
            <v>DREBA2009-11</v>
          </cell>
          <cell r="H620" t="str">
            <v>PEAK_01</v>
          </cell>
        </row>
        <row r="621">
          <cell r="C621">
            <v>8090406</v>
          </cell>
          <cell r="D621" t="str">
            <v>PEAK-PROGRAM MARKETING-2009-11</v>
          </cell>
          <cell r="E621">
            <v>10847</v>
          </cell>
          <cell r="F621" t="str">
            <v>Emerging Markets - Demand Response</v>
          </cell>
          <cell r="G621" t="str">
            <v>DREBA2009-11</v>
          </cell>
          <cell r="H621" t="str">
            <v>PEAK_01</v>
          </cell>
        </row>
        <row r="622">
          <cell r="C622">
            <v>8090407</v>
          </cell>
          <cell r="D622" t="str">
            <v>AUTO DR-PROGRAM DESIGN-2009-11</v>
          </cell>
          <cell r="E622">
            <v>10847</v>
          </cell>
          <cell r="F622" t="str">
            <v>Emerging Markets - Demand Response</v>
          </cell>
          <cell r="G622" t="str">
            <v>DREBA2009-11</v>
          </cell>
          <cell r="H622" t="str">
            <v>AUTO DR</v>
          </cell>
        </row>
        <row r="623">
          <cell r="C623">
            <v>8090408</v>
          </cell>
          <cell r="D623" t="str">
            <v>EMERG TECH-PROGRAM DESIGN-2009-11</v>
          </cell>
          <cell r="E623">
            <v>10847</v>
          </cell>
          <cell r="F623" t="str">
            <v>Emerging Markets - Demand Response</v>
          </cell>
          <cell r="G623" t="str">
            <v>DREBA2009-11</v>
          </cell>
          <cell r="H623" t="str">
            <v>EMRGTEK</v>
          </cell>
        </row>
        <row r="624">
          <cell r="C624">
            <v>8090411</v>
          </cell>
          <cell r="D624" t="str">
            <v>CBP-PROGRAM MANAGEMENT-2009-11</v>
          </cell>
          <cell r="E624">
            <v>12835</v>
          </cell>
          <cell r="F624" t="str">
            <v>Demand Response Operations</v>
          </cell>
          <cell r="G624" t="str">
            <v>DREBA2009-11</v>
          </cell>
          <cell r="H624" t="str">
            <v>CAPACIT BIDD</v>
          </cell>
        </row>
        <row r="625">
          <cell r="C625">
            <v>8090412</v>
          </cell>
          <cell r="D625" t="str">
            <v>DBP-PROGRAM MARKETING-2009-11</v>
          </cell>
          <cell r="E625">
            <v>12835</v>
          </cell>
          <cell r="F625" t="str">
            <v>Demand Response Operations</v>
          </cell>
          <cell r="G625" t="str">
            <v>DREBA2009-11</v>
          </cell>
          <cell r="H625" t="str">
            <v>DEMAND BIDD</v>
          </cell>
        </row>
        <row r="626">
          <cell r="C626">
            <v>8090413</v>
          </cell>
          <cell r="D626" t="str">
            <v>CPP-PROGRAM MARKETING-2009-11</v>
          </cell>
          <cell r="E626">
            <v>12835</v>
          </cell>
          <cell r="F626" t="str">
            <v>Demand Response Operations</v>
          </cell>
          <cell r="G626" t="str">
            <v>DREBA2009-11</v>
          </cell>
          <cell r="H626" t="str">
            <v>CR PEAK PRIC</v>
          </cell>
        </row>
        <row r="627">
          <cell r="C627">
            <v>8090415</v>
          </cell>
          <cell r="D627" t="str">
            <v>BIP-PROGRAM MARKETING-2009-11</v>
          </cell>
          <cell r="E627">
            <v>12835</v>
          </cell>
          <cell r="F627" t="str">
            <v>Demand Response Operations</v>
          </cell>
          <cell r="G627" t="str">
            <v>DREBA2009-11</v>
          </cell>
          <cell r="H627" t="str">
            <v>BASEINTERRUP</v>
          </cell>
        </row>
        <row r="628">
          <cell r="C628">
            <v>8090416</v>
          </cell>
          <cell r="D628" t="str">
            <v>INTERACT-VENDORS PAYMENT-2009-11</v>
          </cell>
          <cell r="E628">
            <v>12835</v>
          </cell>
          <cell r="F628" t="str">
            <v>Demand Response Operations</v>
          </cell>
          <cell r="G628" t="str">
            <v>DREBA2009-11</v>
          </cell>
          <cell r="H628" t="str">
            <v>INTERACT</v>
          </cell>
        </row>
        <row r="629">
          <cell r="C629">
            <v>8092460</v>
          </cell>
          <cell r="D629" t="str">
            <v>M&amp;E-RES TOU 2009-2020 EX ANTE LOAD IMP</v>
          </cell>
          <cell r="E629">
            <v>13982</v>
          </cell>
          <cell r="F629" t="str">
            <v>DR Policy-Planning &amp; Analysis</v>
          </cell>
          <cell r="G629" t="str">
            <v>DREBA2006-08</v>
          </cell>
          <cell r="H629" t="str">
            <v>EM&amp;V</v>
          </cell>
        </row>
        <row r="630">
          <cell r="C630">
            <v>8092461</v>
          </cell>
          <cell r="D630" t="str">
            <v>M&amp;E-NON RES TOU 2008 EX POST LOAD IMPACT</v>
          </cell>
          <cell r="E630">
            <v>13982</v>
          </cell>
          <cell r="F630" t="str">
            <v>DR Policy-Planning &amp; Analysis</v>
          </cell>
          <cell r="G630" t="str">
            <v>DREBA2006-08</v>
          </cell>
          <cell r="H630" t="str">
            <v>EM&amp;V</v>
          </cell>
        </row>
        <row r="631">
          <cell r="C631">
            <v>8092462</v>
          </cell>
          <cell r="D631" t="str">
            <v>M&amp;E-NON RES TOU 2009-2020 EX ANTE LD IMP</v>
          </cell>
          <cell r="E631">
            <v>13982</v>
          </cell>
          <cell r="F631" t="str">
            <v>DR Policy-Planning &amp; Analysis</v>
          </cell>
          <cell r="G631" t="str">
            <v>DREBA2006-08</v>
          </cell>
          <cell r="H631" t="str">
            <v>EM&amp;V</v>
          </cell>
        </row>
        <row r="632">
          <cell r="C632">
            <v>8092617</v>
          </cell>
          <cell r="D632" t="str">
            <v>AMP-1-PROGRAM MANAGEMENT-2009-11</v>
          </cell>
          <cell r="E632">
            <v>12835</v>
          </cell>
          <cell r="F632" t="str">
            <v>Demand Response Operations</v>
          </cell>
          <cell r="G632" t="str">
            <v>DREBA2009-11</v>
          </cell>
          <cell r="H632" t="str">
            <v>AGGR MAN PFO</v>
          </cell>
        </row>
        <row r="633">
          <cell r="C633">
            <v>8092619</v>
          </cell>
          <cell r="D633" t="str">
            <v>AMP-DATA RETRIEVAL AND SVCS-2009-11</v>
          </cell>
          <cell r="E633">
            <v>12835</v>
          </cell>
          <cell r="F633" t="str">
            <v>Demand Response Operations</v>
          </cell>
          <cell r="G633" t="str">
            <v>DREBA2009-11</v>
          </cell>
          <cell r="H633" t="str">
            <v>AGGR MAN PFO</v>
          </cell>
        </row>
        <row r="634">
          <cell r="C634">
            <v>8092620</v>
          </cell>
          <cell r="D634" t="str">
            <v>AMP-MDSS-ISTS APPL DEV-2009-11</v>
          </cell>
          <cell r="E634">
            <v>12835</v>
          </cell>
          <cell r="F634" t="str">
            <v>Demand Response Operations</v>
          </cell>
          <cell r="G634" t="str">
            <v>DREBA2009-11</v>
          </cell>
          <cell r="H634" t="str">
            <v>AGGR MAN PFO</v>
          </cell>
        </row>
        <row r="635">
          <cell r="C635">
            <v>8092621</v>
          </cell>
          <cell r="D635" t="str">
            <v>AMP-MDSS-ISTS O&amp;M-2009-11</v>
          </cell>
          <cell r="E635">
            <v>12835</v>
          </cell>
          <cell r="F635" t="str">
            <v>Demand Response Operations</v>
          </cell>
          <cell r="G635" t="str">
            <v>DREBA2009-11</v>
          </cell>
          <cell r="H635" t="str">
            <v>AGGR MAN PFO</v>
          </cell>
        </row>
        <row r="636">
          <cell r="C636">
            <v>8092623</v>
          </cell>
          <cell r="D636" t="str">
            <v>AUTO DR-INCENTIVE PAYMENTS-2009-11</v>
          </cell>
          <cell r="E636">
            <v>10847</v>
          </cell>
          <cell r="F636" t="str">
            <v>Emerging Markets - Demand Response</v>
          </cell>
          <cell r="G636" t="str">
            <v>DREBA2009-11</v>
          </cell>
          <cell r="H636" t="str">
            <v>AUTO DR</v>
          </cell>
        </row>
        <row r="637">
          <cell r="C637">
            <v>8092624</v>
          </cell>
          <cell r="D637" t="str">
            <v>AUTO DR-INITIATIVES IMPLMT-2009-11</v>
          </cell>
          <cell r="E637">
            <v>10847</v>
          </cell>
          <cell r="F637" t="str">
            <v>Emerging Markets - Demand Response</v>
          </cell>
          <cell r="G637" t="str">
            <v>DREBA2009-11</v>
          </cell>
          <cell r="H637" t="str">
            <v>AUTO DR</v>
          </cell>
        </row>
        <row r="638">
          <cell r="C638">
            <v>8092625</v>
          </cell>
          <cell r="D638" t="str">
            <v>AUTO DR-MDSS-ISTS O&amp;M-2009-11</v>
          </cell>
          <cell r="E638">
            <v>10847</v>
          </cell>
          <cell r="F638" t="str">
            <v>Emerging Markets - Demand Response</v>
          </cell>
          <cell r="G638" t="str">
            <v>DREBA2009-11</v>
          </cell>
          <cell r="H638" t="str">
            <v>AUTO DR</v>
          </cell>
        </row>
        <row r="639">
          <cell r="C639">
            <v>8092626</v>
          </cell>
          <cell r="D639" t="str">
            <v>AUTO DR-PROGRAM MANAGEMENT-2009-11</v>
          </cell>
          <cell r="E639">
            <v>10847</v>
          </cell>
          <cell r="F639" t="str">
            <v>Emerging Markets - Demand Response</v>
          </cell>
          <cell r="G639" t="str">
            <v>DREBA2009-11</v>
          </cell>
          <cell r="H639" t="str">
            <v>AUTO DR</v>
          </cell>
        </row>
        <row r="640">
          <cell r="C640">
            <v>8092630</v>
          </cell>
          <cell r="D640" t="str">
            <v>BIP-BILLING SUPPORT-2009-11</v>
          </cell>
          <cell r="E640">
            <v>12835</v>
          </cell>
          <cell r="F640" t="str">
            <v>Demand Response Operations</v>
          </cell>
          <cell r="G640" t="str">
            <v>DREBA2009-11</v>
          </cell>
          <cell r="H640" t="str">
            <v>BASEINTERRUP</v>
          </cell>
        </row>
        <row r="641">
          <cell r="C641">
            <v>8092631</v>
          </cell>
          <cell r="D641" t="str">
            <v>BIP-DATARETRIEVAL AND SVCS-2009-11</v>
          </cell>
          <cell r="E641">
            <v>12835</v>
          </cell>
          <cell r="F641" t="str">
            <v>Demand Response Operations</v>
          </cell>
          <cell r="G641" t="str">
            <v>DREBA2009-11</v>
          </cell>
          <cell r="H641" t="str">
            <v>BASEINTERRUP</v>
          </cell>
        </row>
        <row r="642">
          <cell r="C642">
            <v>8092634</v>
          </cell>
          <cell r="D642" t="str">
            <v>BIP-PROGRAM MANAGEMENT-2009-11</v>
          </cell>
          <cell r="E642">
            <v>12835</v>
          </cell>
          <cell r="F642" t="str">
            <v>Demand Response Operations</v>
          </cell>
          <cell r="G642" t="str">
            <v>DREBA2009-11</v>
          </cell>
          <cell r="H642" t="str">
            <v>BASEINTERRUP</v>
          </cell>
        </row>
        <row r="643">
          <cell r="C643">
            <v>8092656</v>
          </cell>
          <cell r="D643" t="str">
            <v>CBP-DATARETRIEVAL AND SVCS-2009-11</v>
          </cell>
          <cell r="E643">
            <v>12835</v>
          </cell>
          <cell r="F643" t="str">
            <v>Demand Response Operations</v>
          </cell>
          <cell r="G643" t="str">
            <v>DREBA2009-11</v>
          </cell>
          <cell r="H643" t="str">
            <v>CAPACIT BIDD</v>
          </cell>
        </row>
        <row r="644">
          <cell r="C644">
            <v>8092657</v>
          </cell>
          <cell r="D644" t="str">
            <v>CBP-EQUIPMENT INSTALLATION-2009-11</v>
          </cell>
          <cell r="E644">
            <v>12835</v>
          </cell>
          <cell r="F644" t="str">
            <v>Demand Response Operations</v>
          </cell>
          <cell r="G644" t="str">
            <v>DREBA2009-11</v>
          </cell>
          <cell r="H644" t="str">
            <v>CAPACIT BIDD</v>
          </cell>
        </row>
        <row r="645">
          <cell r="C645">
            <v>8092658</v>
          </cell>
          <cell r="D645" t="str">
            <v>CBP-INCENTIVE PAYMENTS-2009-11</v>
          </cell>
          <cell r="E645">
            <v>12835</v>
          </cell>
          <cell r="F645" t="str">
            <v>Demand Response Operations</v>
          </cell>
          <cell r="G645" t="str">
            <v>DREBA2009-11</v>
          </cell>
          <cell r="H645" t="str">
            <v>CAPACIT BIDD</v>
          </cell>
        </row>
        <row r="646">
          <cell r="C646">
            <v>8092660</v>
          </cell>
          <cell r="D646" t="str">
            <v>CBP-MDSS-ISTS O&amp;M-2009-11</v>
          </cell>
          <cell r="E646">
            <v>12835</v>
          </cell>
          <cell r="F646" t="str">
            <v>Demand Response Operations</v>
          </cell>
          <cell r="G646" t="str">
            <v>DREBA2009-11</v>
          </cell>
          <cell r="H646" t="str">
            <v>CAPACIT BIDD</v>
          </cell>
        </row>
        <row r="647">
          <cell r="C647">
            <v>8092661</v>
          </cell>
          <cell r="D647" t="str">
            <v>CONTRACT CLEAR-PROGRAM MGMT-2009-11</v>
          </cell>
          <cell r="E647">
            <v>12835</v>
          </cell>
          <cell r="F647" t="str">
            <v>Demand Response Operations</v>
          </cell>
          <cell r="G647" t="str">
            <v>DREBA2009-11</v>
          </cell>
          <cell r="H647" t="str">
            <v>DR ONLN EROL</v>
          </cell>
        </row>
        <row r="648">
          <cell r="C648">
            <v>8092662</v>
          </cell>
          <cell r="D648" t="str">
            <v>CPP-BILLING SUPPORT-2009-11</v>
          </cell>
          <cell r="E648">
            <v>12835</v>
          </cell>
          <cell r="F648" t="str">
            <v>Demand Response Operations</v>
          </cell>
          <cell r="G648" t="str">
            <v>DREBA2009-11</v>
          </cell>
          <cell r="H648" t="str">
            <v>CR PEAK PRIC</v>
          </cell>
        </row>
        <row r="649">
          <cell r="C649">
            <v>8092664</v>
          </cell>
          <cell r="D649" t="str">
            <v>CPP-DATARETRIEVAL AND SVCS-2009-11</v>
          </cell>
          <cell r="E649">
            <v>12835</v>
          </cell>
          <cell r="F649" t="str">
            <v>Demand Response Operations</v>
          </cell>
          <cell r="G649" t="str">
            <v>DREBA2009-11</v>
          </cell>
          <cell r="H649" t="str">
            <v>CR PEAK PRIC</v>
          </cell>
        </row>
        <row r="650">
          <cell r="C650">
            <v>8092668</v>
          </cell>
          <cell r="D650" t="str">
            <v>CPP-PROGRAM MANAGEMENT-2009-11</v>
          </cell>
          <cell r="E650">
            <v>12835</v>
          </cell>
          <cell r="F650" t="str">
            <v>Demand Response Operations</v>
          </cell>
          <cell r="G650" t="str">
            <v>DREBA2009-11</v>
          </cell>
          <cell r="H650" t="str">
            <v>CR PEAK PRIC</v>
          </cell>
        </row>
        <row r="651">
          <cell r="C651">
            <v>8092669</v>
          </cell>
          <cell r="D651" t="str">
            <v>DBP-BILLING SUPPORT-2009-11</v>
          </cell>
          <cell r="E651">
            <v>12835</v>
          </cell>
          <cell r="F651" t="str">
            <v>Demand Response Operations</v>
          </cell>
          <cell r="G651" t="str">
            <v>DREBA2009-11</v>
          </cell>
          <cell r="H651" t="str">
            <v>DEMAND BIDD</v>
          </cell>
        </row>
        <row r="652">
          <cell r="C652">
            <v>8092671</v>
          </cell>
          <cell r="D652" t="str">
            <v>DBP-DATARETRIEVAL AND SVCS-2009-11</v>
          </cell>
          <cell r="E652">
            <v>12835</v>
          </cell>
          <cell r="F652" t="str">
            <v>Demand Response Operations</v>
          </cell>
          <cell r="G652" t="str">
            <v>DREBA2009-11</v>
          </cell>
          <cell r="H652" t="str">
            <v>DEMAND BIDD</v>
          </cell>
        </row>
        <row r="653">
          <cell r="C653">
            <v>8092672</v>
          </cell>
          <cell r="D653" t="str">
            <v>DBP-EQUIPMENT INSTALLATION-2009-11</v>
          </cell>
          <cell r="E653">
            <v>12835</v>
          </cell>
          <cell r="F653" t="str">
            <v>Demand Response Operations</v>
          </cell>
          <cell r="G653" t="str">
            <v>DREBA2009-11</v>
          </cell>
          <cell r="H653" t="str">
            <v>DEMAND BIDD</v>
          </cell>
        </row>
        <row r="654">
          <cell r="C654">
            <v>8092673</v>
          </cell>
          <cell r="D654" t="str">
            <v>DBP-INCENTIVE PAYMENTS-2009-11</v>
          </cell>
          <cell r="E654">
            <v>12835</v>
          </cell>
          <cell r="F654" t="str">
            <v>Demand Response Operations</v>
          </cell>
          <cell r="G654" t="str">
            <v>DREBA2009-11</v>
          </cell>
          <cell r="H654" t="str">
            <v>DEMAND BIDD</v>
          </cell>
        </row>
        <row r="655">
          <cell r="C655">
            <v>8092675</v>
          </cell>
          <cell r="D655" t="str">
            <v>DBP-PROGRAM MANAGEMENT-2009-11</v>
          </cell>
          <cell r="E655">
            <v>12835</v>
          </cell>
          <cell r="F655" t="str">
            <v>Demand Response Operations</v>
          </cell>
          <cell r="G655" t="str">
            <v>DREBA2009-11</v>
          </cell>
          <cell r="H655" t="str">
            <v>DEMAND BIDD</v>
          </cell>
        </row>
        <row r="656">
          <cell r="C656">
            <v>8092677</v>
          </cell>
          <cell r="D656" t="str">
            <v>DBP-MDSS-ISTS O&amp;M-2009-11</v>
          </cell>
          <cell r="E656">
            <v>12835</v>
          </cell>
          <cell r="F656" t="str">
            <v>Demand Response Operations</v>
          </cell>
          <cell r="G656" t="str">
            <v>DREBA2009-11</v>
          </cell>
          <cell r="H656" t="str">
            <v>DEMAND BIDD</v>
          </cell>
        </row>
        <row r="657">
          <cell r="C657">
            <v>8092680</v>
          </cell>
          <cell r="D657" t="str">
            <v>DRE-ENHANCEMENT PROJECT-2009-11</v>
          </cell>
          <cell r="E657">
            <v>12835</v>
          </cell>
          <cell r="F657" t="str">
            <v>Demand Response Operations</v>
          </cell>
          <cell r="G657" t="str">
            <v>DREBA2009-11</v>
          </cell>
          <cell r="H657" t="str">
            <v>DR ONLN EROL</v>
          </cell>
        </row>
        <row r="658">
          <cell r="C658">
            <v>8092681</v>
          </cell>
          <cell r="D658" t="str">
            <v>DRE-IT OPERS &amp; MAINT-2009-11</v>
          </cell>
          <cell r="E658">
            <v>12835</v>
          </cell>
          <cell r="F658" t="str">
            <v>Demand Response Operations</v>
          </cell>
          <cell r="G658" t="str">
            <v>DREBA2009-11</v>
          </cell>
          <cell r="H658" t="str">
            <v>DR ONLN EROL</v>
          </cell>
        </row>
        <row r="659">
          <cell r="C659">
            <v>8092684</v>
          </cell>
          <cell r="D659" t="str">
            <v>DRE-MDSS-ISTS O&amp;M-2009-11</v>
          </cell>
          <cell r="E659">
            <v>12835</v>
          </cell>
          <cell r="F659" t="str">
            <v>Demand Response Operations</v>
          </cell>
          <cell r="G659" t="str">
            <v>DREBA2009-11</v>
          </cell>
          <cell r="H659" t="str">
            <v>DR ONLN EROL</v>
          </cell>
        </row>
        <row r="660">
          <cell r="C660">
            <v>8092777</v>
          </cell>
          <cell r="D660" t="str">
            <v>EMERG TECH-PROGRAM MGMT-2009-11</v>
          </cell>
          <cell r="E660">
            <v>10847</v>
          </cell>
          <cell r="F660" t="str">
            <v>Emerging Markets - Demand Response</v>
          </cell>
          <cell r="G660" t="str">
            <v>DREBA2009-11</v>
          </cell>
          <cell r="H660" t="str">
            <v>EMRGTEK</v>
          </cell>
        </row>
        <row r="661">
          <cell r="C661">
            <v>8092778</v>
          </cell>
          <cell r="D661" t="str">
            <v>CORE DR TRAINING-MDSS ISTS AD-2009-11</v>
          </cell>
          <cell r="E661">
            <v>10847</v>
          </cell>
          <cell r="F661" t="str">
            <v>Emerging Markets - Demand Response</v>
          </cell>
          <cell r="G661" t="str">
            <v>DREBA2009-11</v>
          </cell>
          <cell r="H661" t="str">
            <v>DR CORE E&amp;T</v>
          </cell>
        </row>
        <row r="662">
          <cell r="C662">
            <v>8092780</v>
          </cell>
          <cell r="D662" t="str">
            <v>CORE DR TRAINING-PROG MARKETING-2009-11</v>
          </cell>
          <cell r="E662">
            <v>10847</v>
          </cell>
          <cell r="F662" t="str">
            <v>Emerging Markets - Demand Response</v>
          </cell>
          <cell r="G662" t="str">
            <v>DREBA2009-11</v>
          </cell>
          <cell r="H662" t="str">
            <v>DR CORE E&amp;T</v>
          </cell>
        </row>
        <row r="663">
          <cell r="C663">
            <v>8092781</v>
          </cell>
          <cell r="D663" t="str">
            <v>CORE DR TRAINING-PROGRAM MGMT-2009-11</v>
          </cell>
          <cell r="E663">
            <v>10847</v>
          </cell>
          <cell r="F663" t="str">
            <v>Emerging Markets - Demand Response</v>
          </cell>
          <cell r="G663" t="str">
            <v>DREBA2009-11</v>
          </cell>
          <cell r="H663" t="str">
            <v>DR CORE E&amp;T</v>
          </cell>
        </row>
        <row r="664">
          <cell r="C664">
            <v>8092782</v>
          </cell>
          <cell r="D664" t="str">
            <v>IDSM-CUSTRECRUITMENT&amp;EDU-2009-11</v>
          </cell>
          <cell r="E664">
            <v>13678</v>
          </cell>
          <cell r="F664" t="str">
            <v>Large Business: Govt, Com, AG</v>
          </cell>
          <cell r="G664" t="str">
            <v>DREBA2009-11</v>
          </cell>
          <cell r="H664" t="str">
            <v>DR CORE MKT</v>
          </cell>
        </row>
        <row r="665">
          <cell r="C665">
            <v>8092783</v>
          </cell>
          <cell r="D665" t="str">
            <v>IDSM-NON MDSS IT SERVICES-2009-11</v>
          </cell>
          <cell r="E665">
            <v>10847</v>
          </cell>
          <cell r="F665" t="str">
            <v>Emerging Markets - Demand Response</v>
          </cell>
          <cell r="G665" t="str">
            <v>DREBA2009-11</v>
          </cell>
          <cell r="H665" t="str">
            <v>DR CORE MKT</v>
          </cell>
        </row>
        <row r="666">
          <cell r="C666">
            <v>8092784</v>
          </cell>
          <cell r="D666" t="str">
            <v>IDSM-MDSS-ISTS APPL DEV-2009-11</v>
          </cell>
          <cell r="E666">
            <v>10847</v>
          </cell>
          <cell r="F666" t="str">
            <v>Emerging Markets - Demand Response</v>
          </cell>
          <cell r="G666" t="str">
            <v>DREBA2009-11</v>
          </cell>
          <cell r="H666" t="str">
            <v>DR CORE MKT</v>
          </cell>
        </row>
        <row r="667">
          <cell r="C667">
            <v>8092786</v>
          </cell>
          <cell r="D667" t="str">
            <v>IDSM-PROGRAM DESIGN-2009-11</v>
          </cell>
          <cell r="E667">
            <v>10847</v>
          </cell>
          <cell r="F667" t="str">
            <v>Emerging Markets - Demand Response</v>
          </cell>
          <cell r="G667" t="str">
            <v>DREBA2009-11</v>
          </cell>
          <cell r="H667" t="str">
            <v>DR CORE MKT</v>
          </cell>
        </row>
        <row r="668">
          <cell r="C668">
            <v>8092787</v>
          </cell>
          <cell r="D668" t="str">
            <v>IDSM-PROGRAM MANAGEMENT-2009-11</v>
          </cell>
          <cell r="E668">
            <v>10847</v>
          </cell>
          <cell r="F668" t="str">
            <v>Emerging Markets - Demand Response</v>
          </cell>
          <cell r="G668" t="str">
            <v>DREBA2009-11</v>
          </cell>
          <cell r="H668" t="str">
            <v>DR CORE MKT</v>
          </cell>
        </row>
        <row r="669">
          <cell r="C669">
            <v>8092788</v>
          </cell>
          <cell r="D669" t="str">
            <v>IDSM-PROGRAM MARKETING-2009-11</v>
          </cell>
          <cell r="E669">
            <v>13678</v>
          </cell>
          <cell r="F669" t="str">
            <v>Large Business: Govt, Com, AG</v>
          </cell>
          <cell r="G669" t="str">
            <v>DREBA2009-11</v>
          </cell>
          <cell r="H669" t="str">
            <v>DR CORE MKT</v>
          </cell>
        </row>
        <row r="670">
          <cell r="C670">
            <v>8092791</v>
          </cell>
          <cell r="D670" t="str">
            <v>INTERACT-IT ENHANCEMENT-2009-11</v>
          </cell>
          <cell r="E670">
            <v>12835</v>
          </cell>
          <cell r="F670" t="str">
            <v>Demand Response Operations</v>
          </cell>
          <cell r="G670" t="str">
            <v>DREBA2009-11</v>
          </cell>
          <cell r="H670" t="str">
            <v>INTERACT</v>
          </cell>
        </row>
        <row r="671">
          <cell r="C671">
            <v>8092792</v>
          </cell>
          <cell r="D671" t="str">
            <v>INTERACT-PROGRAM MANAGEMENT-2009-11</v>
          </cell>
          <cell r="E671">
            <v>12835</v>
          </cell>
          <cell r="F671" t="str">
            <v>Demand Response Operations</v>
          </cell>
          <cell r="G671" t="str">
            <v>DREBA2009-11</v>
          </cell>
          <cell r="H671" t="str">
            <v>INTERACT</v>
          </cell>
        </row>
        <row r="672">
          <cell r="C672">
            <v>8092795</v>
          </cell>
          <cell r="D672" t="str">
            <v>MTRS&gt;200KW INTG-DATARETRIEVAL-2009-11</v>
          </cell>
          <cell r="E672">
            <v>12835</v>
          </cell>
          <cell r="F672" t="str">
            <v>Demand Response Operations</v>
          </cell>
          <cell r="G672" t="str">
            <v>DREBA2009-11</v>
          </cell>
          <cell r="H672" t="str">
            <v>INTERACT</v>
          </cell>
        </row>
        <row r="673">
          <cell r="C673">
            <v>8092796</v>
          </cell>
          <cell r="D673" t="str">
            <v>MTRS&gt;200KW INTG-PGM MGMT-2009-11</v>
          </cell>
          <cell r="E673">
            <v>12835</v>
          </cell>
          <cell r="F673" t="str">
            <v>Demand Response Operations</v>
          </cell>
          <cell r="G673" t="str">
            <v>DREBA2009-11</v>
          </cell>
          <cell r="H673" t="str">
            <v>INTERACT</v>
          </cell>
        </row>
        <row r="674">
          <cell r="C674">
            <v>8092797</v>
          </cell>
          <cell r="D674" t="str">
            <v>PEAKCHOICE-BILLING SUPPORT-2009-11</v>
          </cell>
          <cell r="E674">
            <v>12835</v>
          </cell>
          <cell r="F674" t="str">
            <v>Demand Response Operations</v>
          </cell>
          <cell r="G674" t="str">
            <v>DREBA2009-11</v>
          </cell>
          <cell r="H674" t="str">
            <v>PEAK CHOICE</v>
          </cell>
        </row>
        <row r="675">
          <cell r="C675">
            <v>8092798</v>
          </cell>
          <cell r="D675" t="str">
            <v>PEAKCHOICE-INCENTIVE PAYMENTS-2009-11</v>
          </cell>
          <cell r="E675">
            <v>12835</v>
          </cell>
          <cell r="F675" t="str">
            <v>Demand Response Operations</v>
          </cell>
          <cell r="G675" t="str">
            <v>DREBA2009-11</v>
          </cell>
          <cell r="H675" t="str">
            <v>PEAK CHOICE</v>
          </cell>
        </row>
        <row r="676">
          <cell r="C676">
            <v>8092802</v>
          </cell>
          <cell r="D676" t="str">
            <v>PEAKCHOICE-PROGRAM DESIGN-2009-11</v>
          </cell>
          <cell r="E676">
            <v>12835</v>
          </cell>
          <cell r="F676" t="str">
            <v>Demand Response Operations</v>
          </cell>
          <cell r="G676" t="str">
            <v>DREBA2009-11</v>
          </cell>
          <cell r="H676" t="str">
            <v>PEAK CHOICE</v>
          </cell>
        </row>
        <row r="677">
          <cell r="C677">
            <v>8092803</v>
          </cell>
          <cell r="D677" t="str">
            <v>PEAKCHOICE-PROGRAM MARKETING-2009-11</v>
          </cell>
          <cell r="E677">
            <v>13678</v>
          </cell>
          <cell r="F677" t="str">
            <v>Large Business: Govt, Com, AG</v>
          </cell>
          <cell r="G677" t="str">
            <v>DREBA2009-11</v>
          </cell>
          <cell r="H677" t="str">
            <v>PEAK CHOICE</v>
          </cell>
        </row>
        <row r="678">
          <cell r="C678">
            <v>8092804</v>
          </cell>
          <cell r="D678" t="str">
            <v>PEAKCHOICE-PROGRAM MGMT-2009-11</v>
          </cell>
          <cell r="E678">
            <v>12835</v>
          </cell>
          <cell r="F678" t="str">
            <v>Demand Response Operations</v>
          </cell>
          <cell r="G678" t="str">
            <v>DREBA2009-11</v>
          </cell>
          <cell r="H678" t="str">
            <v>PEAK CHOICE</v>
          </cell>
        </row>
        <row r="679">
          <cell r="C679">
            <v>8092808</v>
          </cell>
          <cell r="D679" t="str">
            <v>PERM LOAD SHIFT-PROGRAM MGMT-2009-11</v>
          </cell>
          <cell r="E679">
            <v>10847</v>
          </cell>
          <cell r="F679" t="str">
            <v>Emerging Markets - Demand Response</v>
          </cell>
          <cell r="G679" t="str">
            <v>DREBA2009-11</v>
          </cell>
          <cell r="H679" t="str">
            <v>PERM LOAD_01</v>
          </cell>
        </row>
        <row r="680">
          <cell r="C680">
            <v>8092813</v>
          </cell>
          <cell r="D680" t="str">
            <v>SFCP-MDSS-ISTS O&amp;M-2009-11</v>
          </cell>
          <cell r="E680">
            <v>12835</v>
          </cell>
          <cell r="F680" t="str">
            <v>Demand Response Operations</v>
          </cell>
          <cell r="G680" t="str">
            <v>DREBA2009-11</v>
          </cell>
          <cell r="H680" t="str">
            <v>SFPWR SL AGG</v>
          </cell>
        </row>
        <row r="681">
          <cell r="C681">
            <v>8092814</v>
          </cell>
          <cell r="D681" t="str">
            <v>SFCP-PROGRAM MANAGEMENT-2009-11</v>
          </cell>
          <cell r="E681">
            <v>12835</v>
          </cell>
          <cell r="F681" t="str">
            <v>Demand Response Operations</v>
          </cell>
          <cell r="G681" t="str">
            <v>DREBA2009-11</v>
          </cell>
          <cell r="H681" t="str">
            <v>SFPWR SL AGG</v>
          </cell>
        </row>
        <row r="682">
          <cell r="C682">
            <v>8092816</v>
          </cell>
          <cell r="D682" t="str">
            <v>TA-ADMIN AUDIT ACTIVITIES-2009-11</v>
          </cell>
          <cell r="E682">
            <v>10847</v>
          </cell>
          <cell r="F682" t="str">
            <v>Emerging Markets - Demand Response</v>
          </cell>
          <cell r="G682" t="str">
            <v>DREBA2009-11</v>
          </cell>
          <cell r="H682" t="str">
            <v>INTG ENE AUD</v>
          </cell>
        </row>
        <row r="683">
          <cell r="C683">
            <v>8092817</v>
          </cell>
          <cell r="D683" t="str">
            <v>TA-INTEGRTD AUDIT ACTIVITIES-2009-11</v>
          </cell>
          <cell r="E683">
            <v>10847</v>
          </cell>
          <cell r="F683" t="str">
            <v>Emerging Markets - Demand Response</v>
          </cell>
          <cell r="G683" t="str">
            <v>DREBA2009-11</v>
          </cell>
          <cell r="H683" t="str">
            <v>INTG ENE AUD</v>
          </cell>
        </row>
        <row r="684">
          <cell r="C684">
            <v>8092818</v>
          </cell>
          <cell r="D684" t="str">
            <v>TI-CUST INCENT PAY PROC-IPC-2009-11</v>
          </cell>
          <cell r="E684">
            <v>10847</v>
          </cell>
          <cell r="F684" t="str">
            <v>Emerging Markets - Demand Response</v>
          </cell>
          <cell r="G684" t="str">
            <v>DREBA2009-11</v>
          </cell>
          <cell r="H684" t="str">
            <v>TECHNOL INCV</v>
          </cell>
        </row>
        <row r="685">
          <cell r="C685">
            <v>8092819</v>
          </cell>
          <cell r="D685" t="str">
            <v>TI-DATA RETRIEVAL AND SVCS-2009-11</v>
          </cell>
          <cell r="E685">
            <v>10847</v>
          </cell>
          <cell r="F685" t="str">
            <v>Emerging Markets - Demand Response</v>
          </cell>
          <cell r="G685" t="str">
            <v>DREBA2009-11</v>
          </cell>
          <cell r="H685" t="str">
            <v>TECHNOL INCV</v>
          </cell>
        </row>
        <row r="686">
          <cell r="C686">
            <v>8092820</v>
          </cell>
          <cell r="D686" t="str">
            <v>TI-INCENTIVE PAYMENTS-2009-11</v>
          </cell>
          <cell r="E686">
            <v>10847</v>
          </cell>
          <cell r="F686" t="str">
            <v>Emerging Markets - Demand Response</v>
          </cell>
          <cell r="G686" t="str">
            <v>DREBA2009-11</v>
          </cell>
          <cell r="H686" t="str">
            <v>TECHNOL INCV</v>
          </cell>
        </row>
        <row r="687">
          <cell r="C687">
            <v>8092821</v>
          </cell>
          <cell r="D687" t="str">
            <v>TI-MDSS-ISTS APPL DEV-2009-11</v>
          </cell>
          <cell r="E687">
            <v>10847</v>
          </cell>
          <cell r="F687" t="str">
            <v>Emerging Markets - Demand Response</v>
          </cell>
          <cell r="G687" t="str">
            <v>DREBA2009-11</v>
          </cell>
          <cell r="H687" t="str">
            <v>TECHNOL INCV</v>
          </cell>
        </row>
        <row r="688">
          <cell r="C688">
            <v>8092822</v>
          </cell>
          <cell r="D688" t="str">
            <v>TI-MDSS-ISTS O&amp;M-2009-11</v>
          </cell>
          <cell r="E688">
            <v>10847</v>
          </cell>
          <cell r="F688" t="str">
            <v>Emerging Markets - Demand Response</v>
          </cell>
          <cell r="G688" t="str">
            <v>DREBA2009-11</v>
          </cell>
          <cell r="H688" t="str">
            <v>TECHNOL INCV</v>
          </cell>
        </row>
        <row r="689">
          <cell r="C689">
            <v>8092823</v>
          </cell>
          <cell r="D689" t="str">
            <v>TI-PROGRAM MANAGEMENT-2009-11</v>
          </cell>
          <cell r="E689">
            <v>10847</v>
          </cell>
          <cell r="F689" t="str">
            <v>Emerging Markets - Demand Response</v>
          </cell>
          <cell r="G689" t="str">
            <v>DREBA2009-11</v>
          </cell>
          <cell r="H689" t="str">
            <v>TECHNOL INCV</v>
          </cell>
        </row>
        <row r="690">
          <cell r="C690">
            <v>8092824</v>
          </cell>
          <cell r="D690" t="str">
            <v>TI-PROGRAM MARKETING-2009-11</v>
          </cell>
          <cell r="E690">
            <v>10847</v>
          </cell>
          <cell r="F690" t="str">
            <v>Emerging Markets - Demand Response</v>
          </cell>
          <cell r="G690" t="str">
            <v>DREBA2009-11</v>
          </cell>
          <cell r="H690" t="str">
            <v>TECHNOL INCV</v>
          </cell>
        </row>
        <row r="691">
          <cell r="C691">
            <v>8092825</v>
          </cell>
          <cell r="D691" t="str">
            <v>CORE DR EDUCATION-MDSS ISTS AD-2009-11</v>
          </cell>
          <cell r="E691">
            <v>10847</v>
          </cell>
          <cell r="F691" t="str">
            <v>Emerging Markets - Demand Response</v>
          </cell>
          <cell r="G691" t="str">
            <v>DREBA2009-11</v>
          </cell>
          <cell r="H691" t="str">
            <v>DR CORE E&amp;T</v>
          </cell>
        </row>
        <row r="692">
          <cell r="C692">
            <v>8092828</v>
          </cell>
          <cell r="D692" t="str">
            <v>CORE DR EDUCATION-PROGRAM MGMT-2009-11</v>
          </cell>
          <cell r="E692">
            <v>10847</v>
          </cell>
          <cell r="F692" t="str">
            <v>Emerging Markets - Demand Response</v>
          </cell>
          <cell r="G692" t="str">
            <v>DREBA2009-11</v>
          </cell>
          <cell r="H692" t="str">
            <v>DR CORE E&amp;T</v>
          </cell>
        </row>
        <row r="693">
          <cell r="C693">
            <v>8092832</v>
          </cell>
          <cell r="D693" t="str">
            <v>SDRAC-PROGRAM IMPLEMNTER COSTS-2009-11</v>
          </cell>
          <cell r="E693">
            <v>10847</v>
          </cell>
          <cell r="F693" t="str">
            <v>Emerging Markets - Demand Response</v>
          </cell>
          <cell r="G693" t="str">
            <v>DREBA2009-11</v>
          </cell>
          <cell r="H693" t="str">
            <v>STW DR AWR C</v>
          </cell>
        </row>
        <row r="694">
          <cell r="C694">
            <v>8092834</v>
          </cell>
          <cell r="D694" t="str">
            <v>SDRAC-PROGRAM MANAGEMENT-2009-11</v>
          </cell>
          <cell r="E694">
            <v>10847</v>
          </cell>
          <cell r="F694" t="str">
            <v>Emerging Markets - Demand Response</v>
          </cell>
          <cell r="G694" t="str">
            <v>DREBA2009-11</v>
          </cell>
          <cell r="H694" t="str">
            <v>STW DR AWR C</v>
          </cell>
        </row>
        <row r="695">
          <cell r="C695">
            <v>8092835</v>
          </cell>
          <cell r="D695" t="str">
            <v>OBMC/SLRP-PROGRAM MANAGEMENT-2009-11</v>
          </cell>
          <cell r="E695">
            <v>12835</v>
          </cell>
          <cell r="F695" t="str">
            <v>Demand Response Operations</v>
          </cell>
          <cell r="G695" t="str">
            <v>DREBA2009-11</v>
          </cell>
          <cell r="H695" t="str">
            <v>OBMC/SLRP</v>
          </cell>
        </row>
        <row r="696">
          <cell r="C696">
            <v>8092839</v>
          </cell>
          <cell r="D696" t="str">
            <v>OBMC/SLRP-EQUIPMENT MAINT-2009-11</v>
          </cell>
          <cell r="E696">
            <v>12835</v>
          </cell>
          <cell r="F696" t="str">
            <v>Demand Response Operations</v>
          </cell>
          <cell r="G696" t="str">
            <v>DREBA2009-11</v>
          </cell>
          <cell r="H696" t="str">
            <v>OBMC/SLRP</v>
          </cell>
        </row>
        <row r="697">
          <cell r="C697">
            <v>8092840</v>
          </cell>
          <cell r="D697" t="str">
            <v>OBMC/SLRP-DATA RETR &amp; SVCS-2009-11</v>
          </cell>
          <cell r="E697">
            <v>12835</v>
          </cell>
          <cell r="F697" t="str">
            <v>Demand Response Operations</v>
          </cell>
          <cell r="G697" t="str">
            <v>DREBA2009-11</v>
          </cell>
          <cell r="H697" t="str">
            <v>OBMC/SLRP</v>
          </cell>
        </row>
        <row r="698">
          <cell r="C698">
            <v>8092841</v>
          </cell>
          <cell r="D698" t="str">
            <v>OBMC/SLRP-BILLING SUPPORT-2009-11</v>
          </cell>
          <cell r="E698">
            <v>12835</v>
          </cell>
          <cell r="F698" t="str">
            <v>Demand Response Operations</v>
          </cell>
          <cell r="G698" t="str">
            <v>DREBA2009-11</v>
          </cell>
          <cell r="H698" t="str">
            <v>OBMC/SLRP</v>
          </cell>
        </row>
        <row r="699">
          <cell r="C699">
            <v>8092842</v>
          </cell>
          <cell r="D699" t="str">
            <v>SMARTAC AS PILOT-PROGRAM MGMT-2009-11</v>
          </cell>
          <cell r="E699">
            <v>10847</v>
          </cell>
          <cell r="F699" t="str">
            <v>Emerging Markets - Demand Response</v>
          </cell>
          <cell r="G699" t="str">
            <v>DREBA2009-11</v>
          </cell>
          <cell r="H699" t="str">
            <v>SMRT A/C ANC</v>
          </cell>
        </row>
        <row r="700">
          <cell r="C700">
            <v>8092849</v>
          </cell>
          <cell r="D700" t="str">
            <v>CIAS PILOT-PROGRAM MANAGEMENT-2009-11</v>
          </cell>
          <cell r="E700">
            <v>10847</v>
          </cell>
          <cell r="F700" t="str">
            <v>Emerging Markets - Demand Response</v>
          </cell>
          <cell r="G700" t="str">
            <v>DREBA2009-11</v>
          </cell>
          <cell r="H700" t="str">
            <v>COMM&amp;IND ANC</v>
          </cell>
        </row>
        <row r="701">
          <cell r="C701">
            <v>8092850</v>
          </cell>
          <cell r="D701" t="str">
            <v>CIAS PILOT-PROGRAM MARKETING-2009-11</v>
          </cell>
          <cell r="E701">
            <v>10847</v>
          </cell>
          <cell r="F701" t="str">
            <v>Emerging Markets - Demand Response</v>
          </cell>
          <cell r="G701" t="str">
            <v>DREBA2009-11</v>
          </cell>
          <cell r="H701" t="str">
            <v>COMM&amp;IND ANC</v>
          </cell>
        </row>
        <row r="702">
          <cell r="C702">
            <v>8092852</v>
          </cell>
          <cell r="D702" t="str">
            <v>CIAS PILOT-INCENTIVE PAYMENTS-2009-11</v>
          </cell>
          <cell r="E702">
            <v>10847</v>
          </cell>
          <cell r="F702" t="str">
            <v>Emerging Markets - Demand Response</v>
          </cell>
          <cell r="G702" t="str">
            <v>DREBA2009-11</v>
          </cell>
          <cell r="H702" t="str">
            <v>COMM&amp;IND ANC</v>
          </cell>
        </row>
        <row r="703">
          <cell r="C703">
            <v>8092854</v>
          </cell>
          <cell r="D703" t="str">
            <v>CIAS PILOT-DATA RETR &amp; SVCS-2009-11</v>
          </cell>
          <cell r="E703">
            <v>10847</v>
          </cell>
          <cell r="F703" t="str">
            <v>Emerging Markets - Demand Response</v>
          </cell>
          <cell r="G703" t="str">
            <v>DREBA2009-11</v>
          </cell>
          <cell r="H703" t="str">
            <v>COMM&amp;IND ANC</v>
          </cell>
        </row>
        <row r="704">
          <cell r="C704">
            <v>8093016</v>
          </cell>
          <cell r="D704" t="str">
            <v>IDSM-M&amp;O DR WEBSITE DEVEL-2009-11</v>
          </cell>
          <cell r="E704">
            <v>10847</v>
          </cell>
          <cell r="F704" t="str">
            <v>Emerging Markets - Demand Response</v>
          </cell>
          <cell r="G704" t="str">
            <v>DREBA2009-11</v>
          </cell>
          <cell r="H704" t="str">
            <v>DR CORE MKT</v>
          </cell>
        </row>
        <row r="705">
          <cell r="C705">
            <v>8093017</v>
          </cell>
          <cell r="D705" t="str">
            <v>IDSM-M&amp;O DR 3P REFERRAL-2009-11</v>
          </cell>
          <cell r="E705">
            <v>10847</v>
          </cell>
          <cell r="F705" t="str">
            <v>Emerging Markets - Demand Response</v>
          </cell>
          <cell r="G705" t="str">
            <v>DREBA2009-11</v>
          </cell>
          <cell r="H705" t="str">
            <v>DR CORE MKT</v>
          </cell>
        </row>
        <row r="706">
          <cell r="C706">
            <v>8093197</v>
          </cell>
          <cell r="D706" t="str">
            <v>PEAKCHOICE-DATA RETRIEVAL &amp; SVCS-2009-11</v>
          </cell>
          <cell r="E706">
            <v>12835</v>
          </cell>
          <cell r="F706" t="str">
            <v>Demand Response Operations</v>
          </cell>
          <cell r="G706" t="str">
            <v>DREBA2009-11</v>
          </cell>
          <cell r="H706" t="str">
            <v>PEAK CHOICE</v>
          </cell>
        </row>
        <row r="707">
          <cell r="C707">
            <v>8093496</v>
          </cell>
          <cell r="D707" t="str">
            <v>CORE DR TRAINING-VENDORS-2009-11</v>
          </cell>
          <cell r="E707">
            <v>10847</v>
          </cell>
          <cell r="F707" t="str">
            <v>Emerging Markets - Demand Response</v>
          </cell>
          <cell r="G707" t="str">
            <v>DREBA2009-11</v>
          </cell>
          <cell r="H707" t="str">
            <v>DR CORE E&amp;T</v>
          </cell>
        </row>
        <row r="708">
          <cell r="C708">
            <v>8093497</v>
          </cell>
          <cell r="D708" t="str">
            <v>CORE DR EDUCATION-VENDORS-2009-11</v>
          </cell>
          <cell r="E708">
            <v>10847</v>
          </cell>
          <cell r="F708" t="str">
            <v>Emerging Markets - Demand Response</v>
          </cell>
          <cell r="G708" t="str">
            <v>DREBA2009-11</v>
          </cell>
          <cell r="H708" t="str">
            <v>DR CORE E&amp;T</v>
          </cell>
        </row>
        <row r="709">
          <cell r="C709">
            <v>8093545</v>
          </cell>
          <cell r="D709" t="str">
            <v>IDSM-INTEGRTD M&amp;O-PROG MGMT-2009-11</v>
          </cell>
          <cell r="E709">
            <v>10847</v>
          </cell>
          <cell r="F709" t="str">
            <v>Emerging Markets - Demand Response</v>
          </cell>
          <cell r="G709" t="str">
            <v>DREBA2009-11</v>
          </cell>
          <cell r="H709" t="str">
            <v>INTGRTED MKT</v>
          </cell>
        </row>
        <row r="710">
          <cell r="C710">
            <v>8093546</v>
          </cell>
          <cell r="D710" t="str">
            <v>IDSM-INTEGRTD ET-PROG MGMT-2009-11</v>
          </cell>
          <cell r="E710">
            <v>13772</v>
          </cell>
          <cell r="F710" t="str">
            <v>Education Centers</v>
          </cell>
          <cell r="G710" t="str">
            <v>DREBA2009-11</v>
          </cell>
          <cell r="H710" t="str">
            <v>INTGRTED E&amp;T</v>
          </cell>
        </row>
        <row r="711">
          <cell r="C711">
            <v>8093556</v>
          </cell>
          <cell r="D711" t="str">
            <v>PEAKCHOICE-PROG MKTG-OTHER LABOR-2009-11</v>
          </cell>
          <cell r="E711">
            <v>12835</v>
          </cell>
          <cell r="F711" t="str">
            <v>Demand Response Operations</v>
          </cell>
          <cell r="G711" t="str">
            <v>DREBA2009-11</v>
          </cell>
          <cell r="H711" t="str">
            <v>PEAK CHOICE</v>
          </cell>
        </row>
        <row r="712">
          <cell r="C712">
            <v>8093981</v>
          </cell>
          <cell r="D712" t="str">
            <v>IDSM-DR SERVICE&amp;SALES INCENTIVE-2009-11</v>
          </cell>
          <cell r="E712">
            <v>10847</v>
          </cell>
          <cell r="F712" t="str">
            <v>Emerging Markets - Demand Response</v>
          </cell>
          <cell r="G712" t="str">
            <v>DREBA2009-11</v>
          </cell>
          <cell r="H712" t="str">
            <v>DR CORE MKT</v>
          </cell>
        </row>
        <row r="713">
          <cell r="C713">
            <v>8093982</v>
          </cell>
          <cell r="D713" t="str">
            <v>IDSM-SF POWER CONTRACTS-2009-11</v>
          </cell>
          <cell r="E713">
            <v>10847</v>
          </cell>
          <cell r="F713" t="str">
            <v>Emerging Markets - Demand Response</v>
          </cell>
          <cell r="G713" t="str">
            <v>DREBA2009-11</v>
          </cell>
          <cell r="H713" t="str">
            <v>DR CORE MKT</v>
          </cell>
        </row>
        <row r="714">
          <cell r="C714">
            <v>8093996</v>
          </cell>
          <cell r="D714" t="str">
            <v>IDSM-INTEGRTD E&amp;T-PROG MARKETING-2009-11</v>
          </cell>
          <cell r="E714">
            <v>10847</v>
          </cell>
          <cell r="F714" t="str">
            <v>Emerging Markets - Demand Response</v>
          </cell>
          <cell r="G714" t="str">
            <v>DREBA2009-11</v>
          </cell>
          <cell r="H714" t="str">
            <v>INTGRTED E&amp;T</v>
          </cell>
        </row>
        <row r="715">
          <cell r="C715">
            <v>8094030</v>
          </cell>
          <cell r="D715" t="str">
            <v>IDSM-INTEGRTD M&amp;O-PROG MKTG-2009-11</v>
          </cell>
          <cell r="E715">
            <v>10847</v>
          </cell>
          <cell r="F715" t="str">
            <v>Emerging Markets - Demand Response</v>
          </cell>
          <cell r="G715" t="str">
            <v>DREBA2009-11</v>
          </cell>
          <cell r="H715" t="str">
            <v>INTGRTED MKT</v>
          </cell>
        </row>
        <row r="716">
          <cell r="C716">
            <v>8094031</v>
          </cell>
          <cell r="D716" t="str">
            <v>IDSM-INTEGRTD M&amp;O-SUPP SVCS-2009-11</v>
          </cell>
          <cell r="E716">
            <v>10847</v>
          </cell>
          <cell r="F716" t="str">
            <v>Emerging Markets - Demand Response</v>
          </cell>
          <cell r="G716" t="str">
            <v>DREBA2009-11</v>
          </cell>
          <cell r="H716" t="str">
            <v>INTGRTED MKT</v>
          </cell>
        </row>
        <row r="717">
          <cell r="C717">
            <v>8094221</v>
          </cell>
          <cell r="D717" t="str">
            <v>PEAKCHOICE-DR AS SPECIALISTS-2009-11</v>
          </cell>
          <cell r="E717">
            <v>12835</v>
          </cell>
          <cell r="F717" t="str">
            <v>Demand Response Operations</v>
          </cell>
          <cell r="G717" t="str">
            <v>DREBA2009-11</v>
          </cell>
          <cell r="H717" t="str">
            <v>PEAK CHOICE</v>
          </cell>
        </row>
        <row r="718">
          <cell r="C718">
            <v>8094222</v>
          </cell>
          <cell r="D718" t="str">
            <v>DBP-DR AS SPECIALISTS-2009-11</v>
          </cell>
          <cell r="E718">
            <v>12835</v>
          </cell>
          <cell r="F718" t="str">
            <v>Demand Response Operations</v>
          </cell>
          <cell r="G718" t="str">
            <v>DREBA2009-11</v>
          </cell>
          <cell r="H718" t="str">
            <v>DEMAND BIDD</v>
          </cell>
        </row>
        <row r="719">
          <cell r="C719">
            <v>8094223</v>
          </cell>
          <cell r="D719" t="str">
            <v>CPP-DR AS SPECIALIST-2009-11</v>
          </cell>
          <cell r="E719">
            <v>12835</v>
          </cell>
          <cell r="F719" t="str">
            <v>Demand Response Operations</v>
          </cell>
          <cell r="G719" t="str">
            <v>DREBA2009-11</v>
          </cell>
          <cell r="H719" t="str">
            <v>CR PEAK PRIC</v>
          </cell>
        </row>
        <row r="720">
          <cell r="C720">
            <v>8094224</v>
          </cell>
          <cell r="D720" t="str">
            <v>BIP-DR AS SPECIALIST-2009-11</v>
          </cell>
          <cell r="E720">
            <v>12835</v>
          </cell>
          <cell r="F720" t="str">
            <v>Demand Response Operations</v>
          </cell>
          <cell r="G720" t="str">
            <v>DREBA2009-11</v>
          </cell>
          <cell r="H720" t="str">
            <v>BASEINTERRUP</v>
          </cell>
        </row>
        <row r="721">
          <cell r="C721">
            <v>8094425</v>
          </cell>
          <cell r="D721" t="str">
            <v>M&amp;E-CPP/BIP 2009 PROCESS EVALUATION-A</v>
          </cell>
          <cell r="E721">
            <v>13982</v>
          </cell>
          <cell r="F721" t="str">
            <v>DR Policy-Planning &amp; Analysis</v>
          </cell>
          <cell r="G721" t="str">
            <v>DREBA2009-11</v>
          </cell>
          <cell r="H721" t="str">
            <v>EM&amp;V_01</v>
          </cell>
        </row>
        <row r="722">
          <cell r="C722">
            <v>8095196</v>
          </cell>
          <cell r="D722" t="str">
            <v>DR ENROLLMENT ENHANCEMENTS - 2009-11</v>
          </cell>
          <cell r="E722">
            <v>12835</v>
          </cell>
          <cell r="F722" t="str">
            <v>Demand Response Operations</v>
          </cell>
          <cell r="G722" t="str">
            <v>DREBA2009-11</v>
          </cell>
          <cell r="H722" t="str">
            <v>DR ONLN EROL</v>
          </cell>
        </row>
        <row r="723">
          <cell r="C723">
            <v>8095197</v>
          </cell>
          <cell r="D723" t="str">
            <v>DRE-IT PROJ DEVELOPMENT - PH 3-2009-11</v>
          </cell>
          <cell r="E723">
            <v>12835</v>
          </cell>
          <cell r="F723" t="str">
            <v>Demand Response Operations</v>
          </cell>
          <cell r="G723" t="str">
            <v>DREBA2009-11</v>
          </cell>
          <cell r="H723" t="str">
            <v>DR ONLN EROL</v>
          </cell>
        </row>
        <row r="724">
          <cell r="C724">
            <v>8096270</v>
          </cell>
          <cell r="D724" t="str">
            <v>M&amp;E-DR 2010-20 RES ENROLLMENT FORECAST-A</v>
          </cell>
          <cell r="E724">
            <v>13982</v>
          </cell>
          <cell r="F724" t="str">
            <v>DR Policy-Planning &amp; Analysis</v>
          </cell>
          <cell r="G724" t="str">
            <v>DREBA2009-11</v>
          </cell>
          <cell r="H724" t="str">
            <v>EM&amp;V_01</v>
          </cell>
        </row>
        <row r="725">
          <cell r="C725">
            <v>8096500</v>
          </cell>
          <cell r="D725" t="str">
            <v>TECH INCENT-SVC &amp; SALES SUP-2009-11</v>
          </cell>
          <cell r="E725">
            <v>10847</v>
          </cell>
          <cell r="F725" t="str">
            <v>Emerging Markets - Demand Response</v>
          </cell>
          <cell r="G725" t="str">
            <v>DREBA2009-11</v>
          </cell>
          <cell r="H725" t="str">
            <v>TECHNOL INCV</v>
          </cell>
        </row>
        <row r="726">
          <cell r="C726">
            <v>8096501</v>
          </cell>
          <cell r="D726" t="str">
            <v>INTEGRTD AUDITS-SVC &amp; SALES SUP-2009-11</v>
          </cell>
          <cell r="E726">
            <v>10847</v>
          </cell>
          <cell r="F726" t="str">
            <v>Emerging Markets - Demand Response</v>
          </cell>
          <cell r="G726" t="str">
            <v>DREBA2009-11</v>
          </cell>
          <cell r="H726" t="str">
            <v>INTG ENE AUD</v>
          </cell>
        </row>
        <row r="727">
          <cell r="C727">
            <v>8096502</v>
          </cell>
          <cell r="D727" t="str">
            <v>AUTO DR-SVC &amp; SALES SUPPORT-2009-11</v>
          </cell>
          <cell r="E727">
            <v>10847</v>
          </cell>
          <cell r="F727" t="str">
            <v>Emerging Markets - Demand Response</v>
          </cell>
          <cell r="G727" t="str">
            <v>DREBA2009-11</v>
          </cell>
          <cell r="H727" t="str">
            <v>AUTO DR</v>
          </cell>
        </row>
        <row r="728">
          <cell r="C728">
            <v>8096504</v>
          </cell>
          <cell r="D728" t="str">
            <v>DRE-SVC &amp; SALES SUPPORT-2009-11</v>
          </cell>
          <cell r="E728">
            <v>12835</v>
          </cell>
          <cell r="F728" t="str">
            <v>Demand Response Operations</v>
          </cell>
          <cell r="G728" t="str">
            <v>DREBA2009-11</v>
          </cell>
          <cell r="H728" t="str">
            <v>DR ONLN EROL</v>
          </cell>
        </row>
        <row r="729">
          <cell r="C729">
            <v>8096582</v>
          </cell>
          <cell r="D729" t="str">
            <v>CIIR PILOT-PROGRAM MANAGEMENT</v>
          </cell>
          <cell r="E729">
            <v>10847</v>
          </cell>
          <cell r="F729" t="str">
            <v>Emerging Markets - Demand Response</v>
          </cell>
          <cell r="G729" t="str">
            <v>DREBA2009-11</v>
          </cell>
          <cell r="H729" t="str">
            <v>C&amp;I INTM RSC</v>
          </cell>
        </row>
        <row r="730">
          <cell r="C730">
            <v>8096583</v>
          </cell>
          <cell r="D730" t="str">
            <v>CIIR PILOT-PROGRAM MARKETING</v>
          </cell>
          <cell r="E730">
            <v>10847</v>
          </cell>
          <cell r="F730" t="str">
            <v>Emerging Markets - Demand Response</v>
          </cell>
          <cell r="G730" t="str">
            <v>DREBA2009-11</v>
          </cell>
          <cell r="H730" t="str">
            <v>C&amp;I INTM RSC</v>
          </cell>
        </row>
        <row r="731">
          <cell r="C731">
            <v>8096585</v>
          </cell>
          <cell r="D731" t="str">
            <v>CIIR PILOT-INCENTIVE PAYMENTS</v>
          </cell>
          <cell r="E731">
            <v>13983</v>
          </cell>
          <cell r="F731" t="str">
            <v>Emerging Information Products &amp; Platform</v>
          </cell>
          <cell r="G731" t="str">
            <v>DREBA2009-11</v>
          </cell>
          <cell r="H731" t="str">
            <v>C&amp;I INTM RSC</v>
          </cell>
        </row>
        <row r="732">
          <cell r="C732">
            <v>8096586</v>
          </cell>
          <cell r="D732" t="str">
            <v>CIIR PILOT-EQUIPMENT MAINT</v>
          </cell>
          <cell r="E732">
            <v>13983</v>
          </cell>
          <cell r="F732" t="str">
            <v>Emerging Information Products &amp; Platform</v>
          </cell>
          <cell r="G732" t="str">
            <v>DREBA2009-11</v>
          </cell>
          <cell r="H732" t="str">
            <v>C&amp;I INTM RSC</v>
          </cell>
        </row>
        <row r="733">
          <cell r="C733">
            <v>8096587</v>
          </cell>
          <cell r="D733" t="str">
            <v>CIIR PILOT-DATA RETR &amp; SVCS</v>
          </cell>
          <cell r="E733">
            <v>13983</v>
          </cell>
          <cell r="F733" t="str">
            <v>Emerging Information Products &amp; Platform</v>
          </cell>
          <cell r="G733" t="str">
            <v>DREBA2009-11</v>
          </cell>
          <cell r="H733" t="str">
            <v>C&amp;I INTM RSC</v>
          </cell>
        </row>
        <row r="734">
          <cell r="C734">
            <v>8096588</v>
          </cell>
          <cell r="D734" t="str">
            <v>CIIR PILOT-BILLING SUPPORT</v>
          </cell>
          <cell r="E734">
            <v>13983</v>
          </cell>
          <cell r="F734" t="str">
            <v>Emerging Information Products &amp; Platform</v>
          </cell>
          <cell r="G734" t="str">
            <v>DREBA2009-11</v>
          </cell>
          <cell r="H734" t="str">
            <v>C&amp;I INTM RSC</v>
          </cell>
        </row>
        <row r="735">
          <cell r="C735">
            <v>8098320</v>
          </cell>
          <cell r="D735" t="str">
            <v>M&amp;E-RES TOU 2009 EX-P 2010-20 EX-A LD IM</v>
          </cell>
          <cell r="E735">
            <v>13768</v>
          </cell>
          <cell r="F735" t="str">
            <v>EM&amp;V</v>
          </cell>
          <cell r="G735" t="str">
            <v>DREBA2009-11</v>
          </cell>
          <cell r="H735" t="str">
            <v>EM&amp;V_01</v>
          </cell>
        </row>
        <row r="736">
          <cell r="C736">
            <v>8098321</v>
          </cell>
          <cell r="D736" t="str">
            <v>M&amp;E-AMP/CBP STWD 09 EX-P 2010-20 EX-A LI</v>
          </cell>
          <cell r="E736">
            <v>13768</v>
          </cell>
          <cell r="F736" t="str">
            <v>EM&amp;V</v>
          </cell>
          <cell r="G736" t="str">
            <v>DREBA2009-11</v>
          </cell>
          <cell r="H736" t="str">
            <v>EM&amp;V_01</v>
          </cell>
        </row>
        <row r="737">
          <cell r="C737">
            <v>8098322</v>
          </cell>
          <cell r="D737" t="str">
            <v>M&amp;E-BIP STWD 2009 EX-P/2010-20 EX-A LD I</v>
          </cell>
          <cell r="E737">
            <v>13768</v>
          </cell>
          <cell r="F737" t="str">
            <v>EM&amp;V</v>
          </cell>
          <cell r="G737" t="str">
            <v>DREBA2009-11</v>
          </cell>
          <cell r="H737" t="str">
            <v>EM&amp;V_01</v>
          </cell>
        </row>
        <row r="738">
          <cell r="C738">
            <v>8098323</v>
          </cell>
          <cell r="D738" t="str">
            <v>M&amp;E-CPP/PDP STWD 09 EX-P/2010-20 EX-A LI</v>
          </cell>
          <cell r="E738">
            <v>13768</v>
          </cell>
          <cell r="F738" t="str">
            <v>EM&amp;V</v>
          </cell>
          <cell r="G738" t="str">
            <v>DREBA2009-11</v>
          </cell>
          <cell r="H738" t="str">
            <v>EM&amp;V_01</v>
          </cell>
        </row>
        <row r="739">
          <cell r="C739">
            <v>8098324</v>
          </cell>
          <cell r="D739" t="str">
            <v>M&amp;E-DBP STWD 2009 EX-P/2010-20 EX-A LD I</v>
          </cell>
          <cell r="E739">
            <v>13768</v>
          </cell>
          <cell r="F739" t="str">
            <v>EM&amp;V</v>
          </cell>
          <cell r="G739" t="str">
            <v>DREBA2009-11</v>
          </cell>
          <cell r="H739" t="str">
            <v>EM&amp;V_01</v>
          </cell>
        </row>
        <row r="740">
          <cell r="C740">
            <v>8098325</v>
          </cell>
          <cell r="D740" t="str">
            <v>M&amp;E-PKCHOICE 2009 EX-P/2010-20 EX-A LD I</v>
          </cell>
          <cell r="E740">
            <v>13768</v>
          </cell>
          <cell r="F740" t="str">
            <v>EM&amp;V</v>
          </cell>
          <cell r="G740" t="str">
            <v>DREBA2009-11</v>
          </cell>
          <cell r="H740" t="str">
            <v>EM&amp;V_01</v>
          </cell>
        </row>
        <row r="741">
          <cell r="C741">
            <v>8098326</v>
          </cell>
          <cell r="D741" t="str">
            <v>M&amp;E-NON-RES TOU 09 EX-P/2010-20 EX-A LI</v>
          </cell>
          <cell r="E741">
            <v>13768</v>
          </cell>
          <cell r="F741" t="str">
            <v>EM&amp;V</v>
          </cell>
          <cell r="G741" t="str">
            <v>DREBA2009-11</v>
          </cell>
          <cell r="H741" t="str">
            <v>EM&amp;V_01</v>
          </cell>
        </row>
        <row r="742">
          <cell r="C742">
            <v>8098327</v>
          </cell>
          <cell r="D742" t="str">
            <v>M&amp;E-NON-RES ENROLLMENT FORECAST 2010-20</v>
          </cell>
          <cell r="E742">
            <v>13768</v>
          </cell>
          <cell r="F742" t="str">
            <v>EM&amp;V</v>
          </cell>
          <cell r="G742" t="str">
            <v>DREBA2009-11</v>
          </cell>
          <cell r="H742" t="str">
            <v>EM&amp;V_01</v>
          </cell>
        </row>
        <row r="743">
          <cell r="C743">
            <v>8098328</v>
          </cell>
          <cell r="D743" t="str">
            <v>M&amp;E-DR PORTFOLIO REPORT</v>
          </cell>
          <cell r="E743">
            <v>13768</v>
          </cell>
          <cell r="F743" t="str">
            <v>EM&amp;V</v>
          </cell>
          <cell r="G743" t="str">
            <v>DREBA2009-11</v>
          </cell>
          <cell r="H743" t="str">
            <v>EM&amp;V_01</v>
          </cell>
        </row>
        <row r="744">
          <cell r="C744">
            <v>8098330</v>
          </cell>
          <cell r="D744" t="str">
            <v>M&amp;E-PLS 2009 EX-P/2010-20 EX-A LD IMP</v>
          </cell>
          <cell r="E744">
            <v>13768</v>
          </cell>
          <cell r="F744" t="str">
            <v>EM&amp;V</v>
          </cell>
          <cell r="G744" t="str">
            <v>DREBA2009-11</v>
          </cell>
          <cell r="H744" t="str">
            <v>EM&amp;V_01</v>
          </cell>
        </row>
        <row r="745">
          <cell r="C745">
            <v>8098658</v>
          </cell>
          <cell r="D745" t="str">
            <v>PHEV/EV PILOT-PROGRAM MANAGEMENT</v>
          </cell>
          <cell r="E745">
            <v>11168</v>
          </cell>
          <cell r="F745" t="str">
            <v>Core Products - Clean Air Transportation</v>
          </cell>
          <cell r="G745" t="str">
            <v>DREBA2009-11</v>
          </cell>
          <cell r="H745" t="str">
            <v>PHEV/EV PILO</v>
          </cell>
        </row>
        <row r="746">
          <cell r="C746">
            <v>8098659</v>
          </cell>
          <cell r="D746" t="str">
            <v>PHEV/EV PILOT-EQUIPMENT</v>
          </cell>
          <cell r="E746">
            <v>11168</v>
          </cell>
          <cell r="F746" t="str">
            <v>Core Products - Clean Air Transportation</v>
          </cell>
          <cell r="G746" t="str">
            <v>DREBA2009-11</v>
          </cell>
          <cell r="H746" t="str">
            <v>PHEV/EV PILO</v>
          </cell>
        </row>
        <row r="747">
          <cell r="C747">
            <v>8098660</v>
          </cell>
          <cell r="D747" t="str">
            <v>PHEV/EV PILOT-FIELD SUPPORT</v>
          </cell>
          <cell r="E747">
            <v>11168</v>
          </cell>
          <cell r="F747" t="str">
            <v>Core Products - Clean Air Transportation</v>
          </cell>
          <cell r="G747" t="str">
            <v>DREBA2009-11</v>
          </cell>
          <cell r="H747" t="str">
            <v>PHEV/EV PILO</v>
          </cell>
        </row>
        <row r="748">
          <cell r="C748">
            <v>8099745</v>
          </cell>
          <cell r="D748" t="str">
            <v>TI-NEW CNST CUST INC PAY PROC-IPC 09-11</v>
          </cell>
          <cell r="E748">
            <v>10847</v>
          </cell>
          <cell r="F748" t="str">
            <v>Emerging Markets - Demand Response</v>
          </cell>
          <cell r="G748" t="str">
            <v>DREBA2009-11</v>
          </cell>
          <cell r="H748" t="str">
            <v>TECHNOL INCV</v>
          </cell>
        </row>
        <row r="749">
          <cell r="C749">
            <v>8099746</v>
          </cell>
          <cell r="D749" t="str">
            <v>TI-NEW CNST CUST INCENTIVE PAYMTS 09-11</v>
          </cell>
          <cell r="E749">
            <v>10847</v>
          </cell>
          <cell r="F749" t="str">
            <v>Emerging Markets - Demand Response</v>
          </cell>
          <cell r="G749" t="str">
            <v>DREBA2009-11</v>
          </cell>
          <cell r="H749" t="str">
            <v>TECHNOL INCV</v>
          </cell>
        </row>
        <row r="750">
          <cell r="C750">
            <v>8099747</v>
          </cell>
          <cell r="D750" t="str">
            <v>TI-NEW CNST MDSS ISTS APPL DEV 09-11</v>
          </cell>
          <cell r="E750">
            <v>10847</v>
          </cell>
          <cell r="F750" t="str">
            <v>Emerging Markets - Demand Response</v>
          </cell>
          <cell r="G750" t="str">
            <v>DREBA2009-11</v>
          </cell>
          <cell r="H750" t="str">
            <v>TECHNOL INCV</v>
          </cell>
        </row>
        <row r="751">
          <cell r="C751">
            <v>8099748</v>
          </cell>
          <cell r="D751" t="str">
            <v>TI-NEW CNST MDSS ISTS O&amp;M 09-11</v>
          </cell>
          <cell r="E751">
            <v>10847</v>
          </cell>
          <cell r="F751" t="str">
            <v>Emerging Markets - Demand Response</v>
          </cell>
          <cell r="G751" t="str">
            <v>DREBA2009-11</v>
          </cell>
          <cell r="H751" t="str">
            <v>TECHNOL INCV</v>
          </cell>
        </row>
        <row r="752">
          <cell r="C752">
            <v>8099749</v>
          </cell>
          <cell r="D752" t="str">
            <v>TI-NEW CNST PROGRAM MGMT 09-11</v>
          </cell>
          <cell r="E752">
            <v>10847</v>
          </cell>
          <cell r="F752" t="str">
            <v>Emerging Markets - Demand Response</v>
          </cell>
          <cell r="G752" t="str">
            <v>DREBA2009-11</v>
          </cell>
          <cell r="H752" t="str">
            <v>TECHNOL INCV</v>
          </cell>
        </row>
        <row r="753">
          <cell r="C753">
            <v>8099750</v>
          </cell>
          <cell r="D753" t="str">
            <v>TI-NEW CNST PROGRAM MKTG 09-11</v>
          </cell>
          <cell r="E753">
            <v>10847</v>
          </cell>
          <cell r="F753" t="str">
            <v>Emerging Markets - Demand Response</v>
          </cell>
          <cell r="G753" t="str">
            <v>DREBA2009-11</v>
          </cell>
          <cell r="H753" t="str">
            <v>TECHNOL INCV</v>
          </cell>
        </row>
        <row r="754">
          <cell r="C754">
            <v>8099751</v>
          </cell>
          <cell r="D754" t="str">
            <v>TI-NEW CNST ADMIN DESIGN ACTV 09-11</v>
          </cell>
          <cell r="E754">
            <v>10847</v>
          </cell>
          <cell r="F754" t="str">
            <v>Emerging Markets - Demand Response</v>
          </cell>
          <cell r="G754" t="str">
            <v>DREBA2009-11</v>
          </cell>
          <cell r="H754" t="str">
            <v>TECHNOL INCV</v>
          </cell>
        </row>
        <row r="755">
          <cell r="C755">
            <v>8099816</v>
          </cell>
          <cell r="D755" t="str">
            <v>IDSM M&amp;O-SERVICE &amp; SALES OUTREACH-09-11</v>
          </cell>
          <cell r="E755">
            <v>10847</v>
          </cell>
          <cell r="F755" t="str">
            <v>Emerging Markets - Demand Response</v>
          </cell>
          <cell r="G755" t="str">
            <v>DREBA2009-11</v>
          </cell>
          <cell r="H755" t="str">
            <v>DR CORE MKT</v>
          </cell>
        </row>
        <row r="756">
          <cell r="C756">
            <v>8099978</v>
          </cell>
          <cell r="D756" t="str">
            <v>M&amp;E - TI 2009+</v>
          </cell>
          <cell r="E756">
            <v>13768</v>
          </cell>
          <cell r="F756" t="str">
            <v>EM&amp;V</v>
          </cell>
          <cell r="G756" t="str">
            <v>DREBA2009-11</v>
          </cell>
          <cell r="H756" t="str">
            <v>EM&amp;V_01</v>
          </cell>
        </row>
        <row r="757">
          <cell r="C757">
            <v>8099979</v>
          </cell>
          <cell r="D757" t="str">
            <v>M&amp;E - AUTO DR 2009+</v>
          </cell>
          <cell r="E757">
            <v>13768</v>
          </cell>
          <cell r="F757" t="str">
            <v>EM&amp;V</v>
          </cell>
          <cell r="G757" t="str">
            <v>DREBA2009-11</v>
          </cell>
          <cell r="H757" t="str">
            <v>EM&amp;V_01</v>
          </cell>
        </row>
        <row r="758">
          <cell r="C758">
            <v>8099980</v>
          </cell>
          <cell r="D758" t="str">
            <v>M&amp;E-OTHER STATEEVAL &amp; DEV RES 2009+</v>
          </cell>
          <cell r="E758">
            <v>13768</v>
          </cell>
          <cell r="F758" t="str">
            <v>EM&amp;V</v>
          </cell>
          <cell r="G758" t="str">
            <v>DREBA2009-11</v>
          </cell>
          <cell r="H758" t="str">
            <v>EM&amp;V_01</v>
          </cell>
        </row>
        <row r="759">
          <cell r="C759">
            <v>8099981</v>
          </cell>
          <cell r="D759" t="str">
            <v>M&amp;E-DR LI PROTOCOLS DEV &amp; FORC 2009+</v>
          </cell>
          <cell r="E759">
            <v>13768</v>
          </cell>
          <cell r="F759" t="str">
            <v>EM&amp;V</v>
          </cell>
          <cell r="G759" t="str">
            <v>DREBA2009-11</v>
          </cell>
          <cell r="H759" t="str">
            <v>EM&amp;V_01</v>
          </cell>
        </row>
        <row r="760">
          <cell r="C760">
            <v>8100026</v>
          </cell>
          <cell r="D760" t="str">
            <v>AMP - DR AS SPECIALISTS - 2010-11</v>
          </cell>
          <cell r="E760">
            <v>12835</v>
          </cell>
          <cell r="F760" t="str">
            <v>Demand Response Operations</v>
          </cell>
          <cell r="G760" t="str">
            <v>DREBA2009-11</v>
          </cell>
          <cell r="H760" t="str">
            <v>AGGR MAN PFO</v>
          </cell>
        </row>
        <row r="761">
          <cell r="C761">
            <v>8100075</v>
          </cell>
          <cell r="D761" t="str">
            <v>IDSM SUPPORT-PROG MGMT-2009-11</v>
          </cell>
          <cell r="E761">
            <v>10847</v>
          </cell>
          <cell r="F761" t="str">
            <v>Emerging Markets - Demand Response</v>
          </cell>
          <cell r="G761" t="str">
            <v>DREBA2009-11</v>
          </cell>
          <cell r="H761" t="str">
            <v>IDSM SUPP CL</v>
          </cell>
        </row>
        <row r="762">
          <cell r="C762">
            <v>8100076</v>
          </cell>
          <cell r="D762" t="str">
            <v>IDSM SUPPORT-PROG SVCS-2009-11</v>
          </cell>
          <cell r="E762">
            <v>10847</v>
          </cell>
          <cell r="F762" t="str">
            <v>Emerging Markets - Demand Response</v>
          </cell>
          <cell r="G762" t="str">
            <v>DREBA2009-11</v>
          </cell>
          <cell r="H762" t="str">
            <v>IDSM SUPP CL</v>
          </cell>
        </row>
        <row r="763">
          <cell r="C763">
            <v>8100077</v>
          </cell>
          <cell r="D763" t="str">
            <v>IDSM-INTGD SALES TRNG-PROG MGMT-2009-11</v>
          </cell>
          <cell r="E763">
            <v>10847</v>
          </cell>
          <cell r="F763" t="str">
            <v>Emerging Markets - Demand Response</v>
          </cell>
          <cell r="G763" t="str">
            <v>DREBA2009-11</v>
          </cell>
          <cell r="H763" t="str">
            <v>INTG SALES T</v>
          </cell>
        </row>
        <row r="764">
          <cell r="C764">
            <v>8100776</v>
          </cell>
          <cell r="D764" t="str">
            <v>CBP-IT APPL DEV-2009-11</v>
          </cell>
          <cell r="E764">
            <v>12835</v>
          </cell>
          <cell r="F764" t="str">
            <v>Demand Response Operations</v>
          </cell>
          <cell r="G764" t="str">
            <v>DREBA2009-11</v>
          </cell>
          <cell r="H764" t="str">
            <v>CAPACIT BIDD</v>
          </cell>
        </row>
        <row r="765">
          <cell r="C765">
            <v>8102499</v>
          </cell>
          <cell r="D765" t="str">
            <v>AMP-PDP DUAL PARTICIPTN STUDY-2009-11-A</v>
          </cell>
          <cell r="E765">
            <v>12835</v>
          </cell>
          <cell r="F765" t="str">
            <v>Demand Response Operations</v>
          </cell>
          <cell r="G765" t="str">
            <v>DREBA2009-11</v>
          </cell>
          <cell r="H765" t="str">
            <v>AGGR MAN PFO</v>
          </cell>
        </row>
        <row r="766">
          <cell r="C766">
            <v>8102624</v>
          </cell>
          <cell r="D766" t="str">
            <v>PHEV/EV PILOT - IT SUPPORT 2009-11-A</v>
          </cell>
          <cell r="E766">
            <v>11168</v>
          </cell>
          <cell r="F766" t="str">
            <v>Core Products - Clean Air Transportation</v>
          </cell>
          <cell r="G766" t="str">
            <v>DREBA2009-11</v>
          </cell>
          <cell r="H766" t="str">
            <v>PHEV/EV PILO</v>
          </cell>
        </row>
        <row r="767">
          <cell r="C767">
            <v>8103689</v>
          </cell>
          <cell r="D767" t="str">
            <v>M&amp;E-AMP/CBP STWD 10 EX-P 2011-21 EX-A LI</v>
          </cell>
          <cell r="E767">
            <v>13768</v>
          </cell>
          <cell r="F767" t="str">
            <v>EM&amp;V</v>
          </cell>
          <cell r="G767" t="str">
            <v>DREBA2009-11</v>
          </cell>
          <cell r="H767" t="str">
            <v>EM&amp;V_01</v>
          </cell>
        </row>
        <row r="768">
          <cell r="C768">
            <v>8103690</v>
          </cell>
          <cell r="D768" t="str">
            <v>M&amp;E-BIP STWD 2010 EX-P/2011-21 EX-A LD I</v>
          </cell>
          <cell r="E768">
            <v>13768</v>
          </cell>
          <cell r="F768" t="str">
            <v>EM&amp;V</v>
          </cell>
          <cell r="G768" t="str">
            <v>DREBA2009-11</v>
          </cell>
          <cell r="H768" t="str">
            <v>EM&amp;V_01</v>
          </cell>
        </row>
        <row r="769">
          <cell r="C769">
            <v>8103691</v>
          </cell>
          <cell r="D769" t="str">
            <v>M&amp;E-CPP/PDP STWD 10 EX-P/2011-21 EX-A LI</v>
          </cell>
          <cell r="E769">
            <v>13768</v>
          </cell>
          <cell r="F769" t="str">
            <v>EM&amp;V</v>
          </cell>
          <cell r="G769" t="str">
            <v>DREBA2009-11</v>
          </cell>
          <cell r="H769" t="str">
            <v>EM&amp;V_01</v>
          </cell>
        </row>
        <row r="770">
          <cell r="C770">
            <v>8103692</v>
          </cell>
          <cell r="D770" t="str">
            <v>M&amp;E-DBP STWD 2010 EX-P/2011-21 EX-A LD I</v>
          </cell>
          <cell r="E770">
            <v>13768</v>
          </cell>
          <cell r="F770" t="str">
            <v>EM&amp;V</v>
          </cell>
          <cell r="G770" t="str">
            <v>DREBA2009-11</v>
          </cell>
          <cell r="H770" t="str">
            <v>EM&amp;V_01</v>
          </cell>
        </row>
        <row r="771">
          <cell r="C771">
            <v>8103693</v>
          </cell>
          <cell r="D771" t="str">
            <v>M&amp;E-PKCHOICE 2010 EX-P/2011-21 EX-A LD I</v>
          </cell>
          <cell r="E771">
            <v>13768</v>
          </cell>
          <cell r="F771" t="str">
            <v>EM&amp;V</v>
          </cell>
          <cell r="G771" t="str">
            <v>DREBA2009-11</v>
          </cell>
          <cell r="H771" t="str">
            <v>EM&amp;V_01</v>
          </cell>
        </row>
        <row r="772">
          <cell r="C772">
            <v>8103694</v>
          </cell>
          <cell r="D772" t="str">
            <v>M&amp;E- HIGH VARIABLE LOAD CUSTOMER STUDY</v>
          </cell>
          <cell r="E772">
            <v>13768</v>
          </cell>
          <cell r="F772" t="str">
            <v>EM&amp;V</v>
          </cell>
          <cell r="G772" t="str">
            <v>DREBA2009-11</v>
          </cell>
          <cell r="H772" t="str">
            <v>EM&amp;V_01</v>
          </cell>
        </row>
        <row r="773">
          <cell r="C773">
            <v>8103695</v>
          </cell>
          <cell r="D773" t="str">
            <v>M&amp;E-NON-RES TOU 10 EX-P/2011-21 EX-A LI</v>
          </cell>
          <cell r="E773">
            <v>13768</v>
          </cell>
          <cell r="F773" t="str">
            <v>EM&amp;V</v>
          </cell>
          <cell r="G773" t="str">
            <v>DREBA2009-11</v>
          </cell>
          <cell r="H773" t="str">
            <v>EM&amp;V_01</v>
          </cell>
        </row>
        <row r="774">
          <cell r="C774">
            <v>8103696</v>
          </cell>
          <cell r="D774" t="str">
            <v>M&amp;E-NON-RES ENROLLMENT FORECAST 2011-21</v>
          </cell>
          <cell r="E774">
            <v>13768</v>
          </cell>
          <cell r="F774" t="str">
            <v>EM&amp;V</v>
          </cell>
          <cell r="G774" t="str">
            <v>DREBA2009-11</v>
          </cell>
          <cell r="H774" t="str">
            <v>EM&amp;V_01</v>
          </cell>
        </row>
        <row r="775">
          <cell r="C775">
            <v>8103697</v>
          </cell>
          <cell r="D775" t="str">
            <v>M&amp;E-PLS 2010 EX-P/2011-21 EX-A LD IMP</v>
          </cell>
          <cell r="E775">
            <v>13768</v>
          </cell>
          <cell r="F775" t="str">
            <v>EM&amp;V</v>
          </cell>
          <cell r="G775" t="str">
            <v>DREBA2009-11</v>
          </cell>
          <cell r="H775" t="str">
            <v>EM&amp;V_01</v>
          </cell>
        </row>
        <row r="776">
          <cell r="C776">
            <v>8105122</v>
          </cell>
          <cell r="D776" t="str">
            <v>IDSM DR AUDITS 10%</v>
          </cell>
          <cell r="E776">
            <v>14709</v>
          </cell>
          <cell r="F776" t="str">
            <v>Information Technology Products</v>
          </cell>
          <cell r="G776" t="str">
            <v>DREBA2009-11</v>
          </cell>
          <cell r="H776" t="str">
            <v>INTG ENE AUD</v>
          </cell>
        </row>
        <row r="777">
          <cell r="C777">
            <v>8106708</v>
          </cell>
          <cell r="D777" t="str">
            <v>AMP-VENDOR PAYMENTS-2009-11-A</v>
          </cell>
          <cell r="E777">
            <v>12835</v>
          </cell>
          <cell r="F777" t="str">
            <v>Demand Response Operations</v>
          </cell>
          <cell r="G777" t="str">
            <v>DREBA2009-11</v>
          </cell>
          <cell r="H777" t="str">
            <v>AGGR MAN PFO</v>
          </cell>
        </row>
        <row r="778">
          <cell r="C778">
            <v>8106925</v>
          </cell>
          <cell r="D778" t="str">
            <v>DREBA2009-11 INCT CUST INFO SYNCH/CONFIG</v>
          </cell>
          <cell r="E778">
            <v>12835</v>
          </cell>
          <cell r="F778" t="str">
            <v>Demand Response Operations</v>
          </cell>
          <cell r="G778" t="str">
            <v>DREBA2009-11</v>
          </cell>
          <cell r="H778" t="str">
            <v>INTERACT</v>
          </cell>
        </row>
        <row r="779">
          <cell r="C779">
            <v>8107381</v>
          </cell>
          <cell r="D779" t="str">
            <v>PTP STAFF-PDP TEAM (LG C&amp;I)</v>
          </cell>
          <cell r="E779">
            <v>10487</v>
          </cell>
          <cell r="F779" t="str">
            <v>Energy Trading Director-BLOCKED 2/10/04</v>
          </cell>
          <cell r="G779" t="str">
            <v>DREBA2009-11</v>
          </cell>
          <cell r="H779" t="str">
            <v>DR CORE MKT</v>
          </cell>
        </row>
        <row r="780">
          <cell r="C780">
            <v>8107382</v>
          </cell>
          <cell r="D780" t="str">
            <v>A&amp;E (SOLUTIONS MARKETING)</v>
          </cell>
          <cell r="E780">
            <v>14804</v>
          </cell>
          <cell r="F780" t="str">
            <v>PDP Solutions Marketing</v>
          </cell>
          <cell r="G780" t="str">
            <v>DREBA2009-11</v>
          </cell>
          <cell r="H780" t="str">
            <v>DR CORE MKT</v>
          </cell>
        </row>
        <row r="781">
          <cell r="C781">
            <v>8107479</v>
          </cell>
          <cell r="D781" t="str">
            <v>DREBA2009-11 FORECASTING DRMI-10847</v>
          </cell>
          <cell r="E781">
            <v>10847</v>
          </cell>
          <cell r="F781" t="str">
            <v>Emerging Markets - Demand Response</v>
          </cell>
          <cell r="G781" t="str">
            <v>DREBA2009-11</v>
          </cell>
          <cell r="H781" t="str">
            <v>PEAK CHOICE</v>
          </cell>
        </row>
        <row r="782">
          <cell r="C782">
            <v>8107480</v>
          </cell>
          <cell r="D782" t="str">
            <v>DREBA2009-11 DR AVAILABITLIY DRMI-10847</v>
          </cell>
          <cell r="E782">
            <v>10847</v>
          </cell>
          <cell r="F782" t="str">
            <v>Emerging Markets - Demand Response</v>
          </cell>
          <cell r="G782" t="str">
            <v>DREBA2009-11</v>
          </cell>
          <cell r="H782" t="str">
            <v>PEAK CHOICE</v>
          </cell>
        </row>
        <row r="783">
          <cell r="C783">
            <v>8107481</v>
          </cell>
          <cell r="D783" t="str">
            <v>DREBA2009-11 BID RQST CREAT DRMI-10847</v>
          </cell>
          <cell r="E783">
            <v>10847</v>
          </cell>
          <cell r="F783" t="str">
            <v>Emerging Markets - Demand Response</v>
          </cell>
          <cell r="G783" t="str">
            <v>DREBA2009-11</v>
          </cell>
          <cell r="H783" t="str">
            <v>PEAK CHOICE</v>
          </cell>
        </row>
        <row r="784">
          <cell r="C784">
            <v>8107482</v>
          </cell>
          <cell r="D784" t="str">
            <v>DREBA2009-11 CUSTMG&amp;RSCSDRMI-10847</v>
          </cell>
          <cell r="E784">
            <v>10847</v>
          </cell>
          <cell r="F784" t="str">
            <v>Emerging Markets - Demand Response</v>
          </cell>
          <cell r="G784" t="str">
            <v>DREBA2009-11</v>
          </cell>
          <cell r="H784" t="str">
            <v>PEAK CHOICE</v>
          </cell>
        </row>
        <row r="785">
          <cell r="C785">
            <v>8107483</v>
          </cell>
          <cell r="D785" t="str">
            <v>DREBA2009-11 CUSTDIS&amp;CRM DRMI-10847</v>
          </cell>
          <cell r="E785">
            <v>10847</v>
          </cell>
          <cell r="F785" t="str">
            <v>Emerging Markets - Demand Response</v>
          </cell>
          <cell r="G785" t="str">
            <v>DREBA2009-11</v>
          </cell>
          <cell r="H785" t="str">
            <v>PEAK CHOICE</v>
          </cell>
        </row>
        <row r="786">
          <cell r="C786">
            <v>8107484</v>
          </cell>
          <cell r="D786" t="str">
            <v>DREBA2009-11 POLICY DRMI-10847</v>
          </cell>
          <cell r="E786">
            <v>10847</v>
          </cell>
          <cell r="F786" t="str">
            <v>Emerging Markets - Demand Response</v>
          </cell>
          <cell r="G786" t="str">
            <v>DREBA2009-11</v>
          </cell>
          <cell r="H786" t="str">
            <v>PEAK CHOICE</v>
          </cell>
        </row>
        <row r="787">
          <cell r="C787">
            <v>8107485</v>
          </cell>
          <cell r="D787" t="str">
            <v>DREBA2009-11 METERDATAMN DRMI-10847</v>
          </cell>
          <cell r="E787">
            <v>10847</v>
          </cell>
          <cell r="F787" t="str">
            <v>Emerging Markets - Demand Response</v>
          </cell>
          <cell r="G787" t="str">
            <v>DREBA2009-11</v>
          </cell>
          <cell r="H787" t="str">
            <v>PEAK CHOICE</v>
          </cell>
        </row>
        <row r="788">
          <cell r="C788">
            <v>8107486</v>
          </cell>
          <cell r="D788" t="str">
            <v>DREBA2009-11 ISOSTLMENTS DRMI-10847</v>
          </cell>
          <cell r="E788">
            <v>10847</v>
          </cell>
          <cell r="F788" t="str">
            <v>Emerging Markets - Demand Response</v>
          </cell>
          <cell r="G788" t="str">
            <v>DREBA2009-11</v>
          </cell>
          <cell r="H788" t="str">
            <v>PEAK CHOICE</v>
          </cell>
        </row>
        <row r="789">
          <cell r="C789">
            <v>8107487</v>
          </cell>
          <cell r="D789" t="str">
            <v>DREBA2009-11 PROGRAMMGM DRMI-10847</v>
          </cell>
          <cell r="E789">
            <v>10847</v>
          </cell>
          <cell r="F789" t="str">
            <v>Emerging Markets - Demand Response</v>
          </cell>
          <cell r="G789" t="str">
            <v>DREBA2009-11</v>
          </cell>
          <cell r="H789" t="str">
            <v>PEAK CHOICE</v>
          </cell>
        </row>
        <row r="790">
          <cell r="C790">
            <v>8107488</v>
          </cell>
          <cell r="D790" t="str">
            <v>DREBA2009-11 TECH ARCH DRMI-10847</v>
          </cell>
          <cell r="E790">
            <v>10847</v>
          </cell>
          <cell r="F790" t="str">
            <v>Emerging Markets - Demand Response</v>
          </cell>
          <cell r="G790" t="str">
            <v>DREBA2009-11</v>
          </cell>
          <cell r="H790" t="str">
            <v>PEAK CHOICE</v>
          </cell>
        </row>
        <row r="791">
          <cell r="C791">
            <v>8107617</v>
          </cell>
          <cell r="D791" t="str">
            <v>DREBA2009-11 OPENADE PLATFORM-10847</v>
          </cell>
          <cell r="E791">
            <v>10847</v>
          </cell>
          <cell r="F791" t="str">
            <v>Emerging Markets - Demand Response</v>
          </cell>
          <cell r="G791" t="str">
            <v>DREBA2009-11</v>
          </cell>
          <cell r="H791" t="str">
            <v>PEAK CHOICE</v>
          </cell>
        </row>
        <row r="792">
          <cell r="C792">
            <v>8107618</v>
          </cell>
          <cell r="D792" t="str">
            <v>DREBA2009-11 OPENADE DRMI-10847</v>
          </cell>
          <cell r="E792">
            <v>10847</v>
          </cell>
          <cell r="F792" t="str">
            <v>Emerging Markets - Demand Response</v>
          </cell>
          <cell r="G792" t="str">
            <v>DREBA2009-11</v>
          </cell>
          <cell r="H792" t="str">
            <v>PEAK CHOICE</v>
          </cell>
        </row>
        <row r="793">
          <cell r="C793">
            <v>8108079</v>
          </cell>
          <cell r="D793" t="str">
            <v>PTP STAFF-PDP TEAM (LG AG)</v>
          </cell>
          <cell r="E793">
            <v>10487</v>
          </cell>
          <cell r="F793" t="str">
            <v>Energy Trading Director-BLOCKED 2/10/04</v>
          </cell>
          <cell r="G793" t="str">
            <v>DREBA2009-11</v>
          </cell>
          <cell r="H793" t="str">
            <v>DR CORE MKT</v>
          </cell>
        </row>
        <row r="794">
          <cell r="C794">
            <v>8108080</v>
          </cell>
          <cell r="D794" t="str">
            <v>PTP STAFF-PDP TEAM (SM AG)</v>
          </cell>
          <cell r="E794">
            <v>10487</v>
          </cell>
          <cell r="F794" t="str">
            <v>Energy Trading Director-BLOCKED 2/10/04</v>
          </cell>
          <cell r="G794" t="str">
            <v>DREBA2009-11</v>
          </cell>
          <cell r="H794" t="str">
            <v>DR CORE MKT</v>
          </cell>
        </row>
        <row r="795">
          <cell r="C795">
            <v>8108081</v>
          </cell>
          <cell r="D795" t="str">
            <v>PTP STAFF-PDP FIELD (LG C&amp;I)</v>
          </cell>
          <cell r="E795">
            <v>10487</v>
          </cell>
          <cell r="F795" t="str">
            <v>Energy Trading Director-BLOCKED 2/10/04</v>
          </cell>
          <cell r="G795" t="str">
            <v>DREBA2009-11</v>
          </cell>
          <cell r="H795" t="str">
            <v>DR CORE MKT</v>
          </cell>
        </row>
        <row r="796">
          <cell r="C796">
            <v>8108082</v>
          </cell>
          <cell r="D796" t="str">
            <v>PTP STAFF-PDP FIELD (LG AG)</v>
          </cell>
          <cell r="E796">
            <v>10487</v>
          </cell>
          <cell r="F796" t="str">
            <v>Energy Trading Director-BLOCKED 2/10/04</v>
          </cell>
          <cell r="G796" t="str">
            <v>DREBA2009-11</v>
          </cell>
          <cell r="H796" t="str">
            <v>DR CORE MKT</v>
          </cell>
        </row>
        <row r="797">
          <cell r="C797">
            <v>8108083</v>
          </cell>
          <cell r="D797" t="str">
            <v>PTP STAFF-PDP FIELD (SM AG)</v>
          </cell>
          <cell r="E797">
            <v>10487</v>
          </cell>
          <cell r="F797" t="str">
            <v>Energy Trading Director-BLOCKED 2/10/04</v>
          </cell>
          <cell r="G797" t="str">
            <v>DREBA2009-11</v>
          </cell>
          <cell r="H797" t="str">
            <v>DR CORE MKT</v>
          </cell>
        </row>
        <row r="798">
          <cell r="C798">
            <v>8108458</v>
          </cell>
          <cell r="D798" t="str">
            <v>M&amp;E-AMP/CBP 2011 EX-P &amp; 2012-22 EX-A LI</v>
          </cell>
          <cell r="E798">
            <v>13768</v>
          </cell>
          <cell r="F798" t="str">
            <v>EM&amp;V</v>
          </cell>
          <cell r="G798" t="str">
            <v>DREBA2009-11</v>
          </cell>
          <cell r="H798" t="str">
            <v>EM&amp;V_01</v>
          </cell>
        </row>
        <row r="799">
          <cell r="C799">
            <v>8108459</v>
          </cell>
          <cell r="D799" t="str">
            <v>M&amp;E-BIP 2011 EX-P &amp; 2012-22 EX-A LI</v>
          </cell>
          <cell r="E799">
            <v>13768</v>
          </cell>
          <cell r="F799" t="str">
            <v>EM&amp;V</v>
          </cell>
          <cell r="G799" t="str">
            <v>DREBA2009-11</v>
          </cell>
          <cell r="H799" t="str">
            <v>EM&amp;V_01</v>
          </cell>
        </row>
        <row r="800">
          <cell r="C800">
            <v>8108460</v>
          </cell>
          <cell r="D800" t="str">
            <v>M&amp;E-CPP/PDP 2011 EX-P &amp; 2012-22 EX-A LI</v>
          </cell>
          <cell r="E800">
            <v>13768</v>
          </cell>
          <cell r="F800" t="str">
            <v>EM&amp;V</v>
          </cell>
          <cell r="G800" t="str">
            <v>DREBA2009-11</v>
          </cell>
          <cell r="H800" t="str">
            <v>EM&amp;V_01</v>
          </cell>
        </row>
        <row r="801">
          <cell r="C801">
            <v>8108461</v>
          </cell>
          <cell r="D801" t="str">
            <v>M&amp;E-DBP 2011 EX-P &amp; 2012-22 EX-A LI</v>
          </cell>
          <cell r="E801">
            <v>13768</v>
          </cell>
          <cell r="F801" t="str">
            <v>EM&amp;V</v>
          </cell>
          <cell r="G801" t="str">
            <v>DREBA2009-11</v>
          </cell>
          <cell r="H801" t="str">
            <v>EM&amp;V_01</v>
          </cell>
        </row>
        <row r="802">
          <cell r="C802">
            <v>8108462</v>
          </cell>
          <cell r="D802" t="str">
            <v>M&amp;E-CPP RESPONSIVENESS STUDY</v>
          </cell>
          <cell r="E802">
            <v>13768</v>
          </cell>
          <cell r="F802" t="str">
            <v>EM&amp;V</v>
          </cell>
          <cell r="G802" t="str">
            <v>DREBA2009-11</v>
          </cell>
          <cell r="H802" t="str">
            <v>EM&amp;V_01</v>
          </cell>
        </row>
        <row r="803">
          <cell r="C803">
            <v>8108463</v>
          </cell>
          <cell r="D803" t="str">
            <v>M&amp;E-ME&amp;O BASELINE STUDY</v>
          </cell>
          <cell r="E803">
            <v>13768</v>
          </cell>
          <cell r="F803" t="str">
            <v>EM&amp;V</v>
          </cell>
          <cell r="G803" t="str">
            <v>DREBA2009-11</v>
          </cell>
          <cell r="H803" t="str">
            <v>EM&amp;V_01</v>
          </cell>
        </row>
        <row r="804">
          <cell r="C804">
            <v>8108464</v>
          </cell>
          <cell r="D804" t="str">
            <v>M&amp;E-DR POTENTIAL FOR RENEWABLE INTERGRTN</v>
          </cell>
          <cell r="E804">
            <v>13768</v>
          </cell>
          <cell r="F804" t="str">
            <v>EM&amp;V</v>
          </cell>
          <cell r="G804" t="str">
            <v>DREBA2009-11</v>
          </cell>
          <cell r="H804" t="str">
            <v>EM&amp;V_01</v>
          </cell>
        </row>
        <row r="805">
          <cell r="C805">
            <v>8108465</v>
          </cell>
          <cell r="D805" t="str">
            <v>M&amp;E-PEAKCHOICE 2011 LI &amp; PROC EVALS</v>
          </cell>
          <cell r="E805">
            <v>13768</v>
          </cell>
          <cell r="F805" t="str">
            <v>EM&amp;V</v>
          </cell>
          <cell r="G805" t="str">
            <v>DREBA2009-11</v>
          </cell>
          <cell r="H805" t="str">
            <v>EM&amp;V_01</v>
          </cell>
        </row>
        <row r="806">
          <cell r="C806">
            <v>8108466</v>
          </cell>
          <cell r="D806" t="str">
            <v>M&amp;E-PLS 2011 EX-P &amp; 2012-22 EX-A LI</v>
          </cell>
          <cell r="E806">
            <v>13768</v>
          </cell>
          <cell r="F806" t="str">
            <v>EM&amp;V</v>
          </cell>
          <cell r="G806" t="str">
            <v>DREBA2009-11</v>
          </cell>
          <cell r="H806" t="str">
            <v>EM&amp;V_01</v>
          </cell>
        </row>
        <row r="807">
          <cell r="C807">
            <v>8108467</v>
          </cell>
          <cell r="D807" t="str">
            <v>M&amp;E-NRS TOU 2011 EX-P &amp; 2012-22 EX-A LI</v>
          </cell>
          <cell r="E807">
            <v>13768</v>
          </cell>
          <cell r="F807" t="str">
            <v>EM&amp;V</v>
          </cell>
          <cell r="G807" t="str">
            <v>DREBA2009-11</v>
          </cell>
          <cell r="H807" t="str">
            <v>EM&amp;V_01</v>
          </cell>
        </row>
        <row r="808">
          <cell r="C808">
            <v>8108468</v>
          </cell>
          <cell r="D808" t="str">
            <v>M&amp;E-NRS DR ENROLLMENT FORECAST 2012-22</v>
          </cell>
          <cell r="E808">
            <v>13768</v>
          </cell>
          <cell r="F808" t="str">
            <v>EM&amp;V</v>
          </cell>
          <cell r="G808" t="str">
            <v>DREBA2009-11</v>
          </cell>
          <cell r="H808" t="str">
            <v>EM&amp;V_01</v>
          </cell>
        </row>
        <row r="809">
          <cell r="C809">
            <v>8108469</v>
          </cell>
          <cell r="D809" t="str">
            <v>M&amp;E-PROGRAM MGMT</v>
          </cell>
          <cell r="E809">
            <v>13768</v>
          </cell>
          <cell r="F809" t="str">
            <v>EM&amp;V</v>
          </cell>
          <cell r="G809" t="str">
            <v>DREBA2009-11</v>
          </cell>
          <cell r="H809" t="str">
            <v>EM&amp;V_01</v>
          </cell>
        </row>
        <row r="810">
          <cell r="C810">
            <v>8115684</v>
          </cell>
          <cell r="D810" t="str">
            <v>DREBA2012-14AGGR MAN PFO-10847-A</v>
          </cell>
          <cell r="E810">
            <v>10847</v>
          </cell>
          <cell r="F810" t="str">
            <v>Emerging Markets - Demand Response</v>
          </cell>
          <cell r="G810" t="str">
            <v>DREBA2012-14</v>
          </cell>
          <cell r="H810" t="str">
            <v>AGGR MAN PFO</v>
          </cell>
        </row>
        <row r="811">
          <cell r="C811">
            <v>8115685</v>
          </cell>
          <cell r="D811" t="str">
            <v>DREBA2012-14AGGR MAN PFO-12835-A</v>
          </cell>
          <cell r="E811">
            <v>12835</v>
          </cell>
          <cell r="F811" t="str">
            <v>Demand Response Operations</v>
          </cell>
          <cell r="G811" t="str">
            <v>DREBA2012-14</v>
          </cell>
          <cell r="H811" t="str">
            <v>AGGR MAN PFO</v>
          </cell>
        </row>
        <row r="812">
          <cell r="C812">
            <v>8115686</v>
          </cell>
          <cell r="D812" t="str">
            <v>DREBA2012-14AGGR MAN PFO-13636-A</v>
          </cell>
          <cell r="E812">
            <v>13636</v>
          </cell>
          <cell r="F812" t="str">
            <v>Portfolio Data &amp; Analysis/SHIN</v>
          </cell>
          <cell r="G812" t="str">
            <v>DREBA2012-14</v>
          </cell>
          <cell r="H812" t="str">
            <v>AGGR MAN PFO</v>
          </cell>
        </row>
        <row r="813">
          <cell r="C813">
            <v>8115687</v>
          </cell>
          <cell r="D813" t="str">
            <v>DREBA2012-14AGGR MAN PFO-13723-A</v>
          </cell>
          <cell r="E813">
            <v>13723</v>
          </cell>
          <cell r="F813" t="str">
            <v>Policy Planning</v>
          </cell>
          <cell r="G813" t="str">
            <v>DREBA2012-14</v>
          </cell>
          <cell r="H813" t="str">
            <v>AGGR MAN PFO</v>
          </cell>
        </row>
        <row r="814">
          <cell r="C814">
            <v>8115688</v>
          </cell>
          <cell r="D814" t="str">
            <v>DREBA2012-14AGGR MAN PFO-13973-A</v>
          </cell>
          <cell r="E814">
            <v>13973</v>
          </cell>
          <cell r="F814" t="str">
            <v>Business System Administration</v>
          </cell>
          <cell r="G814" t="str">
            <v>DREBA2012-14</v>
          </cell>
          <cell r="H814" t="str">
            <v>AGGR MAN PFO</v>
          </cell>
        </row>
        <row r="815">
          <cell r="C815">
            <v>8115689</v>
          </cell>
          <cell r="D815" t="str">
            <v>DREBA2012-14AGGR MAN PFO-14045-A</v>
          </cell>
          <cell r="E815">
            <v>14045</v>
          </cell>
          <cell r="F815" t="str">
            <v>Policy Implementation &amp; Reporting</v>
          </cell>
          <cell r="G815" t="str">
            <v>DREBA2012-14</v>
          </cell>
          <cell r="H815" t="str">
            <v>AGGR MAN PFO</v>
          </cell>
        </row>
        <row r="816">
          <cell r="C816">
            <v>8115690</v>
          </cell>
          <cell r="D816" t="str">
            <v>DREBA2012-14AGGR MAN PFO-14714-A</v>
          </cell>
          <cell r="E816">
            <v>14714</v>
          </cell>
          <cell r="F816" t="str">
            <v>Operations Support</v>
          </cell>
          <cell r="G816" t="str">
            <v>DREBA2012-14</v>
          </cell>
          <cell r="H816" t="str">
            <v>AGGR MAN PFO</v>
          </cell>
        </row>
        <row r="817">
          <cell r="C817">
            <v>8115691</v>
          </cell>
          <cell r="D817" t="str">
            <v>DREBA2012-14AUTO DR-10847-A</v>
          </cell>
          <cell r="E817">
            <v>10847</v>
          </cell>
          <cell r="F817" t="str">
            <v>Emerging Markets - Demand Response</v>
          </cell>
          <cell r="G817" t="str">
            <v>DREBA2012-14</v>
          </cell>
          <cell r="H817" t="str">
            <v>AUTO DR</v>
          </cell>
        </row>
        <row r="818">
          <cell r="C818">
            <v>8115692</v>
          </cell>
          <cell r="D818" t="str">
            <v>DREBA2012-14AUTO DR-13636-A</v>
          </cell>
          <cell r="E818">
            <v>13636</v>
          </cell>
          <cell r="F818" t="str">
            <v>Portfolio Data &amp; Analysis/SHIN</v>
          </cell>
          <cell r="G818" t="str">
            <v>DREBA2012-14</v>
          </cell>
          <cell r="H818" t="str">
            <v>AUTO DR</v>
          </cell>
        </row>
        <row r="819">
          <cell r="C819">
            <v>8115693</v>
          </cell>
          <cell r="D819" t="str">
            <v>DREBA2012-14AUTO DR-13701-A</v>
          </cell>
          <cell r="E819">
            <v>13701</v>
          </cell>
          <cell r="F819" t="str">
            <v>CES Economic Modeling</v>
          </cell>
          <cell r="G819" t="str">
            <v>DREBA2012-14</v>
          </cell>
          <cell r="H819" t="str">
            <v>AUTO DR</v>
          </cell>
        </row>
        <row r="820">
          <cell r="C820">
            <v>8115694</v>
          </cell>
          <cell r="D820" t="str">
            <v>DREBA2012-14AUTO DR-13723-A</v>
          </cell>
          <cell r="E820">
            <v>13723</v>
          </cell>
          <cell r="F820" t="str">
            <v>Policy Planning</v>
          </cell>
          <cell r="G820" t="str">
            <v>DREBA2012-14</v>
          </cell>
          <cell r="H820" t="str">
            <v>AUTO DR</v>
          </cell>
        </row>
        <row r="821">
          <cell r="C821">
            <v>8115695</v>
          </cell>
          <cell r="D821" t="str">
            <v>DREBA2012-14AUTO DR-13983-A</v>
          </cell>
          <cell r="E821">
            <v>13983</v>
          </cell>
          <cell r="F821" t="str">
            <v>Emerging Information Products &amp; Platform</v>
          </cell>
          <cell r="G821" t="str">
            <v>DREBA2012-14</v>
          </cell>
          <cell r="H821" t="str">
            <v>AUTO DR</v>
          </cell>
        </row>
        <row r="822">
          <cell r="C822">
            <v>8115696</v>
          </cell>
          <cell r="D822" t="str">
            <v>DREBA2012-14AUTO DR-13988-A</v>
          </cell>
          <cell r="E822">
            <v>13988</v>
          </cell>
          <cell r="F822" t="str">
            <v>Product Lifecycle, Lifecycle &amp; Road Map</v>
          </cell>
          <cell r="G822" t="str">
            <v>DREBA2012-14</v>
          </cell>
          <cell r="H822" t="str">
            <v>AUTO DR</v>
          </cell>
        </row>
        <row r="823">
          <cell r="C823">
            <v>8115697</v>
          </cell>
          <cell r="D823" t="str">
            <v>DREBA2012-14AUTO DR-14045-A</v>
          </cell>
          <cell r="E823">
            <v>14045</v>
          </cell>
          <cell r="F823" t="str">
            <v>Policy Implementation &amp; Reporting</v>
          </cell>
          <cell r="G823" t="str">
            <v>DREBA2012-14</v>
          </cell>
          <cell r="H823" t="str">
            <v>AUTO DR</v>
          </cell>
        </row>
        <row r="824">
          <cell r="C824">
            <v>8115698</v>
          </cell>
          <cell r="D824" t="str">
            <v>DREBA2012-14BASEINTERRUP-10847-A</v>
          </cell>
          <cell r="E824">
            <v>10847</v>
          </cell>
          <cell r="F824" t="str">
            <v>Emerging Markets - Demand Response</v>
          </cell>
          <cell r="G824" t="str">
            <v>DREBA2012-14</v>
          </cell>
          <cell r="H824" t="str">
            <v>BASEINTERRUP</v>
          </cell>
        </row>
        <row r="825">
          <cell r="C825">
            <v>8115699</v>
          </cell>
          <cell r="D825" t="str">
            <v>DREBA2012-14BASEINTERRUP-13636-A</v>
          </cell>
          <cell r="E825">
            <v>13636</v>
          </cell>
          <cell r="F825" t="str">
            <v>Portfolio Data &amp; Analysis/SHIN</v>
          </cell>
          <cell r="G825" t="str">
            <v>DREBA2012-14</v>
          </cell>
          <cell r="H825" t="str">
            <v>BASEINTERRUP</v>
          </cell>
        </row>
        <row r="826">
          <cell r="C826">
            <v>8115700</v>
          </cell>
          <cell r="D826" t="str">
            <v>DREBA2012-14BASEINTERRUP-13701-A</v>
          </cell>
          <cell r="E826">
            <v>13701</v>
          </cell>
          <cell r="F826" t="str">
            <v>CES Economic Modeling</v>
          </cell>
          <cell r="G826" t="str">
            <v>DREBA2012-14</v>
          </cell>
          <cell r="H826" t="str">
            <v>BASEINTERRUP</v>
          </cell>
        </row>
        <row r="827">
          <cell r="C827">
            <v>8115701</v>
          </cell>
          <cell r="D827" t="str">
            <v>DREBA2012-14BASEINTERRUP-13723-A</v>
          </cell>
          <cell r="E827">
            <v>13723</v>
          </cell>
          <cell r="F827" t="str">
            <v>Policy Planning</v>
          </cell>
          <cell r="G827" t="str">
            <v>DREBA2012-14</v>
          </cell>
          <cell r="H827" t="str">
            <v>BASEINTERRUP</v>
          </cell>
        </row>
        <row r="828">
          <cell r="C828">
            <v>8115702</v>
          </cell>
          <cell r="D828" t="str">
            <v>DREBA2012-14BASEINTERRUP-13983-A</v>
          </cell>
          <cell r="E828">
            <v>13983</v>
          </cell>
          <cell r="F828" t="str">
            <v>Emerging Information Products &amp; Platform</v>
          </cell>
          <cell r="G828" t="str">
            <v>DREBA2012-14</v>
          </cell>
          <cell r="H828" t="str">
            <v>BASEINTERRUP</v>
          </cell>
        </row>
        <row r="829">
          <cell r="C829">
            <v>8115703</v>
          </cell>
          <cell r="D829" t="str">
            <v>DREBA2012-14BASEINTERRUP-13988-A</v>
          </cell>
          <cell r="E829">
            <v>13988</v>
          </cell>
          <cell r="F829" t="str">
            <v>Product Lifecycle, Lifecycle &amp; Road Map</v>
          </cell>
          <cell r="G829" t="str">
            <v>DREBA2012-14</v>
          </cell>
          <cell r="H829" t="str">
            <v>BASEINTERRUP</v>
          </cell>
        </row>
        <row r="830">
          <cell r="C830">
            <v>8115704</v>
          </cell>
          <cell r="D830" t="str">
            <v>DREBA2012-14BASEINTERRUP-14045-A</v>
          </cell>
          <cell r="E830">
            <v>14045</v>
          </cell>
          <cell r="F830" t="str">
            <v>Policy Implementation &amp; Reporting</v>
          </cell>
          <cell r="G830" t="str">
            <v>DREBA2012-14</v>
          </cell>
          <cell r="H830" t="str">
            <v>BASEINTERRUP</v>
          </cell>
        </row>
        <row r="831">
          <cell r="C831">
            <v>8115705</v>
          </cell>
          <cell r="D831" t="str">
            <v>DREBA2012-14C&amp;I INTM RSC-10847-A</v>
          </cell>
          <cell r="E831">
            <v>10847</v>
          </cell>
          <cell r="F831" t="str">
            <v>Emerging Markets - Demand Response</v>
          </cell>
          <cell r="G831" t="str">
            <v>DREBA2012-14</v>
          </cell>
          <cell r="H831" t="str">
            <v>C&amp;I INTM RSC</v>
          </cell>
        </row>
        <row r="832">
          <cell r="C832">
            <v>8115706</v>
          </cell>
          <cell r="D832" t="str">
            <v>DREBA2012-14C&amp;I INTM RSC-13636-A</v>
          </cell>
          <cell r="E832">
            <v>13636</v>
          </cell>
          <cell r="F832" t="str">
            <v>Portfolio Data &amp; Analysis/SHIN</v>
          </cell>
          <cell r="G832" t="str">
            <v>DREBA2012-14</v>
          </cell>
          <cell r="H832" t="str">
            <v>C&amp;I INTM RSC</v>
          </cell>
        </row>
        <row r="833">
          <cell r="C833">
            <v>8115707</v>
          </cell>
          <cell r="D833" t="str">
            <v>DREBA2012-14C&amp;I INTM RSC-13701-A</v>
          </cell>
          <cell r="E833">
            <v>13701</v>
          </cell>
          <cell r="F833" t="str">
            <v>CES Economic Modeling</v>
          </cell>
          <cell r="G833" t="str">
            <v>DREBA2012-14</v>
          </cell>
          <cell r="H833" t="str">
            <v>C&amp;I INTM RSC</v>
          </cell>
        </row>
        <row r="834">
          <cell r="C834">
            <v>8115708</v>
          </cell>
          <cell r="D834" t="str">
            <v>DREBA2012-14C&amp;I INTM RSC-13723-A</v>
          </cell>
          <cell r="E834">
            <v>13723</v>
          </cell>
          <cell r="F834" t="str">
            <v>Policy Planning</v>
          </cell>
          <cell r="G834" t="str">
            <v>DREBA2012-14</v>
          </cell>
          <cell r="H834" t="str">
            <v>C&amp;I INTM RSC</v>
          </cell>
        </row>
        <row r="835">
          <cell r="C835">
            <v>8115709</v>
          </cell>
          <cell r="D835" t="str">
            <v>DREBA2012-14C&amp;I INTM RSC-13983-A</v>
          </cell>
          <cell r="E835">
            <v>13983</v>
          </cell>
          <cell r="F835" t="str">
            <v>Emerging Information Products &amp; Platform</v>
          </cell>
          <cell r="G835" t="str">
            <v>DREBA2012-14</v>
          </cell>
          <cell r="H835" t="str">
            <v>C&amp;I INTM RSC</v>
          </cell>
        </row>
        <row r="836">
          <cell r="C836">
            <v>8115710</v>
          </cell>
          <cell r="D836" t="str">
            <v>DREBA2012-14C&amp;I INTM RSC-13988-A</v>
          </cell>
          <cell r="E836">
            <v>13988</v>
          </cell>
          <cell r="F836" t="str">
            <v>Product Lifecycle, Lifecycle &amp; Road Map</v>
          </cell>
          <cell r="G836" t="str">
            <v>DREBA2012-14</v>
          </cell>
          <cell r="H836" t="str">
            <v>C&amp;I INTM RSC</v>
          </cell>
        </row>
        <row r="837">
          <cell r="C837">
            <v>8115711</v>
          </cell>
          <cell r="D837" t="str">
            <v>DREBA2012-14CAPACIT BIDD-10847-A</v>
          </cell>
          <cell r="E837">
            <v>10847</v>
          </cell>
          <cell r="F837" t="str">
            <v>Emerging Markets - Demand Response</v>
          </cell>
          <cell r="G837" t="str">
            <v>DREBA2012-14</v>
          </cell>
          <cell r="H837" t="str">
            <v>CAPACIT BIDD</v>
          </cell>
        </row>
        <row r="838">
          <cell r="C838">
            <v>8115712</v>
          </cell>
          <cell r="D838" t="str">
            <v>DREBA2012-14CAPACIT BIDD-12835-A</v>
          </cell>
          <cell r="E838">
            <v>12835</v>
          </cell>
          <cell r="F838" t="str">
            <v>Demand Response Operations</v>
          </cell>
          <cell r="G838" t="str">
            <v>DREBA2012-14</v>
          </cell>
          <cell r="H838" t="str">
            <v>CAPACIT BIDD</v>
          </cell>
        </row>
        <row r="839">
          <cell r="C839">
            <v>8115713</v>
          </cell>
          <cell r="D839" t="str">
            <v>DREBA2012-14CAPACIT BIDD-13636-A</v>
          </cell>
          <cell r="E839">
            <v>13636</v>
          </cell>
          <cell r="F839" t="str">
            <v>Portfolio Data &amp; Analysis/SHIN</v>
          </cell>
          <cell r="G839" t="str">
            <v>DREBA2012-14</v>
          </cell>
          <cell r="H839" t="str">
            <v>CAPACIT BIDD</v>
          </cell>
        </row>
        <row r="840">
          <cell r="C840">
            <v>8115714</v>
          </cell>
          <cell r="D840" t="str">
            <v>DREBA2012-14CAPACIT BIDD-13723-A</v>
          </cell>
          <cell r="E840">
            <v>13723</v>
          </cell>
          <cell r="F840" t="str">
            <v>Policy Planning</v>
          </cell>
          <cell r="G840" t="str">
            <v>DREBA2012-14</v>
          </cell>
          <cell r="H840" t="str">
            <v>CAPACIT BIDD</v>
          </cell>
        </row>
        <row r="841">
          <cell r="C841">
            <v>8115715</v>
          </cell>
          <cell r="D841" t="str">
            <v>DREBA2012-14CAPACIT BIDD-13973-A</v>
          </cell>
          <cell r="E841">
            <v>13973</v>
          </cell>
          <cell r="F841" t="str">
            <v>Business System Administration</v>
          </cell>
          <cell r="G841" t="str">
            <v>DREBA2012-14</v>
          </cell>
          <cell r="H841" t="str">
            <v>CAPACIT BIDD</v>
          </cell>
        </row>
        <row r="842">
          <cell r="C842">
            <v>8115716</v>
          </cell>
          <cell r="D842" t="str">
            <v>DREBA2012-14CAPACIT BIDD-14045-A</v>
          </cell>
          <cell r="E842">
            <v>14045</v>
          </cell>
          <cell r="F842" t="str">
            <v>Policy Implementation &amp; Reporting</v>
          </cell>
          <cell r="G842" t="str">
            <v>DREBA2012-14</v>
          </cell>
          <cell r="H842" t="str">
            <v>CAPACIT BIDD</v>
          </cell>
        </row>
        <row r="843">
          <cell r="C843">
            <v>8115717</v>
          </cell>
          <cell r="D843" t="str">
            <v>DREBA2012-14CAPACIT BIDD-14714-A</v>
          </cell>
          <cell r="E843">
            <v>14714</v>
          </cell>
          <cell r="F843" t="str">
            <v>Operations Support</v>
          </cell>
          <cell r="G843" t="str">
            <v>DREBA2012-14</v>
          </cell>
          <cell r="H843" t="str">
            <v>CAPACIT BIDD</v>
          </cell>
        </row>
        <row r="844">
          <cell r="C844">
            <v>8115718</v>
          </cell>
          <cell r="D844" t="str">
            <v>DREBA2012-14DEMAND BIDD-10847-A</v>
          </cell>
          <cell r="E844">
            <v>10847</v>
          </cell>
          <cell r="F844" t="str">
            <v>Emerging Markets - Demand Response</v>
          </cell>
          <cell r="G844" t="str">
            <v>DREBA2012-14</v>
          </cell>
          <cell r="H844" t="str">
            <v>DEMAND BIDD</v>
          </cell>
        </row>
        <row r="845">
          <cell r="C845">
            <v>8115719</v>
          </cell>
          <cell r="D845" t="str">
            <v>DREBA2012-14DEMAND BIDD-13636-A</v>
          </cell>
          <cell r="E845">
            <v>13636</v>
          </cell>
          <cell r="F845" t="str">
            <v>Portfolio Data &amp; Analysis/SHIN</v>
          </cell>
          <cell r="G845" t="str">
            <v>DREBA2012-14</v>
          </cell>
          <cell r="H845" t="str">
            <v>DEMAND BIDD</v>
          </cell>
        </row>
        <row r="846">
          <cell r="C846">
            <v>8115720</v>
          </cell>
          <cell r="D846" t="str">
            <v>DREBA2012-14DEMAND BIDD-13701-A</v>
          </cell>
          <cell r="E846">
            <v>13701</v>
          </cell>
          <cell r="F846" t="str">
            <v>CES Economic Modeling</v>
          </cell>
          <cell r="G846" t="str">
            <v>DREBA2012-14</v>
          </cell>
          <cell r="H846" t="str">
            <v>DEMAND BIDD</v>
          </cell>
        </row>
        <row r="847">
          <cell r="C847">
            <v>8115721</v>
          </cell>
          <cell r="D847" t="str">
            <v>DREBA2012-14DEMAND BIDD-13723-A</v>
          </cell>
          <cell r="E847">
            <v>13723</v>
          </cell>
          <cell r="F847" t="str">
            <v>Policy Planning</v>
          </cell>
          <cell r="G847" t="str">
            <v>DREBA2012-14</v>
          </cell>
          <cell r="H847" t="str">
            <v>DEMAND BIDD</v>
          </cell>
        </row>
        <row r="848">
          <cell r="C848">
            <v>8115722</v>
          </cell>
          <cell r="D848" t="str">
            <v>DREBA2012-14DEMAND BIDD-13983-A</v>
          </cell>
          <cell r="E848">
            <v>13983</v>
          </cell>
          <cell r="F848" t="str">
            <v>Emerging Information Products &amp; Platform</v>
          </cell>
          <cell r="G848" t="str">
            <v>DREBA2012-14</v>
          </cell>
          <cell r="H848" t="str">
            <v>DEMAND BIDD</v>
          </cell>
        </row>
        <row r="849">
          <cell r="C849">
            <v>8115723</v>
          </cell>
          <cell r="D849" t="str">
            <v>DREBA2012-14DEMAND BIDD-13988-A</v>
          </cell>
          <cell r="E849">
            <v>13988</v>
          </cell>
          <cell r="F849" t="str">
            <v>Product Lifecycle, Lifecycle &amp; Road Map</v>
          </cell>
          <cell r="G849" t="str">
            <v>DREBA2012-14</v>
          </cell>
          <cell r="H849" t="str">
            <v>DEMAND BIDD</v>
          </cell>
        </row>
        <row r="850">
          <cell r="C850">
            <v>8115724</v>
          </cell>
          <cell r="D850" t="str">
            <v>DREBA2012-14DEMAND BIDD-14045-A</v>
          </cell>
          <cell r="E850">
            <v>14045</v>
          </cell>
          <cell r="F850" t="str">
            <v>Policy Implementation &amp; Reporting</v>
          </cell>
          <cell r="G850" t="str">
            <v>DREBA2012-14</v>
          </cell>
          <cell r="H850" t="str">
            <v>DEMAND BIDD</v>
          </cell>
        </row>
        <row r="851">
          <cell r="C851">
            <v>8115725</v>
          </cell>
          <cell r="D851" t="str">
            <v>DREBA2012-14DR CORE E&amp;T-11003-A</v>
          </cell>
          <cell r="E851">
            <v>11003</v>
          </cell>
          <cell r="F851" t="str">
            <v>Sales &amp; Service North Coast</v>
          </cell>
          <cell r="G851" t="str">
            <v>DREBA2012-14</v>
          </cell>
          <cell r="H851" t="str">
            <v>DR CORE E&amp;T</v>
          </cell>
        </row>
        <row r="852">
          <cell r="C852">
            <v>8115726</v>
          </cell>
          <cell r="D852" t="str">
            <v>DREBA2012-14DR CORE E&amp;T-11018-A</v>
          </cell>
          <cell r="E852">
            <v>11018</v>
          </cell>
          <cell r="F852" t="str">
            <v>Sales &amp; Service San Jose</v>
          </cell>
          <cell r="G852" t="str">
            <v>DREBA2012-14</v>
          </cell>
          <cell r="H852" t="str">
            <v>DR CORE E&amp;T</v>
          </cell>
        </row>
        <row r="853">
          <cell r="C853">
            <v>8115727</v>
          </cell>
          <cell r="D853" t="str">
            <v>DREBA2012-14DR CORE E&amp;T-11030-A</v>
          </cell>
          <cell r="E853">
            <v>11030</v>
          </cell>
          <cell r="F853" t="str">
            <v>Sales &amp; Service Area 6 North</v>
          </cell>
          <cell r="G853" t="str">
            <v>DREBA2012-14</v>
          </cell>
          <cell r="H853" t="str">
            <v>DR CORE E&amp;T</v>
          </cell>
        </row>
        <row r="854">
          <cell r="C854">
            <v>8115728</v>
          </cell>
          <cell r="D854" t="str">
            <v>DREBA2012-14DR CORE E&amp;T-11041-A</v>
          </cell>
          <cell r="E854">
            <v>11041</v>
          </cell>
          <cell r="F854" t="str">
            <v>Sales &amp; Service Area 6 - Sac/Sierra</v>
          </cell>
          <cell r="G854" t="str">
            <v>DREBA2012-14</v>
          </cell>
          <cell r="H854" t="str">
            <v>DR CORE E&amp;T</v>
          </cell>
        </row>
        <row r="855">
          <cell r="C855">
            <v>8115729</v>
          </cell>
          <cell r="D855" t="str">
            <v>DREBA2012-14DR CORE E&amp;T-11081-A</v>
          </cell>
          <cell r="E855">
            <v>11081</v>
          </cell>
          <cell r="F855" t="str">
            <v>Sales &amp; Service Fresno</v>
          </cell>
          <cell r="G855" t="str">
            <v>DREBA2012-14</v>
          </cell>
          <cell r="H855" t="str">
            <v>DR CORE E&amp;T</v>
          </cell>
        </row>
        <row r="856">
          <cell r="C856">
            <v>8115730</v>
          </cell>
          <cell r="D856" t="str">
            <v>DREBA2012-14DR CORE E&amp;T-11086-A</v>
          </cell>
          <cell r="E856">
            <v>11086</v>
          </cell>
          <cell r="F856" t="str">
            <v>Sales &amp; Service Kern</v>
          </cell>
          <cell r="G856" t="str">
            <v>DREBA2012-14</v>
          </cell>
          <cell r="H856" t="str">
            <v>DR CORE E&amp;T</v>
          </cell>
        </row>
        <row r="857">
          <cell r="C857">
            <v>8115731</v>
          </cell>
          <cell r="D857" t="str">
            <v>DREBA2012-14DR CORE E&amp;T-11095-A</v>
          </cell>
          <cell r="E857">
            <v>11095</v>
          </cell>
          <cell r="F857" t="str">
            <v>Sales &amp; Service Area 5-Stockton/Yosemite</v>
          </cell>
          <cell r="G857" t="str">
            <v>DREBA2012-14</v>
          </cell>
          <cell r="H857" t="str">
            <v>DR CORE E&amp;T</v>
          </cell>
        </row>
        <row r="858">
          <cell r="C858">
            <v>8115732</v>
          </cell>
          <cell r="D858" t="str">
            <v>DREBA2012-14DR CORE E&amp;T-11114-A</v>
          </cell>
          <cell r="E858">
            <v>11114</v>
          </cell>
          <cell r="F858" t="str">
            <v>Sales  Operations</v>
          </cell>
          <cell r="G858" t="str">
            <v>DREBA2012-14</v>
          </cell>
          <cell r="H858" t="str">
            <v>DR CORE E&amp;T</v>
          </cell>
        </row>
        <row r="859">
          <cell r="C859">
            <v>8115733</v>
          </cell>
          <cell r="D859" t="str">
            <v>DREBA2012-14DR CORE E&amp;T-11696-A</v>
          </cell>
          <cell r="E859">
            <v>11696</v>
          </cell>
          <cell r="F859" t="str">
            <v>Sales &amp; Service Area 2</v>
          </cell>
          <cell r="G859" t="str">
            <v>DREBA2012-14</v>
          </cell>
          <cell r="H859" t="str">
            <v>DR CORE E&amp;T</v>
          </cell>
        </row>
        <row r="860">
          <cell r="C860">
            <v>8115734</v>
          </cell>
          <cell r="D860" t="str">
            <v>DREBA2012-14DR CORE E&amp;T-11764-A</v>
          </cell>
          <cell r="E860">
            <v>11764</v>
          </cell>
          <cell r="F860" t="str">
            <v>Sales &amp; Service Area 1 - SF/PN</v>
          </cell>
          <cell r="G860" t="str">
            <v>DREBA2012-14</v>
          </cell>
          <cell r="H860" t="str">
            <v>DR CORE E&amp;T</v>
          </cell>
        </row>
        <row r="861">
          <cell r="C861">
            <v>8115735</v>
          </cell>
          <cell r="D861" t="str">
            <v>DREBA2012-14DR CORE E&amp;T-12866-A</v>
          </cell>
          <cell r="E861">
            <v>12866</v>
          </cell>
          <cell r="F861" t="str">
            <v>Fed/State/Ind SAM</v>
          </cell>
          <cell r="G861" t="str">
            <v>DREBA2012-14</v>
          </cell>
          <cell r="H861" t="str">
            <v>DR CORE E&amp;T</v>
          </cell>
        </row>
        <row r="862">
          <cell r="C862">
            <v>8115736</v>
          </cell>
          <cell r="D862" t="str">
            <v>DREBA2012-14DR CORE E&amp;T-13636-A</v>
          </cell>
          <cell r="E862">
            <v>13636</v>
          </cell>
          <cell r="F862" t="str">
            <v>Portfolio Data &amp; Analysis/SHIN</v>
          </cell>
          <cell r="G862" t="str">
            <v>DREBA2012-14</v>
          </cell>
          <cell r="H862" t="str">
            <v>DR CORE E&amp;T</v>
          </cell>
        </row>
        <row r="863">
          <cell r="C863">
            <v>8115737</v>
          </cell>
          <cell r="D863" t="str">
            <v>DREBA2012-14DR CORE E&amp;T-13678-A</v>
          </cell>
          <cell r="E863">
            <v>13678</v>
          </cell>
          <cell r="F863" t="str">
            <v>Large Business: Govt, Com, AG</v>
          </cell>
          <cell r="G863" t="str">
            <v>DREBA2012-14</v>
          </cell>
          <cell r="H863" t="str">
            <v>DR CORE E&amp;T</v>
          </cell>
        </row>
        <row r="864">
          <cell r="C864">
            <v>8115738</v>
          </cell>
          <cell r="D864" t="str">
            <v>DREBA2012-14DR CORE E&amp;T-13723-A</v>
          </cell>
          <cell r="E864">
            <v>13723</v>
          </cell>
          <cell r="F864" t="str">
            <v>Policy Planning</v>
          </cell>
          <cell r="G864" t="str">
            <v>DREBA2012-14</v>
          </cell>
          <cell r="H864" t="str">
            <v>DR CORE E&amp;T</v>
          </cell>
        </row>
        <row r="865">
          <cell r="C865">
            <v>8115739</v>
          </cell>
          <cell r="D865" t="str">
            <v>DREBA2012-14DR CORE E&amp;T-13760-A</v>
          </cell>
          <cell r="E865">
            <v>13760</v>
          </cell>
          <cell r="F865" t="str">
            <v>Marketing Ops, Small Medium Business</v>
          </cell>
          <cell r="G865" t="str">
            <v>DREBA2012-14</v>
          </cell>
          <cell r="H865" t="str">
            <v>DR CORE E&amp;T</v>
          </cell>
        </row>
        <row r="866">
          <cell r="C866">
            <v>8115740</v>
          </cell>
          <cell r="D866" t="str">
            <v>DREBA2012-14DR CORE E&amp;T-13840-A</v>
          </cell>
          <cell r="E866">
            <v>13840</v>
          </cell>
          <cell r="F866" t="str">
            <v>Solut Mktg - Residential</v>
          </cell>
          <cell r="G866" t="str">
            <v>DREBA2012-14</v>
          </cell>
          <cell r="H866" t="str">
            <v>DR CORE E&amp;T</v>
          </cell>
        </row>
        <row r="867">
          <cell r="C867">
            <v>8115741</v>
          </cell>
          <cell r="D867" t="str">
            <v>DREBA2012-14DR CORE E&amp;T-13984-A</v>
          </cell>
          <cell r="E867">
            <v>13984</v>
          </cell>
          <cell r="F867" t="str">
            <v>Customer Insight &amp; Strategy Director</v>
          </cell>
          <cell r="G867" t="str">
            <v>DREBA2012-14</v>
          </cell>
          <cell r="H867" t="str">
            <v>DR CORE E&amp;T</v>
          </cell>
        </row>
        <row r="868">
          <cell r="C868">
            <v>8115742</v>
          </cell>
          <cell r="D868" t="str">
            <v>DREBA2012-14DR CORE E&amp;T-14710-A</v>
          </cell>
          <cell r="E868">
            <v>14710</v>
          </cell>
          <cell r="F868" t="str">
            <v>Small Medium Bus Energy Solution &amp; Svc</v>
          </cell>
          <cell r="G868" t="str">
            <v>DREBA2012-14</v>
          </cell>
          <cell r="H868" t="str">
            <v>DR CORE E&amp;T</v>
          </cell>
        </row>
        <row r="869">
          <cell r="C869">
            <v>8115743</v>
          </cell>
          <cell r="D869" t="str">
            <v>DREBA2012-14DR CORE E&amp;T-14712-A</v>
          </cell>
          <cell r="E869">
            <v>14712</v>
          </cell>
          <cell r="F869" t="str">
            <v>Post-Sales Support</v>
          </cell>
          <cell r="G869" t="str">
            <v>DREBA2012-14</v>
          </cell>
          <cell r="H869" t="str">
            <v>DR CORE E&amp;T</v>
          </cell>
        </row>
        <row r="870">
          <cell r="C870">
            <v>8115744</v>
          </cell>
          <cell r="D870" t="str">
            <v>DREBA2012-14DR CORE MKT-11003-A</v>
          </cell>
          <cell r="E870">
            <v>11003</v>
          </cell>
          <cell r="F870" t="str">
            <v>Sales &amp; Service North Coast</v>
          </cell>
          <cell r="G870" t="str">
            <v>DREBA2012-14</v>
          </cell>
          <cell r="H870" t="str">
            <v>DR CORE MKT</v>
          </cell>
        </row>
        <row r="871">
          <cell r="C871">
            <v>8115745</v>
          </cell>
          <cell r="D871" t="str">
            <v>DREBA2012-14DR CORE MKT-11018-A</v>
          </cell>
          <cell r="E871">
            <v>11018</v>
          </cell>
          <cell r="F871" t="str">
            <v>Sales &amp; Service San Jose</v>
          </cell>
          <cell r="G871" t="str">
            <v>DREBA2012-14</v>
          </cell>
          <cell r="H871" t="str">
            <v>DR CORE MKT</v>
          </cell>
        </row>
        <row r="872">
          <cell r="C872">
            <v>8115746</v>
          </cell>
          <cell r="D872" t="str">
            <v>DREBA2012-14DR CORE MKT-11030-A</v>
          </cell>
          <cell r="E872">
            <v>11030</v>
          </cell>
          <cell r="F872" t="str">
            <v>Sales &amp; Service Area 6 North</v>
          </cell>
          <cell r="G872" t="str">
            <v>DREBA2012-14</v>
          </cell>
          <cell r="H872" t="str">
            <v>DR CORE MKT</v>
          </cell>
        </row>
        <row r="873">
          <cell r="C873">
            <v>8115747</v>
          </cell>
          <cell r="D873" t="str">
            <v>DREBA2012-14DR CORE MKT-11041-A</v>
          </cell>
          <cell r="E873">
            <v>11041</v>
          </cell>
          <cell r="F873" t="str">
            <v>Sales &amp; Service Area 6 - Sac/Sierra</v>
          </cell>
          <cell r="G873" t="str">
            <v>DREBA2012-14</v>
          </cell>
          <cell r="H873" t="str">
            <v>DR CORE MKT</v>
          </cell>
        </row>
        <row r="874">
          <cell r="C874">
            <v>8115748</v>
          </cell>
          <cell r="D874" t="str">
            <v>DREBA2012-14DR CORE MKT-11081-A</v>
          </cell>
          <cell r="E874">
            <v>11081</v>
          </cell>
          <cell r="F874" t="str">
            <v>Sales &amp; Service Fresno</v>
          </cell>
          <cell r="G874" t="str">
            <v>DREBA2012-14</v>
          </cell>
          <cell r="H874" t="str">
            <v>DR CORE MKT</v>
          </cell>
        </row>
        <row r="875">
          <cell r="C875">
            <v>8115749</v>
          </cell>
          <cell r="D875" t="str">
            <v>DREBA2012-14DR CORE MKT-11086-A</v>
          </cell>
          <cell r="E875">
            <v>11086</v>
          </cell>
          <cell r="F875" t="str">
            <v>Sales &amp; Service Kern</v>
          </cell>
          <cell r="G875" t="str">
            <v>DREBA2012-14</v>
          </cell>
          <cell r="H875" t="str">
            <v>DR CORE MKT</v>
          </cell>
        </row>
        <row r="876">
          <cell r="C876">
            <v>8115750</v>
          </cell>
          <cell r="D876" t="str">
            <v>DREBA2012-14DR CORE MKT-11095-A</v>
          </cell>
          <cell r="E876">
            <v>11095</v>
          </cell>
          <cell r="F876" t="str">
            <v>Sales &amp; Service Area 5-Stockton/Yosemite</v>
          </cell>
          <cell r="G876" t="str">
            <v>DREBA2012-14</v>
          </cell>
          <cell r="H876" t="str">
            <v>DR CORE MKT</v>
          </cell>
        </row>
        <row r="877">
          <cell r="C877">
            <v>8115751</v>
          </cell>
          <cell r="D877" t="str">
            <v>DREBA2012-14DR CORE MKT-11114-A</v>
          </cell>
          <cell r="E877">
            <v>11114</v>
          </cell>
          <cell r="F877" t="str">
            <v>Sales  Operations</v>
          </cell>
          <cell r="G877" t="str">
            <v>DREBA2012-14</v>
          </cell>
          <cell r="H877" t="str">
            <v>DR CORE MKT</v>
          </cell>
        </row>
        <row r="878">
          <cell r="C878">
            <v>8115752</v>
          </cell>
          <cell r="D878" t="str">
            <v>DREBA2012-14DR CORE MKT-11696-A</v>
          </cell>
          <cell r="E878">
            <v>11696</v>
          </cell>
          <cell r="F878" t="str">
            <v>Sales &amp; Service Area 2</v>
          </cell>
          <cell r="G878" t="str">
            <v>DREBA2012-14</v>
          </cell>
          <cell r="H878" t="str">
            <v>DR CORE MKT</v>
          </cell>
        </row>
        <row r="879">
          <cell r="C879">
            <v>8115753</v>
          </cell>
          <cell r="D879" t="str">
            <v>DREBA2012-14DR CORE MKT-11764-A</v>
          </cell>
          <cell r="E879">
            <v>11764</v>
          </cell>
          <cell r="F879" t="str">
            <v>Sales &amp; Service Area 1 - SF/PN</v>
          </cell>
          <cell r="G879" t="str">
            <v>DREBA2012-14</v>
          </cell>
          <cell r="H879" t="str">
            <v>DR CORE MKT</v>
          </cell>
        </row>
        <row r="880">
          <cell r="C880">
            <v>8115754</v>
          </cell>
          <cell r="D880" t="str">
            <v>DREBA2012-14DR CORE MKT-12866-A</v>
          </cell>
          <cell r="E880">
            <v>12866</v>
          </cell>
          <cell r="F880" t="str">
            <v>Fed/State/Ind SAM</v>
          </cell>
          <cell r="G880" t="str">
            <v>DREBA2012-14</v>
          </cell>
          <cell r="H880" t="str">
            <v>DR CORE MKT</v>
          </cell>
        </row>
        <row r="881">
          <cell r="C881">
            <v>8115755</v>
          </cell>
          <cell r="D881" t="str">
            <v>DREBA2012-14DR CORE MKT-13636-A</v>
          </cell>
          <cell r="E881">
            <v>13636</v>
          </cell>
          <cell r="F881" t="str">
            <v>Portfolio Data &amp; Analysis/SHIN</v>
          </cell>
          <cell r="G881" t="str">
            <v>DREBA2012-14</v>
          </cell>
          <cell r="H881" t="str">
            <v>DR CORE MKT</v>
          </cell>
        </row>
        <row r="882">
          <cell r="C882">
            <v>8115756</v>
          </cell>
          <cell r="D882" t="str">
            <v>DREBA2012-14DR CORE MKT-13678-A</v>
          </cell>
          <cell r="E882">
            <v>13678</v>
          </cell>
          <cell r="F882" t="str">
            <v>Large Business: Govt, Com, AG</v>
          </cell>
          <cell r="G882" t="str">
            <v>DREBA2012-14</v>
          </cell>
          <cell r="H882" t="str">
            <v>DR CORE MKT</v>
          </cell>
        </row>
        <row r="883">
          <cell r="C883">
            <v>8115757</v>
          </cell>
          <cell r="D883" t="str">
            <v>DREBA2012-14DR CORE MKT-13723-A</v>
          </cell>
          <cell r="E883">
            <v>13723</v>
          </cell>
          <cell r="F883" t="str">
            <v>Policy Planning</v>
          </cell>
          <cell r="G883" t="str">
            <v>DREBA2012-14</v>
          </cell>
          <cell r="H883" t="str">
            <v>DR CORE MKT</v>
          </cell>
        </row>
        <row r="884">
          <cell r="C884">
            <v>8115758</v>
          </cell>
          <cell r="D884" t="str">
            <v>DREBA2012-14DR CORE MKT-13760-A</v>
          </cell>
          <cell r="E884">
            <v>13760</v>
          </cell>
          <cell r="F884" t="str">
            <v>Marketing Ops, Small Medium Business</v>
          </cell>
          <cell r="G884" t="str">
            <v>DREBA2012-14</v>
          </cell>
          <cell r="H884" t="str">
            <v>DR CORE MKT</v>
          </cell>
        </row>
        <row r="885">
          <cell r="C885">
            <v>8115759</v>
          </cell>
          <cell r="D885" t="str">
            <v>DREBA2012-14DR CORE MKT-13840-A</v>
          </cell>
          <cell r="E885">
            <v>13840</v>
          </cell>
          <cell r="F885" t="str">
            <v>Solut Mktg - Residential</v>
          </cell>
          <cell r="G885" t="str">
            <v>DREBA2012-14</v>
          </cell>
          <cell r="H885" t="str">
            <v>DR CORE MKT</v>
          </cell>
        </row>
        <row r="886">
          <cell r="C886">
            <v>8115760</v>
          </cell>
          <cell r="D886" t="str">
            <v>DREBA2012-14DR CORE MKT-13984-A</v>
          </cell>
          <cell r="E886">
            <v>13984</v>
          </cell>
          <cell r="F886" t="str">
            <v>Customer Insight &amp; Strategy Director</v>
          </cell>
          <cell r="G886" t="str">
            <v>DREBA2012-14</v>
          </cell>
          <cell r="H886" t="str">
            <v>DR CORE MKT</v>
          </cell>
        </row>
        <row r="887">
          <cell r="C887">
            <v>8115761</v>
          </cell>
          <cell r="D887" t="str">
            <v>DREBA2012-14DR CORE MKT-14045-A</v>
          </cell>
          <cell r="E887">
            <v>14045</v>
          </cell>
          <cell r="F887" t="str">
            <v>Policy Implementation &amp; Reporting</v>
          </cell>
          <cell r="G887" t="str">
            <v>DREBA2012-14</v>
          </cell>
          <cell r="H887" t="str">
            <v>DR CORE MKT</v>
          </cell>
        </row>
        <row r="888">
          <cell r="C888">
            <v>8115762</v>
          </cell>
          <cell r="D888" t="str">
            <v>DREBA2012-14DR CORE MKT-14710-A</v>
          </cell>
          <cell r="E888">
            <v>14710</v>
          </cell>
          <cell r="F888" t="str">
            <v>Small Medium Bus Energy Solution &amp; Svc</v>
          </cell>
          <cell r="G888" t="str">
            <v>DREBA2012-14</v>
          </cell>
          <cell r="H888" t="str">
            <v>DR CORE MKT</v>
          </cell>
        </row>
        <row r="889">
          <cell r="C889">
            <v>8115763</v>
          </cell>
          <cell r="D889" t="str">
            <v>DREBA2012-14DR CORE MKT-14712-A</v>
          </cell>
          <cell r="E889">
            <v>14712</v>
          </cell>
          <cell r="F889" t="str">
            <v>Post-Sales Support</v>
          </cell>
          <cell r="G889" t="str">
            <v>DREBA2012-14</v>
          </cell>
          <cell r="H889" t="str">
            <v>DR CORE MKT</v>
          </cell>
        </row>
        <row r="890">
          <cell r="C890">
            <v>8115764</v>
          </cell>
          <cell r="D890" t="str">
            <v>DREBA2012-14DR ONLN EROL-12835-A</v>
          </cell>
          <cell r="E890">
            <v>12835</v>
          </cell>
          <cell r="F890" t="str">
            <v>Demand Response Operations</v>
          </cell>
          <cell r="G890" t="str">
            <v>DREBA2012-14</v>
          </cell>
          <cell r="H890" t="str">
            <v>DR ONLN EROL</v>
          </cell>
        </row>
        <row r="891">
          <cell r="C891">
            <v>8115765</v>
          </cell>
          <cell r="D891" t="str">
            <v>DREBA2012-14DR ONLN EROL-13636-A</v>
          </cell>
          <cell r="E891">
            <v>13636</v>
          </cell>
          <cell r="F891" t="str">
            <v>Portfolio Data &amp; Analysis/SHIN</v>
          </cell>
          <cell r="G891" t="str">
            <v>DREBA2012-14</v>
          </cell>
          <cell r="H891" t="str">
            <v>DR ONLN EROL</v>
          </cell>
        </row>
        <row r="892">
          <cell r="C892">
            <v>8115766</v>
          </cell>
          <cell r="D892" t="str">
            <v>DREBA2012-14DR ONLN EROL-13723-A</v>
          </cell>
          <cell r="E892">
            <v>13723</v>
          </cell>
          <cell r="F892" t="str">
            <v>Policy Planning</v>
          </cell>
          <cell r="G892" t="str">
            <v>DREBA2012-14</v>
          </cell>
          <cell r="H892" t="str">
            <v>DR ONLN EROL</v>
          </cell>
        </row>
        <row r="893">
          <cell r="C893">
            <v>8115767</v>
          </cell>
          <cell r="D893" t="str">
            <v>DREBA2012-14DR ONLN EROL-13973-A</v>
          </cell>
          <cell r="E893">
            <v>13973</v>
          </cell>
          <cell r="F893" t="str">
            <v>Business System Administration</v>
          </cell>
          <cell r="G893" t="str">
            <v>DREBA2012-14</v>
          </cell>
          <cell r="H893" t="str">
            <v>DR ONLN EROL</v>
          </cell>
        </row>
        <row r="894">
          <cell r="C894">
            <v>8115768</v>
          </cell>
          <cell r="D894" t="str">
            <v>DREBA2012-14DR ONLN EROL-14714-A</v>
          </cell>
          <cell r="E894">
            <v>14714</v>
          </cell>
          <cell r="F894" t="str">
            <v>Operations Support</v>
          </cell>
          <cell r="G894" t="str">
            <v>DREBA2012-14</v>
          </cell>
          <cell r="H894" t="str">
            <v>DR ONLN EROL</v>
          </cell>
        </row>
        <row r="895">
          <cell r="C895">
            <v>8115769</v>
          </cell>
          <cell r="D895" t="str">
            <v>DREBA2012-14EMRGTEK-10847-A</v>
          </cell>
          <cell r="E895">
            <v>10847</v>
          </cell>
          <cell r="F895" t="str">
            <v>Emerging Markets - Demand Response</v>
          </cell>
          <cell r="G895" t="str">
            <v>DREBA2012-14</v>
          </cell>
          <cell r="H895" t="str">
            <v>EMRGTEK</v>
          </cell>
        </row>
        <row r="896">
          <cell r="C896">
            <v>8115770</v>
          </cell>
          <cell r="D896" t="str">
            <v>DREBA2012-14EMRGTEK-13636-A</v>
          </cell>
          <cell r="E896">
            <v>13636</v>
          </cell>
          <cell r="F896" t="str">
            <v>Portfolio Data &amp; Analysis/SHIN</v>
          </cell>
          <cell r="G896" t="str">
            <v>DREBA2012-14</v>
          </cell>
          <cell r="H896" t="str">
            <v>EMRGTEK</v>
          </cell>
        </row>
        <row r="897">
          <cell r="C897">
            <v>8115771</v>
          </cell>
          <cell r="D897" t="str">
            <v>DREBA2012-14EMRGTEK-13701-A</v>
          </cell>
          <cell r="E897">
            <v>13701</v>
          </cell>
          <cell r="F897" t="str">
            <v>CES Economic Modeling</v>
          </cell>
          <cell r="G897" t="str">
            <v>DREBA2012-14</v>
          </cell>
          <cell r="H897" t="str">
            <v>EMRGTEK</v>
          </cell>
        </row>
        <row r="898">
          <cell r="C898">
            <v>8115772</v>
          </cell>
          <cell r="D898" t="str">
            <v>DREBA2012-14EMRGTEK-13723-A</v>
          </cell>
          <cell r="E898">
            <v>13723</v>
          </cell>
          <cell r="F898" t="str">
            <v>Policy Planning</v>
          </cell>
          <cell r="G898" t="str">
            <v>DREBA2012-14</v>
          </cell>
          <cell r="H898" t="str">
            <v>EMRGTEK</v>
          </cell>
        </row>
        <row r="899">
          <cell r="C899">
            <v>8115773</v>
          </cell>
          <cell r="D899" t="str">
            <v>DREBA2012-14EMRGTEK-13983-A</v>
          </cell>
          <cell r="E899">
            <v>13983</v>
          </cell>
          <cell r="F899" t="str">
            <v>Emerging Information Products &amp; Platform</v>
          </cell>
          <cell r="G899" t="str">
            <v>DREBA2012-14</v>
          </cell>
          <cell r="H899" t="str">
            <v>EMRGTEK</v>
          </cell>
        </row>
        <row r="900">
          <cell r="C900">
            <v>8115774</v>
          </cell>
          <cell r="D900" t="str">
            <v>DREBA2012-14EMRGTEK-13988-A</v>
          </cell>
          <cell r="E900">
            <v>13988</v>
          </cell>
          <cell r="F900" t="str">
            <v>Product Lifecycle, Lifecycle &amp; Road Map</v>
          </cell>
          <cell r="G900" t="str">
            <v>DREBA2012-14</v>
          </cell>
          <cell r="H900" t="str">
            <v>EMRGTEK</v>
          </cell>
        </row>
        <row r="901">
          <cell r="C901">
            <v>8115775</v>
          </cell>
          <cell r="D901" t="str">
            <v>DREBA2012-14EMRGTEK-14034-A</v>
          </cell>
          <cell r="E901">
            <v>14034</v>
          </cell>
          <cell r="F901" t="str">
            <v>Appliances and Codes &amp; Standards</v>
          </cell>
          <cell r="G901" t="str">
            <v>DREBA2012-14</v>
          </cell>
          <cell r="H901" t="str">
            <v>EMRGTEK</v>
          </cell>
        </row>
        <row r="902">
          <cell r="C902">
            <v>8115776</v>
          </cell>
          <cell r="D902" t="str">
            <v>DREBA2012-14EMRGTEK-14045-A</v>
          </cell>
          <cell r="E902">
            <v>14045</v>
          </cell>
          <cell r="F902" t="str">
            <v>Policy Implementation &amp; Reporting</v>
          </cell>
          <cell r="G902" t="str">
            <v>DREBA2012-14</v>
          </cell>
          <cell r="H902" t="str">
            <v>EMRGTEK</v>
          </cell>
        </row>
        <row r="903">
          <cell r="C903">
            <v>8115777</v>
          </cell>
          <cell r="D903" t="str">
            <v>DREBA2012-14INTERACT-12835-A</v>
          </cell>
          <cell r="E903">
            <v>12835</v>
          </cell>
          <cell r="F903" t="str">
            <v>Demand Response Operations</v>
          </cell>
          <cell r="G903" t="str">
            <v>DREBA2012-14</v>
          </cell>
          <cell r="H903" t="str">
            <v>INTERACT</v>
          </cell>
        </row>
        <row r="904">
          <cell r="C904">
            <v>8115778</v>
          </cell>
          <cell r="D904" t="str">
            <v>DREBA2012-14INTERACT-13636-A</v>
          </cell>
          <cell r="E904">
            <v>13636</v>
          </cell>
          <cell r="F904" t="str">
            <v>Portfolio Data &amp; Analysis/SHIN</v>
          </cell>
          <cell r="G904" t="str">
            <v>DREBA2012-14</v>
          </cell>
          <cell r="H904" t="str">
            <v>INTERACT</v>
          </cell>
        </row>
        <row r="905">
          <cell r="C905">
            <v>8115779</v>
          </cell>
          <cell r="D905" t="str">
            <v>DREBA2012-14INTERACT-13723-A</v>
          </cell>
          <cell r="E905">
            <v>13723</v>
          </cell>
          <cell r="F905" t="str">
            <v>Policy Planning</v>
          </cell>
          <cell r="G905" t="str">
            <v>DREBA2012-14</v>
          </cell>
          <cell r="H905" t="str">
            <v>INTERACT</v>
          </cell>
        </row>
        <row r="906">
          <cell r="C906">
            <v>8115780</v>
          </cell>
          <cell r="D906" t="str">
            <v>DREBA2012-14INTERACT-14714-A</v>
          </cell>
          <cell r="E906">
            <v>14714</v>
          </cell>
          <cell r="F906" t="str">
            <v>Operations Support</v>
          </cell>
          <cell r="G906" t="str">
            <v>DREBA2012-14</v>
          </cell>
          <cell r="H906" t="str">
            <v>INTERACT</v>
          </cell>
        </row>
        <row r="907">
          <cell r="C907">
            <v>8115781</v>
          </cell>
          <cell r="D907" t="str">
            <v>DREBA2012-14INTG ENE AUD-10847-A</v>
          </cell>
          <cell r="E907">
            <v>10847</v>
          </cell>
          <cell r="F907" t="str">
            <v>Emerging Markets - Demand Response</v>
          </cell>
          <cell r="G907" t="str">
            <v>DREBA2012-14</v>
          </cell>
          <cell r="H907" t="str">
            <v>INTG ENE AUD</v>
          </cell>
        </row>
        <row r="908">
          <cell r="C908">
            <v>8115782</v>
          </cell>
          <cell r="D908" t="str">
            <v>DREBA2012-14INTG ENE AUD-13636-A</v>
          </cell>
          <cell r="E908">
            <v>13636</v>
          </cell>
          <cell r="F908" t="str">
            <v>Portfolio Data &amp; Analysis/SHIN</v>
          </cell>
          <cell r="G908" t="str">
            <v>DREBA2012-14</v>
          </cell>
          <cell r="H908" t="str">
            <v>INTG ENE AUD</v>
          </cell>
        </row>
        <row r="909">
          <cell r="C909">
            <v>8115783</v>
          </cell>
          <cell r="D909" t="str">
            <v>DREBA2012-14INTG ENE AUD-13701-A</v>
          </cell>
          <cell r="E909">
            <v>13701</v>
          </cell>
          <cell r="F909" t="str">
            <v>CES Economic Modeling</v>
          </cell>
          <cell r="G909" t="str">
            <v>DREBA2012-14</v>
          </cell>
          <cell r="H909" t="str">
            <v>INTG ENE AUD</v>
          </cell>
        </row>
        <row r="910">
          <cell r="C910">
            <v>8115784</v>
          </cell>
          <cell r="D910" t="str">
            <v>DREBA2012-14INTG ENE AUD-13723-A</v>
          </cell>
          <cell r="E910">
            <v>13723</v>
          </cell>
          <cell r="F910" t="str">
            <v>Policy Planning</v>
          </cell>
          <cell r="G910" t="str">
            <v>DREBA2012-14</v>
          </cell>
          <cell r="H910" t="str">
            <v>INTG ENE AUD</v>
          </cell>
        </row>
        <row r="911">
          <cell r="C911">
            <v>8115785</v>
          </cell>
          <cell r="D911" t="str">
            <v>DREBA2012-14INTG ENE AUD-13983-A</v>
          </cell>
          <cell r="E911">
            <v>13983</v>
          </cell>
          <cell r="F911" t="str">
            <v>Emerging Information Products &amp; Platform</v>
          </cell>
          <cell r="G911" t="str">
            <v>DREBA2012-14</v>
          </cell>
          <cell r="H911" t="str">
            <v>INTG ENE AUD</v>
          </cell>
        </row>
        <row r="912">
          <cell r="C912">
            <v>8115786</v>
          </cell>
          <cell r="D912" t="str">
            <v>DREBA2012-14INTG ENE AUD-13988-A</v>
          </cell>
          <cell r="E912">
            <v>13988</v>
          </cell>
          <cell r="F912" t="str">
            <v>Product Lifecycle, Lifecycle &amp; Road Map</v>
          </cell>
          <cell r="G912" t="str">
            <v>DREBA2012-14</v>
          </cell>
          <cell r="H912" t="str">
            <v>INTG ENE AUD</v>
          </cell>
        </row>
        <row r="913">
          <cell r="C913">
            <v>8115787</v>
          </cell>
          <cell r="D913" t="str">
            <v>DREBA2012-14INTG ENE AUD-14045-A</v>
          </cell>
          <cell r="E913">
            <v>14045</v>
          </cell>
          <cell r="F913" t="str">
            <v>Policy Implementation &amp; Reporting</v>
          </cell>
          <cell r="G913" t="str">
            <v>DREBA2012-14</v>
          </cell>
          <cell r="H913" t="str">
            <v>INTG ENE AUD</v>
          </cell>
        </row>
        <row r="914">
          <cell r="C914">
            <v>8115788</v>
          </cell>
          <cell r="D914" t="str">
            <v>DREBA-10-12-CEM-PRJ-COMM-14709-I-IT-CHIN</v>
          </cell>
          <cell r="E914">
            <v>14709</v>
          </cell>
          <cell r="F914" t="str">
            <v>Information Technology Products</v>
          </cell>
          <cell r="G914" t="str">
            <v>DREBA2012-14</v>
          </cell>
          <cell r="H914" t="str">
            <v>INTG ENE AUD</v>
          </cell>
        </row>
        <row r="915">
          <cell r="C915">
            <v>8115789</v>
          </cell>
          <cell r="D915" t="str">
            <v>DREBA2012-14INTG SALES T-13636-A</v>
          </cell>
          <cell r="E915">
            <v>13636</v>
          </cell>
          <cell r="F915" t="str">
            <v>Portfolio Data &amp; Analysis/SHIN</v>
          </cell>
          <cell r="G915" t="str">
            <v>DREBA2012-14</v>
          </cell>
          <cell r="H915" t="str">
            <v>INTG SALES T</v>
          </cell>
        </row>
        <row r="916">
          <cell r="C916">
            <v>8115790</v>
          </cell>
          <cell r="D916" t="str">
            <v>DREBA2012-14INTG SALES T-13723-A</v>
          </cell>
          <cell r="E916">
            <v>13723</v>
          </cell>
          <cell r="F916" t="str">
            <v>Policy Planning</v>
          </cell>
          <cell r="G916" t="str">
            <v>DREBA2012-14</v>
          </cell>
          <cell r="H916" t="str">
            <v>INTG SALES T</v>
          </cell>
        </row>
        <row r="917">
          <cell r="C917">
            <v>8115791</v>
          </cell>
          <cell r="D917" t="str">
            <v>DREBA2012-14INTG SALES T-14034-A</v>
          </cell>
          <cell r="E917">
            <v>14034</v>
          </cell>
          <cell r="F917" t="str">
            <v>Appliances and Codes &amp; Standards</v>
          </cell>
          <cell r="G917" t="str">
            <v>DREBA2012-14</v>
          </cell>
          <cell r="H917" t="str">
            <v>INTG SALES T</v>
          </cell>
        </row>
        <row r="918">
          <cell r="C918">
            <v>8115792</v>
          </cell>
          <cell r="D918" t="str">
            <v>DREBA2012-14INTGRTED E&amp;T-13636-A</v>
          </cell>
          <cell r="E918">
            <v>13636</v>
          </cell>
          <cell r="F918" t="str">
            <v>Portfolio Data &amp; Analysis/SHIN</v>
          </cell>
          <cell r="G918" t="str">
            <v>DREBA2012-14</v>
          </cell>
          <cell r="H918" t="str">
            <v>INTGRTED E&amp;T</v>
          </cell>
        </row>
        <row r="919">
          <cell r="C919">
            <v>8115793</v>
          </cell>
          <cell r="D919" t="str">
            <v>DREBA2012-14INTGRTED E&amp;T-13723-A</v>
          </cell>
          <cell r="E919">
            <v>13723</v>
          </cell>
          <cell r="F919" t="str">
            <v>Policy Planning</v>
          </cell>
          <cell r="G919" t="str">
            <v>DREBA2012-14</v>
          </cell>
          <cell r="H919" t="str">
            <v>INTGRTED E&amp;T</v>
          </cell>
        </row>
        <row r="920">
          <cell r="C920">
            <v>8115794</v>
          </cell>
          <cell r="D920" t="str">
            <v>DREBA2012-14INTGRTED E&amp;T-13984-A</v>
          </cell>
          <cell r="E920">
            <v>13984</v>
          </cell>
          <cell r="F920" t="str">
            <v>Customer Insight &amp; Strategy Director</v>
          </cell>
          <cell r="G920" t="str">
            <v>DREBA2012-14</v>
          </cell>
          <cell r="H920" t="str">
            <v>INTGRTED E&amp;T</v>
          </cell>
        </row>
        <row r="921">
          <cell r="C921">
            <v>8115795</v>
          </cell>
          <cell r="D921" t="str">
            <v>DREBA2012-14INTGRTED E&amp;T-14034-A</v>
          </cell>
          <cell r="E921">
            <v>14034</v>
          </cell>
          <cell r="F921" t="str">
            <v>Appliances and Codes &amp; Standards</v>
          </cell>
          <cell r="G921" t="str">
            <v>DREBA2012-14</v>
          </cell>
          <cell r="H921" t="str">
            <v>INTGRTED E&amp;T</v>
          </cell>
        </row>
        <row r="922">
          <cell r="C922">
            <v>8115796</v>
          </cell>
          <cell r="D922" t="str">
            <v>DREBA2012-14INTGRTED MKT-13636-A</v>
          </cell>
          <cell r="E922">
            <v>13636</v>
          </cell>
          <cell r="F922" t="str">
            <v>Portfolio Data &amp; Analysis/SHIN</v>
          </cell>
          <cell r="G922" t="str">
            <v>DREBA2012-14</v>
          </cell>
          <cell r="H922" t="str">
            <v>INTGRTED MKT</v>
          </cell>
        </row>
        <row r="923">
          <cell r="C923">
            <v>8115797</v>
          </cell>
          <cell r="D923" t="str">
            <v>DREBA2012-14INTGRTED MKT-13723-A</v>
          </cell>
          <cell r="E923">
            <v>13723</v>
          </cell>
          <cell r="F923" t="str">
            <v>Policy Planning</v>
          </cell>
          <cell r="G923" t="str">
            <v>DREBA2012-14</v>
          </cell>
          <cell r="H923" t="str">
            <v>INTGRTED MKT</v>
          </cell>
        </row>
        <row r="924">
          <cell r="C924">
            <v>8115798</v>
          </cell>
          <cell r="D924" t="str">
            <v>DREBA2012-14INTGRTED MKT-13984-A</v>
          </cell>
          <cell r="E924">
            <v>13984</v>
          </cell>
          <cell r="F924" t="str">
            <v>Customer Insight &amp; Strategy Director</v>
          </cell>
          <cell r="G924" t="str">
            <v>DREBA2012-14</v>
          </cell>
          <cell r="H924" t="str">
            <v>INTGRTED MKT</v>
          </cell>
        </row>
        <row r="925">
          <cell r="C925">
            <v>8115799</v>
          </cell>
          <cell r="D925" t="str">
            <v>DREBA2012-14INTGRTED MKT-14034-A</v>
          </cell>
          <cell r="E925">
            <v>14034</v>
          </cell>
          <cell r="F925" t="str">
            <v>Appliances and Codes &amp; Standards</v>
          </cell>
          <cell r="G925" t="str">
            <v>DREBA2012-14</v>
          </cell>
          <cell r="H925" t="str">
            <v>INTGRTED MKT</v>
          </cell>
        </row>
        <row r="926">
          <cell r="C926">
            <v>8115800</v>
          </cell>
          <cell r="D926" t="str">
            <v>DREBA2012-14INTGRTED MKT-14045-A</v>
          </cell>
          <cell r="E926">
            <v>14045</v>
          </cell>
          <cell r="F926" t="str">
            <v>Policy Implementation &amp; Reporting</v>
          </cell>
          <cell r="G926" t="str">
            <v>DREBA2012-14</v>
          </cell>
          <cell r="H926" t="str">
            <v>INTGRTED MKT</v>
          </cell>
        </row>
        <row r="927">
          <cell r="C927">
            <v>8115801</v>
          </cell>
          <cell r="D927" t="str">
            <v>DREBA2012-14OBMC/SLRP-10847-A</v>
          </cell>
          <cell r="E927">
            <v>10847</v>
          </cell>
          <cell r="F927" t="str">
            <v>Emerging Markets - Demand Response</v>
          </cell>
          <cell r="G927" t="str">
            <v>DREBA2012-14</v>
          </cell>
          <cell r="H927" t="str">
            <v>OBMC/SLRP</v>
          </cell>
        </row>
        <row r="928">
          <cell r="C928">
            <v>8115802</v>
          </cell>
          <cell r="D928" t="str">
            <v>DREBA2012-14OBMC/SLRP-13636-A</v>
          </cell>
          <cell r="E928">
            <v>13636</v>
          </cell>
          <cell r="F928" t="str">
            <v>Portfolio Data &amp; Analysis/SHIN</v>
          </cell>
          <cell r="G928" t="str">
            <v>DREBA2012-14</v>
          </cell>
          <cell r="H928" t="str">
            <v>OBMC/SLRP</v>
          </cell>
        </row>
        <row r="929">
          <cell r="C929">
            <v>8115803</v>
          </cell>
          <cell r="D929" t="str">
            <v>DREBA2012-14OBMC/SLRP-13701-A</v>
          </cell>
          <cell r="E929">
            <v>13701</v>
          </cell>
          <cell r="F929" t="str">
            <v>CES Economic Modeling</v>
          </cell>
          <cell r="G929" t="str">
            <v>DREBA2012-14</v>
          </cell>
          <cell r="H929" t="str">
            <v>OBMC/SLRP</v>
          </cell>
        </row>
        <row r="930">
          <cell r="C930">
            <v>8115804</v>
          </cell>
          <cell r="D930" t="str">
            <v>DREBA2012-14OBMC/SLRP-13723-A</v>
          </cell>
          <cell r="E930">
            <v>13723</v>
          </cell>
          <cell r="F930" t="str">
            <v>Policy Planning</v>
          </cell>
          <cell r="G930" t="str">
            <v>DREBA2012-14</v>
          </cell>
          <cell r="H930" t="str">
            <v>OBMC/SLRP</v>
          </cell>
        </row>
        <row r="931">
          <cell r="C931">
            <v>8115805</v>
          </cell>
          <cell r="D931" t="str">
            <v>DREBA2012-14OBMC/SLRP-13983-A</v>
          </cell>
          <cell r="E931">
            <v>13983</v>
          </cell>
          <cell r="F931" t="str">
            <v>Emerging Information Products &amp; Platform</v>
          </cell>
          <cell r="G931" t="str">
            <v>DREBA2012-14</v>
          </cell>
          <cell r="H931" t="str">
            <v>OBMC/SLRP</v>
          </cell>
        </row>
        <row r="932">
          <cell r="C932">
            <v>8115806</v>
          </cell>
          <cell r="D932" t="str">
            <v>DREBA2012-14OBMC/SLRP-13988-A</v>
          </cell>
          <cell r="E932">
            <v>13988</v>
          </cell>
          <cell r="F932" t="str">
            <v>Product Lifecycle, Lifecycle &amp; Road Map</v>
          </cell>
          <cell r="G932" t="str">
            <v>DREBA2012-14</v>
          </cell>
          <cell r="H932" t="str">
            <v>OBMC/SLRP</v>
          </cell>
        </row>
        <row r="933">
          <cell r="C933">
            <v>8115807</v>
          </cell>
          <cell r="D933" t="str">
            <v>DREBA2012-14PEAK CHOICE-10847-A</v>
          </cell>
          <cell r="E933">
            <v>10847</v>
          </cell>
          <cell r="F933" t="str">
            <v>Emerging Markets - Demand Response</v>
          </cell>
          <cell r="G933" t="str">
            <v>DREBA2012-14</v>
          </cell>
          <cell r="H933" t="str">
            <v>PEAK CHOICE</v>
          </cell>
        </row>
        <row r="934">
          <cell r="C934">
            <v>8115808</v>
          </cell>
          <cell r="D934" t="str">
            <v>DREBA2012-14PEAK CHOICE-13636-A</v>
          </cell>
          <cell r="E934">
            <v>13636</v>
          </cell>
          <cell r="F934" t="str">
            <v>Portfolio Data &amp; Analysis/SHIN</v>
          </cell>
          <cell r="G934" t="str">
            <v>DREBA2012-14</v>
          </cell>
          <cell r="H934" t="str">
            <v>PEAK CHOICE</v>
          </cell>
        </row>
        <row r="935">
          <cell r="C935">
            <v>8115809</v>
          </cell>
          <cell r="D935" t="str">
            <v>DREBA2012-14PEAK CHOICE-13701-A</v>
          </cell>
          <cell r="E935">
            <v>13701</v>
          </cell>
          <cell r="F935" t="str">
            <v>CES Economic Modeling</v>
          </cell>
          <cell r="G935" t="str">
            <v>DREBA2012-14</v>
          </cell>
          <cell r="H935" t="str">
            <v>PEAK CHOICE</v>
          </cell>
        </row>
        <row r="936">
          <cell r="C936">
            <v>8115810</v>
          </cell>
          <cell r="D936" t="str">
            <v>DREBA2012-14PEAK CHOICE-13723-A</v>
          </cell>
          <cell r="E936">
            <v>13723</v>
          </cell>
          <cell r="F936" t="str">
            <v>Policy Planning</v>
          </cell>
          <cell r="G936" t="str">
            <v>DREBA2012-14</v>
          </cell>
          <cell r="H936" t="str">
            <v>PEAK CHOICE</v>
          </cell>
        </row>
        <row r="937">
          <cell r="C937">
            <v>8115811</v>
          </cell>
          <cell r="D937" t="str">
            <v>DREBA2012-14PEAK CHOICE-13983-A</v>
          </cell>
          <cell r="E937">
            <v>13983</v>
          </cell>
          <cell r="F937" t="str">
            <v>Emerging Information Products &amp; Platform</v>
          </cell>
          <cell r="G937" t="str">
            <v>DREBA2012-14</v>
          </cell>
          <cell r="H937" t="str">
            <v>PEAK CHOICE</v>
          </cell>
        </row>
        <row r="938">
          <cell r="C938">
            <v>8115812</v>
          </cell>
          <cell r="D938" t="str">
            <v>DREBA2012-14PEAK CHOICE-13988-A</v>
          </cell>
          <cell r="E938">
            <v>13988</v>
          </cell>
          <cell r="F938" t="str">
            <v>Product Lifecycle, Lifecycle &amp; Road Map</v>
          </cell>
          <cell r="G938" t="str">
            <v>DREBA2012-14</v>
          </cell>
          <cell r="H938" t="str">
            <v>PEAK CHOICE</v>
          </cell>
        </row>
        <row r="939">
          <cell r="C939">
            <v>8115813</v>
          </cell>
          <cell r="D939" t="str">
            <v>DREBA2012-14PEAK CHOICE-14045-A</v>
          </cell>
          <cell r="E939">
            <v>14045</v>
          </cell>
          <cell r="F939" t="str">
            <v>Policy Implementation &amp; Reporting</v>
          </cell>
          <cell r="G939" t="str">
            <v>DREBA2012-14</v>
          </cell>
          <cell r="H939" t="str">
            <v>PEAK CHOICE</v>
          </cell>
        </row>
        <row r="940">
          <cell r="C940">
            <v>8115814</v>
          </cell>
          <cell r="D940" t="str">
            <v>DREBA2012-14PEAK_01-13772-A</v>
          </cell>
          <cell r="E940">
            <v>13772</v>
          </cell>
          <cell r="F940" t="str">
            <v>Education Centers</v>
          </cell>
          <cell r="G940" t="str">
            <v>DREBA2012-14</v>
          </cell>
          <cell r="H940" t="str">
            <v>PEAK_01</v>
          </cell>
        </row>
        <row r="941">
          <cell r="C941">
            <v>8115815</v>
          </cell>
          <cell r="D941" t="str">
            <v>DREBA2012-14TECHNOL INCV-10847-A</v>
          </cell>
          <cell r="E941">
            <v>10847</v>
          </cell>
          <cell r="F941" t="str">
            <v>Emerging Markets - Demand Response</v>
          </cell>
          <cell r="G941" t="str">
            <v>DREBA2012-14</v>
          </cell>
          <cell r="H941" t="str">
            <v>TECHNOL INCV</v>
          </cell>
        </row>
        <row r="942">
          <cell r="C942">
            <v>8115816</v>
          </cell>
          <cell r="D942" t="str">
            <v>DREBA2012-14TECHNOL INCV-13636-A</v>
          </cell>
          <cell r="E942">
            <v>13636</v>
          </cell>
          <cell r="F942" t="str">
            <v>Portfolio Data &amp; Analysis/SHIN</v>
          </cell>
          <cell r="G942" t="str">
            <v>DREBA2012-14</v>
          </cell>
          <cell r="H942" t="str">
            <v>TECHNOL INCV</v>
          </cell>
        </row>
        <row r="943">
          <cell r="C943">
            <v>8115817</v>
          </cell>
          <cell r="D943" t="str">
            <v>DREBA2012-14TECHNOL INCV-13701-A</v>
          </cell>
          <cell r="E943">
            <v>13701</v>
          </cell>
          <cell r="F943" t="str">
            <v>CES Economic Modeling</v>
          </cell>
          <cell r="G943" t="str">
            <v>DREBA2012-14</v>
          </cell>
          <cell r="H943" t="str">
            <v>TECHNOL INCV</v>
          </cell>
        </row>
        <row r="944">
          <cell r="C944">
            <v>8115818</v>
          </cell>
          <cell r="D944" t="str">
            <v>DREBA2012-14TECHNOL INCV-13723-A</v>
          </cell>
          <cell r="E944">
            <v>13723</v>
          </cell>
          <cell r="F944" t="str">
            <v>Policy Planning</v>
          </cell>
          <cell r="G944" t="str">
            <v>DREBA2012-14</v>
          </cell>
          <cell r="H944" t="str">
            <v>TECHNOL INCV</v>
          </cell>
        </row>
        <row r="945">
          <cell r="C945">
            <v>8115819</v>
          </cell>
          <cell r="D945" t="str">
            <v>DREBA2012-14TECHNOL INCV-13983-A</v>
          </cell>
          <cell r="E945">
            <v>13983</v>
          </cell>
          <cell r="F945" t="str">
            <v>Emerging Information Products &amp; Platform</v>
          </cell>
          <cell r="G945" t="str">
            <v>DREBA2012-14</v>
          </cell>
          <cell r="H945" t="str">
            <v>TECHNOL INCV</v>
          </cell>
        </row>
        <row r="946">
          <cell r="C946">
            <v>8115820</v>
          </cell>
          <cell r="D946" t="str">
            <v>DREBA2012-14TECHNOL INCV-13988-A</v>
          </cell>
          <cell r="E946">
            <v>13988</v>
          </cell>
          <cell r="F946" t="str">
            <v>Product Lifecycle, Lifecycle &amp; Road Map</v>
          </cell>
          <cell r="G946" t="str">
            <v>DREBA2012-14</v>
          </cell>
          <cell r="H946" t="str">
            <v>TECHNOL INCV</v>
          </cell>
        </row>
        <row r="947">
          <cell r="C947">
            <v>8116377</v>
          </cell>
          <cell r="D947" t="str">
            <v>DREBA2012-14AGGR MAN PFO-10847-A-CHIN</v>
          </cell>
          <cell r="E947">
            <v>10847</v>
          </cell>
          <cell r="F947" t="str">
            <v>Emerging Markets - Demand Response</v>
          </cell>
          <cell r="G947" t="str">
            <v>DREBA2012-14</v>
          </cell>
          <cell r="H947" t="str">
            <v>AGGR MAN PFO</v>
          </cell>
        </row>
        <row r="948">
          <cell r="C948">
            <v>8116378</v>
          </cell>
          <cell r="D948" t="str">
            <v>DREBA2012-14AGGR MAN PFO-12835-A-CHIN</v>
          </cell>
          <cell r="E948">
            <v>12835</v>
          </cell>
          <cell r="F948" t="str">
            <v>Demand Response Operations</v>
          </cell>
          <cell r="G948" t="str">
            <v>DREBA2012-14</v>
          </cell>
          <cell r="H948" t="str">
            <v>AGGR MAN PFO</v>
          </cell>
        </row>
        <row r="949">
          <cell r="C949">
            <v>8116379</v>
          </cell>
          <cell r="D949" t="str">
            <v>DREBA2012-14AGGR MAN PFO-13636-A-CHIN</v>
          </cell>
          <cell r="E949">
            <v>13636</v>
          </cell>
          <cell r="F949" t="str">
            <v>Portfolio Data &amp; Analysis/SHIN</v>
          </cell>
          <cell r="G949" t="str">
            <v>DREBA2012-14</v>
          </cell>
          <cell r="H949" t="str">
            <v>AGGR MAN PFO</v>
          </cell>
        </row>
        <row r="950">
          <cell r="C950">
            <v>8116380</v>
          </cell>
          <cell r="D950" t="str">
            <v>DREBA2012-14AGGR MAN PFO-13973-A-CHIN</v>
          </cell>
          <cell r="E950">
            <v>13973</v>
          </cell>
          <cell r="F950" t="str">
            <v>Business System Administration</v>
          </cell>
          <cell r="G950" t="str">
            <v>DREBA2012-14</v>
          </cell>
          <cell r="H950" t="str">
            <v>AGGR MAN PFO</v>
          </cell>
        </row>
        <row r="951">
          <cell r="C951">
            <v>8116381</v>
          </cell>
          <cell r="D951" t="str">
            <v>DREBA2012-14AUTO DR-10847-A-CHIN</v>
          </cell>
          <cell r="E951">
            <v>10847</v>
          </cell>
          <cell r="F951" t="str">
            <v>Emerging Markets - Demand Response</v>
          </cell>
          <cell r="G951" t="str">
            <v>DREBA2012-14</v>
          </cell>
          <cell r="H951" t="str">
            <v>AUTO DR</v>
          </cell>
        </row>
        <row r="952">
          <cell r="C952">
            <v>8116382</v>
          </cell>
          <cell r="D952" t="str">
            <v>DREBA2012-14AUTO DR-13636-A-CHIN</v>
          </cell>
          <cell r="E952">
            <v>13636</v>
          </cell>
          <cell r="F952" t="str">
            <v>Portfolio Data &amp; Analysis/SHIN</v>
          </cell>
          <cell r="G952" t="str">
            <v>DREBA2012-14</v>
          </cell>
          <cell r="H952" t="str">
            <v>AUTO DR</v>
          </cell>
        </row>
        <row r="953">
          <cell r="C953">
            <v>8116383</v>
          </cell>
          <cell r="D953" t="str">
            <v>DREBA2012-14BASEINTERRUP-10847-A-CHIN</v>
          </cell>
          <cell r="E953">
            <v>10847</v>
          </cell>
          <cell r="F953" t="str">
            <v>Emerging Markets - Demand Response</v>
          </cell>
          <cell r="G953" t="str">
            <v>DREBA2012-14</v>
          </cell>
          <cell r="H953" t="str">
            <v>BASEINTERRUP</v>
          </cell>
        </row>
        <row r="954">
          <cell r="C954">
            <v>8116384</v>
          </cell>
          <cell r="D954" t="str">
            <v>DREBA2012-14BASEINTERRUP-13636-A-CHIN</v>
          </cell>
          <cell r="E954">
            <v>13636</v>
          </cell>
          <cell r="F954" t="str">
            <v>Portfolio Data &amp; Analysis/SHIN</v>
          </cell>
          <cell r="G954" t="str">
            <v>DREBA2012-14</v>
          </cell>
          <cell r="H954" t="str">
            <v>BASEINTERRUP</v>
          </cell>
        </row>
        <row r="955">
          <cell r="C955">
            <v>8116385</v>
          </cell>
          <cell r="D955" t="str">
            <v>DREBA2012-14C&amp;I INTM RSC-10847-A-CHIN</v>
          </cell>
          <cell r="E955">
            <v>10847</v>
          </cell>
          <cell r="F955" t="str">
            <v>Emerging Markets - Demand Response</v>
          </cell>
          <cell r="G955" t="str">
            <v>DREBA2012-14</v>
          </cell>
          <cell r="H955" t="str">
            <v>C&amp;I INTM RSC</v>
          </cell>
        </row>
        <row r="956">
          <cell r="C956">
            <v>8116386</v>
          </cell>
          <cell r="D956" t="str">
            <v>DREBA2012-14C&amp;I INTM RSC-13636-A-CHIN</v>
          </cell>
          <cell r="E956">
            <v>13636</v>
          </cell>
          <cell r="F956" t="str">
            <v>Portfolio Data &amp; Analysis/SHIN</v>
          </cell>
          <cell r="G956" t="str">
            <v>DREBA2012-14</v>
          </cell>
          <cell r="H956" t="str">
            <v>C&amp;I INTM RSC</v>
          </cell>
        </row>
        <row r="957">
          <cell r="C957">
            <v>8116387</v>
          </cell>
          <cell r="D957" t="str">
            <v>DREBA2012-14CAPACIT BIDD-10847-A-CHIN</v>
          </cell>
          <cell r="E957">
            <v>10847</v>
          </cell>
          <cell r="F957" t="str">
            <v>Emerging Markets - Demand Response</v>
          </cell>
          <cell r="G957" t="str">
            <v>DREBA2012-14</v>
          </cell>
          <cell r="H957" t="str">
            <v>CAPACIT BIDD</v>
          </cell>
        </row>
        <row r="958">
          <cell r="C958">
            <v>8116388</v>
          </cell>
          <cell r="D958" t="str">
            <v>DREBA2012-14CAPACIT BIDD-12835-A-CHIN</v>
          </cell>
          <cell r="E958">
            <v>12835</v>
          </cell>
          <cell r="F958" t="str">
            <v>Demand Response Operations</v>
          </cell>
          <cell r="G958" t="str">
            <v>DREBA2012-14</v>
          </cell>
          <cell r="H958" t="str">
            <v>CAPACIT BIDD</v>
          </cell>
        </row>
        <row r="959">
          <cell r="C959">
            <v>8116389</v>
          </cell>
          <cell r="D959" t="str">
            <v>DREBA2012-14CAPACIT BIDD-13636-A-CHIN</v>
          </cell>
          <cell r="E959">
            <v>13636</v>
          </cell>
          <cell r="F959" t="str">
            <v>Portfolio Data &amp; Analysis/SHIN</v>
          </cell>
          <cell r="G959" t="str">
            <v>DREBA2012-14</v>
          </cell>
          <cell r="H959" t="str">
            <v>CAPACIT BIDD</v>
          </cell>
        </row>
        <row r="960">
          <cell r="C960">
            <v>8116390</v>
          </cell>
          <cell r="D960" t="str">
            <v>DREBA2012-14CAPACIT BIDD-13973-A-CHIN</v>
          </cell>
          <cell r="E960">
            <v>13973</v>
          </cell>
          <cell r="F960" t="str">
            <v>Business System Administration</v>
          </cell>
          <cell r="G960" t="str">
            <v>DREBA2012-14</v>
          </cell>
          <cell r="H960" t="str">
            <v>CAPACIT BIDD</v>
          </cell>
        </row>
        <row r="961">
          <cell r="C961">
            <v>8116391</v>
          </cell>
          <cell r="D961" t="str">
            <v>DREBA2012-14DEMAND BIDD-10847-A-CHIN</v>
          </cell>
          <cell r="E961">
            <v>10847</v>
          </cell>
          <cell r="F961" t="str">
            <v>Emerging Markets - Demand Response</v>
          </cell>
          <cell r="G961" t="str">
            <v>DREBA2012-14</v>
          </cell>
          <cell r="H961" t="str">
            <v>DEMAND BIDD</v>
          </cell>
        </row>
        <row r="962">
          <cell r="C962">
            <v>8116392</v>
          </cell>
          <cell r="D962" t="str">
            <v>DREBA2012-14DEMAND BIDD-13636-A-CHIN</v>
          </cell>
          <cell r="E962">
            <v>13636</v>
          </cell>
          <cell r="F962" t="str">
            <v>Portfolio Data &amp; Analysis/SHIN</v>
          </cell>
          <cell r="G962" t="str">
            <v>DREBA2012-14</v>
          </cell>
          <cell r="H962" t="str">
            <v>DEMAND BIDD</v>
          </cell>
        </row>
        <row r="963">
          <cell r="C963">
            <v>8116393</v>
          </cell>
          <cell r="D963" t="str">
            <v>DREBA2012-14DR CORE E&amp;T-13636-A-CHIN</v>
          </cell>
          <cell r="E963">
            <v>13636</v>
          </cell>
          <cell r="F963" t="str">
            <v>Portfolio Data &amp; Analysis/SHIN</v>
          </cell>
          <cell r="G963" t="str">
            <v>DREBA2012-14</v>
          </cell>
          <cell r="H963" t="str">
            <v>DR CORE E&amp;T</v>
          </cell>
        </row>
        <row r="964">
          <cell r="C964">
            <v>8116394</v>
          </cell>
          <cell r="D964" t="str">
            <v>DREBA2012-14DR CORE E&amp;T-14712-A-CHIN</v>
          </cell>
          <cell r="E964">
            <v>14712</v>
          </cell>
          <cell r="F964" t="str">
            <v>Post-Sales Support</v>
          </cell>
          <cell r="G964" t="str">
            <v>DREBA2012-14</v>
          </cell>
          <cell r="H964" t="str">
            <v>DR CORE E&amp;T</v>
          </cell>
        </row>
        <row r="965">
          <cell r="C965">
            <v>8116395</v>
          </cell>
          <cell r="D965" t="str">
            <v>DREBA2012-14DR CORE MKT-13636-A-CHIN</v>
          </cell>
          <cell r="E965">
            <v>13636</v>
          </cell>
          <cell r="F965" t="str">
            <v>Portfolio Data &amp; Analysis/SHIN</v>
          </cell>
          <cell r="G965" t="str">
            <v>DREBA2012-14</v>
          </cell>
          <cell r="H965" t="str">
            <v>DR CORE MKT</v>
          </cell>
        </row>
        <row r="966">
          <cell r="C966">
            <v>8116396</v>
          </cell>
          <cell r="D966" t="str">
            <v>DREBA2012-14DR CORE MKT-14712-A-CHIN</v>
          </cell>
          <cell r="E966">
            <v>14712</v>
          </cell>
          <cell r="F966" t="str">
            <v>Post-Sales Support</v>
          </cell>
          <cell r="G966" t="str">
            <v>DREBA2012-14</v>
          </cell>
          <cell r="H966" t="str">
            <v>DR CORE MKT</v>
          </cell>
        </row>
        <row r="967">
          <cell r="C967">
            <v>8116397</v>
          </cell>
          <cell r="D967" t="str">
            <v>DREBA2012-14DR ONLN EROL-12835-A-CHIN</v>
          </cell>
          <cell r="E967">
            <v>12835</v>
          </cell>
          <cell r="F967" t="str">
            <v>Demand Response Operations</v>
          </cell>
          <cell r="G967" t="str">
            <v>DREBA2012-14</v>
          </cell>
          <cell r="H967" t="str">
            <v>DR ONLN EROL</v>
          </cell>
        </row>
        <row r="968">
          <cell r="C968">
            <v>8116398</v>
          </cell>
          <cell r="D968" t="str">
            <v>DREBA2012-14DR ONLN EROL-13636-A-CHIN</v>
          </cell>
          <cell r="E968">
            <v>13636</v>
          </cell>
          <cell r="F968" t="str">
            <v>Portfolio Data &amp; Analysis/SHIN</v>
          </cell>
          <cell r="G968" t="str">
            <v>DREBA2012-14</v>
          </cell>
          <cell r="H968" t="str">
            <v>DR ONLN EROL</v>
          </cell>
        </row>
        <row r="969">
          <cell r="C969">
            <v>8116399</v>
          </cell>
          <cell r="D969" t="str">
            <v>DREBA2012-14DR ONLN EROL-13973-A-CHIN</v>
          </cell>
          <cell r="E969">
            <v>13973</v>
          </cell>
          <cell r="F969" t="str">
            <v>Business System Administration</v>
          </cell>
          <cell r="G969" t="str">
            <v>DREBA2012-14</v>
          </cell>
          <cell r="H969" t="str">
            <v>DR ONLN EROL</v>
          </cell>
        </row>
        <row r="970">
          <cell r="C970">
            <v>8116400</v>
          </cell>
          <cell r="D970" t="str">
            <v>DREBA2012-14EMRGTEK-10847-A-CHIN</v>
          </cell>
          <cell r="E970">
            <v>10847</v>
          </cell>
          <cell r="F970" t="str">
            <v>Emerging Markets - Demand Response</v>
          </cell>
          <cell r="G970" t="str">
            <v>DREBA2012-14</v>
          </cell>
          <cell r="H970" t="str">
            <v>EMRGTEK</v>
          </cell>
        </row>
        <row r="971">
          <cell r="C971">
            <v>8116401</v>
          </cell>
          <cell r="D971" t="str">
            <v>DREBA2012-14EMRGTEK-13636-A-CHIN</v>
          </cell>
          <cell r="E971">
            <v>13636</v>
          </cell>
          <cell r="F971" t="str">
            <v>Portfolio Data &amp; Analysis/SHIN</v>
          </cell>
          <cell r="G971" t="str">
            <v>DREBA2012-14</v>
          </cell>
          <cell r="H971" t="str">
            <v>EMRGTEK</v>
          </cell>
        </row>
        <row r="972">
          <cell r="C972">
            <v>8116402</v>
          </cell>
          <cell r="D972" t="str">
            <v>DREBA2012-14INTERACT-12835-A-CHIN</v>
          </cell>
          <cell r="E972">
            <v>12835</v>
          </cell>
          <cell r="F972" t="str">
            <v>Demand Response Operations</v>
          </cell>
          <cell r="G972" t="str">
            <v>DREBA2012-14</v>
          </cell>
          <cell r="H972" t="str">
            <v>INTERACT</v>
          </cell>
        </row>
        <row r="973">
          <cell r="C973">
            <v>8116403</v>
          </cell>
          <cell r="D973" t="str">
            <v>DREBA2012-14INTERACT-13636-A-CHIN</v>
          </cell>
          <cell r="E973">
            <v>13636</v>
          </cell>
          <cell r="F973" t="str">
            <v>Portfolio Data &amp; Analysis/SHIN</v>
          </cell>
          <cell r="G973" t="str">
            <v>DREBA2012-14</v>
          </cell>
          <cell r="H973" t="str">
            <v>INTERACT</v>
          </cell>
        </row>
        <row r="974">
          <cell r="C974">
            <v>8116404</v>
          </cell>
          <cell r="D974" t="str">
            <v>DREBA2012-14INTG ENE AUD-10847-A-CHIN</v>
          </cell>
          <cell r="E974">
            <v>10847</v>
          </cell>
          <cell r="F974" t="str">
            <v>Emerging Markets - Demand Response</v>
          </cell>
          <cell r="G974" t="str">
            <v>DREBA2012-14</v>
          </cell>
          <cell r="H974" t="str">
            <v>INTG ENE AUD</v>
          </cell>
        </row>
        <row r="975">
          <cell r="C975">
            <v>8116405</v>
          </cell>
          <cell r="D975" t="str">
            <v>DREBA2012-14INTG ENE AUD-13636-A-CHIN</v>
          </cell>
          <cell r="E975">
            <v>13636</v>
          </cell>
          <cell r="F975" t="str">
            <v>Portfolio Data &amp; Analysis/SHIN</v>
          </cell>
          <cell r="G975" t="str">
            <v>DREBA2012-14</v>
          </cell>
          <cell r="H975" t="str">
            <v>INTG ENE AUD</v>
          </cell>
        </row>
        <row r="976">
          <cell r="C976">
            <v>8116406</v>
          </cell>
          <cell r="D976" t="str">
            <v>DREBA2012-14INTG SALES T-13636-A-CHIN</v>
          </cell>
          <cell r="E976">
            <v>13636</v>
          </cell>
          <cell r="F976" t="str">
            <v>Portfolio Data &amp; Analysis/SHIN</v>
          </cell>
          <cell r="G976" t="str">
            <v>DREBA2012-14</v>
          </cell>
          <cell r="H976" t="str">
            <v>INTG SALES T</v>
          </cell>
        </row>
        <row r="977">
          <cell r="C977">
            <v>8116407</v>
          </cell>
          <cell r="D977" t="str">
            <v>DREBA2012-14INTGRTED E&amp;T-13636-A-CHIN</v>
          </cell>
          <cell r="E977">
            <v>13636</v>
          </cell>
          <cell r="F977" t="str">
            <v>Portfolio Data &amp; Analysis/SHIN</v>
          </cell>
          <cell r="G977" t="str">
            <v>DREBA2012-14</v>
          </cell>
          <cell r="H977" t="str">
            <v>INTGRTED E&amp;T</v>
          </cell>
        </row>
        <row r="978">
          <cell r="C978">
            <v>8116408</v>
          </cell>
          <cell r="D978" t="str">
            <v>DREBA2012-14INTGRTED MKT-13636-A-CHIN</v>
          </cell>
          <cell r="E978">
            <v>13636</v>
          </cell>
          <cell r="F978" t="str">
            <v>Portfolio Data &amp; Analysis/SHIN</v>
          </cell>
          <cell r="G978" t="str">
            <v>DREBA2012-14</v>
          </cell>
          <cell r="H978" t="str">
            <v>INTGRTED MKT</v>
          </cell>
        </row>
        <row r="979">
          <cell r="C979">
            <v>8116409</v>
          </cell>
          <cell r="D979" t="str">
            <v>DREBA2012-14OBMC/SLRP-10847-A-CHIN</v>
          </cell>
          <cell r="E979">
            <v>10847</v>
          </cell>
          <cell r="F979" t="str">
            <v>Emerging Markets - Demand Response</v>
          </cell>
          <cell r="G979" t="str">
            <v>DREBA2012-14</v>
          </cell>
          <cell r="H979" t="str">
            <v>OBMC/SLRP</v>
          </cell>
        </row>
        <row r="980">
          <cell r="C980">
            <v>8116410</v>
          </cell>
          <cell r="D980" t="str">
            <v>DREBA2012-14OBMC/SLRP-13636-A-CHIN</v>
          </cell>
          <cell r="E980">
            <v>13636</v>
          </cell>
          <cell r="F980" t="str">
            <v>Portfolio Data &amp; Analysis/SHIN</v>
          </cell>
          <cell r="G980" t="str">
            <v>DREBA2012-14</v>
          </cell>
          <cell r="H980" t="str">
            <v>OBMC/SLRP</v>
          </cell>
        </row>
        <row r="981">
          <cell r="C981">
            <v>8116411</v>
          </cell>
          <cell r="D981" t="str">
            <v>DREBA2012-14PEAK CHOICE-10847-A-CHIN</v>
          </cell>
          <cell r="E981">
            <v>10847</v>
          </cell>
          <cell r="F981" t="str">
            <v>Emerging Markets - Demand Response</v>
          </cell>
          <cell r="G981" t="str">
            <v>DREBA2012-14</v>
          </cell>
          <cell r="H981" t="str">
            <v>PEAK CHOICE</v>
          </cell>
        </row>
        <row r="982">
          <cell r="C982">
            <v>8116412</v>
          </cell>
          <cell r="D982" t="str">
            <v>DREBA2012-14PEAK CHOICE-13636-A-CHIN</v>
          </cell>
          <cell r="E982">
            <v>13636</v>
          </cell>
          <cell r="F982" t="str">
            <v>Portfolio Data &amp; Analysis/SHIN</v>
          </cell>
          <cell r="G982" t="str">
            <v>DREBA2012-14</v>
          </cell>
          <cell r="H982" t="str">
            <v>PEAK CHOICE</v>
          </cell>
        </row>
        <row r="983">
          <cell r="C983">
            <v>8116413</v>
          </cell>
          <cell r="D983" t="str">
            <v>DREBA2012-14TECHNOL INCV-10847-A-CHIN</v>
          </cell>
          <cell r="E983">
            <v>10847</v>
          </cell>
          <cell r="F983" t="str">
            <v>Emerging Markets - Demand Response</v>
          </cell>
          <cell r="G983" t="str">
            <v>DREBA2012-14</v>
          </cell>
          <cell r="H983" t="str">
            <v>TECHNOL INCV</v>
          </cell>
        </row>
        <row r="984">
          <cell r="C984">
            <v>8116414</v>
          </cell>
          <cell r="D984" t="str">
            <v>DREBA2012-14TECHNOL INCV-13636-A-CHIN</v>
          </cell>
          <cell r="E984">
            <v>13636</v>
          </cell>
          <cell r="F984" t="str">
            <v>Portfolio Data &amp; Analysis/SHIN</v>
          </cell>
          <cell r="G984" t="str">
            <v>DREBA2012-14</v>
          </cell>
          <cell r="H984" t="str">
            <v>TECHNOL INCV</v>
          </cell>
        </row>
        <row r="985">
          <cell r="C985">
            <v>8117735</v>
          </cell>
          <cell r="D985" t="str">
            <v>DREBA2012-14TA-INTEGRTD AUDIT-14712-A</v>
          </cell>
          <cell r="E985">
            <v>14712</v>
          </cell>
          <cell r="F985" t="str">
            <v>Post-Sales Support</v>
          </cell>
          <cell r="G985" t="str">
            <v>DREBA2012-14</v>
          </cell>
          <cell r="H985" t="str">
            <v>INTG ENE AUD</v>
          </cell>
        </row>
        <row r="986">
          <cell r="C986">
            <v>8117775</v>
          </cell>
          <cell r="D986" t="str">
            <v>DREBA2012-14INTGRTED MKT-13840-A</v>
          </cell>
          <cell r="E986">
            <v>13840</v>
          </cell>
          <cell r="F986" t="str">
            <v>Solut Mktg - Residential</v>
          </cell>
          <cell r="G986" t="str">
            <v>DREBA2012-14</v>
          </cell>
          <cell r="H986" t="str">
            <v>INTGRTED MKT</v>
          </cell>
        </row>
        <row r="987">
          <cell r="C987">
            <v>8118868</v>
          </cell>
          <cell r="D987" t="str">
            <v>DREBA2012-14AGGR MAN PFO-11070-A</v>
          </cell>
          <cell r="E987">
            <v>11070</v>
          </cell>
          <cell r="F987" t="str">
            <v>Quality &amp; Excellence</v>
          </cell>
          <cell r="G987" t="str">
            <v>DREBA2012-14</v>
          </cell>
          <cell r="H987" t="str">
            <v>AGGR MAN PFO</v>
          </cell>
        </row>
        <row r="988">
          <cell r="C988">
            <v>8118869</v>
          </cell>
          <cell r="D988" t="str">
            <v>DREBA2012-14DR CORE E&amp;T-11070-A</v>
          </cell>
          <cell r="E988">
            <v>11070</v>
          </cell>
          <cell r="F988" t="str">
            <v>Quality &amp; Excellence</v>
          </cell>
          <cell r="G988" t="str">
            <v>DREBA2012-14</v>
          </cell>
          <cell r="H988" t="str">
            <v>DR CORE E&amp;T</v>
          </cell>
        </row>
        <row r="989">
          <cell r="C989">
            <v>8118870</v>
          </cell>
          <cell r="D989" t="str">
            <v>DREBA2012-14DR CORE MKT-11070-A</v>
          </cell>
          <cell r="E989">
            <v>11070</v>
          </cell>
          <cell r="F989" t="str">
            <v>Quality &amp; Excellence</v>
          </cell>
          <cell r="G989" t="str">
            <v>DREBA2012-14</v>
          </cell>
          <cell r="H989" t="str">
            <v>DR CORE MKT</v>
          </cell>
        </row>
        <row r="990">
          <cell r="C990">
            <v>8118871</v>
          </cell>
          <cell r="D990" t="str">
            <v>DREBA2012-14AUTO DR-11070-A</v>
          </cell>
          <cell r="E990">
            <v>11070</v>
          </cell>
          <cell r="F990" t="str">
            <v>Quality &amp; Excellence</v>
          </cell>
          <cell r="G990" t="str">
            <v>DREBA2012-14</v>
          </cell>
          <cell r="H990" t="str">
            <v>AUTO DR</v>
          </cell>
        </row>
        <row r="991">
          <cell r="C991">
            <v>8118872</v>
          </cell>
          <cell r="D991" t="str">
            <v>DREBA2012-14EMRGTEK-11070-A</v>
          </cell>
          <cell r="E991">
            <v>11070</v>
          </cell>
          <cell r="F991" t="str">
            <v>Quality &amp; Excellence</v>
          </cell>
          <cell r="G991" t="str">
            <v>DREBA2012-14</v>
          </cell>
          <cell r="H991" t="str">
            <v>EMRGTEK</v>
          </cell>
        </row>
        <row r="992">
          <cell r="C992">
            <v>8118873</v>
          </cell>
          <cell r="D992" t="str">
            <v>DREBA2012-14INTG ENE AUD-11070-A</v>
          </cell>
          <cell r="E992">
            <v>11070</v>
          </cell>
          <cell r="F992" t="str">
            <v>Quality &amp; Excellence</v>
          </cell>
          <cell r="G992" t="str">
            <v>DREBA2012-14</v>
          </cell>
          <cell r="H992" t="str">
            <v>INTG ENE AUD</v>
          </cell>
        </row>
        <row r="993">
          <cell r="C993">
            <v>8118874</v>
          </cell>
          <cell r="D993" t="str">
            <v>DREBA2012-14PERM LOAD_01-11070-A</v>
          </cell>
          <cell r="E993">
            <v>11070</v>
          </cell>
          <cell r="F993" t="str">
            <v>Quality &amp; Excellence</v>
          </cell>
          <cell r="G993" t="str">
            <v>DREBA2012-14</v>
          </cell>
          <cell r="H993" t="str">
            <v>PERM LOAD_01</v>
          </cell>
        </row>
        <row r="994">
          <cell r="C994">
            <v>8118875</v>
          </cell>
          <cell r="D994" t="str">
            <v>DREBA2012-14TECHNOL INCV-11070-A</v>
          </cell>
          <cell r="E994">
            <v>11070</v>
          </cell>
          <cell r="F994" t="str">
            <v>Quality &amp; Excellence</v>
          </cell>
          <cell r="G994" t="str">
            <v>DREBA2012-14</v>
          </cell>
          <cell r="H994" t="str">
            <v>TECHNOL INCV</v>
          </cell>
        </row>
        <row r="995">
          <cell r="C995">
            <v>8118876</v>
          </cell>
          <cell r="D995" t="str">
            <v>DREBA2012-14BASEINTERRUP-11070-A</v>
          </cell>
          <cell r="E995">
            <v>11070</v>
          </cell>
          <cell r="F995" t="str">
            <v>Quality &amp; Excellence</v>
          </cell>
          <cell r="G995" t="str">
            <v>DREBA2012-14</v>
          </cell>
          <cell r="H995" t="str">
            <v>BASEINTERRUP</v>
          </cell>
        </row>
        <row r="996">
          <cell r="C996">
            <v>8118877</v>
          </cell>
          <cell r="D996" t="str">
            <v>DREBA2012-14OBMC/SLRP-11070-A</v>
          </cell>
          <cell r="E996">
            <v>11070</v>
          </cell>
          <cell r="F996" t="str">
            <v>Quality &amp; Excellence</v>
          </cell>
          <cell r="G996" t="str">
            <v>DREBA2012-14</v>
          </cell>
          <cell r="H996" t="str">
            <v>OBMC/SLRP</v>
          </cell>
        </row>
        <row r="997">
          <cell r="C997">
            <v>8118878</v>
          </cell>
          <cell r="D997" t="str">
            <v>DREBA2012-14INTG SALES T-11070-A</v>
          </cell>
          <cell r="E997">
            <v>11070</v>
          </cell>
          <cell r="F997" t="str">
            <v>Quality &amp; Excellence</v>
          </cell>
          <cell r="G997" t="str">
            <v>DREBA2012-14</v>
          </cell>
          <cell r="H997" t="str">
            <v>INTG SALES T</v>
          </cell>
        </row>
        <row r="998">
          <cell r="C998">
            <v>8118879</v>
          </cell>
          <cell r="D998" t="str">
            <v>DREBA2012-14INTGRTED E&amp;T-11070-A</v>
          </cell>
          <cell r="E998">
            <v>11070</v>
          </cell>
          <cell r="F998" t="str">
            <v>Quality &amp; Excellence</v>
          </cell>
          <cell r="G998" t="str">
            <v>DREBA2012-14</v>
          </cell>
          <cell r="H998" t="str">
            <v>INTGRTED E&amp;T</v>
          </cell>
        </row>
        <row r="999">
          <cell r="C999">
            <v>8118880</v>
          </cell>
          <cell r="D999" t="str">
            <v>DREBA2012-14INTGRTED MKT-11070-A</v>
          </cell>
          <cell r="E999">
            <v>11070</v>
          </cell>
          <cell r="F999" t="str">
            <v>Quality &amp; Excellence</v>
          </cell>
          <cell r="G999" t="str">
            <v>DREBA2012-14</v>
          </cell>
          <cell r="H999" t="str">
            <v>INTGRTED MKT</v>
          </cell>
        </row>
        <row r="1000">
          <cell r="C1000">
            <v>8118881</v>
          </cell>
          <cell r="D1000" t="str">
            <v>DREBA2012-14PEAK_01-11070-A</v>
          </cell>
          <cell r="E1000">
            <v>11070</v>
          </cell>
          <cell r="F1000" t="str">
            <v>Quality &amp; Excellence</v>
          </cell>
          <cell r="G1000" t="str">
            <v>DREBA2012-14</v>
          </cell>
          <cell r="H1000" t="str">
            <v>PEAK_01</v>
          </cell>
        </row>
        <row r="1001">
          <cell r="C1001">
            <v>8118882</v>
          </cell>
          <cell r="D1001" t="str">
            <v>DREBA2012-14C&amp;I INTM RSC-11070-A</v>
          </cell>
          <cell r="E1001">
            <v>11070</v>
          </cell>
          <cell r="F1001" t="str">
            <v>Quality &amp; Excellence</v>
          </cell>
          <cell r="G1001" t="str">
            <v>DREBA2012-14</v>
          </cell>
          <cell r="H1001" t="str">
            <v>C&amp;I INTM RSC</v>
          </cell>
        </row>
        <row r="1002">
          <cell r="C1002">
            <v>8118884</v>
          </cell>
          <cell r="D1002" t="str">
            <v>DREBA2012-14COMM&amp;IND ANC-11070-A</v>
          </cell>
          <cell r="E1002">
            <v>11070</v>
          </cell>
          <cell r="F1002" t="str">
            <v>Quality &amp; Excellence</v>
          </cell>
          <cell r="G1002" t="str">
            <v>DREBA2012-14</v>
          </cell>
          <cell r="H1002" t="str">
            <v>COMM&amp;IND ANC</v>
          </cell>
        </row>
        <row r="1003">
          <cell r="C1003">
            <v>8118885</v>
          </cell>
          <cell r="D1003" t="str">
            <v>DREBA2012-14SMRT A/C ANC-11070-A</v>
          </cell>
          <cell r="E1003">
            <v>11070</v>
          </cell>
          <cell r="F1003" t="str">
            <v>Quality &amp; Excellence</v>
          </cell>
          <cell r="G1003" t="str">
            <v>DREBA2012-14</v>
          </cell>
          <cell r="H1003" t="str">
            <v>SMRT A/C ANC</v>
          </cell>
        </row>
        <row r="1004">
          <cell r="C1004">
            <v>8118886</v>
          </cell>
          <cell r="D1004" t="str">
            <v>DREBA2012-14CAPACIT BIDD-11070-A</v>
          </cell>
          <cell r="E1004">
            <v>11070</v>
          </cell>
          <cell r="F1004" t="str">
            <v>Quality &amp; Excellence</v>
          </cell>
          <cell r="G1004" t="str">
            <v>DREBA2012-14</v>
          </cell>
          <cell r="H1004" t="str">
            <v>CAPACIT BIDD</v>
          </cell>
        </row>
        <row r="1005">
          <cell r="C1005">
            <v>8118887</v>
          </cell>
          <cell r="D1005" t="str">
            <v>DREBA2012-14DEMAND BIDD-11070-A</v>
          </cell>
          <cell r="E1005">
            <v>11070</v>
          </cell>
          <cell r="F1005" t="str">
            <v>Quality &amp; Excellence</v>
          </cell>
          <cell r="G1005" t="str">
            <v>DREBA2012-14</v>
          </cell>
          <cell r="H1005" t="str">
            <v>DEMAND BIDD</v>
          </cell>
        </row>
        <row r="1006">
          <cell r="C1006">
            <v>8118888</v>
          </cell>
          <cell r="D1006" t="str">
            <v>DREBA2012-14PEAK CHOICE-11070-A</v>
          </cell>
          <cell r="E1006">
            <v>11070</v>
          </cell>
          <cell r="F1006" t="str">
            <v>Quality &amp; Excellence</v>
          </cell>
          <cell r="G1006" t="str">
            <v>DREBA2012-14</v>
          </cell>
          <cell r="H1006" t="str">
            <v>PEAK CHOICE</v>
          </cell>
        </row>
        <row r="1007">
          <cell r="C1007">
            <v>8118889</v>
          </cell>
          <cell r="D1007" t="str">
            <v>DREBA2012-14DR ONLN EROL-11070-A</v>
          </cell>
          <cell r="E1007">
            <v>11070</v>
          </cell>
          <cell r="F1007" t="str">
            <v>Quality &amp; Excellence</v>
          </cell>
          <cell r="G1007" t="str">
            <v>DREBA2012-14</v>
          </cell>
          <cell r="H1007" t="str">
            <v>DR ONLN EROL</v>
          </cell>
        </row>
        <row r="1008">
          <cell r="C1008">
            <v>8118890</v>
          </cell>
          <cell r="D1008" t="str">
            <v>DREBA2012-14INTERACT-11070-A</v>
          </cell>
          <cell r="E1008">
            <v>11070</v>
          </cell>
          <cell r="F1008" t="str">
            <v>Quality &amp; Excellence</v>
          </cell>
          <cell r="G1008" t="str">
            <v>DREBA2012-14</v>
          </cell>
          <cell r="H1008" t="str">
            <v>INTERACT</v>
          </cell>
        </row>
        <row r="1009">
          <cell r="C1009">
            <v>8118891</v>
          </cell>
          <cell r="D1009" t="str">
            <v>DREBA2012-14AGGR MAN PFO-11070-A-CHIN</v>
          </cell>
          <cell r="E1009">
            <v>11070</v>
          </cell>
          <cell r="F1009" t="str">
            <v>Quality &amp; Excellence</v>
          </cell>
          <cell r="G1009" t="str">
            <v>DREBA2012-14</v>
          </cell>
          <cell r="H1009" t="str">
            <v>AGGR MAN PFO</v>
          </cell>
        </row>
        <row r="1010">
          <cell r="C1010">
            <v>8118892</v>
          </cell>
          <cell r="D1010" t="str">
            <v>DREBA2012-14DR CORE E&amp;T-11070-A-CHIN</v>
          </cell>
          <cell r="E1010">
            <v>11070</v>
          </cell>
          <cell r="F1010" t="str">
            <v>Quality &amp; Excellence</v>
          </cell>
          <cell r="G1010" t="str">
            <v>DREBA2012-14</v>
          </cell>
          <cell r="H1010" t="str">
            <v>DR CORE E&amp;T</v>
          </cell>
        </row>
        <row r="1011">
          <cell r="C1011">
            <v>8118893</v>
          </cell>
          <cell r="D1011" t="str">
            <v>DREBA2012-14DR CORE MKT-11070-A-CHIN</v>
          </cell>
          <cell r="E1011">
            <v>11070</v>
          </cell>
          <cell r="F1011" t="str">
            <v>Quality &amp; Excellence</v>
          </cell>
          <cell r="G1011" t="str">
            <v>DREBA2012-14</v>
          </cell>
          <cell r="H1011" t="str">
            <v>DR CORE MKT</v>
          </cell>
        </row>
        <row r="1012">
          <cell r="C1012">
            <v>8118894</v>
          </cell>
          <cell r="D1012" t="str">
            <v>DREBA2012-14AUTO DR-11070-A-CHIN</v>
          </cell>
          <cell r="E1012">
            <v>11070</v>
          </cell>
          <cell r="F1012" t="str">
            <v>Quality &amp; Excellence</v>
          </cell>
          <cell r="G1012" t="str">
            <v>DREBA2012-14</v>
          </cell>
          <cell r="H1012" t="str">
            <v>AUTO DR</v>
          </cell>
        </row>
        <row r="1013">
          <cell r="C1013">
            <v>8118895</v>
          </cell>
          <cell r="D1013" t="str">
            <v>DREBA2012-14EMRGTEK-11070-CHIN</v>
          </cell>
          <cell r="E1013">
            <v>11070</v>
          </cell>
          <cell r="F1013" t="str">
            <v>Quality &amp; Excellence</v>
          </cell>
          <cell r="G1013" t="str">
            <v>DREBA2012-14</v>
          </cell>
          <cell r="H1013" t="str">
            <v>EMRGTEK</v>
          </cell>
        </row>
        <row r="1014">
          <cell r="C1014">
            <v>8118896</v>
          </cell>
          <cell r="D1014" t="str">
            <v>DREBA2012-14INTG ENE AUD-11070-A-CHIN</v>
          </cell>
          <cell r="E1014">
            <v>11070</v>
          </cell>
          <cell r="F1014" t="str">
            <v>Quality &amp; Excellence</v>
          </cell>
          <cell r="G1014" t="str">
            <v>DREBA2012-14</v>
          </cell>
          <cell r="H1014" t="str">
            <v>INTG ENE AUD</v>
          </cell>
        </row>
        <row r="1015">
          <cell r="C1015">
            <v>8118897</v>
          </cell>
          <cell r="D1015" t="str">
            <v>DREBA2012-14PERM LOAD_01-11070-A-CHIN</v>
          </cell>
          <cell r="E1015">
            <v>11070</v>
          </cell>
          <cell r="F1015" t="str">
            <v>Quality &amp; Excellence</v>
          </cell>
          <cell r="G1015" t="str">
            <v>DREBA2012-14</v>
          </cell>
          <cell r="H1015" t="str">
            <v>PERM LOAD_01</v>
          </cell>
        </row>
        <row r="1016">
          <cell r="C1016">
            <v>8118898</v>
          </cell>
          <cell r="D1016" t="str">
            <v>DREBA2012-14TECHNOL INCV-11070-A-CHIN</v>
          </cell>
          <cell r="E1016">
            <v>11070</v>
          </cell>
          <cell r="F1016" t="str">
            <v>Quality &amp; Excellence</v>
          </cell>
          <cell r="G1016" t="str">
            <v>DREBA2012-14</v>
          </cell>
          <cell r="H1016" t="str">
            <v>TECHNOL INCV</v>
          </cell>
        </row>
        <row r="1017">
          <cell r="C1017">
            <v>8118899</v>
          </cell>
          <cell r="D1017" t="str">
            <v>DREBA2012-14BASEINTERRUP-11070-A-CHIN</v>
          </cell>
          <cell r="E1017">
            <v>11070</v>
          </cell>
          <cell r="F1017" t="str">
            <v>Quality &amp; Excellence</v>
          </cell>
          <cell r="G1017" t="str">
            <v>DREBA2012-14</v>
          </cell>
          <cell r="H1017" t="str">
            <v>BASEINTERRUP</v>
          </cell>
        </row>
        <row r="1018">
          <cell r="C1018">
            <v>8118900</v>
          </cell>
          <cell r="D1018" t="str">
            <v>DREBA2012-14OBMC/SLRP-11070-A-CHIN</v>
          </cell>
          <cell r="E1018">
            <v>11070</v>
          </cell>
          <cell r="F1018" t="str">
            <v>Quality &amp; Excellence</v>
          </cell>
          <cell r="G1018" t="str">
            <v>DREBA2012-14</v>
          </cell>
          <cell r="H1018" t="str">
            <v>OBMC/SLRP</v>
          </cell>
        </row>
        <row r="1019">
          <cell r="C1019">
            <v>8118901</v>
          </cell>
          <cell r="D1019" t="str">
            <v>DREBA2012-14INTG SALES T-11070-A-CHIN</v>
          </cell>
          <cell r="E1019">
            <v>11070</v>
          </cell>
          <cell r="F1019" t="str">
            <v>Quality &amp; Excellence</v>
          </cell>
          <cell r="G1019" t="str">
            <v>DREBA2012-14</v>
          </cell>
          <cell r="H1019" t="str">
            <v>INTG SALES T</v>
          </cell>
        </row>
        <row r="1020">
          <cell r="C1020">
            <v>8118902</v>
          </cell>
          <cell r="D1020" t="str">
            <v>DREBA2012-14INTGRTED E&amp;T-11070-A-CHIN</v>
          </cell>
          <cell r="E1020">
            <v>11070</v>
          </cell>
          <cell r="F1020" t="str">
            <v>Quality &amp; Excellence</v>
          </cell>
          <cell r="G1020" t="str">
            <v>DREBA2012-14</v>
          </cell>
          <cell r="H1020" t="str">
            <v>INTGRTED E&amp;T</v>
          </cell>
        </row>
        <row r="1021">
          <cell r="C1021">
            <v>8118903</v>
          </cell>
          <cell r="D1021" t="str">
            <v>DREBA2012-14INTGRTED MKT-11070-A-CHIN</v>
          </cell>
          <cell r="E1021">
            <v>11070</v>
          </cell>
          <cell r="F1021" t="str">
            <v>Quality &amp; Excellence</v>
          </cell>
          <cell r="G1021" t="str">
            <v>DREBA2012-14</v>
          </cell>
          <cell r="H1021" t="str">
            <v>INTGRTED MKT</v>
          </cell>
        </row>
        <row r="1022">
          <cell r="C1022">
            <v>8118904</v>
          </cell>
          <cell r="D1022" t="str">
            <v>DREBA2012-14PEAK_01-11070-A-CHIN</v>
          </cell>
          <cell r="E1022">
            <v>11070</v>
          </cell>
          <cell r="F1022" t="str">
            <v>Quality &amp; Excellence</v>
          </cell>
          <cell r="G1022" t="str">
            <v>DREBA2012-14</v>
          </cell>
          <cell r="H1022" t="str">
            <v>PEAK_01</v>
          </cell>
        </row>
        <row r="1023">
          <cell r="C1023">
            <v>8118905</v>
          </cell>
          <cell r="D1023" t="str">
            <v>DREBA2012-14C&amp;I INTM RSC-11070-A-CHIN</v>
          </cell>
          <cell r="E1023">
            <v>11070</v>
          </cell>
          <cell r="F1023" t="str">
            <v>Quality &amp; Excellence</v>
          </cell>
          <cell r="G1023" t="str">
            <v>DREBA2012-14</v>
          </cell>
          <cell r="H1023" t="str">
            <v>C&amp;I INTM RSC</v>
          </cell>
        </row>
        <row r="1024">
          <cell r="C1024">
            <v>8118906</v>
          </cell>
          <cell r="D1024" t="str">
            <v>DREBA2012-14COMM&amp;IND ANC-11070-A-CHIN</v>
          </cell>
          <cell r="E1024">
            <v>11070</v>
          </cell>
          <cell r="F1024" t="str">
            <v>Quality &amp; Excellence</v>
          </cell>
          <cell r="G1024" t="str">
            <v>DREBA2012-14</v>
          </cell>
          <cell r="H1024" t="str">
            <v>COMM&amp;IND ANC</v>
          </cell>
        </row>
        <row r="1025">
          <cell r="C1025">
            <v>8118907</v>
          </cell>
          <cell r="D1025" t="str">
            <v>DREBA2012-14SMRT A/C ANC-11070-A-CHIN</v>
          </cell>
          <cell r="E1025">
            <v>11070</v>
          </cell>
          <cell r="F1025" t="str">
            <v>Quality &amp; Excellence</v>
          </cell>
          <cell r="G1025" t="str">
            <v>DREBA2012-14</v>
          </cell>
          <cell r="H1025" t="str">
            <v>SMRT A/C ANC</v>
          </cell>
        </row>
        <row r="1026">
          <cell r="C1026">
            <v>8118908</v>
          </cell>
          <cell r="D1026" t="str">
            <v>DREBA2012-14CAPACIT BIDD-11070-A-CHIN</v>
          </cell>
          <cell r="E1026">
            <v>11070</v>
          </cell>
          <cell r="F1026" t="str">
            <v>Quality &amp; Excellence</v>
          </cell>
          <cell r="G1026" t="str">
            <v>DREBA2012-14</v>
          </cell>
          <cell r="H1026" t="str">
            <v>CAPACIT BIDD</v>
          </cell>
        </row>
        <row r="1027">
          <cell r="C1027">
            <v>8118909</v>
          </cell>
          <cell r="D1027" t="str">
            <v>DREBA2012-14DEMAND BIDD-11070-A-CHIN</v>
          </cell>
          <cell r="E1027">
            <v>11070</v>
          </cell>
          <cell r="F1027" t="str">
            <v>Quality &amp; Excellence</v>
          </cell>
          <cell r="G1027" t="str">
            <v>DREBA2012-14</v>
          </cell>
          <cell r="H1027" t="str">
            <v>DEMAND BIDD</v>
          </cell>
        </row>
        <row r="1028">
          <cell r="C1028">
            <v>8118910</v>
          </cell>
          <cell r="D1028" t="str">
            <v>DREBA2012-14PEAK CHOICE-11070-A-CHIN</v>
          </cell>
          <cell r="E1028">
            <v>11070</v>
          </cell>
          <cell r="F1028" t="str">
            <v>Quality &amp; Excellence</v>
          </cell>
          <cell r="G1028" t="str">
            <v>DREBA2012-14</v>
          </cell>
          <cell r="H1028" t="str">
            <v>PEAK CHOICE</v>
          </cell>
        </row>
        <row r="1029">
          <cell r="C1029">
            <v>8118911</v>
          </cell>
          <cell r="D1029" t="str">
            <v>DREBA2012-14DR ONLN EROL-11070-A-CHIN</v>
          </cell>
          <cell r="E1029">
            <v>11070</v>
          </cell>
          <cell r="F1029" t="str">
            <v>Quality &amp; Excellence</v>
          </cell>
          <cell r="G1029" t="str">
            <v>DREBA2012-14</v>
          </cell>
          <cell r="H1029" t="str">
            <v>DR ONLN EROL</v>
          </cell>
        </row>
        <row r="1030">
          <cell r="C1030">
            <v>8118912</v>
          </cell>
          <cell r="D1030" t="str">
            <v>DREBA2012-14INTERACT-11070-A-CHIN</v>
          </cell>
          <cell r="E1030">
            <v>11070</v>
          </cell>
          <cell r="F1030" t="str">
            <v>Quality &amp; Excellence</v>
          </cell>
          <cell r="G1030" t="str">
            <v>DREBA2012-14</v>
          </cell>
          <cell r="H1030" t="str">
            <v>INTERACT</v>
          </cell>
        </row>
        <row r="1031">
          <cell r="C1031">
            <v>8118913</v>
          </cell>
          <cell r="D1031" t="str">
            <v>DREBA2012-14DRE-12835-A-ISTS-PRJT-CHIN</v>
          </cell>
          <cell r="E1031">
            <v>12835</v>
          </cell>
          <cell r="F1031" t="str">
            <v>Demand Response Operations</v>
          </cell>
          <cell r="G1031" t="str">
            <v>DREBA2012-14</v>
          </cell>
          <cell r="H1031" t="str">
            <v>DR ONLN EROL</v>
          </cell>
        </row>
        <row r="1032">
          <cell r="C1032">
            <v>8118914</v>
          </cell>
          <cell r="D1032" t="str">
            <v>DREBA2012-14DRE-12835-A-ISTS-O&amp;M-CHIN</v>
          </cell>
          <cell r="E1032">
            <v>12835</v>
          </cell>
          <cell r="F1032" t="str">
            <v>Demand Response Operations</v>
          </cell>
          <cell r="G1032" t="str">
            <v>DREBA2012-14</v>
          </cell>
          <cell r="H1032" t="str">
            <v>DR ONLN EROL</v>
          </cell>
        </row>
        <row r="1033">
          <cell r="C1033">
            <v>8118972</v>
          </cell>
          <cell r="D1033" t="str">
            <v>BSA-MDSS-O&amp;M-DR-13973-CHIN</v>
          </cell>
          <cell r="E1033">
            <v>13973</v>
          </cell>
          <cell r="F1033" t="str">
            <v>Business System Administration</v>
          </cell>
          <cell r="G1033" t="str">
            <v>DREBA2012-14</v>
          </cell>
          <cell r="H1033" t="str">
            <v>DR ONLN EROL</v>
          </cell>
        </row>
        <row r="1034">
          <cell r="C1034">
            <v>8119096</v>
          </cell>
          <cell r="D1034" t="str">
            <v>INCENTIVE PAYMENTS-A/C CYCLING-10847</v>
          </cell>
          <cell r="E1034">
            <v>10847</v>
          </cell>
          <cell r="F1034" t="str">
            <v>Emerging Markets - Demand Response</v>
          </cell>
          <cell r="G1034" t="str">
            <v>ACEBA2012-14</v>
          </cell>
          <cell r="H1034" t="str">
            <v>ACEBA2012-14</v>
          </cell>
        </row>
        <row r="1035">
          <cell r="C1035">
            <v>8119118</v>
          </cell>
          <cell r="D1035" t="str">
            <v>INTERACT-VENDORS PAYMENT-2012-14-12835-A</v>
          </cell>
          <cell r="E1035">
            <v>12835</v>
          </cell>
          <cell r="F1035" t="str">
            <v>Demand Response Operations</v>
          </cell>
          <cell r="G1035" t="str">
            <v>DREBA2012-14</v>
          </cell>
          <cell r="H1035" t="str">
            <v>INTERACT</v>
          </cell>
        </row>
        <row r="1036">
          <cell r="C1036">
            <v>8119119</v>
          </cell>
          <cell r="D1036" t="str">
            <v>NOTIFY-VENDORS PAYMENT-2012-14-12835-A</v>
          </cell>
          <cell r="E1036">
            <v>12835</v>
          </cell>
          <cell r="F1036" t="str">
            <v>Demand Response Operations</v>
          </cell>
          <cell r="G1036" t="str">
            <v>DREBA2012-14</v>
          </cell>
          <cell r="H1036" t="str">
            <v>INTERACT</v>
          </cell>
        </row>
        <row r="1037">
          <cell r="C1037">
            <v>8119176</v>
          </cell>
          <cell r="D1037" t="str">
            <v>IDSM-DR SERVICE&amp;SALES INCENTIVE-2012-14</v>
          </cell>
          <cell r="E1037">
            <v>11114</v>
          </cell>
          <cell r="F1037" t="str">
            <v>Sales  Operations</v>
          </cell>
          <cell r="G1037" t="str">
            <v>DREBA2012-14</v>
          </cell>
          <cell r="H1037" t="str">
            <v>DR CORE MKT</v>
          </cell>
        </row>
        <row r="1038">
          <cell r="C1038">
            <v>8119177</v>
          </cell>
          <cell r="D1038" t="str">
            <v>TI-INCENTIVE PAYMENTS-2012-14-10847</v>
          </cell>
          <cell r="E1038">
            <v>10847</v>
          </cell>
          <cell r="F1038" t="str">
            <v>Emerging Markets - Demand Response</v>
          </cell>
          <cell r="G1038" t="str">
            <v>DREBA2012-14</v>
          </cell>
          <cell r="H1038" t="str">
            <v>TECHNOL INCV</v>
          </cell>
        </row>
        <row r="1039">
          <cell r="C1039">
            <v>8119179</v>
          </cell>
          <cell r="D1039" t="str">
            <v>CBP-INCENTIVE PAYMENTS-2012-14-10847</v>
          </cell>
          <cell r="E1039">
            <v>10847</v>
          </cell>
          <cell r="F1039" t="str">
            <v>Emerging Markets - Demand Response</v>
          </cell>
          <cell r="G1039" t="str">
            <v>DREBA2012-14</v>
          </cell>
          <cell r="H1039" t="str">
            <v>CAPACIT BIDD</v>
          </cell>
        </row>
        <row r="1040">
          <cell r="C1040">
            <v>8119180</v>
          </cell>
          <cell r="D1040" t="str">
            <v>DBP-INCENTIVE PAYMENTS-2012-14-10847</v>
          </cell>
          <cell r="E1040">
            <v>10847</v>
          </cell>
          <cell r="F1040" t="str">
            <v>Emerging Markets - Demand Response</v>
          </cell>
          <cell r="G1040" t="str">
            <v>DREBA2009-11</v>
          </cell>
          <cell r="H1040" t="str">
            <v>DEMAND BIDD</v>
          </cell>
        </row>
        <row r="1041">
          <cell r="C1041">
            <v>8119181</v>
          </cell>
          <cell r="D1041" t="str">
            <v>PEAKCHOICE-INCENT PAYMENTS-2012-14-10847</v>
          </cell>
          <cell r="E1041">
            <v>10847</v>
          </cell>
          <cell r="F1041" t="str">
            <v>Emerging Markets - Demand Response</v>
          </cell>
          <cell r="G1041" t="str">
            <v>DREBA2009-11</v>
          </cell>
          <cell r="H1041" t="str">
            <v>PEAK CHOICE</v>
          </cell>
        </row>
        <row r="1042">
          <cell r="C1042">
            <v>8119182</v>
          </cell>
          <cell r="D1042" t="str">
            <v>AUTO DR-INCENTIVE PAYMENTS-2012-14-10847</v>
          </cell>
          <cell r="E1042">
            <v>10847</v>
          </cell>
          <cell r="F1042" t="str">
            <v>Emerging Markets - Demand Response</v>
          </cell>
          <cell r="G1042" t="str">
            <v>DREBA2009-11</v>
          </cell>
          <cell r="H1042" t="str">
            <v>AUTO DR</v>
          </cell>
        </row>
        <row r="1043">
          <cell r="C1043">
            <v>8119183</v>
          </cell>
          <cell r="D1043" t="str">
            <v>TI-NEW CNST CUST INCTV PAYMT 12-14-10847</v>
          </cell>
          <cell r="E1043">
            <v>10847</v>
          </cell>
          <cell r="F1043" t="str">
            <v>Emerging Markets - Demand Response</v>
          </cell>
          <cell r="G1043" t="str">
            <v>DREBA2009-11</v>
          </cell>
          <cell r="H1043" t="str">
            <v>TECHNOL INCV</v>
          </cell>
        </row>
        <row r="1044">
          <cell r="C1044">
            <v>8119184</v>
          </cell>
          <cell r="D1044" t="str">
            <v>INCENTIVE PAYMENTS-PERM LOAD SHIFT-10847</v>
          </cell>
          <cell r="E1044">
            <v>10847</v>
          </cell>
          <cell r="F1044" t="str">
            <v>Emerging Markets - Demand Response</v>
          </cell>
          <cell r="G1044" t="str">
            <v>DREBA2006-08</v>
          </cell>
          <cell r="H1044" t="str">
            <v>PERM LOAD SH</v>
          </cell>
        </row>
        <row r="1045">
          <cell r="C1045">
            <v>8119240</v>
          </cell>
          <cell r="D1045" t="str">
            <v>DREBA2012-14DR CORE MKT-14894-A</v>
          </cell>
          <cell r="E1045">
            <v>14894</v>
          </cell>
          <cell r="F1045" t="str">
            <v>Customer Impact-Deployment Support</v>
          </cell>
          <cell r="G1045" t="str">
            <v>DREBA2012-14</v>
          </cell>
          <cell r="H1045" t="str">
            <v>DR CORE MKT</v>
          </cell>
        </row>
        <row r="1046">
          <cell r="C1046">
            <v>8119241</v>
          </cell>
          <cell r="D1046" t="str">
            <v>DREBA2012-14DR CORE MKT-14893-A</v>
          </cell>
          <cell r="E1046">
            <v>14893</v>
          </cell>
          <cell r="F1046" t="str">
            <v>Customer Impact-Gas Outreach</v>
          </cell>
          <cell r="G1046" t="str">
            <v>DREBA2012-14</v>
          </cell>
          <cell r="H1046" t="str">
            <v>DR CORE MKT</v>
          </cell>
        </row>
        <row r="1047">
          <cell r="C1047">
            <v>8119482</v>
          </cell>
          <cell r="D1047" t="str">
            <v>DREBA-10-12-CEM-PRJ-COMM-14709-I-CES</v>
          </cell>
          <cell r="E1047">
            <v>14709</v>
          </cell>
          <cell r="F1047" t="str">
            <v>Information Technology Products</v>
          </cell>
          <cell r="G1047" t="str">
            <v>DREBA2012-14</v>
          </cell>
          <cell r="H1047" t="str">
            <v>INTG ENE AUD</v>
          </cell>
        </row>
        <row r="1048">
          <cell r="C1048">
            <v>8119483</v>
          </cell>
          <cell r="D1048" t="str">
            <v>DREBA-10-12-INTEGRTD AUD-14709-I-CES</v>
          </cell>
          <cell r="E1048">
            <v>14709</v>
          </cell>
          <cell r="F1048" t="str">
            <v>Information Technology Products</v>
          </cell>
          <cell r="G1048" t="str">
            <v>DREBA2012-14</v>
          </cell>
          <cell r="H1048" t="str">
            <v>INTG ENE AUD</v>
          </cell>
        </row>
        <row r="1049">
          <cell r="C1049">
            <v>8119642</v>
          </cell>
          <cell r="D1049" t="str">
            <v>DREBA2012-14DR ENHANCEMENTS-12385-A-CHIN</v>
          </cell>
          <cell r="E1049">
            <v>12835</v>
          </cell>
          <cell r="F1049" t="str">
            <v>Demand Response Operations</v>
          </cell>
          <cell r="G1049" t="str">
            <v>DREBA2012-14</v>
          </cell>
          <cell r="H1049" t="str">
            <v>DR ONLN EROL</v>
          </cell>
        </row>
        <row r="1050">
          <cell r="C1050">
            <v>8089004</v>
          </cell>
          <cell r="D1050" t="str">
            <v>INCENTIVE PAYMENTS- TRCKD IN ERRA - AMP</v>
          </cell>
          <cell r="E1050">
            <v>12835</v>
          </cell>
          <cell r="F1050" t="str">
            <v>Demand Response Operations</v>
          </cell>
          <cell r="G1050" t="str">
            <v>DREBA2006-08</v>
          </cell>
          <cell r="H1050" t="str">
            <v>OTHER_01</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ge.com/mybusiness/energysavingsrebates/demandresponse/c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tabSelected="1" view="pageLayout" topLeftCell="E17" zoomScaleNormal="100" workbookViewId="0">
      <selection activeCell="K21" sqref="K21"/>
    </sheetView>
  </sheetViews>
  <sheetFormatPr defaultColWidth="9.453125" defaultRowHeight="12.5" x14ac:dyDescent="0.25"/>
  <cols>
    <col min="1" max="10" width="9.453125" style="105"/>
    <col min="11" max="11" width="28.453125" style="105" customWidth="1"/>
    <col min="12" max="16384" width="9.453125" style="105"/>
  </cols>
  <sheetData>
    <row r="1" spans="1:11" ht="12.75" x14ac:dyDescent="0.2">
      <c r="A1" s="180"/>
      <c r="B1" s="180"/>
      <c r="C1" s="180"/>
      <c r="D1" s="180"/>
      <c r="E1" s="180"/>
      <c r="F1" s="180"/>
      <c r="G1" s="180"/>
      <c r="H1" s="180"/>
      <c r="I1" s="180"/>
      <c r="J1" s="180"/>
      <c r="K1" s="180"/>
    </row>
    <row r="2" spans="1:11" ht="12.75" x14ac:dyDescent="0.2">
      <c r="A2" s="113"/>
      <c r="B2" s="113"/>
      <c r="C2" s="113"/>
      <c r="D2" s="113"/>
      <c r="E2" s="113"/>
      <c r="F2" s="113"/>
      <c r="G2" s="113"/>
      <c r="H2" s="113"/>
      <c r="I2" s="113"/>
      <c r="J2" s="113"/>
      <c r="K2" s="113"/>
    </row>
    <row r="3" spans="1:11" ht="12.75" x14ac:dyDescent="0.2">
      <c r="A3" s="113"/>
      <c r="B3" s="113"/>
      <c r="C3" s="113"/>
      <c r="D3" s="113"/>
      <c r="E3" s="113"/>
      <c r="F3" s="113"/>
      <c r="G3" s="113"/>
      <c r="H3" s="113"/>
      <c r="I3" s="113"/>
      <c r="J3" s="113"/>
      <c r="K3" s="113"/>
    </row>
    <row r="4" spans="1:11" ht="12.75" x14ac:dyDescent="0.2">
      <c r="A4" s="113"/>
      <c r="B4" s="113"/>
      <c r="C4" s="113"/>
      <c r="D4" s="113"/>
      <c r="E4" s="113"/>
      <c r="F4" s="113"/>
      <c r="G4" s="113"/>
      <c r="H4" s="113"/>
      <c r="I4" s="113"/>
      <c r="J4" s="113"/>
      <c r="K4" s="113"/>
    </row>
    <row r="5" spans="1:11" ht="12.75" x14ac:dyDescent="0.2">
      <c r="A5" s="113"/>
      <c r="B5" s="113"/>
      <c r="C5" s="113"/>
      <c r="D5" s="113"/>
      <c r="E5" s="113"/>
      <c r="F5" s="113"/>
      <c r="G5" s="113"/>
      <c r="H5" s="113"/>
      <c r="I5" s="113"/>
      <c r="J5" s="113"/>
      <c r="K5" s="113"/>
    </row>
    <row r="6" spans="1:11" ht="12.75" x14ac:dyDescent="0.2">
      <c r="A6" s="113"/>
      <c r="B6" s="113"/>
      <c r="C6" s="113"/>
      <c r="D6" s="113"/>
      <c r="E6" s="113"/>
      <c r="F6" s="113"/>
      <c r="G6" s="113"/>
      <c r="H6" s="113"/>
      <c r="I6" s="113"/>
      <c r="J6" s="113"/>
      <c r="K6" s="113"/>
    </row>
    <row r="7" spans="1:11" ht="12.75" x14ac:dyDescent="0.2">
      <c r="A7" s="113"/>
      <c r="B7" s="113"/>
      <c r="C7" s="113"/>
      <c r="D7" s="113"/>
      <c r="E7" s="113"/>
      <c r="F7" s="113"/>
      <c r="G7" s="113"/>
      <c r="H7" s="113"/>
      <c r="I7" s="113"/>
      <c r="J7" s="113"/>
      <c r="K7" s="113"/>
    </row>
    <row r="8" spans="1:11" ht="12.75" x14ac:dyDescent="0.2">
      <c r="A8" s="113"/>
      <c r="B8" s="113"/>
      <c r="C8" s="113"/>
      <c r="D8" s="113"/>
      <c r="E8" s="113"/>
      <c r="F8" s="113"/>
      <c r="G8" s="113"/>
      <c r="H8" s="113"/>
      <c r="I8" s="113"/>
      <c r="J8" s="113"/>
      <c r="K8" s="113"/>
    </row>
    <row r="9" spans="1:11" ht="12.75" x14ac:dyDescent="0.2">
      <c r="A9" s="113"/>
      <c r="B9" s="113"/>
      <c r="C9" s="113"/>
      <c r="D9" s="113"/>
      <c r="E9" s="113"/>
      <c r="F9" s="113"/>
      <c r="G9" s="113"/>
      <c r="H9" s="113"/>
      <c r="I9" s="113"/>
      <c r="J9" s="113"/>
      <c r="K9" s="113"/>
    </row>
    <row r="10" spans="1:11" ht="12.75" x14ac:dyDescent="0.2">
      <c r="A10" s="113"/>
      <c r="B10" s="113"/>
      <c r="C10" s="113"/>
      <c r="D10" s="113"/>
      <c r="E10" s="113"/>
      <c r="F10" s="113"/>
      <c r="G10" s="113"/>
      <c r="H10" s="113"/>
      <c r="I10" s="113"/>
      <c r="J10" s="113"/>
      <c r="K10" s="113"/>
    </row>
    <row r="11" spans="1:11" ht="12.75" x14ac:dyDescent="0.2">
      <c r="A11" s="113"/>
      <c r="B11" s="113"/>
      <c r="C11" s="113"/>
      <c r="D11" s="113"/>
      <c r="E11" s="113"/>
      <c r="F11" s="113"/>
      <c r="G11" s="113"/>
      <c r="H11" s="113"/>
      <c r="I11" s="113"/>
      <c r="J11" s="113"/>
      <c r="K11" s="113"/>
    </row>
    <row r="12" spans="1:11" ht="12.75" x14ac:dyDescent="0.2">
      <c r="A12" s="113"/>
      <c r="B12" s="113"/>
      <c r="C12" s="113"/>
      <c r="D12" s="113"/>
      <c r="E12" s="113"/>
      <c r="F12" s="113"/>
      <c r="G12" s="113"/>
      <c r="H12" s="113"/>
      <c r="I12" s="113"/>
      <c r="J12" s="113"/>
      <c r="K12" s="113"/>
    </row>
    <row r="13" spans="1:11" ht="12.75" x14ac:dyDescent="0.2">
      <c r="A13" s="113"/>
      <c r="B13" s="113"/>
      <c r="C13" s="113"/>
      <c r="D13" s="113"/>
      <c r="E13" s="113"/>
      <c r="F13" s="113"/>
      <c r="G13" s="113"/>
      <c r="H13" s="113"/>
      <c r="I13" s="113"/>
      <c r="J13" s="113"/>
      <c r="K13" s="113"/>
    </row>
    <row r="14" spans="1:11" ht="12.75" x14ac:dyDescent="0.2">
      <c r="A14" s="113"/>
      <c r="B14" s="113"/>
      <c r="C14" s="113"/>
      <c r="D14" s="113"/>
      <c r="E14" s="113"/>
      <c r="F14" s="113"/>
      <c r="G14" s="113"/>
      <c r="H14" s="113"/>
      <c r="I14" s="113"/>
      <c r="J14" s="113"/>
      <c r="K14" s="113"/>
    </row>
    <row r="15" spans="1:11" ht="12.75" x14ac:dyDescent="0.2">
      <c r="A15" s="113"/>
      <c r="B15" s="113"/>
      <c r="C15" s="113"/>
      <c r="D15" s="113"/>
      <c r="E15" s="113"/>
      <c r="F15" s="113"/>
      <c r="G15" s="113"/>
      <c r="H15" s="113"/>
      <c r="I15" s="113"/>
      <c r="J15" s="113"/>
      <c r="K15" s="113"/>
    </row>
    <row r="16" spans="1:11" ht="12.75" x14ac:dyDescent="0.2">
      <c r="A16" s="113"/>
      <c r="B16" s="113"/>
      <c r="C16" s="113"/>
      <c r="D16" s="113"/>
      <c r="E16" s="113"/>
      <c r="F16" s="113"/>
      <c r="G16" s="113"/>
      <c r="H16" s="113"/>
      <c r="I16" s="113"/>
      <c r="J16" s="113"/>
      <c r="K16" s="113"/>
    </row>
    <row r="17" spans="1:11" ht="12.75" x14ac:dyDescent="0.2">
      <c r="A17" s="113"/>
      <c r="B17" s="113"/>
      <c r="C17" s="113"/>
      <c r="D17" s="113"/>
      <c r="E17" s="113"/>
      <c r="F17" s="113"/>
      <c r="G17" s="113"/>
      <c r="H17" s="113"/>
      <c r="I17" s="113"/>
      <c r="J17" s="113"/>
      <c r="K17" s="113"/>
    </row>
    <row r="18" spans="1:11" ht="12.75" x14ac:dyDescent="0.2">
      <c r="A18" s="113"/>
      <c r="B18" s="113"/>
      <c r="C18" s="113"/>
      <c r="D18" s="113"/>
      <c r="E18" s="113"/>
      <c r="F18" s="113"/>
      <c r="G18" s="113"/>
      <c r="H18" s="113"/>
      <c r="I18" s="113"/>
      <c r="J18" s="113"/>
      <c r="K18" s="113"/>
    </row>
    <row r="19" spans="1:11" ht="12.75" x14ac:dyDescent="0.2">
      <c r="A19" s="113"/>
      <c r="B19" s="113"/>
      <c r="C19" s="113"/>
      <c r="D19" s="113"/>
      <c r="E19" s="113"/>
      <c r="F19" s="113"/>
      <c r="G19" s="113"/>
      <c r="H19" s="113"/>
      <c r="I19" s="113"/>
      <c r="J19" s="113"/>
      <c r="K19" s="113"/>
    </row>
    <row r="20" spans="1:11" ht="18" x14ac:dyDescent="0.25">
      <c r="A20" s="113"/>
      <c r="B20" s="113"/>
      <c r="C20" s="113"/>
      <c r="D20" s="113"/>
      <c r="E20" s="113"/>
      <c r="F20" s="113"/>
      <c r="G20" s="113"/>
      <c r="H20" s="113"/>
      <c r="I20" s="113"/>
      <c r="J20" s="113"/>
      <c r="K20" s="1" t="s">
        <v>0</v>
      </c>
    </row>
    <row r="21" spans="1:11" ht="18" x14ac:dyDescent="0.25">
      <c r="A21" s="113"/>
      <c r="B21" s="113"/>
      <c r="C21" s="113"/>
      <c r="D21" s="113"/>
      <c r="E21" s="113"/>
      <c r="F21" s="113"/>
      <c r="G21" s="113"/>
      <c r="H21" s="113"/>
      <c r="I21" s="113"/>
      <c r="J21" s="113"/>
      <c r="K21" s="1" t="s">
        <v>256</v>
      </c>
    </row>
    <row r="22" spans="1:11" ht="12.75" x14ac:dyDescent="0.2">
      <c r="A22" s="113"/>
      <c r="B22" s="113"/>
      <c r="C22" s="113"/>
      <c r="D22" s="113"/>
      <c r="E22" s="113"/>
      <c r="F22" s="113"/>
      <c r="G22" s="113"/>
      <c r="H22" s="113"/>
      <c r="I22" s="113"/>
      <c r="J22" s="113"/>
      <c r="K22" s="113"/>
    </row>
    <row r="23" spans="1:11" ht="12.75" x14ac:dyDescent="0.2">
      <c r="A23" s="113"/>
      <c r="B23" s="113"/>
      <c r="C23" s="113"/>
      <c r="D23" s="113"/>
      <c r="E23" s="113"/>
      <c r="F23" s="113"/>
      <c r="G23" s="113"/>
      <c r="H23" s="113"/>
      <c r="I23" s="113"/>
      <c r="J23" s="113"/>
      <c r="K23" s="113"/>
    </row>
    <row r="24" spans="1:11" ht="12.75" x14ac:dyDescent="0.2">
      <c r="A24" s="113"/>
      <c r="B24" s="113"/>
      <c r="C24" s="113"/>
      <c r="D24" s="113"/>
      <c r="E24" s="113"/>
      <c r="F24" s="113"/>
      <c r="G24" s="113"/>
      <c r="H24" s="113"/>
      <c r="I24" s="113"/>
      <c r="J24" s="113"/>
      <c r="K24" s="113"/>
    </row>
    <row r="25" spans="1:11" ht="12.75" x14ac:dyDescent="0.2">
      <c r="A25" s="113"/>
      <c r="B25" s="113"/>
      <c r="C25" s="113"/>
      <c r="D25" s="113"/>
      <c r="E25" s="113"/>
      <c r="F25" s="113"/>
      <c r="G25" s="113"/>
      <c r="H25" s="113"/>
      <c r="I25" s="113"/>
      <c r="J25" s="113"/>
      <c r="K25" s="113"/>
    </row>
    <row r="26" spans="1:11" ht="12.75" x14ac:dyDescent="0.2">
      <c r="A26" s="113"/>
      <c r="B26" s="113"/>
      <c r="C26" s="113"/>
      <c r="D26" s="113"/>
      <c r="E26" s="113"/>
      <c r="F26" s="113"/>
      <c r="G26" s="113"/>
      <c r="H26" s="113"/>
      <c r="I26" s="113"/>
      <c r="J26" s="113"/>
      <c r="K26" s="113"/>
    </row>
    <row r="27" spans="1:11" ht="12.75" x14ac:dyDescent="0.2">
      <c r="A27" s="113"/>
      <c r="B27" s="113"/>
      <c r="C27" s="113"/>
      <c r="D27" s="113"/>
      <c r="E27" s="113"/>
      <c r="F27" s="113"/>
      <c r="G27" s="113"/>
      <c r="H27" s="113"/>
      <c r="I27" s="113"/>
      <c r="J27" s="113"/>
      <c r="K27" s="113"/>
    </row>
    <row r="28" spans="1:11" ht="12.75" x14ac:dyDescent="0.2">
      <c r="A28" s="113"/>
      <c r="B28" s="113"/>
      <c r="C28" s="113"/>
      <c r="D28" s="113"/>
      <c r="E28" s="113"/>
      <c r="F28" s="113"/>
      <c r="G28" s="113"/>
      <c r="H28" s="113"/>
      <c r="I28" s="113"/>
      <c r="J28" s="113"/>
      <c r="K28" s="113"/>
    </row>
    <row r="29" spans="1:11" ht="12.75" x14ac:dyDescent="0.2">
      <c r="A29" s="113"/>
      <c r="B29" s="113"/>
      <c r="C29" s="113"/>
      <c r="D29" s="113"/>
      <c r="E29" s="113"/>
      <c r="F29" s="113"/>
      <c r="G29" s="113"/>
      <c r="H29" s="113"/>
      <c r="I29" s="113"/>
      <c r="J29" s="113"/>
      <c r="K29" s="113"/>
    </row>
    <row r="30" spans="1:11" ht="12.75" x14ac:dyDescent="0.2">
      <c r="A30" s="113"/>
      <c r="B30" s="113"/>
      <c r="C30" s="113"/>
      <c r="D30" s="113"/>
      <c r="E30" s="113"/>
      <c r="F30" s="113"/>
      <c r="G30" s="113"/>
      <c r="H30" s="113"/>
      <c r="I30" s="113"/>
      <c r="J30" s="113"/>
      <c r="K30" s="113"/>
    </row>
    <row r="31" spans="1:11" ht="12.75" x14ac:dyDescent="0.2">
      <c r="A31" s="113"/>
      <c r="B31" s="113"/>
      <c r="C31" s="113"/>
      <c r="D31" s="113"/>
      <c r="E31" s="113"/>
      <c r="F31" s="113"/>
      <c r="G31" s="113"/>
      <c r="H31" s="113"/>
      <c r="I31" s="113"/>
      <c r="J31" s="113"/>
      <c r="K31" s="113"/>
    </row>
    <row r="32" spans="1:11" ht="12.75" x14ac:dyDescent="0.2">
      <c r="A32" s="113"/>
      <c r="B32" s="113"/>
      <c r="C32" s="113"/>
      <c r="D32" s="113"/>
      <c r="E32" s="113"/>
      <c r="F32" s="113"/>
      <c r="G32" s="113"/>
      <c r="H32" s="113"/>
      <c r="I32" s="113"/>
      <c r="J32" s="113"/>
      <c r="K32" s="113"/>
    </row>
    <row r="33" spans="1:11" ht="12.75" x14ac:dyDescent="0.2">
      <c r="A33" s="113"/>
      <c r="B33" s="113"/>
      <c r="C33" s="113"/>
      <c r="D33" s="113"/>
      <c r="E33" s="113"/>
      <c r="F33" s="113"/>
      <c r="G33" s="113"/>
      <c r="H33" s="113"/>
      <c r="I33" s="113"/>
      <c r="J33" s="113"/>
      <c r="K33" s="113"/>
    </row>
    <row r="34" spans="1:11" ht="12.75" x14ac:dyDescent="0.2">
      <c r="A34" s="113"/>
      <c r="B34" s="113"/>
      <c r="C34" s="113"/>
      <c r="D34" s="113"/>
      <c r="E34" s="113"/>
      <c r="F34" s="113"/>
      <c r="G34" s="113"/>
      <c r="H34" s="113"/>
      <c r="I34" s="113"/>
      <c r="J34" s="113"/>
      <c r="K34" s="113"/>
    </row>
    <row r="35" spans="1:11" ht="12.75" x14ac:dyDescent="0.2">
      <c r="A35" s="113"/>
      <c r="B35" s="113"/>
      <c r="C35" s="113"/>
      <c r="D35" s="113"/>
      <c r="E35" s="113"/>
      <c r="F35" s="113"/>
      <c r="G35" s="113"/>
      <c r="H35" s="113"/>
      <c r="I35" s="113"/>
      <c r="J35" s="113"/>
      <c r="K35" s="113"/>
    </row>
    <row r="36" spans="1:11" ht="12.75" x14ac:dyDescent="0.2">
      <c r="A36" s="113"/>
      <c r="B36" s="113"/>
      <c r="C36" s="113"/>
      <c r="D36" s="113"/>
      <c r="E36" s="113"/>
      <c r="F36" s="113"/>
      <c r="G36" s="113"/>
      <c r="H36" s="113"/>
      <c r="I36" s="113"/>
      <c r="J36" s="113"/>
      <c r="K36" s="113"/>
    </row>
    <row r="37" spans="1:11" ht="12.75" x14ac:dyDescent="0.2">
      <c r="A37" s="113"/>
      <c r="B37" s="113"/>
      <c r="C37" s="113"/>
      <c r="D37" s="113"/>
      <c r="E37" s="113"/>
      <c r="F37" s="113"/>
      <c r="G37" s="113"/>
      <c r="H37" s="113"/>
      <c r="I37" s="113"/>
      <c r="J37" s="113"/>
      <c r="K37" s="113"/>
    </row>
    <row r="38" spans="1:11" ht="12.75" x14ac:dyDescent="0.2">
      <c r="A38" s="113"/>
      <c r="B38" s="113"/>
      <c r="C38" s="113"/>
      <c r="D38" s="113"/>
      <c r="E38" s="113"/>
      <c r="F38" s="113"/>
      <c r="G38" s="113"/>
      <c r="H38" s="113"/>
      <c r="I38" s="113"/>
      <c r="J38" s="113"/>
      <c r="K38" s="113"/>
    </row>
    <row r="39" spans="1:11" x14ac:dyDescent="0.25">
      <c r="A39" s="113"/>
      <c r="B39" s="113"/>
      <c r="C39" s="113"/>
      <c r="D39" s="113"/>
      <c r="E39" s="113"/>
      <c r="F39" s="113"/>
      <c r="G39" s="113"/>
      <c r="H39" s="113"/>
      <c r="I39" s="113"/>
      <c r="J39" s="113"/>
      <c r="K39" s="113"/>
    </row>
    <row r="40" spans="1:11" ht="15.5" x14ac:dyDescent="0.25">
      <c r="A40" s="113"/>
      <c r="B40" s="113"/>
      <c r="C40" s="113"/>
      <c r="D40" s="113"/>
      <c r="E40" s="113"/>
      <c r="F40" s="113"/>
      <c r="G40" s="113"/>
      <c r="H40" s="113"/>
      <c r="I40" s="113"/>
      <c r="J40" s="113"/>
      <c r="K40" s="411">
        <v>41507</v>
      </c>
    </row>
    <row r="41" spans="1:11" x14ac:dyDescent="0.25">
      <c r="A41" s="116"/>
      <c r="B41" s="116"/>
      <c r="C41" s="116"/>
      <c r="D41" s="116"/>
      <c r="E41" s="116"/>
      <c r="F41" s="116"/>
      <c r="G41" s="116"/>
      <c r="H41" s="116"/>
      <c r="I41" s="116"/>
      <c r="J41" s="116"/>
      <c r="K41" s="399"/>
    </row>
  </sheetData>
  <sheetProtection password="C511" sheet="1" objects="1" scenarios="1"/>
  <printOptions horizontalCentered="1"/>
  <pageMargins left="0" right="0" top="0.93" bottom="0.25" header="0.13" footer="0.1"/>
  <pageSetup scale="9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4"/>
  <sheetViews>
    <sheetView view="pageLayout" topLeftCell="B1" zoomScale="85" zoomScaleNormal="85" zoomScalePageLayoutView="85" workbookViewId="0">
      <selection activeCell="I2" sqref="I2"/>
    </sheetView>
  </sheetViews>
  <sheetFormatPr defaultRowHeight="13" outlineLevelRow="1" x14ac:dyDescent="0.3"/>
  <cols>
    <col min="1" max="1" width="65.453125" style="205" bestFit="1" customWidth="1"/>
    <col min="2" max="2" width="13.54296875" style="205" customWidth="1"/>
    <col min="3" max="3" width="12.453125" style="202" customWidth="1"/>
    <col min="4" max="4" width="11.54296875" style="205" bestFit="1" customWidth="1"/>
    <col min="5" max="5" width="11" style="205" bestFit="1" customWidth="1"/>
    <col min="6" max="9" width="9.54296875" style="205" bestFit="1" customWidth="1"/>
    <col min="10" max="10" width="11.54296875" style="205" customWidth="1"/>
    <col min="11" max="11" width="10.54296875" style="205" customWidth="1"/>
    <col min="12" max="12" width="9.54296875" style="205" customWidth="1"/>
    <col min="13" max="13" width="9.54296875" style="202" customWidth="1"/>
    <col min="14" max="14" width="9.453125" style="205" bestFit="1" customWidth="1"/>
    <col min="15" max="15" width="11.54296875" style="213" customWidth="1"/>
    <col min="16" max="16" width="13.453125" style="213" hidden="1" customWidth="1"/>
    <col min="17" max="17" width="15.453125" style="213" customWidth="1"/>
    <col min="18" max="18" width="14.453125" style="213" customWidth="1"/>
    <col min="19" max="257" width="9.453125" style="213"/>
    <col min="258" max="258" width="65.453125" style="213" bestFit="1" customWidth="1"/>
    <col min="259" max="259" width="12.453125" style="213" customWidth="1"/>
    <col min="260" max="260" width="11.54296875" style="213" bestFit="1" customWidth="1"/>
    <col min="261" max="261" width="12.54296875" style="213" bestFit="1" customWidth="1"/>
    <col min="262" max="262" width="13.453125" style="213" bestFit="1" customWidth="1"/>
    <col min="263" max="263" width="13.54296875" style="213" customWidth="1"/>
    <col min="264" max="264" width="13.453125" style="213" customWidth="1"/>
    <col min="265" max="265" width="13.453125" style="213" bestFit="1" customWidth="1"/>
    <col min="266" max="266" width="14.54296875" style="213" customWidth="1"/>
    <col min="267" max="270" width="8.54296875" style="213" customWidth="1"/>
    <col min="271" max="271" width="16" style="213" customWidth="1"/>
    <col min="272" max="272" width="0" style="213" hidden="1" customWidth="1"/>
    <col min="273" max="273" width="15.453125" style="213" customWidth="1"/>
    <col min="274" max="274" width="14.453125" style="213" customWidth="1"/>
    <col min="275" max="513" width="9.453125" style="213"/>
    <col min="514" max="514" width="65.453125" style="213" bestFit="1" customWidth="1"/>
    <col min="515" max="515" width="12.453125" style="213" customWidth="1"/>
    <col min="516" max="516" width="11.54296875" style="213" bestFit="1" customWidth="1"/>
    <col min="517" max="517" width="12.54296875" style="213" bestFit="1" customWidth="1"/>
    <col min="518" max="518" width="13.453125" style="213" bestFit="1" customWidth="1"/>
    <col min="519" max="519" width="13.54296875" style="213" customWidth="1"/>
    <col min="520" max="520" width="13.453125" style="213" customWidth="1"/>
    <col min="521" max="521" width="13.453125" style="213" bestFit="1" customWidth="1"/>
    <col min="522" max="522" width="14.54296875" style="213" customWidth="1"/>
    <col min="523" max="526" width="8.54296875" style="213" customWidth="1"/>
    <col min="527" max="527" width="16" style="213" customWidth="1"/>
    <col min="528" max="528" width="0" style="213" hidden="1" customWidth="1"/>
    <col min="529" max="529" width="15.453125" style="213" customWidth="1"/>
    <col min="530" max="530" width="14.453125" style="213" customWidth="1"/>
    <col min="531" max="769" width="9.453125" style="213"/>
    <col min="770" max="770" width="65.453125" style="213" bestFit="1" customWidth="1"/>
    <col min="771" max="771" width="12.453125" style="213" customWidth="1"/>
    <col min="772" max="772" width="11.54296875" style="213" bestFit="1" customWidth="1"/>
    <col min="773" max="773" width="12.54296875" style="213" bestFit="1" customWidth="1"/>
    <col min="774" max="774" width="13.453125" style="213" bestFit="1" customWidth="1"/>
    <col min="775" max="775" width="13.54296875" style="213" customWidth="1"/>
    <col min="776" max="776" width="13.453125" style="213" customWidth="1"/>
    <col min="777" max="777" width="13.453125" style="213" bestFit="1" customWidth="1"/>
    <col min="778" max="778" width="14.54296875" style="213" customWidth="1"/>
    <col min="779" max="782" width="8.54296875" style="213" customWidth="1"/>
    <col min="783" max="783" width="16" style="213" customWidth="1"/>
    <col min="784" max="784" width="0" style="213" hidden="1" customWidth="1"/>
    <col min="785" max="785" width="15.453125" style="213" customWidth="1"/>
    <col min="786" max="786" width="14.453125" style="213" customWidth="1"/>
    <col min="787" max="1025" width="9.453125" style="213"/>
    <col min="1026" max="1026" width="65.453125" style="213" bestFit="1" customWidth="1"/>
    <col min="1027" max="1027" width="12.453125" style="213" customWidth="1"/>
    <col min="1028" max="1028" width="11.54296875" style="213" bestFit="1" customWidth="1"/>
    <col min="1029" max="1029" width="12.54296875" style="213" bestFit="1" customWidth="1"/>
    <col min="1030" max="1030" width="13.453125" style="213" bestFit="1" customWidth="1"/>
    <col min="1031" max="1031" width="13.54296875" style="213" customWidth="1"/>
    <col min="1032" max="1032" width="13.453125" style="213" customWidth="1"/>
    <col min="1033" max="1033" width="13.453125" style="213" bestFit="1" customWidth="1"/>
    <col min="1034" max="1034" width="14.54296875" style="213" customWidth="1"/>
    <col min="1035" max="1038" width="8.54296875" style="213" customWidth="1"/>
    <col min="1039" max="1039" width="16" style="213" customWidth="1"/>
    <col min="1040" max="1040" width="0" style="213" hidden="1" customWidth="1"/>
    <col min="1041" max="1041" width="15.453125" style="213" customWidth="1"/>
    <col min="1042" max="1042" width="14.453125" style="213" customWidth="1"/>
    <col min="1043" max="1281" width="9.453125" style="213"/>
    <col min="1282" max="1282" width="65.453125" style="213" bestFit="1" customWidth="1"/>
    <col min="1283" max="1283" width="12.453125" style="213" customWidth="1"/>
    <col min="1284" max="1284" width="11.54296875" style="213" bestFit="1" customWidth="1"/>
    <col min="1285" max="1285" width="12.54296875" style="213" bestFit="1" customWidth="1"/>
    <col min="1286" max="1286" width="13.453125" style="213" bestFit="1" customWidth="1"/>
    <col min="1287" max="1287" width="13.54296875" style="213" customWidth="1"/>
    <col min="1288" max="1288" width="13.453125" style="213" customWidth="1"/>
    <col min="1289" max="1289" width="13.453125" style="213" bestFit="1" customWidth="1"/>
    <col min="1290" max="1290" width="14.54296875" style="213" customWidth="1"/>
    <col min="1291" max="1294" width="8.54296875" style="213" customWidth="1"/>
    <col min="1295" max="1295" width="16" style="213" customWidth="1"/>
    <col min="1296" max="1296" width="0" style="213" hidden="1" customWidth="1"/>
    <col min="1297" max="1297" width="15.453125" style="213" customWidth="1"/>
    <col min="1298" max="1298" width="14.453125" style="213" customWidth="1"/>
    <col min="1299" max="1537" width="9.453125" style="213"/>
    <col min="1538" max="1538" width="65.453125" style="213" bestFit="1" customWidth="1"/>
    <col min="1539" max="1539" width="12.453125" style="213" customWidth="1"/>
    <col min="1540" max="1540" width="11.54296875" style="213" bestFit="1" customWidth="1"/>
    <col min="1541" max="1541" width="12.54296875" style="213" bestFit="1" customWidth="1"/>
    <col min="1542" max="1542" width="13.453125" style="213" bestFit="1" customWidth="1"/>
    <col min="1543" max="1543" width="13.54296875" style="213" customWidth="1"/>
    <col min="1544" max="1544" width="13.453125" style="213" customWidth="1"/>
    <col min="1545" max="1545" width="13.453125" style="213" bestFit="1" customWidth="1"/>
    <col min="1546" max="1546" width="14.54296875" style="213" customWidth="1"/>
    <col min="1547" max="1550" width="8.54296875" style="213" customWidth="1"/>
    <col min="1551" max="1551" width="16" style="213" customWidth="1"/>
    <col min="1552" max="1552" width="0" style="213" hidden="1" customWidth="1"/>
    <col min="1553" max="1553" width="15.453125" style="213" customWidth="1"/>
    <col min="1554" max="1554" width="14.453125" style="213" customWidth="1"/>
    <col min="1555" max="1793" width="9.453125" style="213"/>
    <col min="1794" max="1794" width="65.453125" style="213" bestFit="1" customWidth="1"/>
    <col min="1795" max="1795" width="12.453125" style="213" customWidth="1"/>
    <col min="1796" max="1796" width="11.54296875" style="213" bestFit="1" customWidth="1"/>
    <col min="1797" max="1797" width="12.54296875" style="213" bestFit="1" customWidth="1"/>
    <col min="1798" max="1798" width="13.453125" style="213" bestFit="1" customWidth="1"/>
    <col min="1799" max="1799" width="13.54296875" style="213" customWidth="1"/>
    <col min="1800" max="1800" width="13.453125" style="213" customWidth="1"/>
    <col min="1801" max="1801" width="13.453125" style="213" bestFit="1" customWidth="1"/>
    <col min="1802" max="1802" width="14.54296875" style="213" customWidth="1"/>
    <col min="1803" max="1806" width="8.54296875" style="213" customWidth="1"/>
    <col min="1807" max="1807" width="16" style="213" customWidth="1"/>
    <col min="1808" max="1808" width="0" style="213" hidden="1" customWidth="1"/>
    <col min="1809" max="1809" width="15.453125" style="213" customWidth="1"/>
    <col min="1810" max="1810" width="14.453125" style="213" customWidth="1"/>
    <col min="1811" max="2049" width="9.453125" style="213"/>
    <col min="2050" max="2050" width="65.453125" style="213" bestFit="1" customWidth="1"/>
    <col min="2051" max="2051" width="12.453125" style="213" customWidth="1"/>
    <col min="2052" max="2052" width="11.54296875" style="213" bestFit="1" customWidth="1"/>
    <col min="2053" max="2053" width="12.54296875" style="213" bestFit="1" customWidth="1"/>
    <col min="2054" max="2054" width="13.453125" style="213" bestFit="1" customWidth="1"/>
    <col min="2055" max="2055" width="13.54296875" style="213" customWidth="1"/>
    <col min="2056" max="2056" width="13.453125" style="213" customWidth="1"/>
    <col min="2057" max="2057" width="13.453125" style="213" bestFit="1" customWidth="1"/>
    <col min="2058" max="2058" width="14.54296875" style="213" customWidth="1"/>
    <col min="2059" max="2062" width="8.54296875" style="213" customWidth="1"/>
    <col min="2063" max="2063" width="16" style="213" customWidth="1"/>
    <col min="2064" max="2064" width="0" style="213" hidden="1" customWidth="1"/>
    <col min="2065" max="2065" width="15.453125" style="213" customWidth="1"/>
    <col min="2066" max="2066" width="14.453125" style="213" customWidth="1"/>
    <col min="2067" max="2305" width="9.453125" style="213"/>
    <col min="2306" max="2306" width="65.453125" style="213" bestFit="1" customWidth="1"/>
    <col min="2307" max="2307" width="12.453125" style="213" customWidth="1"/>
    <col min="2308" max="2308" width="11.54296875" style="213" bestFit="1" customWidth="1"/>
    <col min="2309" max="2309" width="12.54296875" style="213" bestFit="1" customWidth="1"/>
    <col min="2310" max="2310" width="13.453125" style="213" bestFit="1" customWidth="1"/>
    <col min="2311" max="2311" width="13.54296875" style="213" customWidth="1"/>
    <col min="2312" max="2312" width="13.453125" style="213" customWidth="1"/>
    <col min="2313" max="2313" width="13.453125" style="213" bestFit="1" customWidth="1"/>
    <col min="2314" max="2314" width="14.54296875" style="213" customWidth="1"/>
    <col min="2315" max="2318" width="8.54296875" style="213" customWidth="1"/>
    <col min="2319" max="2319" width="16" style="213" customWidth="1"/>
    <col min="2320" max="2320" width="0" style="213" hidden="1" customWidth="1"/>
    <col min="2321" max="2321" width="15.453125" style="213" customWidth="1"/>
    <col min="2322" max="2322" width="14.453125" style="213" customWidth="1"/>
    <col min="2323" max="2561" width="9.453125" style="213"/>
    <col min="2562" max="2562" width="65.453125" style="213" bestFit="1" customWidth="1"/>
    <col min="2563" max="2563" width="12.453125" style="213" customWidth="1"/>
    <col min="2564" max="2564" width="11.54296875" style="213" bestFit="1" customWidth="1"/>
    <col min="2565" max="2565" width="12.54296875" style="213" bestFit="1" customWidth="1"/>
    <col min="2566" max="2566" width="13.453125" style="213" bestFit="1" customWidth="1"/>
    <col min="2567" max="2567" width="13.54296875" style="213" customWidth="1"/>
    <col min="2568" max="2568" width="13.453125" style="213" customWidth="1"/>
    <col min="2569" max="2569" width="13.453125" style="213" bestFit="1" customWidth="1"/>
    <col min="2570" max="2570" width="14.54296875" style="213" customWidth="1"/>
    <col min="2571" max="2574" width="8.54296875" style="213" customWidth="1"/>
    <col min="2575" max="2575" width="16" style="213" customWidth="1"/>
    <col min="2576" max="2576" width="0" style="213" hidden="1" customWidth="1"/>
    <col min="2577" max="2577" width="15.453125" style="213" customWidth="1"/>
    <col min="2578" max="2578" width="14.453125" style="213" customWidth="1"/>
    <col min="2579" max="2817" width="9.453125" style="213"/>
    <col min="2818" max="2818" width="65.453125" style="213" bestFit="1" customWidth="1"/>
    <col min="2819" max="2819" width="12.453125" style="213" customWidth="1"/>
    <col min="2820" max="2820" width="11.54296875" style="213" bestFit="1" customWidth="1"/>
    <col min="2821" max="2821" width="12.54296875" style="213" bestFit="1" customWidth="1"/>
    <col min="2822" max="2822" width="13.453125" style="213" bestFit="1" customWidth="1"/>
    <col min="2823" max="2823" width="13.54296875" style="213" customWidth="1"/>
    <col min="2824" max="2824" width="13.453125" style="213" customWidth="1"/>
    <col min="2825" max="2825" width="13.453125" style="213" bestFit="1" customWidth="1"/>
    <col min="2826" max="2826" width="14.54296875" style="213" customWidth="1"/>
    <col min="2827" max="2830" width="8.54296875" style="213" customWidth="1"/>
    <col min="2831" max="2831" width="16" style="213" customWidth="1"/>
    <col min="2832" max="2832" width="0" style="213" hidden="1" customWidth="1"/>
    <col min="2833" max="2833" width="15.453125" style="213" customWidth="1"/>
    <col min="2834" max="2834" width="14.453125" style="213" customWidth="1"/>
    <col min="2835" max="3073" width="9.453125" style="213"/>
    <col min="3074" max="3074" width="65.453125" style="213" bestFit="1" customWidth="1"/>
    <col min="3075" max="3075" width="12.453125" style="213" customWidth="1"/>
    <col min="3076" max="3076" width="11.54296875" style="213" bestFit="1" customWidth="1"/>
    <col min="3077" max="3077" width="12.54296875" style="213" bestFit="1" customWidth="1"/>
    <col min="3078" max="3078" width="13.453125" style="213" bestFit="1" customWidth="1"/>
    <col min="3079" max="3079" width="13.54296875" style="213" customWidth="1"/>
    <col min="3080" max="3080" width="13.453125" style="213" customWidth="1"/>
    <col min="3081" max="3081" width="13.453125" style="213" bestFit="1" customWidth="1"/>
    <col min="3082" max="3082" width="14.54296875" style="213" customWidth="1"/>
    <col min="3083" max="3086" width="8.54296875" style="213" customWidth="1"/>
    <col min="3087" max="3087" width="16" style="213" customWidth="1"/>
    <col min="3088" max="3088" width="0" style="213" hidden="1" customWidth="1"/>
    <col min="3089" max="3089" width="15.453125" style="213" customWidth="1"/>
    <col min="3090" max="3090" width="14.453125" style="213" customWidth="1"/>
    <col min="3091" max="3329" width="9.453125" style="213"/>
    <col min="3330" max="3330" width="65.453125" style="213" bestFit="1" customWidth="1"/>
    <col min="3331" max="3331" width="12.453125" style="213" customWidth="1"/>
    <col min="3332" max="3332" width="11.54296875" style="213" bestFit="1" customWidth="1"/>
    <col min="3333" max="3333" width="12.54296875" style="213" bestFit="1" customWidth="1"/>
    <col min="3334" max="3334" width="13.453125" style="213" bestFit="1" customWidth="1"/>
    <col min="3335" max="3335" width="13.54296875" style="213" customWidth="1"/>
    <col min="3336" max="3336" width="13.453125" style="213" customWidth="1"/>
    <col min="3337" max="3337" width="13.453125" style="213" bestFit="1" customWidth="1"/>
    <col min="3338" max="3338" width="14.54296875" style="213" customWidth="1"/>
    <col min="3339" max="3342" width="8.54296875" style="213" customWidth="1"/>
    <col min="3343" max="3343" width="16" style="213" customWidth="1"/>
    <col min="3344" max="3344" width="0" style="213" hidden="1" customWidth="1"/>
    <col min="3345" max="3345" width="15.453125" style="213" customWidth="1"/>
    <col min="3346" max="3346" width="14.453125" style="213" customWidth="1"/>
    <col min="3347" max="3585" width="9.453125" style="213"/>
    <col min="3586" max="3586" width="65.453125" style="213" bestFit="1" customWidth="1"/>
    <col min="3587" max="3587" width="12.453125" style="213" customWidth="1"/>
    <col min="3588" max="3588" width="11.54296875" style="213" bestFit="1" customWidth="1"/>
    <col min="3589" max="3589" width="12.54296875" style="213" bestFit="1" customWidth="1"/>
    <col min="3590" max="3590" width="13.453125" style="213" bestFit="1" customWidth="1"/>
    <col min="3591" max="3591" width="13.54296875" style="213" customWidth="1"/>
    <col min="3592" max="3592" width="13.453125" style="213" customWidth="1"/>
    <col min="3593" max="3593" width="13.453125" style="213" bestFit="1" customWidth="1"/>
    <col min="3594" max="3594" width="14.54296875" style="213" customWidth="1"/>
    <col min="3595" max="3598" width="8.54296875" style="213" customWidth="1"/>
    <col min="3599" max="3599" width="16" style="213" customWidth="1"/>
    <col min="3600" max="3600" width="0" style="213" hidden="1" customWidth="1"/>
    <col min="3601" max="3601" width="15.453125" style="213" customWidth="1"/>
    <col min="3602" max="3602" width="14.453125" style="213" customWidth="1"/>
    <col min="3603" max="3841" width="9.453125" style="213"/>
    <col min="3842" max="3842" width="65.453125" style="213" bestFit="1" customWidth="1"/>
    <col min="3843" max="3843" width="12.453125" style="213" customWidth="1"/>
    <col min="3844" max="3844" width="11.54296875" style="213" bestFit="1" customWidth="1"/>
    <col min="3845" max="3845" width="12.54296875" style="213" bestFit="1" customWidth="1"/>
    <col min="3846" max="3846" width="13.453125" style="213" bestFit="1" customWidth="1"/>
    <col min="3847" max="3847" width="13.54296875" style="213" customWidth="1"/>
    <col min="3848" max="3848" width="13.453125" style="213" customWidth="1"/>
    <col min="3849" max="3849" width="13.453125" style="213" bestFit="1" customWidth="1"/>
    <col min="3850" max="3850" width="14.54296875" style="213" customWidth="1"/>
    <col min="3851" max="3854" width="8.54296875" style="213" customWidth="1"/>
    <col min="3855" max="3855" width="16" style="213" customWidth="1"/>
    <col min="3856" max="3856" width="0" style="213" hidden="1" customWidth="1"/>
    <col min="3857" max="3857" width="15.453125" style="213" customWidth="1"/>
    <col min="3858" max="3858" width="14.453125" style="213" customWidth="1"/>
    <col min="3859" max="4097" width="9.453125" style="213"/>
    <col min="4098" max="4098" width="65.453125" style="213" bestFit="1" customWidth="1"/>
    <col min="4099" max="4099" width="12.453125" style="213" customWidth="1"/>
    <col min="4100" max="4100" width="11.54296875" style="213" bestFit="1" customWidth="1"/>
    <col min="4101" max="4101" width="12.54296875" style="213" bestFit="1" customWidth="1"/>
    <col min="4102" max="4102" width="13.453125" style="213" bestFit="1" customWidth="1"/>
    <col min="4103" max="4103" width="13.54296875" style="213" customWidth="1"/>
    <col min="4104" max="4104" width="13.453125" style="213" customWidth="1"/>
    <col min="4105" max="4105" width="13.453125" style="213" bestFit="1" customWidth="1"/>
    <col min="4106" max="4106" width="14.54296875" style="213" customWidth="1"/>
    <col min="4107" max="4110" width="8.54296875" style="213" customWidth="1"/>
    <col min="4111" max="4111" width="16" style="213" customWidth="1"/>
    <col min="4112" max="4112" width="0" style="213" hidden="1" customWidth="1"/>
    <col min="4113" max="4113" width="15.453125" style="213" customWidth="1"/>
    <col min="4114" max="4114" width="14.453125" style="213" customWidth="1"/>
    <col min="4115" max="4353" width="9.453125" style="213"/>
    <col min="4354" max="4354" width="65.453125" style="213" bestFit="1" customWidth="1"/>
    <col min="4355" max="4355" width="12.453125" style="213" customWidth="1"/>
    <col min="4356" max="4356" width="11.54296875" style="213" bestFit="1" customWidth="1"/>
    <col min="4357" max="4357" width="12.54296875" style="213" bestFit="1" customWidth="1"/>
    <col min="4358" max="4358" width="13.453125" style="213" bestFit="1" customWidth="1"/>
    <col min="4359" max="4359" width="13.54296875" style="213" customWidth="1"/>
    <col min="4360" max="4360" width="13.453125" style="213" customWidth="1"/>
    <col min="4361" max="4361" width="13.453125" style="213" bestFit="1" customWidth="1"/>
    <col min="4362" max="4362" width="14.54296875" style="213" customWidth="1"/>
    <col min="4363" max="4366" width="8.54296875" style="213" customWidth="1"/>
    <col min="4367" max="4367" width="16" style="213" customWidth="1"/>
    <col min="4368" max="4368" width="0" style="213" hidden="1" customWidth="1"/>
    <col min="4369" max="4369" width="15.453125" style="213" customWidth="1"/>
    <col min="4370" max="4370" width="14.453125" style="213" customWidth="1"/>
    <col min="4371" max="4609" width="9.453125" style="213"/>
    <col min="4610" max="4610" width="65.453125" style="213" bestFit="1" customWidth="1"/>
    <col min="4611" max="4611" width="12.453125" style="213" customWidth="1"/>
    <col min="4612" max="4612" width="11.54296875" style="213" bestFit="1" customWidth="1"/>
    <col min="4613" max="4613" width="12.54296875" style="213" bestFit="1" customWidth="1"/>
    <col min="4614" max="4614" width="13.453125" style="213" bestFit="1" customWidth="1"/>
    <col min="4615" max="4615" width="13.54296875" style="213" customWidth="1"/>
    <col min="4616" max="4616" width="13.453125" style="213" customWidth="1"/>
    <col min="4617" max="4617" width="13.453125" style="213" bestFit="1" customWidth="1"/>
    <col min="4618" max="4618" width="14.54296875" style="213" customWidth="1"/>
    <col min="4619" max="4622" width="8.54296875" style="213" customWidth="1"/>
    <col min="4623" max="4623" width="16" style="213" customWidth="1"/>
    <col min="4624" max="4624" width="0" style="213" hidden="1" customWidth="1"/>
    <col min="4625" max="4625" width="15.453125" style="213" customWidth="1"/>
    <col min="4626" max="4626" width="14.453125" style="213" customWidth="1"/>
    <col min="4627" max="4865" width="9.453125" style="213"/>
    <col min="4866" max="4866" width="65.453125" style="213" bestFit="1" customWidth="1"/>
    <col min="4867" max="4867" width="12.453125" style="213" customWidth="1"/>
    <col min="4868" max="4868" width="11.54296875" style="213" bestFit="1" customWidth="1"/>
    <col min="4869" max="4869" width="12.54296875" style="213" bestFit="1" customWidth="1"/>
    <col min="4870" max="4870" width="13.453125" style="213" bestFit="1" customWidth="1"/>
    <col min="4871" max="4871" width="13.54296875" style="213" customWidth="1"/>
    <col min="4872" max="4872" width="13.453125" style="213" customWidth="1"/>
    <col min="4873" max="4873" width="13.453125" style="213" bestFit="1" customWidth="1"/>
    <col min="4874" max="4874" width="14.54296875" style="213" customWidth="1"/>
    <col min="4875" max="4878" width="8.54296875" style="213" customWidth="1"/>
    <col min="4879" max="4879" width="16" style="213" customWidth="1"/>
    <col min="4880" max="4880" width="0" style="213" hidden="1" customWidth="1"/>
    <col min="4881" max="4881" width="15.453125" style="213" customWidth="1"/>
    <col min="4882" max="4882" width="14.453125" style="213" customWidth="1"/>
    <col min="4883" max="5121" width="9.453125" style="213"/>
    <col min="5122" max="5122" width="65.453125" style="213" bestFit="1" customWidth="1"/>
    <col min="5123" max="5123" width="12.453125" style="213" customWidth="1"/>
    <col min="5124" max="5124" width="11.54296875" style="213" bestFit="1" customWidth="1"/>
    <col min="5125" max="5125" width="12.54296875" style="213" bestFit="1" customWidth="1"/>
    <col min="5126" max="5126" width="13.453125" style="213" bestFit="1" customWidth="1"/>
    <col min="5127" max="5127" width="13.54296875" style="213" customWidth="1"/>
    <col min="5128" max="5128" width="13.453125" style="213" customWidth="1"/>
    <col min="5129" max="5129" width="13.453125" style="213" bestFit="1" customWidth="1"/>
    <col min="5130" max="5130" width="14.54296875" style="213" customWidth="1"/>
    <col min="5131" max="5134" width="8.54296875" style="213" customWidth="1"/>
    <col min="5135" max="5135" width="16" style="213" customWidth="1"/>
    <col min="5136" max="5136" width="0" style="213" hidden="1" customWidth="1"/>
    <col min="5137" max="5137" width="15.453125" style="213" customWidth="1"/>
    <col min="5138" max="5138" width="14.453125" style="213" customWidth="1"/>
    <col min="5139" max="5377" width="9.453125" style="213"/>
    <col min="5378" max="5378" width="65.453125" style="213" bestFit="1" customWidth="1"/>
    <col min="5379" max="5379" width="12.453125" style="213" customWidth="1"/>
    <col min="5380" max="5380" width="11.54296875" style="213" bestFit="1" customWidth="1"/>
    <col min="5381" max="5381" width="12.54296875" style="213" bestFit="1" customWidth="1"/>
    <col min="5382" max="5382" width="13.453125" style="213" bestFit="1" customWidth="1"/>
    <col min="5383" max="5383" width="13.54296875" style="213" customWidth="1"/>
    <col min="5384" max="5384" width="13.453125" style="213" customWidth="1"/>
    <col min="5385" max="5385" width="13.453125" style="213" bestFit="1" customWidth="1"/>
    <col min="5386" max="5386" width="14.54296875" style="213" customWidth="1"/>
    <col min="5387" max="5390" width="8.54296875" style="213" customWidth="1"/>
    <col min="5391" max="5391" width="16" style="213" customWidth="1"/>
    <col min="5392" max="5392" width="0" style="213" hidden="1" customWidth="1"/>
    <col min="5393" max="5393" width="15.453125" style="213" customWidth="1"/>
    <col min="5394" max="5394" width="14.453125" style="213" customWidth="1"/>
    <col min="5395" max="5633" width="9.453125" style="213"/>
    <col min="5634" max="5634" width="65.453125" style="213" bestFit="1" customWidth="1"/>
    <col min="5635" max="5635" width="12.453125" style="213" customWidth="1"/>
    <col min="5636" max="5636" width="11.54296875" style="213" bestFit="1" customWidth="1"/>
    <col min="5637" max="5637" width="12.54296875" style="213" bestFit="1" customWidth="1"/>
    <col min="5638" max="5638" width="13.453125" style="213" bestFit="1" customWidth="1"/>
    <col min="5639" max="5639" width="13.54296875" style="213" customWidth="1"/>
    <col min="5640" max="5640" width="13.453125" style="213" customWidth="1"/>
    <col min="5641" max="5641" width="13.453125" style="213" bestFit="1" customWidth="1"/>
    <col min="5642" max="5642" width="14.54296875" style="213" customWidth="1"/>
    <col min="5643" max="5646" width="8.54296875" style="213" customWidth="1"/>
    <col min="5647" max="5647" width="16" style="213" customWidth="1"/>
    <col min="5648" max="5648" width="0" style="213" hidden="1" customWidth="1"/>
    <col min="5649" max="5649" width="15.453125" style="213" customWidth="1"/>
    <col min="5650" max="5650" width="14.453125" style="213" customWidth="1"/>
    <col min="5651" max="5889" width="9.453125" style="213"/>
    <col min="5890" max="5890" width="65.453125" style="213" bestFit="1" customWidth="1"/>
    <col min="5891" max="5891" width="12.453125" style="213" customWidth="1"/>
    <col min="5892" max="5892" width="11.54296875" style="213" bestFit="1" customWidth="1"/>
    <col min="5893" max="5893" width="12.54296875" style="213" bestFit="1" customWidth="1"/>
    <col min="5894" max="5894" width="13.453125" style="213" bestFit="1" customWidth="1"/>
    <col min="5895" max="5895" width="13.54296875" style="213" customWidth="1"/>
    <col min="5896" max="5896" width="13.453125" style="213" customWidth="1"/>
    <col min="5897" max="5897" width="13.453125" style="213" bestFit="1" customWidth="1"/>
    <col min="5898" max="5898" width="14.54296875" style="213" customWidth="1"/>
    <col min="5899" max="5902" width="8.54296875" style="213" customWidth="1"/>
    <col min="5903" max="5903" width="16" style="213" customWidth="1"/>
    <col min="5904" max="5904" width="0" style="213" hidden="1" customWidth="1"/>
    <col min="5905" max="5905" width="15.453125" style="213" customWidth="1"/>
    <col min="5906" max="5906" width="14.453125" style="213" customWidth="1"/>
    <col min="5907" max="6145" width="9.453125" style="213"/>
    <col min="6146" max="6146" width="65.453125" style="213" bestFit="1" customWidth="1"/>
    <col min="6147" max="6147" width="12.453125" style="213" customWidth="1"/>
    <col min="6148" max="6148" width="11.54296875" style="213" bestFit="1" customWidth="1"/>
    <col min="6149" max="6149" width="12.54296875" style="213" bestFit="1" customWidth="1"/>
    <col min="6150" max="6150" width="13.453125" style="213" bestFit="1" customWidth="1"/>
    <col min="6151" max="6151" width="13.54296875" style="213" customWidth="1"/>
    <col min="6152" max="6152" width="13.453125" style="213" customWidth="1"/>
    <col min="6153" max="6153" width="13.453125" style="213" bestFit="1" customWidth="1"/>
    <col min="6154" max="6154" width="14.54296875" style="213" customWidth="1"/>
    <col min="6155" max="6158" width="8.54296875" style="213" customWidth="1"/>
    <col min="6159" max="6159" width="16" style="213" customWidth="1"/>
    <col min="6160" max="6160" width="0" style="213" hidden="1" customWidth="1"/>
    <col min="6161" max="6161" width="15.453125" style="213" customWidth="1"/>
    <col min="6162" max="6162" width="14.453125" style="213" customWidth="1"/>
    <col min="6163" max="6401" width="9.453125" style="213"/>
    <col min="6402" max="6402" width="65.453125" style="213" bestFit="1" customWidth="1"/>
    <col min="6403" max="6403" width="12.453125" style="213" customWidth="1"/>
    <col min="6404" max="6404" width="11.54296875" style="213" bestFit="1" customWidth="1"/>
    <col min="6405" max="6405" width="12.54296875" style="213" bestFit="1" customWidth="1"/>
    <col min="6406" max="6406" width="13.453125" style="213" bestFit="1" customWidth="1"/>
    <col min="6407" max="6407" width="13.54296875" style="213" customWidth="1"/>
    <col min="6408" max="6408" width="13.453125" style="213" customWidth="1"/>
    <col min="6409" max="6409" width="13.453125" style="213" bestFit="1" customWidth="1"/>
    <col min="6410" max="6410" width="14.54296875" style="213" customWidth="1"/>
    <col min="6411" max="6414" width="8.54296875" style="213" customWidth="1"/>
    <col min="6415" max="6415" width="16" style="213" customWidth="1"/>
    <col min="6416" max="6416" width="0" style="213" hidden="1" customWidth="1"/>
    <col min="6417" max="6417" width="15.453125" style="213" customWidth="1"/>
    <col min="6418" max="6418" width="14.453125" style="213" customWidth="1"/>
    <col min="6419" max="6657" width="9.453125" style="213"/>
    <col min="6658" max="6658" width="65.453125" style="213" bestFit="1" customWidth="1"/>
    <col min="6659" max="6659" width="12.453125" style="213" customWidth="1"/>
    <col min="6660" max="6660" width="11.54296875" style="213" bestFit="1" customWidth="1"/>
    <col min="6661" max="6661" width="12.54296875" style="213" bestFit="1" customWidth="1"/>
    <col min="6662" max="6662" width="13.453125" style="213" bestFit="1" customWidth="1"/>
    <col min="6663" max="6663" width="13.54296875" style="213" customWidth="1"/>
    <col min="6664" max="6664" width="13.453125" style="213" customWidth="1"/>
    <col min="6665" max="6665" width="13.453125" style="213" bestFit="1" customWidth="1"/>
    <col min="6666" max="6666" width="14.54296875" style="213" customWidth="1"/>
    <col min="6667" max="6670" width="8.54296875" style="213" customWidth="1"/>
    <col min="6671" max="6671" width="16" style="213" customWidth="1"/>
    <col min="6672" max="6672" width="0" style="213" hidden="1" customWidth="1"/>
    <col min="6673" max="6673" width="15.453125" style="213" customWidth="1"/>
    <col min="6674" max="6674" width="14.453125" style="213" customWidth="1"/>
    <col min="6675" max="6913" width="9.453125" style="213"/>
    <col min="6914" max="6914" width="65.453125" style="213" bestFit="1" customWidth="1"/>
    <col min="6915" max="6915" width="12.453125" style="213" customWidth="1"/>
    <col min="6916" max="6916" width="11.54296875" style="213" bestFit="1" customWidth="1"/>
    <col min="6917" max="6917" width="12.54296875" style="213" bestFit="1" customWidth="1"/>
    <col min="6918" max="6918" width="13.453125" style="213" bestFit="1" customWidth="1"/>
    <col min="6919" max="6919" width="13.54296875" style="213" customWidth="1"/>
    <col min="6920" max="6920" width="13.453125" style="213" customWidth="1"/>
    <col min="6921" max="6921" width="13.453125" style="213" bestFit="1" customWidth="1"/>
    <col min="6922" max="6922" width="14.54296875" style="213" customWidth="1"/>
    <col min="6923" max="6926" width="8.54296875" style="213" customWidth="1"/>
    <col min="6927" max="6927" width="16" style="213" customWidth="1"/>
    <col min="6928" max="6928" width="0" style="213" hidden="1" customWidth="1"/>
    <col min="6929" max="6929" width="15.453125" style="213" customWidth="1"/>
    <col min="6930" max="6930" width="14.453125" style="213" customWidth="1"/>
    <col min="6931" max="7169" width="9.453125" style="213"/>
    <col min="7170" max="7170" width="65.453125" style="213" bestFit="1" customWidth="1"/>
    <col min="7171" max="7171" width="12.453125" style="213" customWidth="1"/>
    <col min="7172" max="7172" width="11.54296875" style="213" bestFit="1" customWidth="1"/>
    <col min="7173" max="7173" width="12.54296875" style="213" bestFit="1" customWidth="1"/>
    <col min="7174" max="7174" width="13.453125" style="213" bestFit="1" customWidth="1"/>
    <col min="7175" max="7175" width="13.54296875" style="213" customWidth="1"/>
    <col min="7176" max="7176" width="13.453125" style="213" customWidth="1"/>
    <col min="7177" max="7177" width="13.453125" style="213" bestFit="1" customWidth="1"/>
    <col min="7178" max="7178" width="14.54296875" style="213" customWidth="1"/>
    <col min="7179" max="7182" width="8.54296875" style="213" customWidth="1"/>
    <col min="7183" max="7183" width="16" style="213" customWidth="1"/>
    <col min="7184" max="7184" width="0" style="213" hidden="1" customWidth="1"/>
    <col min="7185" max="7185" width="15.453125" style="213" customWidth="1"/>
    <col min="7186" max="7186" width="14.453125" style="213" customWidth="1"/>
    <col min="7187" max="7425" width="9.453125" style="213"/>
    <col min="7426" max="7426" width="65.453125" style="213" bestFit="1" customWidth="1"/>
    <col min="7427" max="7427" width="12.453125" style="213" customWidth="1"/>
    <col min="7428" max="7428" width="11.54296875" style="213" bestFit="1" customWidth="1"/>
    <col min="7429" max="7429" width="12.54296875" style="213" bestFit="1" customWidth="1"/>
    <col min="7430" max="7430" width="13.453125" style="213" bestFit="1" customWidth="1"/>
    <col min="7431" max="7431" width="13.54296875" style="213" customWidth="1"/>
    <col min="7432" max="7432" width="13.453125" style="213" customWidth="1"/>
    <col min="7433" max="7433" width="13.453125" style="213" bestFit="1" customWidth="1"/>
    <col min="7434" max="7434" width="14.54296875" style="213" customWidth="1"/>
    <col min="7435" max="7438" width="8.54296875" style="213" customWidth="1"/>
    <col min="7439" max="7439" width="16" style="213" customWidth="1"/>
    <col min="7440" max="7440" width="0" style="213" hidden="1" customWidth="1"/>
    <col min="7441" max="7441" width="15.453125" style="213" customWidth="1"/>
    <col min="7442" max="7442" width="14.453125" style="213" customWidth="1"/>
    <col min="7443" max="7681" width="9.453125" style="213"/>
    <col min="7682" max="7682" width="65.453125" style="213" bestFit="1" customWidth="1"/>
    <col min="7683" max="7683" width="12.453125" style="213" customWidth="1"/>
    <col min="7684" max="7684" width="11.54296875" style="213" bestFit="1" customWidth="1"/>
    <col min="7685" max="7685" width="12.54296875" style="213" bestFit="1" customWidth="1"/>
    <col min="7686" max="7686" width="13.453125" style="213" bestFit="1" customWidth="1"/>
    <col min="7687" max="7687" width="13.54296875" style="213" customWidth="1"/>
    <col min="7688" max="7688" width="13.453125" style="213" customWidth="1"/>
    <col min="7689" max="7689" width="13.453125" style="213" bestFit="1" customWidth="1"/>
    <col min="7690" max="7690" width="14.54296875" style="213" customWidth="1"/>
    <col min="7691" max="7694" width="8.54296875" style="213" customWidth="1"/>
    <col min="7695" max="7695" width="16" style="213" customWidth="1"/>
    <col min="7696" max="7696" width="0" style="213" hidden="1" customWidth="1"/>
    <col min="7697" max="7697" width="15.453125" style="213" customWidth="1"/>
    <col min="7698" max="7698" width="14.453125" style="213" customWidth="1"/>
    <col min="7699" max="7937" width="9.453125" style="213"/>
    <col min="7938" max="7938" width="65.453125" style="213" bestFit="1" customWidth="1"/>
    <col min="7939" max="7939" width="12.453125" style="213" customWidth="1"/>
    <col min="7940" max="7940" width="11.54296875" style="213" bestFit="1" customWidth="1"/>
    <col min="7941" max="7941" width="12.54296875" style="213" bestFit="1" customWidth="1"/>
    <col min="7942" max="7942" width="13.453125" style="213" bestFit="1" customWidth="1"/>
    <col min="7943" max="7943" width="13.54296875" style="213" customWidth="1"/>
    <col min="7944" max="7944" width="13.453125" style="213" customWidth="1"/>
    <col min="7945" max="7945" width="13.453125" style="213" bestFit="1" customWidth="1"/>
    <col min="7946" max="7946" width="14.54296875" style="213" customWidth="1"/>
    <col min="7947" max="7950" width="8.54296875" style="213" customWidth="1"/>
    <col min="7951" max="7951" width="16" style="213" customWidth="1"/>
    <col min="7952" max="7952" width="0" style="213" hidden="1" customWidth="1"/>
    <col min="7953" max="7953" width="15.453125" style="213" customWidth="1"/>
    <col min="7954" max="7954" width="14.453125" style="213" customWidth="1"/>
    <col min="7955" max="8193" width="9.453125" style="213"/>
    <col min="8194" max="8194" width="65.453125" style="213" bestFit="1" customWidth="1"/>
    <col min="8195" max="8195" width="12.453125" style="213" customWidth="1"/>
    <col min="8196" max="8196" width="11.54296875" style="213" bestFit="1" customWidth="1"/>
    <col min="8197" max="8197" width="12.54296875" style="213" bestFit="1" customWidth="1"/>
    <col min="8198" max="8198" width="13.453125" style="213" bestFit="1" customWidth="1"/>
    <col min="8199" max="8199" width="13.54296875" style="213" customWidth="1"/>
    <col min="8200" max="8200" width="13.453125" style="213" customWidth="1"/>
    <col min="8201" max="8201" width="13.453125" style="213" bestFit="1" customWidth="1"/>
    <col min="8202" max="8202" width="14.54296875" style="213" customWidth="1"/>
    <col min="8203" max="8206" width="8.54296875" style="213" customWidth="1"/>
    <col min="8207" max="8207" width="16" style="213" customWidth="1"/>
    <col min="8208" max="8208" width="0" style="213" hidden="1" customWidth="1"/>
    <col min="8209" max="8209" width="15.453125" style="213" customWidth="1"/>
    <col min="8210" max="8210" width="14.453125" style="213" customWidth="1"/>
    <col min="8211" max="8449" width="9.453125" style="213"/>
    <col min="8450" max="8450" width="65.453125" style="213" bestFit="1" customWidth="1"/>
    <col min="8451" max="8451" width="12.453125" style="213" customWidth="1"/>
    <col min="8452" max="8452" width="11.54296875" style="213" bestFit="1" customWidth="1"/>
    <col min="8453" max="8453" width="12.54296875" style="213" bestFit="1" customWidth="1"/>
    <col min="8454" max="8454" width="13.453125" style="213" bestFit="1" customWidth="1"/>
    <col min="8455" max="8455" width="13.54296875" style="213" customWidth="1"/>
    <col min="8456" max="8456" width="13.453125" style="213" customWidth="1"/>
    <col min="8457" max="8457" width="13.453125" style="213" bestFit="1" customWidth="1"/>
    <col min="8458" max="8458" width="14.54296875" style="213" customWidth="1"/>
    <col min="8459" max="8462" width="8.54296875" style="213" customWidth="1"/>
    <col min="8463" max="8463" width="16" style="213" customWidth="1"/>
    <col min="8464" max="8464" width="0" style="213" hidden="1" customWidth="1"/>
    <col min="8465" max="8465" width="15.453125" style="213" customWidth="1"/>
    <col min="8466" max="8466" width="14.453125" style="213" customWidth="1"/>
    <col min="8467" max="8705" width="9.453125" style="213"/>
    <col min="8706" max="8706" width="65.453125" style="213" bestFit="1" customWidth="1"/>
    <col min="8707" max="8707" width="12.453125" style="213" customWidth="1"/>
    <col min="8708" max="8708" width="11.54296875" style="213" bestFit="1" customWidth="1"/>
    <col min="8709" max="8709" width="12.54296875" style="213" bestFit="1" customWidth="1"/>
    <col min="8710" max="8710" width="13.453125" style="213" bestFit="1" customWidth="1"/>
    <col min="8711" max="8711" width="13.54296875" style="213" customWidth="1"/>
    <col min="8712" max="8712" width="13.453125" style="213" customWidth="1"/>
    <col min="8713" max="8713" width="13.453125" style="213" bestFit="1" customWidth="1"/>
    <col min="8714" max="8714" width="14.54296875" style="213" customWidth="1"/>
    <col min="8715" max="8718" width="8.54296875" style="213" customWidth="1"/>
    <col min="8719" max="8719" width="16" style="213" customWidth="1"/>
    <col min="8720" max="8720" width="0" style="213" hidden="1" customWidth="1"/>
    <col min="8721" max="8721" width="15.453125" style="213" customWidth="1"/>
    <col min="8722" max="8722" width="14.453125" style="213" customWidth="1"/>
    <col min="8723" max="8961" width="9.453125" style="213"/>
    <col min="8962" max="8962" width="65.453125" style="213" bestFit="1" customWidth="1"/>
    <col min="8963" max="8963" width="12.453125" style="213" customWidth="1"/>
    <col min="8964" max="8964" width="11.54296875" style="213" bestFit="1" customWidth="1"/>
    <col min="8965" max="8965" width="12.54296875" style="213" bestFit="1" customWidth="1"/>
    <col min="8966" max="8966" width="13.453125" style="213" bestFit="1" customWidth="1"/>
    <col min="8967" max="8967" width="13.54296875" style="213" customWidth="1"/>
    <col min="8968" max="8968" width="13.453125" style="213" customWidth="1"/>
    <col min="8969" max="8969" width="13.453125" style="213" bestFit="1" customWidth="1"/>
    <col min="8970" max="8970" width="14.54296875" style="213" customWidth="1"/>
    <col min="8971" max="8974" width="8.54296875" style="213" customWidth="1"/>
    <col min="8975" max="8975" width="16" style="213" customWidth="1"/>
    <col min="8976" max="8976" width="0" style="213" hidden="1" customWidth="1"/>
    <col min="8977" max="8977" width="15.453125" style="213" customWidth="1"/>
    <col min="8978" max="8978" width="14.453125" style="213" customWidth="1"/>
    <col min="8979" max="9217" width="9.453125" style="213"/>
    <col min="9218" max="9218" width="65.453125" style="213" bestFit="1" customWidth="1"/>
    <col min="9219" max="9219" width="12.453125" style="213" customWidth="1"/>
    <col min="9220" max="9220" width="11.54296875" style="213" bestFit="1" customWidth="1"/>
    <col min="9221" max="9221" width="12.54296875" style="213" bestFit="1" customWidth="1"/>
    <col min="9222" max="9222" width="13.453125" style="213" bestFit="1" customWidth="1"/>
    <col min="9223" max="9223" width="13.54296875" style="213" customWidth="1"/>
    <col min="9224" max="9224" width="13.453125" style="213" customWidth="1"/>
    <col min="9225" max="9225" width="13.453125" style="213" bestFit="1" customWidth="1"/>
    <col min="9226" max="9226" width="14.54296875" style="213" customWidth="1"/>
    <col min="9227" max="9230" width="8.54296875" style="213" customWidth="1"/>
    <col min="9231" max="9231" width="16" style="213" customWidth="1"/>
    <col min="9232" max="9232" width="0" style="213" hidden="1" customWidth="1"/>
    <col min="9233" max="9233" width="15.453125" style="213" customWidth="1"/>
    <col min="9234" max="9234" width="14.453125" style="213" customWidth="1"/>
    <col min="9235" max="9473" width="9.453125" style="213"/>
    <col min="9474" max="9474" width="65.453125" style="213" bestFit="1" customWidth="1"/>
    <col min="9475" max="9475" width="12.453125" style="213" customWidth="1"/>
    <col min="9476" max="9476" width="11.54296875" style="213" bestFit="1" customWidth="1"/>
    <col min="9477" max="9477" width="12.54296875" style="213" bestFit="1" customWidth="1"/>
    <col min="9478" max="9478" width="13.453125" style="213" bestFit="1" customWidth="1"/>
    <col min="9479" max="9479" width="13.54296875" style="213" customWidth="1"/>
    <col min="9480" max="9480" width="13.453125" style="213" customWidth="1"/>
    <col min="9481" max="9481" width="13.453125" style="213" bestFit="1" customWidth="1"/>
    <col min="9482" max="9482" width="14.54296875" style="213" customWidth="1"/>
    <col min="9483" max="9486" width="8.54296875" style="213" customWidth="1"/>
    <col min="9487" max="9487" width="16" style="213" customWidth="1"/>
    <col min="9488" max="9488" width="0" style="213" hidden="1" customWidth="1"/>
    <col min="9489" max="9489" width="15.453125" style="213" customWidth="1"/>
    <col min="9490" max="9490" width="14.453125" style="213" customWidth="1"/>
    <col min="9491" max="9729" width="9.453125" style="213"/>
    <col min="9730" max="9730" width="65.453125" style="213" bestFit="1" customWidth="1"/>
    <col min="9731" max="9731" width="12.453125" style="213" customWidth="1"/>
    <col min="9732" max="9732" width="11.54296875" style="213" bestFit="1" customWidth="1"/>
    <col min="9733" max="9733" width="12.54296875" style="213" bestFit="1" customWidth="1"/>
    <col min="9734" max="9734" width="13.453125" style="213" bestFit="1" customWidth="1"/>
    <col min="9735" max="9735" width="13.54296875" style="213" customWidth="1"/>
    <col min="9736" max="9736" width="13.453125" style="213" customWidth="1"/>
    <col min="9737" max="9737" width="13.453125" style="213" bestFit="1" customWidth="1"/>
    <col min="9738" max="9738" width="14.54296875" style="213" customWidth="1"/>
    <col min="9739" max="9742" width="8.54296875" style="213" customWidth="1"/>
    <col min="9743" max="9743" width="16" style="213" customWidth="1"/>
    <col min="9744" max="9744" width="0" style="213" hidden="1" customWidth="1"/>
    <col min="9745" max="9745" width="15.453125" style="213" customWidth="1"/>
    <col min="9746" max="9746" width="14.453125" style="213" customWidth="1"/>
    <col min="9747" max="9985" width="9.453125" style="213"/>
    <col min="9986" max="9986" width="65.453125" style="213" bestFit="1" customWidth="1"/>
    <col min="9987" max="9987" width="12.453125" style="213" customWidth="1"/>
    <col min="9988" max="9988" width="11.54296875" style="213" bestFit="1" customWidth="1"/>
    <col min="9989" max="9989" width="12.54296875" style="213" bestFit="1" customWidth="1"/>
    <col min="9990" max="9990" width="13.453125" style="213" bestFit="1" customWidth="1"/>
    <col min="9991" max="9991" width="13.54296875" style="213" customWidth="1"/>
    <col min="9992" max="9992" width="13.453125" style="213" customWidth="1"/>
    <col min="9993" max="9993" width="13.453125" style="213" bestFit="1" customWidth="1"/>
    <col min="9994" max="9994" width="14.54296875" style="213" customWidth="1"/>
    <col min="9995" max="9998" width="8.54296875" style="213" customWidth="1"/>
    <col min="9999" max="9999" width="16" style="213" customWidth="1"/>
    <col min="10000" max="10000" width="0" style="213" hidden="1" customWidth="1"/>
    <col min="10001" max="10001" width="15.453125" style="213" customWidth="1"/>
    <col min="10002" max="10002" width="14.453125" style="213" customWidth="1"/>
    <col min="10003" max="10241" width="9.453125" style="213"/>
    <col min="10242" max="10242" width="65.453125" style="213" bestFit="1" customWidth="1"/>
    <col min="10243" max="10243" width="12.453125" style="213" customWidth="1"/>
    <col min="10244" max="10244" width="11.54296875" style="213" bestFit="1" customWidth="1"/>
    <col min="10245" max="10245" width="12.54296875" style="213" bestFit="1" customWidth="1"/>
    <col min="10246" max="10246" width="13.453125" style="213" bestFit="1" customWidth="1"/>
    <col min="10247" max="10247" width="13.54296875" style="213" customWidth="1"/>
    <col min="10248" max="10248" width="13.453125" style="213" customWidth="1"/>
    <col min="10249" max="10249" width="13.453125" style="213" bestFit="1" customWidth="1"/>
    <col min="10250" max="10250" width="14.54296875" style="213" customWidth="1"/>
    <col min="10251" max="10254" width="8.54296875" style="213" customWidth="1"/>
    <col min="10255" max="10255" width="16" style="213" customWidth="1"/>
    <col min="10256" max="10256" width="0" style="213" hidden="1" customWidth="1"/>
    <col min="10257" max="10257" width="15.453125" style="213" customWidth="1"/>
    <col min="10258" max="10258" width="14.453125" style="213" customWidth="1"/>
    <col min="10259" max="10497" width="9.453125" style="213"/>
    <col min="10498" max="10498" width="65.453125" style="213" bestFit="1" customWidth="1"/>
    <col min="10499" max="10499" width="12.453125" style="213" customWidth="1"/>
    <col min="10500" max="10500" width="11.54296875" style="213" bestFit="1" customWidth="1"/>
    <col min="10501" max="10501" width="12.54296875" style="213" bestFit="1" customWidth="1"/>
    <col min="10502" max="10502" width="13.453125" style="213" bestFit="1" customWidth="1"/>
    <col min="10503" max="10503" width="13.54296875" style="213" customWidth="1"/>
    <col min="10504" max="10504" width="13.453125" style="213" customWidth="1"/>
    <col min="10505" max="10505" width="13.453125" style="213" bestFit="1" customWidth="1"/>
    <col min="10506" max="10506" width="14.54296875" style="213" customWidth="1"/>
    <col min="10507" max="10510" width="8.54296875" style="213" customWidth="1"/>
    <col min="10511" max="10511" width="16" style="213" customWidth="1"/>
    <col min="10512" max="10512" width="0" style="213" hidden="1" customWidth="1"/>
    <col min="10513" max="10513" width="15.453125" style="213" customWidth="1"/>
    <col min="10514" max="10514" width="14.453125" style="213" customWidth="1"/>
    <col min="10515" max="10753" width="9.453125" style="213"/>
    <col min="10754" max="10754" width="65.453125" style="213" bestFit="1" customWidth="1"/>
    <col min="10755" max="10755" width="12.453125" style="213" customWidth="1"/>
    <col min="10756" max="10756" width="11.54296875" style="213" bestFit="1" customWidth="1"/>
    <col min="10757" max="10757" width="12.54296875" style="213" bestFit="1" customWidth="1"/>
    <col min="10758" max="10758" width="13.453125" style="213" bestFit="1" customWidth="1"/>
    <col min="10759" max="10759" width="13.54296875" style="213" customWidth="1"/>
    <col min="10760" max="10760" width="13.453125" style="213" customWidth="1"/>
    <col min="10761" max="10761" width="13.453125" style="213" bestFit="1" customWidth="1"/>
    <col min="10762" max="10762" width="14.54296875" style="213" customWidth="1"/>
    <col min="10763" max="10766" width="8.54296875" style="213" customWidth="1"/>
    <col min="10767" max="10767" width="16" style="213" customWidth="1"/>
    <col min="10768" max="10768" width="0" style="213" hidden="1" customWidth="1"/>
    <col min="10769" max="10769" width="15.453125" style="213" customWidth="1"/>
    <col min="10770" max="10770" width="14.453125" style="213" customWidth="1"/>
    <col min="10771" max="11009" width="9.453125" style="213"/>
    <col min="11010" max="11010" width="65.453125" style="213" bestFit="1" customWidth="1"/>
    <col min="11011" max="11011" width="12.453125" style="213" customWidth="1"/>
    <col min="11012" max="11012" width="11.54296875" style="213" bestFit="1" customWidth="1"/>
    <col min="11013" max="11013" width="12.54296875" style="213" bestFit="1" customWidth="1"/>
    <col min="11014" max="11014" width="13.453125" style="213" bestFit="1" customWidth="1"/>
    <col min="11015" max="11015" width="13.54296875" style="213" customWidth="1"/>
    <col min="11016" max="11016" width="13.453125" style="213" customWidth="1"/>
    <col min="11017" max="11017" width="13.453125" style="213" bestFit="1" customWidth="1"/>
    <col min="11018" max="11018" width="14.54296875" style="213" customWidth="1"/>
    <col min="11019" max="11022" width="8.54296875" style="213" customWidth="1"/>
    <col min="11023" max="11023" width="16" style="213" customWidth="1"/>
    <col min="11024" max="11024" width="0" style="213" hidden="1" customWidth="1"/>
    <col min="11025" max="11025" width="15.453125" style="213" customWidth="1"/>
    <col min="11026" max="11026" width="14.453125" style="213" customWidth="1"/>
    <col min="11027" max="11265" width="9.453125" style="213"/>
    <col min="11266" max="11266" width="65.453125" style="213" bestFit="1" customWidth="1"/>
    <col min="11267" max="11267" width="12.453125" style="213" customWidth="1"/>
    <col min="11268" max="11268" width="11.54296875" style="213" bestFit="1" customWidth="1"/>
    <col min="11269" max="11269" width="12.54296875" style="213" bestFit="1" customWidth="1"/>
    <col min="11270" max="11270" width="13.453125" style="213" bestFit="1" customWidth="1"/>
    <col min="11271" max="11271" width="13.54296875" style="213" customWidth="1"/>
    <col min="11272" max="11272" width="13.453125" style="213" customWidth="1"/>
    <col min="11273" max="11273" width="13.453125" style="213" bestFit="1" customWidth="1"/>
    <col min="11274" max="11274" width="14.54296875" style="213" customWidth="1"/>
    <col min="11275" max="11278" width="8.54296875" style="213" customWidth="1"/>
    <col min="11279" max="11279" width="16" style="213" customWidth="1"/>
    <col min="11280" max="11280" width="0" style="213" hidden="1" customWidth="1"/>
    <col min="11281" max="11281" width="15.453125" style="213" customWidth="1"/>
    <col min="11282" max="11282" width="14.453125" style="213" customWidth="1"/>
    <col min="11283" max="11521" width="9.453125" style="213"/>
    <col min="11522" max="11522" width="65.453125" style="213" bestFit="1" customWidth="1"/>
    <col min="11523" max="11523" width="12.453125" style="213" customWidth="1"/>
    <col min="11524" max="11524" width="11.54296875" style="213" bestFit="1" customWidth="1"/>
    <col min="11525" max="11525" width="12.54296875" style="213" bestFit="1" customWidth="1"/>
    <col min="11526" max="11526" width="13.453125" style="213" bestFit="1" customWidth="1"/>
    <col min="11527" max="11527" width="13.54296875" style="213" customWidth="1"/>
    <col min="11528" max="11528" width="13.453125" style="213" customWidth="1"/>
    <col min="11529" max="11529" width="13.453125" style="213" bestFit="1" customWidth="1"/>
    <col min="11530" max="11530" width="14.54296875" style="213" customWidth="1"/>
    <col min="11531" max="11534" width="8.54296875" style="213" customWidth="1"/>
    <col min="11535" max="11535" width="16" style="213" customWidth="1"/>
    <col min="11536" max="11536" width="0" style="213" hidden="1" customWidth="1"/>
    <col min="11537" max="11537" width="15.453125" style="213" customWidth="1"/>
    <col min="11538" max="11538" width="14.453125" style="213" customWidth="1"/>
    <col min="11539" max="11777" width="9.453125" style="213"/>
    <col min="11778" max="11778" width="65.453125" style="213" bestFit="1" customWidth="1"/>
    <col min="11779" max="11779" width="12.453125" style="213" customWidth="1"/>
    <col min="11780" max="11780" width="11.54296875" style="213" bestFit="1" customWidth="1"/>
    <col min="11781" max="11781" width="12.54296875" style="213" bestFit="1" customWidth="1"/>
    <col min="11782" max="11782" width="13.453125" style="213" bestFit="1" customWidth="1"/>
    <col min="11783" max="11783" width="13.54296875" style="213" customWidth="1"/>
    <col min="11784" max="11784" width="13.453125" style="213" customWidth="1"/>
    <col min="11785" max="11785" width="13.453125" style="213" bestFit="1" customWidth="1"/>
    <col min="11786" max="11786" width="14.54296875" style="213" customWidth="1"/>
    <col min="11787" max="11790" width="8.54296875" style="213" customWidth="1"/>
    <col min="11791" max="11791" width="16" style="213" customWidth="1"/>
    <col min="11792" max="11792" width="0" style="213" hidden="1" customWidth="1"/>
    <col min="11793" max="11793" width="15.453125" style="213" customWidth="1"/>
    <col min="11794" max="11794" width="14.453125" style="213" customWidth="1"/>
    <col min="11795" max="12033" width="9.453125" style="213"/>
    <col min="12034" max="12034" width="65.453125" style="213" bestFit="1" customWidth="1"/>
    <col min="12035" max="12035" width="12.453125" style="213" customWidth="1"/>
    <col min="12036" max="12036" width="11.54296875" style="213" bestFit="1" customWidth="1"/>
    <col min="12037" max="12037" width="12.54296875" style="213" bestFit="1" customWidth="1"/>
    <col min="12038" max="12038" width="13.453125" style="213" bestFit="1" customWidth="1"/>
    <col min="12039" max="12039" width="13.54296875" style="213" customWidth="1"/>
    <col min="12040" max="12040" width="13.453125" style="213" customWidth="1"/>
    <col min="12041" max="12041" width="13.453125" style="213" bestFit="1" customWidth="1"/>
    <col min="12042" max="12042" width="14.54296875" style="213" customWidth="1"/>
    <col min="12043" max="12046" width="8.54296875" style="213" customWidth="1"/>
    <col min="12047" max="12047" width="16" style="213" customWidth="1"/>
    <col min="12048" max="12048" width="0" style="213" hidden="1" customWidth="1"/>
    <col min="12049" max="12049" width="15.453125" style="213" customWidth="1"/>
    <col min="12050" max="12050" width="14.453125" style="213" customWidth="1"/>
    <col min="12051" max="12289" width="9.453125" style="213"/>
    <col min="12290" max="12290" width="65.453125" style="213" bestFit="1" customWidth="1"/>
    <col min="12291" max="12291" width="12.453125" style="213" customWidth="1"/>
    <col min="12292" max="12292" width="11.54296875" style="213" bestFit="1" customWidth="1"/>
    <col min="12293" max="12293" width="12.54296875" style="213" bestFit="1" customWidth="1"/>
    <col min="12294" max="12294" width="13.453125" style="213" bestFit="1" customWidth="1"/>
    <col min="12295" max="12295" width="13.54296875" style="213" customWidth="1"/>
    <col min="12296" max="12296" width="13.453125" style="213" customWidth="1"/>
    <col min="12297" max="12297" width="13.453125" style="213" bestFit="1" customWidth="1"/>
    <col min="12298" max="12298" width="14.54296875" style="213" customWidth="1"/>
    <col min="12299" max="12302" width="8.54296875" style="213" customWidth="1"/>
    <col min="12303" max="12303" width="16" style="213" customWidth="1"/>
    <col min="12304" max="12304" width="0" style="213" hidden="1" customWidth="1"/>
    <col min="12305" max="12305" width="15.453125" style="213" customWidth="1"/>
    <col min="12306" max="12306" width="14.453125" style="213" customWidth="1"/>
    <col min="12307" max="12545" width="9.453125" style="213"/>
    <col min="12546" max="12546" width="65.453125" style="213" bestFit="1" customWidth="1"/>
    <col min="12547" max="12547" width="12.453125" style="213" customWidth="1"/>
    <col min="12548" max="12548" width="11.54296875" style="213" bestFit="1" customWidth="1"/>
    <col min="12549" max="12549" width="12.54296875" style="213" bestFit="1" customWidth="1"/>
    <col min="12550" max="12550" width="13.453125" style="213" bestFit="1" customWidth="1"/>
    <col min="12551" max="12551" width="13.54296875" style="213" customWidth="1"/>
    <col min="12552" max="12552" width="13.453125" style="213" customWidth="1"/>
    <col min="12553" max="12553" width="13.453125" style="213" bestFit="1" customWidth="1"/>
    <col min="12554" max="12554" width="14.54296875" style="213" customWidth="1"/>
    <col min="12555" max="12558" width="8.54296875" style="213" customWidth="1"/>
    <col min="12559" max="12559" width="16" style="213" customWidth="1"/>
    <col min="12560" max="12560" width="0" style="213" hidden="1" customWidth="1"/>
    <col min="12561" max="12561" width="15.453125" style="213" customWidth="1"/>
    <col min="12562" max="12562" width="14.453125" style="213" customWidth="1"/>
    <col min="12563" max="12801" width="9.453125" style="213"/>
    <col min="12802" max="12802" width="65.453125" style="213" bestFit="1" customWidth="1"/>
    <col min="12803" max="12803" width="12.453125" style="213" customWidth="1"/>
    <col min="12804" max="12804" width="11.54296875" style="213" bestFit="1" customWidth="1"/>
    <col min="12805" max="12805" width="12.54296875" style="213" bestFit="1" customWidth="1"/>
    <col min="12806" max="12806" width="13.453125" style="213" bestFit="1" customWidth="1"/>
    <col min="12807" max="12807" width="13.54296875" style="213" customWidth="1"/>
    <col min="12808" max="12808" width="13.453125" style="213" customWidth="1"/>
    <col min="12809" max="12809" width="13.453125" style="213" bestFit="1" customWidth="1"/>
    <col min="12810" max="12810" width="14.54296875" style="213" customWidth="1"/>
    <col min="12811" max="12814" width="8.54296875" style="213" customWidth="1"/>
    <col min="12815" max="12815" width="16" style="213" customWidth="1"/>
    <col min="12816" max="12816" width="0" style="213" hidden="1" customWidth="1"/>
    <col min="12817" max="12817" width="15.453125" style="213" customWidth="1"/>
    <col min="12818" max="12818" width="14.453125" style="213" customWidth="1"/>
    <col min="12819" max="13057" width="9.453125" style="213"/>
    <col min="13058" max="13058" width="65.453125" style="213" bestFit="1" customWidth="1"/>
    <col min="13059" max="13059" width="12.453125" style="213" customWidth="1"/>
    <col min="13060" max="13060" width="11.54296875" style="213" bestFit="1" customWidth="1"/>
    <col min="13061" max="13061" width="12.54296875" style="213" bestFit="1" customWidth="1"/>
    <col min="13062" max="13062" width="13.453125" style="213" bestFit="1" customWidth="1"/>
    <col min="13063" max="13063" width="13.54296875" style="213" customWidth="1"/>
    <col min="13064" max="13064" width="13.453125" style="213" customWidth="1"/>
    <col min="13065" max="13065" width="13.453125" style="213" bestFit="1" customWidth="1"/>
    <col min="13066" max="13066" width="14.54296875" style="213" customWidth="1"/>
    <col min="13067" max="13070" width="8.54296875" style="213" customWidth="1"/>
    <col min="13071" max="13071" width="16" style="213" customWidth="1"/>
    <col min="13072" max="13072" width="0" style="213" hidden="1" customWidth="1"/>
    <col min="13073" max="13073" width="15.453125" style="213" customWidth="1"/>
    <col min="13074" max="13074" width="14.453125" style="213" customWidth="1"/>
    <col min="13075" max="13313" width="9.453125" style="213"/>
    <col min="13314" max="13314" width="65.453125" style="213" bestFit="1" customWidth="1"/>
    <col min="13315" max="13315" width="12.453125" style="213" customWidth="1"/>
    <col min="13316" max="13316" width="11.54296875" style="213" bestFit="1" customWidth="1"/>
    <col min="13317" max="13317" width="12.54296875" style="213" bestFit="1" customWidth="1"/>
    <col min="13318" max="13318" width="13.453125" style="213" bestFit="1" customWidth="1"/>
    <col min="13319" max="13319" width="13.54296875" style="213" customWidth="1"/>
    <col min="13320" max="13320" width="13.453125" style="213" customWidth="1"/>
    <col min="13321" max="13321" width="13.453125" style="213" bestFit="1" customWidth="1"/>
    <col min="13322" max="13322" width="14.54296875" style="213" customWidth="1"/>
    <col min="13323" max="13326" width="8.54296875" style="213" customWidth="1"/>
    <col min="13327" max="13327" width="16" style="213" customWidth="1"/>
    <col min="13328" max="13328" width="0" style="213" hidden="1" customWidth="1"/>
    <col min="13329" max="13329" width="15.453125" style="213" customWidth="1"/>
    <col min="13330" max="13330" width="14.453125" style="213" customWidth="1"/>
    <col min="13331" max="13569" width="9.453125" style="213"/>
    <col min="13570" max="13570" width="65.453125" style="213" bestFit="1" customWidth="1"/>
    <col min="13571" max="13571" width="12.453125" style="213" customWidth="1"/>
    <col min="13572" max="13572" width="11.54296875" style="213" bestFit="1" customWidth="1"/>
    <col min="13573" max="13573" width="12.54296875" style="213" bestFit="1" customWidth="1"/>
    <col min="13574" max="13574" width="13.453125" style="213" bestFit="1" customWidth="1"/>
    <col min="13575" max="13575" width="13.54296875" style="213" customWidth="1"/>
    <col min="13576" max="13576" width="13.453125" style="213" customWidth="1"/>
    <col min="13577" max="13577" width="13.453125" style="213" bestFit="1" customWidth="1"/>
    <col min="13578" max="13578" width="14.54296875" style="213" customWidth="1"/>
    <col min="13579" max="13582" width="8.54296875" style="213" customWidth="1"/>
    <col min="13583" max="13583" width="16" style="213" customWidth="1"/>
    <col min="13584" max="13584" width="0" style="213" hidden="1" customWidth="1"/>
    <col min="13585" max="13585" width="15.453125" style="213" customWidth="1"/>
    <col min="13586" max="13586" width="14.453125" style="213" customWidth="1"/>
    <col min="13587" max="13825" width="9.453125" style="213"/>
    <col min="13826" max="13826" width="65.453125" style="213" bestFit="1" customWidth="1"/>
    <col min="13827" max="13827" width="12.453125" style="213" customWidth="1"/>
    <col min="13828" max="13828" width="11.54296875" style="213" bestFit="1" customWidth="1"/>
    <col min="13829" max="13829" width="12.54296875" style="213" bestFit="1" customWidth="1"/>
    <col min="13830" max="13830" width="13.453125" style="213" bestFit="1" customWidth="1"/>
    <col min="13831" max="13831" width="13.54296875" style="213" customWidth="1"/>
    <col min="13832" max="13832" width="13.453125" style="213" customWidth="1"/>
    <col min="13833" max="13833" width="13.453125" style="213" bestFit="1" customWidth="1"/>
    <col min="13834" max="13834" width="14.54296875" style="213" customWidth="1"/>
    <col min="13835" max="13838" width="8.54296875" style="213" customWidth="1"/>
    <col min="13839" max="13839" width="16" style="213" customWidth="1"/>
    <col min="13840" max="13840" width="0" style="213" hidden="1" customWidth="1"/>
    <col min="13841" max="13841" width="15.453125" style="213" customWidth="1"/>
    <col min="13842" max="13842" width="14.453125" style="213" customWidth="1"/>
    <col min="13843" max="14081" width="9.453125" style="213"/>
    <col min="14082" max="14082" width="65.453125" style="213" bestFit="1" customWidth="1"/>
    <col min="14083" max="14083" width="12.453125" style="213" customWidth="1"/>
    <col min="14084" max="14084" width="11.54296875" style="213" bestFit="1" customWidth="1"/>
    <col min="14085" max="14085" width="12.54296875" style="213" bestFit="1" customWidth="1"/>
    <col min="14086" max="14086" width="13.453125" style="213" bestFit="1" customWidth="1"/>
    <col min="14087" max="14087" width="13.54296875" style="213" customWidth="1"/>
    <col min="14088" max="14088" width="13.453125" style="213" customWidth="1"/>
    <col min="14089" max="14089" width="13.453125" style="213" bestFit="1" customWidth="1"/>
    <col min="14090" max="14090" width="14.54296875" style="213" customWidth="1"/>
    <col min="14091" max="14094" width="8.54296875" style="213" customWidth="1"/>
    <col min="14095" max="14095" width="16" style="213" customWidth="1"/>
    <col min="14096" max="14096" width="0" style="213" hidden="1" customWidth="1"/>
    <col min="14097" max="14097" width="15.453125" style="213" customWidth="1"/>
    <col min="14098" max="14098" width="14.453125" style="213" customWidth="1"/>
    <col min="14099" max="14337" width="9.453125" style="213"/>
    <col min="14338" max="14338" width="65.453125" style="213" bestFit="1" customWidth="1"/>
    <col min="14339" max="14339" width="12.453125" style="213" customWidth="1"/>
    <col min="14340" max="14340" width="11.54296875" style="213" bestFit="1" customWidth="1"/>
    <col min="14341" max="14341" width="12.54296875" style="213" bestFit="1" customWidth="1"/>
    <col min="14342" max="14342" width="13.453125" style="213" bestFit="1" customWidth="1"/>
    <col min="14343" max="14343" width="13.54296875" style="213" customWidth="1"/>
    <col min="14344" max="14344" width="13.453125" style="213" customWidth="1"/>
    <col min="14345" max="14345" width="13.453125" style="213" bestFit="1" customWidth="1"/>
    <col min="14346" max="14346" width="14.54296875" style="213" customWidth="1"/>
    <col min="14347" max="14350" width="8.54296875" style="213" customWidth="1"/>
    <col min="14351" max="14351" width="16" style="213" customWidth="1"/>
    <col min="14352" max="14352" width="0" style="213" hidden="1" customWidth="1"/>
    <col min="14353" max="14353" width="15.453125" style="213" customWidth="1"/>
    <col min="14354" max="14354" width="14.453125" style="213" customWidth="1"/>
    <col min="14355" max="14593" width="9.453125" style="213"/>
    <col min="14594" max="14594" width="65.453125" style="213" bestFit="1" customWidth="1"/>
    <col min="14595" max="14595" width="12.453125" style="213" customWidth="1"/>
    <col min="14596" max="14596" width="11.54296875" style="213" bestFit="1" customWidth="1"/>
    <col min="14597" max="14597" width="12.54296875" style="213" bestFit="1" customWidth="1"/>
    <col min="14598" max="14598" width="13.453125" style="213" bestFit="1" customWidth="1"/>
    <col min="14599" max="14599" width="13.54296875" style="213" customWidth="1"/>
    <col min="14600" max="14600" width="13.453125" style="213" customWidth="1"/>
    <col min="14601" max="14601" width="13.453125" style="213" bestFit="1" customWidth="1"/>
    <col min="14602" max="14602" width="14.54296875" style="213" customWidth="1"/>
    <col min="14603" max="14606" width="8.54296875" style="213" customWidth="1"/>
    <col min="14607" max="14607" width="16" style="213" customWidth="1"/>
    <col min="14608" max="14608" width="0" style="213" hidden="1" customWidth="1"/>
    <col min="14609" max="14609" width="15.453125" style="213" customWidth="1"/>
    <col min="14610" max="14610" width="14.453125" style="213" customWidth="1"/>
    <col min="14611" max="14849" width="9.453125" style="213"/>
    <col min="14850" max="14850" width="65.453125" style="213" bestFit="1" customWidth="1"/>
    <col min="14851" max="14851" width="12.453125" style="213" customWidth="1"/>
    <col min="14852" max="14852" width="11.54296875" style="213" bestFit="1" customWidth="1"/>
    <col min="14853" max="14853" width="12.54296875" style="213" bestFit="1" customWidth="1"/>
    <col min="14854" max="14854" width="13.453125" style="213" bestFit="1" customWidth="1"/>
    <col min="14855" max="14855" width="13.54296875" style="213" customWidth="1"/>
    <col min="14856" max="14856" width="13.453125" style="213" customWidth="1"/>
    <col min="14857" max="14857" width="13.453125" style="213" bestFit="1" customWidth="1"/>
    <col min="14858" max="14858" width="14.54296875" style="213" customWidth="1"/>
    <col min="14859" max="14862" width="8.54296875" style="213" customWidth="1"/>
    <col min="14863" max="14863" width="16" style="213" customWidth="1"/>
    <col min="14864" max="14864" width="0" style="213" hidden="1" customWidth="1"/>
    <col min="14865" max="14865" width="15.453125" style="213" customWidth="1"/>
    <col min="14866" max="14866" width="14.453125" style="213" customWidth="1"/>
    <col min="14867" max="15105" width="9.453125" style="213"/>
    <col min="15106" max="15106" width="65.453125" style="213" bestFit="1" customWidth="1"/>
    <col min="15107" max="15107" width="12.453125" style="213" customWidth="1"/>
    <col min="15108" max="15108" width="11.54296875" style="213" bestFit="1" customWidth="1"/>
    <col min="15109" max="15109" width="12.54296875" style="213" bestFit="1" customWidth="1"/>
    <col min="15110" max="15110" width="13.453125" style="213" bestFit="1" customWidth="1"/>
    <col min="15111" max="15111" width="13.54296875" style="213" customWidth="1"/>
    <col min="15112" max="15112" width="13.453125" style="213" customWidth="1"/>
    <col min="15113" max="15113" width="13.453125" style="213" bestFit="1" customWidth="1"/>
    <col min="15114" max="15114" width="14.54296875" style="213" customWidth="1"/>
    <col min="15115" max="15118" width="8.54296875" style="213" customWidth="1"/>
    <col min="15119" max="15119" width="16" style="213" customWidth="1"/>
    <col min="15120" max="15120" width="0" style="213" hidden="1" customWidth="1"/>
    <col min="15121" max="15121" width="15.453125" style="213" customWidth="1"/>
    <col min="15122" max="15122" width="14.453125" style="213" customWidth="1"/>
    <col min="15123" max="15361" width="9.453125" style="213"/>
    <col min="15362" max="15362" width="65.453125" style="213" bestFit="1" customWidth="1"/>
    <col min="15363" max="15363" width="12.453125" style="213" customWidth="1"/>
    <col min="15364" max="15364" width="11.54296875" style="213" bestFit="1" customWidth="1"/>
    <col min="15365" max="15365" width="12.54296875" style="213" bestFit="1" customWidth="1"/>
    <col min="15366" max="15366" width="13.453125" style="213" bestFit="1" customWidth="1"/>
    <col min="15367" max="15367" width="13.54296875" style="213" customWidth="1"/>
    <col min="15368" max="15368" width="13.453125" style="213" customWidth="1"/>
    <col min="15369" max="15369" width="13.453125" style="213" bestFit="1" customWidth="1"/>
    <col min="15370" max="15370" width="14.54296875" style="213" customWidth="1"/>
    <col min="15371" max="15374" width="8.54296875" style="213" customWidth="1"/>
    <col min="15375" max="15375" width="16" style="213" customWidth="1"/>
    <col min="15376" max="15376" width="0" style="213" hidden="1" customWidth="1"/>
    <col min="15377" max="15377" width="15.453125" style="213" customWidth="1"/>
    <col min="15378" max="15378" width="14.453125" style="213" customWidth="1"/>
    <col min="15379" max="15617" width="9.453125" style="213"/>
    <col min="15618" max="15618" width="65.453125" style="213" bestFit="1" customWidth="1"/>
    <col min="15619" max="15619" width="12.453125" style="213" customWidth="1"/>
    <col min="15620" max="15620" width="11.54296875" style="213" bestFit="1" customWidth="1"/>
    <col min="15621" max="15621" width="12.54296875" style="213" bestFit="1" customWidth="1"/>
    <col min="15622" max="15622" width="13.453125" style="213" bestFit="1" customWidth="1"/>
    <col min="15623" max="15623" width="13.54296875" style="213" customWidth="1"/>
    <col min="15624" max="15624" width="13.453125" style="213" customWidth="1"/>
    <col min="15625" max="15625" width="13.453125" style="213" bestFit="1" customWidth="1"/>
    <col min="15626" max="15626" width="14.54296875" style="213" customWidth="1"/>
    <col min="15627" max="15630" width="8.54296875" style="213" customWidth="1"/>
    <col min="15631" max="15631" width="16" style="213" customWidth="1"/>
    <col min="15632" max="15632" width="0" style="213" hidden="1" customWidth="1"/>
    <col min="15633" max="15633" width="15.453125" style="213" customWidth="1"/>
    <col min="15634" max="15634" width="14.453125" style="213" customWidth="1"/>
    <col min="15635" max="15873" width="9.453125" style="213"/>
    <col min="15874" max="15874" width="65.453125" style="213" bestFit="1" customWidth="1"/>
    <col min="15875" max="15875" width="12.453125" style="213" customWidth="1"/>
    <col min="15876" max="15876" width="11.54296875" style="213" bestFit="1" customWidth="1"/>
    <col min="15877" max="15877" width="12.54296875" style="213" bestFit="1" customWidth="1"/>
    <col min="15878" max="15878" width="13.453125" style="213" bestFit="1" customWidth="1"/>
    <col min="15879" max="15879" width="13.54296875" style="213" customWidth="1"/>
    <col min="15880" max="15880" width="13.453125" style="213" customWidth="1"/>
    <col min="15881" max="15881" width="13.453125" style="213" bestFit="1" customWidth="1"/>
    <col min="15882" max="15882" width="14.54296875" style="213" customWidth="1"/>
    <col min="15883" max="15886" width="8.54296875" style="213" customWidth="1"/>
    <col min="15887" max="15887" width="16" style="213" customWidth="1"/>
    <col min="15888" max="15888" width="0" style="213" hidden="1" customWidth="1"/>
    <col min="15889" max="15889" width="15.453125" style="213" customWidth="1"/>
    <col min="15890" max="15890" width="14.453125" style="213" customWidth="1"/>
    <col min="15891" max="16129" width="9.453125" style="213"/>
    <col min="16130" max="16130" width="65.453125" style="213" bestFit="1" customWidth="1"/>
    <col min="16131" max="16131" width="12.453125" style="213" customWidth="1"/>
    <col min="16132" max="16132" width="11.54296875" style="213" bestFit="1" customWidth="1"/>
    <col min="16133" max="16133" width="12.54296875" style="213" bestFit="1" customWidth="1"/>
    <col min="16134" max="16134" width="13.453125" style="213" bestFit="1" customWidth="1"/>
    <col min="16135" max="16135" width="13.54296875" style="213" customWidth="1"/>
    <col min="16136" max="16136" width="13.453125" style="213" customWidth="1"/>
    <col min="16137" max="16137" width="13.453125" style="213" bestFit="1" customWidth="1"/>
    <col min="16138" max="16138" width="14.54296875" style="213" customWidth="1"/>
    <col min="16139" max="16142" width="8.54296875" style="213" customWidth="1"/>
    <col min="16143" max="16143" width="16" style="213" customWidth="1"/>
    <col min="16144" max="16144" width="0" style="213" hidden="1" customWidth="1"/>
    <col min="16145" max="16145" width="15.453125" style="213" customWidth="1"/>
    <col min="16146" max="16146" width="14.453125" style="213" customWidth="1"/>
    <col min="16147" max="16384" width="9.453125" style="213"/>
  </cols>
  <sheetData>
    <row r="1" spans="1:18" s="196" customFormat="1" ht="18" customHeight="1" thickBot="1" x14ac:dyDescent="0.4">
      <c r="A1" s="265" t="s">
        <v>173</v>
      </c>
      <c r="B1" s="204" t="s">
        <v>134</v>
      </c>
      <c r="C1" s="193"/>
      <c r="D1" s="193"/>
      <c r="E1" s="193"/>
      <c r="F1" s="193"/>
      <c r="G1" s="193"/>
      <c r="H1" s="193"/>
      <c r="I1" s="193"/>
      <c r="J1" s="193"/>
      <c r="K1" s="193"/>
      <c r="L1" s="193"/>
      <c r="M1" s="193"/>
      <c r="N1" s="194"/>
      <c r="O1" s="700" t="s">
        <v>208</v>
      </c>
      <c r="P1" s="195"/>
      <c r="Q1" s="702" t="s">
        <v>135</v>
      </c>
      <c r="R1" s="702" t="s">
        <v>136</v>
      </c>
    </row>
    <row r="2" spans="1:18" s="196" customFormat="1" ht="52" x14ac:dyDescent="0.3">
      <c r="A2" s="302"/>
      <c r="B2" s="301" t="s">
        <v>197</v>
      </c>
      <c r="C2" s="197" t="s">
        <v>6</v>
      </c>
      <c r="D2" s="197" t="s">
        <v>7</v>
      </c>
      <c r="E2" s="197" t="s">
        <v>8</v>
      </c>
      <c r="F2" s="197" t="s">
        <v>9</v>
      </c>
      <c r="G2" s="197" t="s">
        <v>10</v>
      </c>
      <c r="H2" s="197" t="s">
        <v>11</v>
      </c>
      <c r="I2" s="197" t="s">
        <v>12</v>
      </c>
      <c r="J2" s="197" t="s">
        <v>36</v>
      </c>
      <c r="K2" s="197" t="s">
        <v>37</v>
      </c>
      <c r="L2" s="197" t="s">
        <v>15</v>
      </c>
      <c r="M2" s="197" t="s">
        <v>38</v>
      </c>
      <c r="N2" s="198" t="s">
        <v>17</v>
      </c>
      <c r="O2" s="701"/>
      <c r="P2" s="199" t="s">
        <v>137</v>
      </c>
      <c r="Q2" s="703"/>
      <c r="R2" s="703"/>
    </row>
    <row r="3" spans="1:18" s="202" customFormat="1" ht="15.75" x14ac:dyDescent="0.25">
      <c r="A3" s="227" t="s">
        <v>171</v>
      </c>
      <c r="B3" s="304"/>
      <c r="C3" s="300"/>
      <c r="D3" s="200"/>
      <c r="E3" s="200"/>
      <c r="F3" s="200"/>
      <c r="G3" s="200"/>
      <c r="H3" s="200"/>
      <c r="I3" s="200"/>
      <c r="J3" s="200"/>
      <c r="K3" s="200"/>
      <c r="L3" s="200"/>
      <c r="M3" s="200"/>
      <c r="N3" s="200"/>
      <c r="O3" s="201"/>
      <c r="P3" s="201"/>
      <c r="Q3" s="201"/>
      <c r="R3" s="228"/>
    </row>
    <row r="4" spans="1:18" s="196" customFormat="1" ht="12.75" x14ac:dyDescent="0.2">
      <c r="A4" s="229" t="s">
        <v>138</v>
      </c>
      <c r="B4" s="305">
        <v>0</v>
      </c>
      <c r="C4" s="230">
        <v>0</v>
      </c>
      <c r="D4" s="230">
        <v>0</v>
      </c>
      <c r="E4" s="230">
        <v>0</v>
      </c>
      <c r="F4" s="230">
        <v>0</v>
      </c>
      <c r="G4" s="230">
        <v>0</v>
      </c>
      <c r="H4" s="230">
        <v>0</v>
      </c>
      <c r="I4" s="230">
        <v>0</v>
      </c>
      <c r="J4" s="218"/>
      <c r="K4" s="218"/>
      <c r="L4" s="218"/>
      <c r="M4" s="218"/>
      <c r="N4" s="218"/>
      <c r="O4" s="230">
        <f>SUM(C4:N4)</f>
        <v>0</v>
      </c>
      <c r="P4" s="203" t="e">
        <f>#REF!+O4</f>
        <v>#REF!</v>
      </c>
      <c r="Q4" s="224">
        <f>O4+B4</f>
        <v>0</v>
      </c>
      <c r="R4" s="231"/>
    </row>
    <row r="5" spans="1:18" s="196" customFormat="1" ht="12.75" x14ac:dyDescent="0.2">
      <c r="A5" s="229" t="s">
        <v>139</v>
      </c>
      <c r="B5" s="305">
        <v>3360000</v>
      </c>
      <c r="C5" s="230">
        <v>0</v>
      </c>
      <c r="D5" s="230">
        <v>0</v>
      </c>
      <c r="E5" s="386">
        <v>140000</v>
      </c>
      <c r="F5" s="230">
        <v>0</v>
      </c>
      <c r="G5" s="230">
        <v>0</v>
      </c>
      <c r="H5" s="386">
        <v>-140000</v>
      </c>
      <c r="I5" s="230">
        <v>0</v>
      </c>
      <c r="J5" s="218"/>
      <c r="K5" s="230"/>
      <c r="L5" s="230"/>
      <c r="M5" s="230"/>
      <c r="N5" s="218"/>
      <c r="O5" s="218">
        <f>SUM(C5:N5)</f>
        <v>0</v>
      </c>
      <c r="P5" s="203"/>
      <c r="Q5" s="224">
        <f>O5+B5</f>
        <v>3360000</v>
      </c>
      <c r="R5" s="231"/>
    </row>
    <row r="6" spans="1:18" s="196" customFormat="1" ht="15.75" x14ac:dyDescent="0.25">
      <c r="A6" s="204" t="s">
        <v>140</v>
      </c>
      <c r="B6" s="306"/>
      <c r="C6" s="259">
        <f t="shared" ref="C6:I6" si="0">SUM(C4:C5)</f>
        <v>0</v>
      </c>
      <c r="D6" s="259">
        <f t="shared" si="0"/>
        <v>0</v>
      </c>
      <c r="E6" s="259">
        <f t="shared" si="0"/>
        <v>140000</v>
      </c>
      <c r="F6" s="259">
        <f t="shared" si="0"/>
        <v>0</v>
      </c>
      <c r="G6" s="259">
        <f t="shared" si="0"/>
        <v>0</v>
      </c>
      <c r="H6" s="259">
        <f t="shared" si="0"/>
        <v>-140000</v>
      </c>
      <c r="I6" s="259">
        <f t="shared" si="0"/>
        <v>0</v>
      </c>
      <c r="J6" s="259">
        <f t="shared" ref="J6:Q6" si="1">SUM(J4:J5)</f>
        <v>0</v>
      </c>
      <c r="K6" s="259">
        <f t="shared" si="1"/>
        <v>0</v>
      </c>
      <c r="L6" s="259">
        <f t="shared" si="1"/>
        <v>0</v>
      </c>
      <c r="M6" s="259">
        <f t="shared" si="1"/>
        <v>0</v>
      </c>
      <c r="N6" s="259">
        <f t="shared" si="1"/>
        <v>0</v>
      </c>
      <c r="O6" s="327">
        <f t="shared" si="1"/>
        <v>0</v>
      </c>
      <c r="P6" s="259" t="e">
        <f t="shared" si="1"/>
        <v>#REF!</v>
      </c>
      <c r="Q6" s="259">
        <f t="shared" si="1"/>
        <v>3360000</v>
      </c>
      <c r="R6" s="262">
        <v>3500000</v>
      </c>
    </row>
    <row r="7" spans="1:18" s="196" customFormat="1" ht="8.25" customHeight="1" x14ac:dyDescent="0.2">
      <c r="A7" s="232"/>
      <c r="B7" s="321"/>
      <c r="C7" s="322"/>
      <c r="D7" s="205"/>
      <c r="E7" s="205"/>
      <c r="F7" s="205"/>
      <c r="G7" s="205"/>
      <c r="H7" s="205"/>
      <c r="I7" s="205"/>
      <c r="J7" s="205"/>
      <c r="K7" s="205"/>
      <c r="L7" s="205"/>
      <c r="M7" s="205"/>
      <c r="N7" s="205"/>
      <c r="O7" s="326"/>
      <c r="P7" s="203"/>
      <c r="Q7" s="203"/>
      <c r="R7" s="231"/>
    </row>
    <row r="8" spans="1:18" s="196" customFormat="1" ht="15.75" x14ac:dyDescent="0.25">
      <c r="A8" s="233" t="s">
        <v>170</v>
      </c>
      <c r="B8" s="319"/>
      <c r="C8" s="320"/>
      <c r="D8" s="205"/>
      <c r="E8" s="205"/>
      <c r="F8" s="205"/>
      <c r="G8" s="205"/>
      <c r="H8" s="205"/>
      <c r="I8" s="205"/>
      <c r="J8" s="205"/>
      <c r="K8" s="205"/>
      <c r="L8" s="205"/>
      <c r="M8" s="202"/>
      <c r="N8" s="202"/>
      <c r="O8" s="326"/>
      <c r="P8" s="203"/>
      <c r="Q8" s="203"/>
      <c r="R8" s="231"/>
    </row>
    <row r="9" spans="1:18" s="196" customFormat="1" ht="12.75" x14ac:dyDescent="0.2">
      <c r="A9" s="234" t="s">
        <v>141</v>
      </c>
      <c r="B9" s="307"/>
      <c r="C9" s="206"/>
      <c r="D9" s="206"/>
      <c r="E9" s="206"/>
      <c r="F9" s="206"/>
      <c r="G9" s="206"/>
      <c r="H9" s="206"/>
      <c r="I9" s="206"/>
      <c r="J9" s="206"/>
      <c r="K9" s="206"/>
      <c r="L9" s="206"/>
      <c r="M9" s="206"/>
      <c r="N9" s="206"/>
      <c r="O9" s="328"/>
      <c r="P9" s="207"/>
      <c r="Q9" s="207"/>
      <c r="R9" s="235"/>
    </row>
    <row r="10" spans="1:18" s="196" customFormat="1" ht="12.75" x14ac:dyDescent="0.2">
      <c r="A10" s="236"/>
      <c r="B10" s="321"/>
      <c r="C10" s="322"/>
      <c r="D10" s="202"/>
      <c r="E10" s="202"/>
      <c r="F10" s="202"/>
      <c r="G10" s="202"/>
      <c r="H10" s="202"/>
      <c r="I10" s="202"/>
      <c r="J10" s="202"/>
      <c r="K10" s="202"/>
      <c r="L10" s="202"/>
      <c r="M10" s="202"/>
      <c r="N10" s="202"/>
      <c r="O10" s="326"/>
      <c r="P10" s="203"/>
      <c r="Q10" s="203"/>
      <c r="R10" s="231"/>
    </row>
    <row r="11" spans="1:18" s="196" customFormat="1" ht="12.75" x14ac:dyDescent="0.2">
      <c r="A11" s="237" t="s">
        <v>142</v>
      </c>
      <c r="B11" s="308"/>
      <c r="C11" s="320"/>
      <c r="D11" s="208"/>
      <c r="E11" s="208"/>
      <c r="F11" s="208"/>
      <c r="G11" s="208"/>
      <c r="H11" s="208"/>
      <c r="I11" s="208"/>
      <c r="J11" s="208"/>
      <c r="K11" s="208"/>
      <c r="L11" s="208"/>
      <c r="M11" s="270"/>
      <c r="N11" s="270"/>
      <c r="O11" s="325"/>
      <c r="P11" s="209"/>
      <c r="Q11" s="209"/>
      <c r="R11" s="221"/>
    </row>
    <row r="12" spans="1:18" s="196" customFormat="1" ht="15" x14ac:dyDescent="0.3">
      <c r="A12" s="229" t="s">
        <v>179</v>
      </c>
      <c r="B12" s="305">
        <v>392281.02999999991</v>
      </c>
      <c r="C12" s="224">
        <v>8635.4500000000007</v>
      </c>
      <c r="D12" s="218">
        <v>-40882.42</v>
      </c>
      <c r="E12" s="218">
        <v>-1870.7199999999996</v>
      </c>
      <c r="F12" s="218">
        <v>3173.17</v>
      </c>
      <c r="G12" s="218">
        <v>7296.91</v>
      </c>
      <c r="H12" s="218">
        <v>-1684.51</v>
      </c>
      <c r="I12" s="224">
        <v>1672.98</v>
      </c>
      <c r="J12" s="224"/>
      <c r="K12" s="224"/>
      <c r="L12" s="224"/>
      <c r="M12" s="224"/>
      <c r="N12" s="224"/>
      <c r="O12" s="218">
        <f t="shared" ref="O12:O17" si="2">SUM(C12:N12)</f>
        <v>-23659.139999999996</v>
      </c>
      <c r="P12" s="203"/>
      <c r="Q12" s="224">
        <f t="shared" ref="Q12:Q13" si="3">O12+B12</f>
        <v>368621.8899999999</v>
      </c>
      <c r="R12" s="260">
        <v>438500</v>
      </c>
    </row>
    <row r="13" spans="1:18" s="196" customFormat="1" x14ac:dyDescent="0.3">
      <c r="A13" s="229" t="s">
        <v>143</v>
      </c>
      <c r="B13" s="305">
        <v>0</v>
      </c>
      <c r="C13" s="230">
        <v>0</v>
      </c>
      <c r="D13" s="230">
        <v>0</v>
      </c>
      <c r="E13" s="386">
        <v>0</v>
      </c>
      <c r="F13" s="386">
        <v>0</v>
      </c>
      <c r="G13" s="218">
        <v>0</v>
      </c>
      <c r="H13" s="218">
        <v>0</v>
      </c>
      <c r="I13" s="230">
        <v>0</v>
      </c>
      <c r="J13" s="230"/>
      <c r="K13" s="230"/>
      <c r="L13" s="230"/>
      <c r="M13" s="230"/>
      <c r="N13" s="230"/>
      <c r="O13" s="218">
        <f t="shared" si="2"/>
        <v>0</v>
      </c>
      <c r="P13" s="203"/>
      <c r="Q13" s="224">
        <f t="shared" si="3"/>
        <v>0</v>
      </c>
      <c r="R13" s="704"/>
    </row>
    <row r="14" spans="1:18" s="196" customFormat="1" x14ac:dyDescent="0.3">
      <c r="A14" s="238" t="s">
        <v>144</v>
      </c>
      <c r="B14" s="332" t="s">
        <v>21</v>
      </c>
      <c r="C14" s="332" t="s">
        <v>21</v>
      </c>
      <c r="D14" s="253" t="s">
        <v>21</v>
      </c>
      <c r="E14" s="253" t="s">
        <v>21</v>
      </c>
      <c r="F14" s="253" t="s">
        <v>21</v>
      </c>
      <c r="G14" s="253" t="s">
        <v>21</v>
      </c>
      <c r="H14" s="253" t="s">
        <v>21</v>
      </c>
      <c r="I14" s="253" t="s">
        <v>21</v>
      </c>
      <c r="J14" s="253" t="s">
        <v>21</v>
      </c>
      <c r="K14" s="253" t="s">
        <v>21</v>
      </c>
      <c r="L14" s="253" t="s">
        <v>21</v>
      </c>
      <c r="M14" s="269" t="s">
        <v>21</v>
      </c>
      <c r="N14" s="253" t="s">
        <v>21</v>
      </c>
      <c r="O14" s="329" t="s">
        <v>21</v>
      </c>
      <c r="P14" s="253" t="s">
        <v>21</v>
      </c>
      <c r="Q14" s="253" t="s">
        <v>21</v>
      </c>
      <c r="R14" s="705"/>
    </row>
    <row r="15" spans="1:18" s="196" customFormat="1" x14ac:dyDescent="0.3">
      <c r="A15" s="238" t="s">
        <v>234</v>
      </c>
      <c r="B15" s="305">
        <v>232908.43200000003</v>
      </c>
      <c r="C15" s="218">
        <v>53315.130000000187</v>
      </c>
      <c r="D15" s="218">
        <v>31363.440000000133</v>
      </c>
      <c r="E15" s="218">
        <v>31645.715000000051</v>
      </c>
      <c r="F15" s="218">
        <v>30183.020000000044</v>
      </c>
      <c r="G15" s="218">
        <v>28804.25</v>
      </c>
      <c r="H15" s="218">
        <v>28765.300000000083</v>
      </c>
      <c r="I15" s="218">
        <v>43944.03500000004</v>
      </c>
      <c r="J15" s="218"/>
      <c r="K15" s="218"/>
      <c r="L15" s="218"/>
      <c r="M15" s="218"/>
      <c r="N15" s="218"/>
      <c r="O15" s="218">
        <f t="shared" si="2"/>
        <v>248020.89000000054</v>
      </c>
      <c r="P15" s="203"/>
      <c r="Q15" s="224">
        <f>O15+B15</f>
        <v>480929.32200000057</v>
      </c>
      <c r="R15" s="705"/>
    </row>
    <row r="16" spans="1:18" s="196" customFormat="1" x14ac:dyDescent="0.3">
      <c r="A16" s="238" t="s">
        <v>145</v>
      </c>
      <c r="B16" s="332" t="s">
        <v>21</v>
      </c>
      <c r="C16" s="332" t="s">
        <v>21</v>
      </c>
      <c r="D16" s="253" t="s">
        <v>21</v>
      </c>
      <c r="E16" s="253" t="s">
        <v>21</v>
      </c>
      <c r="F16" s="253" t="s">
        <v>21</v>
      </c>
      <c r="G16" s="253" t="s">
        <v>21</v>
      </c>
      <c r="H16" s="253" t="s">
        <v>21</v>
      </c>
      <c r="I16" s="253" t="s">
        <v>21</v>
      </c>
      <c r="J16" s="253" t="s">
        <v>21</v>
      </c>
      <c r="K16" s="253" t="s">
        <v>21</v>
      </c>
      <c r="L16" s="253" t="s">
        <v>21</v>
      </c>
      <c r="M16" s="269" t="s">
        <v>21</v>
      </c>
      <c r="N16" s="253" t="s">
        <v>21</v>
      </c>
      <c r="O16" s="329" t="s">
        <v>21</v>
      </c>
      <c r="P16" s="253" t="s">
        <v>21</v>
      </c>
      <c r="Q16" s="253" t="s">
        <v>21</v>
      </c>
      <c r="R16" s="705"/>
    </row>
    <row r="17" spans="1:18" s="196" customFormat="1" x14ac:dyDescent="0.3">
      <c r="A17" s="238" t="s">
        <v>120</v>
      </c>
      <c r="B17" s="305">
        <v>116454.21600000001</v>
      </c>
      <c r="C17" s="218">
        <v>21326.052000000076</v>
      </c>
      <c r="D17" s="218">
        <v>12545.376000000055</v>
      </c>
      <c r="E17" s="218">
        <v>12658.28600000002</v>
      </c>
      <c r="F17" s="218">
        <v>12073.208000000019</v>
      </c>
      <c r="G17" s="218">
        <v>11521.7</v>
      </c>
      <c r="H17" s="218">
        <v>11506.120000000034</v>
      </c>
      <c r="I17" s="218">
        <v>17577.61400000002</v>
      </c>
      <c r="J17" s="218"/>
      <c r="K17" s="218"/>
      <c r="L17" s="218"/>
      <c r="M17" s="218"/>
      <c r="N17" s="218"/>
      <c r="O17" s="218">
        <f t="shared" si="2"/>
        <v>99208.356000000233</v>
      </c>
      <c r="P17" s="203"/>
      <c r="Q17" s="224">
        <f>O17+B17</f>
        <v>215662.57200000025</v>
      </c>
      <c r="R17" s="705"/>
    </row>
    <row r="18" spans="1:18" s="196" customFormat="1" x14ac:dyDescent="0.3">
      <c r="A18" s="238" t="s">
        <v>146</v>
      </c>
      <c r="B18" s="332" t="s">
        <v>21</v>
      </c>
      <c r="C18" s="332" t="s">
        <v>21</v>
      </c>
      <c r="D18" s="253" t="s">
        <v>21</v>
      </c>
      <c r="E18" s="253" t="s">
        <v>21</v>
      </c>
      <c r="F18" s="253" t="s">
        <v>21</v>
      </c>
      <c r="G18" s="253" t="s">
        <v>21</v>
      </c>
      <c r="H18" s="253" t="s">
        <v>21</v>
      </c>
      <c r="I18" s="253" t="s">
        <v>21</v>
      </c>
      <c r="J18" s="253" t="s">
        <v>21</v>
      </c>
      <c r="K18" s="253" t="s">
        <v>21</v>
      </c>
      <c r="L18" s="253" t="s">
        <v>21</v>
      </c>
      <c r="M18" s="269" t="s">
        <v>21</v>
      </c>
      <c r="N18" s="253" t="s">
        <v>21</v>
      </c>
      <c r="O18" s="329" t="s">
        <v>21</v>
      </c>
      <c r="P18" s="253" t="s">
        <v>21</v>
      </c>
      <c r="Q18" s="253" t="s">
        <v>21</v>
      </c>
      <c r="R18" s="705"/>
    </row>
    <row r="19" spans="1:18" s="196" customFormat="1" x14ac:dyDescent="0.3">
      <c r="A19" s="238" t="s">
        <v>147</v>
      </c>
      <c r="B19" s="332" t="s">
        <v>21</v>
      </c>
      <c r="C19" s="332" t="s">
        <v>21</v>
      </c>
      <c r="D19" s="253" t="s">
        <v>21</v>
      </c>
      <c r="E19" s="253" t="s">
        <v>21</v>
      </c>
      <c r="F19" s="253" t="s">
        <v>21</v>
      </c>
      <c r="G19" s="253" t="s">
        <v>21</v>
      </c>
      <c r="H19" s="253" t="s">
        <v>21</v>
      </c>
      <c r="I19" s="253" t="s">
        <v>21</v>
      </c>
      <c r="J19" s="253" t="s">
        <v>21</v>
      </c>
      <c r="K19" s="253" t="s">
        <v>21</v>
      </c>
      <c r="L19" s="253" t="s">
        <v>21</v>
      </c>
      <c r="M19" s="269" t="s">
        <v>21</v>
      </c>
      <c r="N19" s="253" t="s">
        <v>21</v>
      </c>
      <c r="O19" s="329" t="s">
        <v>21</v>
      </c>
      <c r="P19" s="253" t="s">
        <v>21</v>
      </c>
      <c r="Q19" s="253" t="s">
        <v>21</v>
      </c>
      <c r="R19" s="705"/>
    </row>
    <row r="20" spans="1:18" s="196" customFormat="1" x14ac:dyDescent="0.3">
      <c r="A20" s="238" t="s">
        <v>233</v>
      </c>
      <c r="B20" s="305">
        <v>349362.64800000004</v>
      </c>
      <c r="C20" s="218">
        <v>31989.07800000011</v>
      </c>
      <c r="D20" s="218">
        <v>18818.064000000079</v>
      </c>
      <c r="E20" s="218">
        <v>18987.429000000033</v>
      </c>
      <c r="F20" s="218">
        <v>18109.812000000027</v>
      </c>
      <c r="G20" s="218">
        <v>17282.55</v>
      </c>
      <c r="H20" s="218">
        <v>17259.180000000048</v>
      </c>
      <c r="I20" s="218">
        <v>26366.421000000024</v>
      </c>
      <c r="J20" s="218"/>
      <c r="K20" s="218"/>
      <c r="L20" s="218"/>
      <c r="M20" s="218"/>
      <c r="N20" s="218"/>
      <c r="O20" s="218">
        <f t="shared" ref="O20:O21" si="4">SUM(C20:N20)</f>
        <v>148812.53400000033</v>
      </c>
      <c r="P20" s="203"/>
      <c r="Q20" s="224">
        <f>O20+B20</f>
        <v>498175.18200000038</v>
      </c>
      <c r="R20" s="705"/>
    </row>
    <row r="21" spans="1:18" s="336" customFormat="1" ht="17.5" x14ac:dyDescent="0.35">
      <c r="A21" s="229" t="s">
        <v>172</v>
      </c>
      <c r="B21" s="305">
        <v>465816.86400000006</v>
      </c>
      <c r="C21" s="218">
        <v>0</v>
      </c>
      <c r="D21" s="218">
        <v>0</v>
      </c>
      <c r="E21" s="386">
        <v>0</v>
      </c>
      <c r="F21" s="386">
        <v>0</v>
      </c>
      <c r="G21" s="386">
        <v>0</v>
      </c>
      <c r="H21" s="218">
        <v>0</v>
      </c>
      <c r="I21" s="218">
        <v>0</v>
      </c>
      <c r="J21" s="218"/>
      <c r="K21" s="375"/>
      <c r="L21" s="218"/>
      <c r="M21" s="218"/>
      <c r="N21" s="218"/>
      <c r="O21" s="218">
        <f t="shared" si="4"/>
        <v>0</v>
      </c>
      <c r="P21" s="203"/>
      <c r="Q21" s="224">
        <f>O21+B21</f>
        <v>465816.86400000006</v>
      </c>
      <c r="R21" s="705"/>
    </row>
    <row r="22" spans="1:18" s="196" customFormat="1" x14ac:dyDescent="0.3">
      <c r="A22" s="229" t="s">
        <v>148</v>
      </c>
      <c r="B22" s="305">
        <v>0</v>
      </c>
      <c r="C22" s="230">
        <v>0</v>
      </c>
      <c r="D22" s="230">
        <v>0</v>
      </c>
      <c r="E22" s="386">
        <v>0</v>
      </c>
      <c r="F22" s="386">
        <v>0</v>
      </c>
      <c r="G22" s="386">
        <v>0</v>
      </c>
      <c r="H22" s="230">
        <v>0</v>
      </c>
      <c r="I22" s="230">
        <v>0</v>
      </c>
      <c r="J22" s="230"/>
      <c r="K22" s="230"/>
      <c r="L22" s="230"/>
      <c r="M22" s="230"/>
      <c r="N22" s="230"/>
      <c r="O22" s="218">
        <f>SUM(C22:N22)</f>
        <v>0</v>
      </c>
      <c r="P22" s="203"/>
      <c r="Q22" s="224">
        <f>O22+B22</f>
        <v>0</v>
      </c>
      <c r="R22" s="705"/>
    </row>
    <row r="23" spans="1:18" s="202" customFormat="1" x14ac:dyDescent="0.3">
      <c r="A23" s="210"/>
      <c r="B23" s="309"/>
      <c r="C23" s="216"/>
      <c r="D23" s="216"/>
      <c r="E23" s="216"/>
      <c r="F23" s="216"/>
      <c r="G23" s="216"/>
      <c r="H23" s="216"/>
      <c r="I23" s="216"/>
      <c r="J23" s="216"/>
      <c r="K23" s="216"/>
      <c r="L23" s="216"/>
      <c r="M23" s="216"/>
      <c r="N23" s="216"/>
      <c r="O23" s="330"/>
      <c r="P23" s="216"/>
      <c r="Q23" s="216"/>
      <c r="R23" s="705"/>
    </row>
    <row r="24" spans="1:18" s="196" customFormat="1" x14ac:dyDescent="0.3">
      <c r="A24" s="210" t="s">
        <v>149</v>
      </c>
      <c r="B24" s="309"/>
      <c r="C24" s="203"/>
      <c r="D24" s="203"/>
      <c r="E24" s="203"/>
      <c r="F24" s="203"/>
      <c r="G24" s="203"/>
      <c r="H24" s="203"/>
      <c r="I24" s="203"/>
      <c r="J24" s="203"/>
      <c r="K24" s="203"/>
      <c r="L24" s="203"/>
      <c r="M24" s="203"/>
      <c r="N24" s="203"/>
      <c r="O24" s="326"/>
      <c r="P24" s="203"/>
      <c r="Q24" s="203"/>
      <c r="R24" s="705"/>
    </row>
    <row r="25" spans="1:18" s="196" customFormat="1" x14ac:dyDescent="0.3">
      <c r="A25" s="239" t="s">
        <v>69</v>
      </c>
      <c r="B25" s="310">
        <f>SUM(B26:B30)</f>
        <v>2073420.2299999997</v>
      </c>
      <c r="C25" s="303">
        <f t="shared" ref="C25:Q25" si="5">SUM(C26:C30)</f>
        <v>-288.05000000001019</v>
      </c>
      <c r="D25" s="251">
        <f t="shared" si="5"/>
        <v>28290.58</v>
      </c>
      <c r="E25" s="251">
        <f t="shared" si="5"/>
        <v>64204.32</v>
      </c>
      <c r="F25" s="251">
        <f t="shared" si="5"/>
        <v>202135.76</v>
      </c>
      <c r="G25" s="251">
        <f t="shared" si="5"/>
        <v>540836.47</v>
      </c>
      <c r="H25" s="251">
        <f t="shared" si="5"/>
        <v>298400.31</v>
      </c>
      <c r="I25" s="251">
        <f t="shared" si="5"/>
        <v>77744.38</v>
      </c>
      <c r="J25" s="251">
        <f t="shared" si="5"/>
        <v>0</v>
      </c>
      <c r="K25" s="251">
        <f t="shared" si="5"/>
        <v>0</v>
      </c>
      <c r="L25" s="251">
        <f t="shared" si="5"/>
        <v>0</v>
      </c>
      <c r="M25" s="251">
        <f t="shared" si="5"/>
        <v>0</v>
      </c>
      <c r="N25" s="251">
        <f t="shared" si="5"/>
        <v>0</v>
      </c>
      <c r="O25" s="251">
        <f t="shared" si="5"/>
        <v>1211323.77</v>
      </c>
      <c r="P25" s="251">
        <f t="shared" si="5"/>
        <v>0</v>
      </c>
      <c r="Q25" s="323">
        <f t="shared" si="5"/>
        <v>3284744</v>
      </c>
      <c r="R25" s="706"/>
    </row>
    <row r="26" spans="1:18" s="196" customFormat="1" x14ac:dyDescent="0.3">
      <c r="A26" s="229" t="s">
        <v>150</v>
      </c>
      <c r="B26" s="311">
        <v>0</v>
      </c>
      <c r="C26" s="254">
        <v>0</v>
      </c>
      <c r="D26" s="254">
        <v>0</v>
      </c>
      <c r="E26" s="254">
        <v>0</v>
      </c>
      <c r="F26" s="254">
        <v>0</v>
      </c>
      <c r="G26" s="254">
        <v>0</v>
      </c>
      <c r="H26" s="254">
        <v>0</v>
      </c>
      <c r="I26" s="254">
        <v>0</v>
      </c>
      <c r="J26" s="255"/>
      <c r="K26" s="255"/>
      <c r="L26" s="255"/>
      <c r="M26" s="255"/>
      <c r="N26" s="255"/>
      <c r="O26" s="254">
        <f t="shared" ref="O26:O30" si="6">SUM(C26:N26)</f>
        <v>0</v>
      </c>
      <c r="P26" s="222"/>
      <c r="Q26" s="224">
        <f t="shared" ref="Q26:Q30" si="7">O26+B26</f>
        <v>0</v>
      </c>
      <c r="R26" s="240"/>
    </row>
    <row r="27" spans="1:18" s="196" customFormat="1" x14ac:dyDescent="0.3">
      <c r="A27" s="229" t="s">
        <v>151</v>
      </c>
      <c r="B27" s="311">
        <v>1792728.88</v>
      </c>
      <c r="C27" s="254">
        <v>-13524.52000000001</v>
      </c>
      <c r="D27" s="254">
        <v>13830.000000000002</v>
      </c>
      <c r="E27" s="254">
        <v>46225.86</v>
      </c>
      <c r="F27" s="254">
        <v>176969.23</v>
      </c>
      <c r="G27" s="254">
        <v>513788.69</v>
      </c>
      <c r="H27" s="254">
        <v>279010.45</v>
      </c>
      <c r="I27" s="254">
        <v>49797.48</v>
      </c>
      <c r="J27" s="255"/>
      <c r="K27" s="255"/>
      <c r="L27" s="255"/>
      <c r="M27" s="255"/>
      <c r="N27" s="255"/>
      <c r="O27" s="254">
        <f t="shared" si="6"/>
        <v>1066097.19</v>
      </c>
      <c r="P27" s="222"/>
      <c r="Q27" s="224">
        <f t="shared" si="7"/>
        <v>2858826.07</v>
      </c>
      <c r="R27" s="240"/>
    </row>
    <row r="28" spans="1:18" s="196" customFormat="1" x14ac:dyDescent="0.3">
      <c r="A28" s="229" t="s">
        <v>152</v>
      </c>
      <c r="B28" s="311">
        <v>243217.34999999995</v>
      </c>
      <c r="C28" s="254">
        <v>12836.47</v>
      </c>
      <c r="D28" s="256">
        <v>12610.579999999998</v>
      </c>
      <c r="E28" s="256">
        <v>16928.46</v>
      </c>
      <c r="F28" s="256">
        <v>15366.53</v>
      </c>
      <c r="G28" s="256">
        <v>20297.78</v>
      </c>
      <c r="H28" s="256">
        <v>14489.859999999999</v>
      </c>
      <c r="I28" s="256">
        <v>26196.899999999998</v>
      </c>
      <c r="J28" s="257"/>
      <c r="K28" s="257"/>
      <c r="L28" s="257"/>
      <c r="M28" s="255"/>
      <c r="N28" s="257"/>
      <c r="O28" s="256">
        <f t="shared" si="6"/>
        <v>118726.57999999999</v>
      </c>
      <c r="P28" s="222"/>
      <c r="Q28" s="224">
        <f t="shared" si="7"/>
        <v>361943.92999999993</v>
      </c>
      <c r="R28" s="240"/>
    </row>
    <row r="29" spans="1:18" s="196" customFormat="1" x14ac:dyDescent="0.3">
      <c r="A29" s="229" t="s">
        <v>153</v>
      </c>
      <c r="B29" s="311">
        <v>0</v>
      </c>
      <c r="C29" s="254">
        <v>0</v>
      </c>
      <c r="D29" s="256">
        <v>0</v>
      </c>
      <c r="E29" s="256">
        <v>0</v>
      </c>
      <c r="F29" s="256">
        <v>0</v>
      </c>
      <c r="G29" s="256">
        <v>0</v>
      </c>
      <c r="H29" s="256">
        <v>0</v>
      </c>
      <c r="I29" s="256">
        <v>0</v>
      </c>
      <c r="J29" s="257"/>
      <c r="K29" s="257"/>
      <c r="L29" s="257"/>
      <c r="M29" s="255"/>
      <c r="N29" s="257"/>
      <c r="O29" s="256">
        <f t="shared" si="6"/>
        <v>0</v>
      </c>
      <c r="P29" s="222"/>
      <c r="Q29" s="224">
        <f t="shared" si="7"/>
        <v>0</v>
      </c>
      <c r="R29" s="240"/>
    </row>
    <row r="30" spans="1:18" s="196" customFormat="1" x14ac:dyDescent="0.3">
      <c r="A30" s="229" t="s">
        <v>154</v>
      </c>
      <c r="B30" s="311">
        <v>37474</v>
      </c>
      <c r="C30" s="254">
        <v>400</v>
      </c>
      <c r="D30" s="256">
        <v>1850</v>
      </c>
      <c r="E30" s="256">
        <v>1050</v>
      </c>
      <c r="F30" s="256">
        <v>9800</v>
      </c>
      <c r="G30" s="256">
        <v>6750</v>
      </c>
      <c r="H30" s="256">
        <v>4900</v>
      </c>
      <c r="I30" s="256">
        <v>1750</v>
      </c>
      <c r="J30" s="257"/>
      <c r="K30" s="257"/>
      <c r="L30" s="257"/>
      <c r="M30" s="255"/>
      <c r="N30" s="257"/>
      <c r="O30" s="256">
        <f t="shared" si="6"/>
        <v>26500</v>
      </c>
      <c r="P30" s="222"/>
      <c r="Q30" s="224">
        <f t="shared" si="7"/>
        <v>63974</v>
      </c>
      <c r="R30" s="240"/>
    </row>
    <row r="31" spans="1:18" s="196" customFormat="1" ht="12.75" hidden="1" outlineLevel="1" x14ac:dyDescent="0.2">
      <c r="A31" s="239" t="s">
        <v>155</v>
      </c>
      <c r="B31" s="312"/>
      <c r="C31" s="696" t="s">
        <v>21</v>
      </c>
      <c r="D31" s="696"/>
      <c r="E31" s="696"/>
      <c r="F31" s="696"/>
      <c r="G31" s="696"/>
      <c r="H31" s="696"/>
      <c r="I31" s="696"/>
      <c r="J31" s="696"/>
      <c r="K31" s="696"/>
      <c r="L31" s="696"/>
      <c r="M31" s="696"/>
      <c r="N31" s="696"/>
      <c r="O31" s="696"/>
      <c r="P31" s="696"/>
      <c r="Q31" s="696"/>
      <c r="R31" s="697"/>
    </row>
    <row r="32" spans="1:18" s="196" customFormat="1" ht="12.75" hidden="1" outlineLevel="1" x14ac:dyDescent="0.2">
      <c r="A32" s="229" t="s">
        <v>150</v>
      </c>
      <c r="B32" s="313"/>
      <c r="C32" s="299"/>
      <c r="D32" s="211"/>
      <c r="E32" s="211"/>
      <c r="F32" s="211"/>
      <c r="G32" s="211"/>
      <c r="H32" s="211"/>
      <c r="I32" s="211"/>
      <c r="J32" s="211"/>
      <c r="K32" s="211"/>
      <c r="L32" s="211"/>
      <c r="M32" s="211"/>
      <c r="N32" s="211"/>
      <c r="O32" s="211"/>
      <c r="P32" s="211"/>
      <c r="Q32" s="211"/>
      <c r="R32" s="241"/>
    </row>
    <row r="33" spans="1:18" s="196" customFormat="1" ht="12.75" hidden="1" outlineLevel="1" x14ac:dyDescent="0.2">
      <c r="A33" s="229" t="s">
        <v>151</v>
      </c>
      <c r="B33" s="313"/>
      <c r="C33" s="299"/>
      <c r="D33" s="211"/>
      <c r="E33" s="211"/>
      <c r="F33" s="211"/>
      <c r="G33" s="211"/>
      <c r="H33" s="211"/>
      <c r="I33" s="211"/>
      <c r="J33" s="211"/>
      <c r="K33" s="211"/>
      <c r="L33" s="211"/>
      <c r="M33" s="211"/>
      <c r="N33" s="211"/>
      <c r="O33" s="211"/>
      <c r="P33" s="211"/>
      <c r="Q33" s="211"/>
      <c r="R33" s="241"/>
    </row>
    <row r="34" spans="1:18" s="196" customFormat="1" ht="12.75" hidden="1" outlineLevel="1" x14ac:dyDescent="0.2">
      <c r="A34" s="229" t="s">
        <v>156</v>
      </c>
      <c r="B34" s="313"/>
      <c r="C34" s="299"/>
      <c r="D34" s="211"/>
      <c r="E34" s="211"/>
      <c r="F34" s="211"/>
      <c r="G34" s="211"/>
      <c r="H34" s="211"/>
      <c r="I34" s="211"/>
      <c r="J34" s="211"/>
      <c r="K34" s="211"/>
      <c r="L34" s="211"/>
      <c r="M34" s="211"/>
      <c r="N34" s="211"/>
      <c r="O34" s="211"/>
      <c r="P34" s="211"/>
      <c r="Q34" s="211"/>
      <c r="R34" s="241"/>
    </row>
    <row r="35" spans="1:18" s="196" customFormat="1" ht="12.75" hidden="1" outlineLevel="1" x14ac:dyDescent="0.2">
      <c r="A35" s="229" t="s">
        <v>153</v>
      </c>
      <c r="B35" s="313"/>
      <c r="C35" s="299"/>
      <c r="D35" s="211"/>
      <c r="E35" s="211"/>
      <c r="F35" s="211"/>
      <c r="G35" s="211"/>
      <c r="H35" s="211"/>
      <c r="I35" s="211"/>
      <c r="J35" s="211"/>
      <c r="K35" s="211"/>
      <c r="L35" s="211"/>
      <c r="M35" s="211"/>
      <c r="N35" s="211"/>
      <c r="O35" s="211"/>
      <c r="P35" s="211"/>
      <c r="Q35" s="211"/>
      <c r="R35" s="241"/>
    </row>
    <row r="36" spans="1:18" s="196" customFormat="1" ht="12.75" hidden="1" outlineLevel="1" x14ac:dyDescent="0.2">
      <c r="A36" s="229" t="s">
        <v>154</v>
      </c>
      <c r="B36" s="313"/>
      <c r="C36" s="299"/>
      <c r="D36" s="211"/>
      <c r="E36" s="211"/>
      <c r="F36" s="211"/>
      <c r="G36" s="211"/>
      <c r="H36" s="211"/>
      <c r="I36" s="211"/>
      <c r="J36" s="211"/>
      <c r="K36" s="211"/>
      <c r="L36" s="211"/>
      <c r="M36" s="211"/>
      <c r="N36" s="211"/>
      <c r="O36" s="211"/>
      <c r="P36" s="211"/>
      <c r="Q36" s="211"/>
      <c r="R36" s="241"/>
    </row>
    <row r="37" spans="1:18" s="196" customFormat="1" ht="12.75" hidden="1" outlineLevel="1" x14ac:dyDescent="0.2">
      <c r="A37" s="239" t="s">
        <v>157</v>
      </c>
      <c r="B37" s="312"/>
      <c r="C37" s="696" t="s">
        <v>21</v>
      </c>
      <c r="D37" s="696"/>
      <c r="E37" s="696"/>
      <c r="F37" s="696"/>
      <c r="G37" s="696"/>
      <c r="H37" s="696"/>
      <c r="I37" s="696"/>
      <c r="J37" s="696"/>
      <c r="K37" s="696"/>
      <c r="L37" s="696"/>
      <c r="M37" s="696"/>
      <c r="N37" s="696"/>
      <c r="O37" s="696"/>
      <c r="P37" s="696"/>
      <c r="Q37" s="696"/>
      <c r="R37" s="697"/>
    </row>
    <row r="38" spans="1:18" s="196" customFormat="1" ht="12.75" hidden="1" outlineLevel="1" x14ac:dyDescent="0.2">
      <c r="A38" s="229" t="s">
        <v>150</v>
      </c>
      <c r="B38" s="313"/>
      <c r="C38" s="299"/>
      <c r="D38" s="211"/>
      <c r="E38" s="211"/>
      <c r="F38" s="211"/>
      <c r="G38" s="211"/>
      <c r="H38" s="211"/>
      <c r="I38" s="211"/>
      <c r="J38" s="211"/>
      <c r="K38" s="211"/>
      <c r="L38" s="211"/>
      <c r="M38" s="211"/>
      <c r="N38" s="211"/>
      <c r="O38" s="211"/>
      <c r="P38" s="211"/>
      <c r="Q38" s="211"/>
      <c r="R38" s="241"/>
    </row>
    <row r="39" spans="1:18" s="196" customFormat="1" ht="12.75" hidden="1" outlineLevel="1" x14ac:dyDescent="0.2">
      <c r="A39" s="229" t="s">
        <v>151</v>
      </c>
      <c r="B39" s="313"/>
      <c r="C39" s="299"/>
      <c r="D39" s="211"/>
      <c r="E39" s="211"/>
      <c r="F39" s="211"/>
      <c r="G39" s="211"/>
      <c r="H39" s="211"/>
      <c r="I39" s="211"/>
      <c r="J39" s="211"/>
      <c r="K39" s="211"/>
      <c r="L39" s="211"/>
      <c r="M39" s="211"/>
      <c r="N39" s="211"/>
      <c r="O39" s="211"/>
      <c r="P39" s="211"/>
      <c r="Q39" s="211"/>
      <c r="R39" s="241"/>
    </row>
    <row r="40" spans="1:18" s="196" customFormat="1" ht="12.75" hidden="1" outlineLevel="1" x14ac:dyDescent="0.2">
      <c r="A40" s="229" t="s">
        <v>156</v>
      </c>
      <c r="B40" s="313"/>
      <c r="C40" s="299"/>
      <c r="D40" s="211"/>
      <c r="E40" s="211"/>
      <c r="F40" s="211"/>
      <c r="G40" s="211"/>
      <c r="H40" s="211"/>
      <c r="I40" s="211"/>
      <c r="J40" s="211"/>
      <c r="K40" s="211"/>
      <c r="L40" s="211"/>
      <c r="M40" s="211"/>
      <c r="N40" s="211"/>
      <c r="O40" s="211"/>
      <c r="P40" s="211"/>
      <c r="Q40" s="211"/>
      <c r="R40" s="241"/>
    </row>
    <row r="41" spans="1:18" s="196" customFormat="1" ht="12.75" hidden="1" outlineLevel="1" x14ac:dyDescent="0.2">
      <c r="A41" s="229" t="s">
        <v>153</v>
      </c>
      <c r="B41" s="313"/>
      <c r="C41" s="299"/>
      <c r="D41" s="211"/>
      <c r="E41" s="211"/>
      <c r="F41" s="211"/>
      <c r="G41" s="211"/>
      <c r="H41" s="211"/>
      <c r="I41" s="211"/>
      <c r="J41" s="211"/>
      <c r="K41" s="211"/>
      <c r="L41" s="211"/>
      <c r="M41" s="211"/>
      <c r="N41" s="211"/>
      <c r="O41" s="211"/>
      <c r="P41" s="211"/>
      <c r="Q41" s="211"/>
      <c r="R41" s="241"/>
    </row>
    <row r="42" spans="1:18" s="196" customFormat="1" ht="12.75" hidden="1" outlineLevel="1" x14ac:dyDescent="0.2">
      <c r="A42" s="229" t="s">
        <v>154</v>
      </c>
      <c r="B42" s="313"/>
      <c r="C42" s="299"/>
      <c r="D42" s="211"/>
      <c r="E42" s="211"/>
      <c r="F42" s="211"/>
      <c r="G42" s="211"/>
      <c r="H42" s="211"/>
      <c r="I42" s="211"/>
      <c r="J42" s="211"/>
      <c r="K42" s="211"/>
      <c r="L42" s="211"/>
      <c r="M42" s="211"/>
      <c r="N42" s="211"/>
      <c r="O42" s="211"/>
      <c r="P42" s="211"/>
      <c r="Q42" s="211"/>
      <c r="R42" s="241"/>
    </row>
    <row r="43" spans="1:18" s="212" customFormat="1" ht="15.5" collapsed="1" x14ac:dyDescent="0.35">
      <c r="A43" s="242" t="s">
        <v>158</v>
      </c>
      <c r="B43" s="314">
        <f t="shared" ref="B43:N43" si="8">SUM(B12+B13+B15+B17+B20+B21+B25)</f>
        <v>3630243.42</v>
      </c>
      <c r="C43" s="223">
        <f t="shared" si="8"/>
        <v>114977.66000000038</v>
      </c>
      <c r="D43" s="223">
        <f t="shared" si="8"/>
        <v>50135.04000000027</v>
      </c>
      <c r="E43" s="223">
        <f t="shared" si="8"/>
        <v>125625.0300000001</v>
      </c>
      <c r="F43" s="223">
        <f t="shared" si="8"/>
        <v>265674.97000000009</v>
      </c>
      <c r="G43" s="223">
        <f t="shared" si="8"/>
        <v>605741.88</v>
      </c>
      <c r="H43" s="223">
        <f t="shared" si="8"/>
        <v>354246.40000000014</v>
      </c>
      <c r="I43" s="223">
        <f t="shared" si="8"/>
        <v>167305.43000000008</v>
      </c>
      <c r="J43" s="223">
        <f t="shared" si="8"/>
        <v>0</v>
      </c>
      <c r="K43" s="223">
        <f t="shared" si="8"/>
        <v>0</v>
      </c>
      <c r="L43" s="223">
        <f t="shared" si="8"/>
        <v>0</v>
      </c>
      <c r="M43" s="223">
        <f t="shared" si="8"/>
        <v>0</v>
      </c>
      <c r="N43" s="223">
        <f t="shared" si="8"/>
        <v>0</v>
      </c>
      <c r="O43" s="223">
        <f>SUM(O12+O13+O15+O17+O20+O21+O25)</f>
        <v>1683706.4100000011</v>
      </c>
      <c r="P43" s="223">
        <f t="shared" ref="P43:Q43" si="9">SUM(P12+P13+P15+P17+P20+P21+P25)</f>
        <v>0</v>
      </c>
      <c r="Q43" s="223">
        <f t="shared" si="9"/>
        <v>5313949.830000001</v>
      </c>
      <c r="R43" s="261">
        <v>14210493</v>
      </c>
    </row>
    <row r="44" spans="1:18" ht="7.5" customHeight="1" x14ac:dyDescent="0.3">
      <c r="A44" s="243"/>
      <c r="B44" s="315"/>
      <c r="C44" s="203"/>
      <c r="D44" s="203"/>
      <c r="E44" s="203"/>
      <c r="F44" s="203"/>
      <c r="G44" s="203"/>
      <c r="H44" s="203"/>
      <c r="I44" s="203"/>
      <c r="J44" s="203"/>
      <c r="K44" s="203"/>
      <c r="L44" s="203"/>
      <c r="M44" s="203"/>
      <c r="N44" s="203"/>
      <c r="O44" s="203"/>
      <c r="P44" s="203"/>
      <c r="Q44" s="203"/>
      <c r="R44" s="231"/>
    </row>
    <row r="45" spans="1:18" ht="15.5" x14ac:dyDescent="0.35">
      <c r="A45" s="244" t="s">
        <v>159</v>
      </c>
      <c r="B45" s="316"/>
      <c r="C45" s="209"/>
      <c r="D45" s="209"/>
      <c r="E45" s="209"/>
      <c r="F45" s="209"/>
      <c r="G45" s="209"/>
      <c r="H45" s="209"/>
      <c r="I45" s="209"/>
      <c r="J45" s="209"/>
      <c r="K45" s="209"/>
      <c r="L45" s="209"/>
      <c r="M45" s="209"/>
      <c r="N45" s="209"/>
      <c r="O45" s="209"/>
      <c r="P45" s="203"/>
      <c r="Q45" s="209"/>
      <c r="R45" s="221"/>
    </row>
    <row r="46" spans="1:18" x14ac:dyDescent="0.3">
      <c r="A46" s="238" t="s">
        <v>150</v>
      </c>
      <c r="B46" s="305">
        <v>37290</v>
      </c>
      <c r="C46" s="218">
        <v>0</v>
      </c>
      <c r="D46" s="218">
        <v>0</v>
      </c>
      <c r="E46" s="218">
        <v>0</v>
      </c>
      <c r="F46" s="218">
        <v>0</v>
      </c>
      <c r="G46" s="218">
        <v>0</v>
      </c>
      <c r="H46" s="218">
        <v>0</v>
      </c>
      <c r="I46" s="218">
        <v>0</v>
      </c>
      <c r="J46" s="224"/>
      <c r="K46" s="224"/>
      <c r="L46" s="224"/>
      <c r="M46" s="224"/>
      <c r="N46" s="224"/>
      <c r="O46" s="218">
        <f t="shared" ref="O46:O50" si="10">SUM(C46:N46)</f>
        <v>0</v>
      </c>
      <c r="P46" s="203"/>
      <c r="Q46" s="224">
        <f t="shared" ref="Q46:Q50" si="11">O46+B46</f>
        <v>37290</v>
      </c>
      <c r="R46" s="231"/>
    </row>
    <row r="47" spans="1:18" x14ac:dyDescent="0.3">
      <c r="A47" s="229" t="s">
        <v>151</v>
      </c>
      <c r="B47" s="305">
        <v>2284479.0999999996</v>
      </c>
      <c r="C47" s="218">
        <v>-11893.529999999842</v>
      </c>
      <c r="D47" s="218">
        <v>15857.360000000226</v>
      </c>
      <c r="E47" s="218">
        <v>65196.590000000004</v>
      </c>
      <c r="F47" s="218">
        <v>178025.36000000002</v>
      </c>
      <c r="G47" s="218">
        <v>514773.15</v>
      </c>
      <c r="H47" s="218">
        <v>282505.28000000003</v>
      </c>
      <c r="I47" s="218">
        <v>50611.880000000005</v>
      </c>
      <c r="J47" s="224"/>
      <c r="K47" s="224"/>
      <c r="L47" s="224"/>
      <c r="M47" s="224"/>
      <c r="N47" s="224"/>
      <c r="O47" s="218">
        <f t="shared" si="10"/>
        <v>1095076.0900000003</v>
      </c>
      <c r="P47" s="203"/>
      <c r="Q47" s="224">
        <f t="shared" si="11"/>
        <v>3379555.19</v>
      </c>
      <c r="R47" s="231"/>
    </row>
    <row r="48" spans="1:18" s="196" customFormat="1" x14ac:dyDescent="0.3">
      <c r="A48" s="229" t="s">
        <v>156</v>
      </c>
      <c r="B48" s="305">
        <v>1234882.3800000001</v>
      </c>
      <c r="C48" s="219">
        <v>126471.19000000021</v>
      </c>
      <c r="D48" s="219">
        <v>32427.680000000044</v>
      </c>
      <c r="E48" s="219">
        <v>59378.440000000097</v>
      </c>
      <c r="F48" s="219">
        <v>77849.610000000088</v>
      </c>
      <c r="G48" s="219">
        <v>83770.600000000006</v>
      </c>
      <c r="H48" s="219">
        <v>66841.12000000017</v>
      </c>
      <c r="I48" s="219">
        <v>114943.55000000008</v>
      </c>
      <c r="J48" s="220"/>
      <c r="K48" s="220"/>
      <c r="L48" s="220"/>
      <c r="M48" s="224"/>
      <c r="N48" s="220"/>
      <c r="O48" s="218">
        <f t="shared" si="10"/>
        <v>561682.19000000076</v>
      </c>
      <c r="P48" s="205"/>
      <c r="Q48" s="224">
        <f t="shared" si="11"/>
        <v>1796564.5700000008</v>
      </c>
      <c r="R48" s="245"/>
    </row>
    <row r="49" spans="1:18" s="196" customFormat="1" x14ac:dyDescent="0.3">
      <c r="A49" s="229" t="s">
        <v>153</v>
      </c>
      <c r="B49" s="305">
        <v>0</v>
      </c>
      <c r="C49" s="218">
        <v>0</v>
      </c>
      <c r="D49" s="219">
        <v>0</v>
      </c>
      <c r="E49" s="219">
        <v>0</v>
      </c>
      <c r="F49" s="219">
        <v>0</v>
      </c>
      <c r="G49" s="219">
        <v>0</v>
      </c>
      <c r="H49" s="219">
        <v>0</v>
      </c>
      <c r="I49" s="219">
        <v>0</v>
      </c>
      <c r="J49" s="220"/>
      <c r="K49" s="220"/>
      <c r="L49" s="220"/>
      <c r="M49" s="224"/>
      <c r="N49" s="220"/>
      <c r="O49" s="218">
        <f t="shared" si="10"/>
        <v>0</v>
      </c>
      <c r="P49" s="205"/>
      <c r="Q49" s="224">
        <f t="shared" si="11"/>
        <v>0</v>
      </c>
      <c r="R49" s="245"/>
    </row>
    <row r="50" spans="1:18" s="196" customFormat="1" x14ac:dyDescent="0.3">
      <c r="A50" s="229" t="s">
        <v>154</v>
      </c>
      <c r="B50" s="305">
        <v>73591.94</v>
      </c>
      <c r="C50" s="218">
        <v>400</v>
      </c>
      <c r="D50" s="219">
        <v>1850</v>
      </c>
      <c r="E50" s="219">
        <v>1050</v>
      </c>
      <c r="F50" s="219">
        <v>9800</v>
      </c>
      <c r="G50" s="219">
        <v>7198.13</v>
      </c>
      <c r="H50" s="219">
        <v>4900</v>
      </c>
      <c r="I50" s="219">
        <v>1750</v>
      </c>
      <c r="J50" s="220"/>
      <c r="K50" s="220"/>
      <c r="L50" s="220"/>
      <c r="M50" s="224"/>
      <c r="N50" s="220"/>
      <c r="O50" s="218">
        <f t="shared" si="10"/>
        <v>26948.13</v>
      </c>
      <c r="P50" s="205"/>
      <c r="Q50" s="224">
        <f t="shared" si="11"/>
        <v>100540.07</v>
      </c>
      <c r="R50" s="245"/>
    </row>
    <row r="51" spans="1:18" s="196" customFormat="1" ht="15.5" x14ac:dyDescent="0.35">
      <c r="A51" s="204" t="s">
        <v>160</v>
      </c>
      <c r="B51" s="317">
        <f>SUM(B46:B50)</f>
        <v>3630243.4199999995</v>
      </c>
      <c r="C51" s="225">
        <f>SUM(C46:C50)</f>
        <v>114977.66000000037</v>
      </c>
      <c r="D51" s="225">
        <f t="shared" ref="D51:N51" si="12">SUM(D46:D50)</f>
        <v>50135.04000000027</v>
      </c>
      <c r="E51" s="225">
        <f t="shared" si="12"/>
        <v>125625.0300000001</v>
      </c>
      <c r="F51" s="225">
        <f t="shared" si="12"/>
        <v>265674.97000000009</v>
      </c>
      <c r="G51" s="225">
        <f t="shared" si="12"/>
        <v>605741.88</v>
      </c>
      <c r="H51" s="225">
        <f t="shared" si="12"/>
        <v>354246.4000000002</v>
      </c>
      <c r="I51" s="225">
        <f t="shared" si="12"/>
        <v>167305.43000000008</v>
      </c>
      <c r="J51" s="225">
        <f t="shared" si="12"/>
        <v>0</v>
      </c>
      <c r="K51" s="225">
        <f t="shared" si="12"/>
        <v>0</v>
      </c>
      <c r="L51" s="225">
        <f t="shared" si="12"/>
        <v>0</v>
      </c>
      <c r="M51" s="225">
        <f t="shared" si="12"/>
        <v>0</v>
      </c>
      <c r="N51" s="225">
        <f t="shared" si="12"/>
        <v>0</v>
      </c>
      <c r="O51" s="225">
        <f>SUM(O46:O50)</f>
        <v>1683706.4100000011</v>
      </c>
      <c r="P51" s="225">
        <f t="shared" ref="P51:Q51" si="13">SUM(P46:P50)</f>
        <v>0</v>
      </c>
      <c r="Q51" s="225">
        <f t="shared" si="13"/>
        <v>5313949.830000001</v>
      </c>
      <c r="R51" s="246"/>
    </row>
    <row r="52" spans="1:18" ht="10.4" customHeight="1" x14ac:dyDescent="0.3">
      <c r="A52" s="247"/>
      <c r="B52" s="318"/>
      <c r="C52" s="214"/>
      <c r="D52" s="214"/>
      <c r="E52" s="214"/>
      <c r="F52" s="214"/>
      <c r="G52" s="214"/>
      <c r="H52" s="214"/>
      <c r="I52" s="214"/>
      <c r="J52" s="214"/>
      <c r="K52" s="214"/>
      <c r="L52" s="214"/>
      <c r="M52" s="214"/>
      <c r="N52" s="214"/>
      <c r="O52" s="324"/>
      <c r="P52" s="226"/>
      <c r="Q52" s="214"/>
      <c r="R52" s="248"/>
    </row>
    <row r="53" spans="1:18" ht="15.5" x14ac:dyDescent="0.35">
      <c r="A53" s="244" t="s">
        <v>161</v>
      </c>
      <c r="B53" s="316"/>
      <c r="C53" s="209"/>
      <c r="D53" s="209"/>
      <c r="E53" s="209"/>
      <c r="F53" s="209"/>
      <c r="G53" s="209"/>
      <c r="H53" s="209"/>
      <c r="I53" s="209"/>
      <c r="J53" s="209"/>
      <c r="K53" s="209"/>
      <c r="L53" s="209"/>
      <c r="M53" s="209"/>
      <c r="N53" s="209"/>
      <c r="O53" s="325"/>
      <c r="P53" s="203"/>
      <c r="Q53" s="209"/>
      <c r="R53" s="221"/>
    </row>
    <row r="54" spans="1:18" s="196" customFormat="1" x14ac:dyDescent="0.3">
      <c r="A54" s="229" t="s">
        <v>231</v>
      </c>
      <c r="B54" s="305">
        <v>233523.4785</v>
      </c>
      <c r="C54" s="224">
        <v>17289.856500000056</v>
      </c>
      <c r="D54" s="224">
        <v>3276.6690000000408</v>
      </c>
      <c r="E54" s="224">
        <v>9213.1065000000162</v>
      </c>
      <c r="F54" s="224">
        <v>9530.8815000000122</v>
      </c>
      <c r="G54" s="224">
        <v>9735.81</v>
      </c>
      <c r="H54" s="224">
        <v>8376.9135000000242</v>
      </c>
      <c r="I54" s="224">
        <v>13434.157500000012</v>
      </c>
      <c r="J54" s="224"/>
      <c r="K54" s="224"/>
      <c r="L54" s="224"/>
      <c r="M54" s="224"/>
      <c r="N54" s="224"/>
      <c r="O54" s="218">
        <f t="shared" ref="O54:O57" si="14">SUM(C54:N54)</f>
        <v>70857.394500000155</v>
      </c>
      <c r="P54" s="203"/>
      <c r="Q54" s="224">
        <f t="shared" ref="Q54:Q57" si="15">O54+B54</f>
        <v>304380.87300000014</v>
      </c>
      <c r="R54" s="231"/>
    </row>
    <row r="55" spans="1:18" s="196" customFormat="1" x14ac:dyDescent="0.3">
      <c r="A55" s="238" t="s">
        <v>232</v>
      </c>
      <c r="B55" s="305">
        <v>1323299.7115000002</v>
      </c>
      <c r="C55" s="224">
        <v>97975.853500000318</v>
      </c>
      <c r="D55" s="224">
        <v>18567.79100000023</v>
      </c>
      <c r="E55" s="224">
        <v>52207.603500000085</v>
      </c>
      <c r="F55" s="224">
        <v>54008.328500000076</v>
      </c>
      <c r="G55" s="224">
        <v>55169.599999999999</v>
      </c>
      <c r="H55" s="224">
        <v>47469.176500000132</v>
      </c>
      <c r="I55" s="224">
        <v>76126.892500000075</v>
      </c>
      <c r="J55" s="224"/>
      <c r="K55" s="224"/>
      <c r="L55" s="224"/>
      <c r="M55" s="224"/>
      <c r="N55" s="224"/>
      <c r="O55" s="218">
        <f t="shared" si="14"/>
        <v>401525.24550000089</v>
      </c>
      <c r="P55" s="203"/>
      <c r="Q55" s="224">
        <f t="shared" si="15"/>
        <v>1724824.9570000011</v>
      </c>
      <c r="R55" s="231"/>
    </row>
    <row r="56" spans="1:18" s="196" customFormat="1" ht="14.25" customHeight="1" x14ac:dyDescent="0.3">
      <c r="A56" s="229" t="s">
        <v>162</v>
      </c>
      <c r="B56" s="305">
        <v>103671.01149999998</v>
      </c>
      <c r="C56" s="224">
        <v>-14.4025000000006</v>
      </c>
      <c r="D56" s="224">
        <v>1414.529</v>
      </c>
      <c r="E56" s="224">
        <v>3210.2160000000003</v>
      </c>
      <c r="F56" s="224">
        <v>10106.788</v>
      </c>
      <c r="G56" s="224">
        <v>27041.82</v>
      </c>
      <c r="H56" s="224">
        <v>14920.015500000001</v>
      </c>
      <c r="I56" s="224">
        <v>3887.2190000000001</v>
      </c>
      <c r="J56" s="224"/>
      <c r="K56" s="224"/>
      <c r="L56" s="224"/>
      <c r="M56" s="224"/>
      <c r="N56" s="224"/>
      <c r="O56" s="218">
        <f t="shared" si="14"/>
        <v>60566.184999999998</v>
      </c>
      <c r="P56" s="203"/>
      <c r="Q56" s="224">
        <f t="shared" si="15"/>
        <v>164237.19649999996</v>
      </c>
      <c r="R56" s="231"/>
    </row>
    <row r="57" spans="1:18" s="196" customFormat="1" x14ac:dyDescent="0.3">
      <c r="A57" s="229" t="s">
        <v>180</v>
      </c>
      <c r="B57" s="305">
        <v>1969749.2184999997</v>
      </c>
      <c r="C57" s="224">
        <v>-273.64750000001004</v>
      </c>
      <c r="D57" s="224">
        <v>26876.050999999999</v>
      </c>
      <c r="E57" s="224">
        <v>60994.103999999992</v>
      </c>
      <c r="F57" s="224">
        <v>192028.97200000001</v>
      </c>
      <c r="G57" s="224">
        <v>513794.65</v>
      </c>
      <c r="H57" s="224">
        <v>283480.29449999996</v>
      </c>
      <c r="I57" s="224">
        <v>73857.160999999993</v>
      </c>
      <c r="J57" s="224"/>
      <c r="K57" s="224"/>
      <c r="L57" s="224"/>
      <c r="M57" s="224"/>
      <c r="N57" s="224"/>
      <c r="O57" s="218">
        <f t="shared" si="14"/>
        <v>1150757.5850000002</v>
      </c>
      <c r="P57" s="205"/>
      <c r="Q57" s="224">
        <f t="shared" si="15"/>
        <v>3120506.8034999999</v>
      </c>
      <c r="R57" s="245"/>
    </row>
    <row r="58" spans="1:18" s="196" customFormat="1" ht="15.5" x14ac:dyDescent="0.35">
      <c r="A58" s="204" t="s">
        <v>163</v>
      </c>
      <c r="B58" s="317">
        <f>SUM(B54:B57)</f>
        <v>3630243.42</v>
      </c>
      <c r="C58" s="225">
        <f>SUM(C54:C57)</f>
        <v>114977.66000000037</v>
      </c>
      <c r="D58" s="225">
        <f t="shared" ref="D58:N58" si="16">SUM(D54:D57)</f>
        <v>50135.04000000027</v>
      </c>
      <c r="E58" s="225">
        <f t="shared" si="16"/>
        <v>125625.03000000009</v>
      </c>
      <c r="F58" s="225">
        <f t="shared" si="16"/>
        <v>265674.97000000009</v>
      </c>
      <c r="G58" s="225">
        <f t="shared" si="16"/>
        <v>605741.88</v>
      </c>
      <c r="H58" s="225">
        <f t="shared" si="16"/>
        <v>354246.40000000014</v>
      </c>
      <c r="I58" s="225">
        <f t="shared" si="16"/>
        <v>167305.43000000008</v>
      </c>
      <c r="J58" s="225">
        <f t="shared" si="16"/>
        <v>0</v>
      </c>
      <c r="K58" s="225">
        <f t="shared" si="16"/>
        <v>0</v>
      </c>
      <c r="L58" s="225">
        <f t="shared" si="16"/>
        <v>0</v>
      </c>
      <c r="M58" s="225">
        <f t="shared" si="16"/>
        <v>0</v>
      </c>
      <c r="N58" s="225">
        <f t="shared" si="16"/>
        <v>0</v>
      </c>
      <c r="O58" s="225">
        <f>SUM(O54:O57)</f>
        <v>1683706.4100000013</v>
      </c>
      <c r="P58" s="225">
        <f t="shared" ref="P58:Q58" si="17">SUM(P54:P57)</f>
        <v>0</v>
      </c>
      <c r="Q58" s="225">
        <f t="shared" si="17"/>
        <v>5313949.830000001</v>
      </c>
      <c r="R58" s="246"/>
    </row>
    <row r="59" spans="1:18" x14ac:dyDescent="0.3">
      <c r="A59" s="215" t="s">
        <v>164</v>
      </c>
      <c r="B59" s="215"/>
      <c r="C59" s="216"/>
      <c r="D59" s="216"/>
      <c r="E59" s="216"/>
      <c r="F59" s="216"/>
      <c r="G59" s="216"/>
      <c r="H59" s="216"/>
      <c r="I59" s="216"/>
      <c r="J59" s="216"/>
      <c r="K59" s="216"/>
      <c r="L59" s="216"/>
      <c r="M59" s="216"/>
      <c r="N59" s="216"/>
      <c r="O59" s="216"/>
      <c r="P59" s="216"/>
      <c r="Q59" s="216"/>
      <c r="R59" s="216"/>
    </row>
    <row r="60" spans="1:18" ht="39.75" customHeight="1" x14ac:dyDescent="0.3">
      <c r="A60" s="698" t="s">
        <v>169</v>
      </c>
      <c r="B60" s="698"/>
      <c r="C60" s="698"/>
      <c r="D60" s="699"/>
      <c r="E60" s="699"/>
      <c r="F60" s="699"/>
      <c r="G60" s="699"/>
      <c r="H60" s="699"/>
      <c r="I60" s="699"/>
      <c r="J60" s="699"/>
      <c r="K60" s="699"/>
      <c r="L60" s="699"/>
      <c r="M60" s="699"/>
      <c r="N60" s="699"/>
      <c r="O60" s="699"/>
      <c r="P60" s="699"/>
      <c r="Q60" s="699"/>
      <c r="R60" s="699"/>
    </row>
    <row r="61" spans="1:18" s="202" customFormat="1" x14ac:dyDescent="0.3">
      <c r="A61" s="217" t="s">
        <v>168</v>
      </c>
      <c r="B61" s="217"/>
      <c r="C61" s="203"/>
      <c r="D61" s="203"/>
      <c r="E61" s="203"/>
      <c r="F61" s="203"/>
      <c r="G61" s="203"/>
      <c r="H61" s="203"/>
      <c r="I61" s="203"/>
      <c r="J61" s="203"/>
      <c r="K61" s="203"/>
      <c r="L61" s="203"/>
      <c r="M61" s="203"/>
      <c r="N61" s="203"/>
      <c r="O61" s="203"/>
      <c r="P61" s="203"/>
      <c r="Q61" s="203"/>
      <c r="R61" s="203"/>
    </row>
    <row r="62" spans="1:18" x14ac:dyDescent="0.3">
      <c r="A62" s="250" t="s">
        <v>167</v>
      </c>
      <c r="B62" s="250"/>
      <c r="C62" s="203"/>
      <c r="D62" s="203"/>
      <c r="E62" s="203"/>
      <c r="F62" s="203"/>
      <c r="G62" s="203"/>
      <c r="H62" s="203"/>
      <c r="I62" s="203"/>
      <c r="J62" s="203"/>
      <c r="K62" s="203"/>
      <c r="L62" s="203"/>
      <c r="M62" s="203"/>
      <c r="N62" s="203"/>
      <c r="O62" s="203"/>
      <c r="P62" s="203"/>
      <c r="Q62" s="203"/>
      <c r="R62" s="203"/>
    </row>
    <row r="63" spans="1:18" x14ac:dyDescent="0.3">
      <c r="A63" s="202" t="s">
        <v>196</v>
      </c>
      <c r="B63" s="202"/>
    </row>
    <row r="64" spans="1:18" x14ac:dyDescent="0.3">
      <c r="A64" s="202"/>
      <c r="B64" s="202"/>
    </row>
  </sheetData>
  <sheetProtection password="C511" sheet="1" objects="1" scenarios="1"/>
  <mergeCells count="7">
    <mergeCell ref="C31:R31"/>
    <mergeCell ref="C37:R37"/>
    <mergeCell ref="A60:R60"/>
    <mergeCell ref="O1:O2"/>
    <mergeCell ref="Q1:Q2"/>
    <mergeCell ref="R1:R2"/>
    <mergeCell ref="R13:R25"/>
  </mergeCells>
  <pageMargins left="0.25" right="0.25" top="0.74039215686274495" bottom="0.35416666666666702" header="0.05" footer="0.05"/>
  <pageSetup scale="55" orientation="landscape" r:id="rId1"/>
  <headerFooter alignWithMargins="0">
    <oddHeader>&amp;C&amp;"Arial,Bold"&amp;K000000Table I-7
Pacific Gas and Electric Company 
2012-2014 Marketing, Education and Outreach 
Actual Expenditures
July 2013</oddHeader>
    <oddFooter>&amp;L&amp;F&amp;CPage 10 of 11&amp;R&amp;A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Layout" topLeftCell="A9" zoomScaleNormal="100" workbookViewId="0">
      <selection activeCell="A14" sqref="A14"/>
    </sheetView>
  </sheetViews>
  <sheetFormatPr defaultColWidth="9.453125" defaultRowHeight="12.5" x14ac:dyDescent="0.25"/>
  <cols>
    <col min="1" max="1" width="18.54296875" style="276" customWidth="1"/>
    <col min="2" max="2" width="16.54296875" style="279" customWidth="1"/>
    <col min="3" max="3" width="55.54296875" style="279" customWidth="1"/>
    <col min="4" max="4" width="10.54296875" style="279" customWidth="1"/>
    <col min="5" max="5" width="64.54296875" style="279" customWidth="1"/>
    <col min="6" max="16384" width="9.453125" style="273"/>
  </cols>
  <sheetData>
    <row r="1" spans="1:5" ht="12.75" x14ac:dyDescent="0.2">
      <c r="A1" s="710" t="s">
        <v>184</v>
      </c>
      <c r="B1" s="699"/>
      <c r="C1" s="699"/>
      <c r="D1" s="699"/>
      <c r="E1" s="699"/>
    </row>
    <row r="3" spans="1:5" s="272" customFormat="1" ht="12.75" x14ac:dyDescent="0.2">
      <c r="A3" s="275" t="s">
        <v>185</v>
      </c>
      <c r="B3" s="280" t="s">
        <v>189</v>
      </c>
      <c r="C3" s="280"/>
      <c r="D3" s="280"/>
      <c r="E3" s="280"/>
    </row>
    <row r="4" spans="1:5" s="272" customFormat="1" ht="12.75" x14ac:dyDescent="0.2">
      <c r="A4" s="291"/>
      <c r="B4" s="280" t="s">
        <v>186</v>
      </c>
      <c r="C4" s="280"/>
      <c r="D4" s="280"/>
      <c r="E4" s="280"/>
    </row>
    <row r="5" spans="1:5" s="272" customFormat="1" ht="12.75" x14ac:dyDescent="0.2">
      <c r="A5" s="291"/>
      <c r="B5" s="280" t="s">
        <v>187</v>
      </c>
      <c r="C5" s="280"/>
      <c r="D5" s="280"/>
      <c r="E5" s="280"/>
    </row>
    <row r="6" spans="1:5" s="272" customFormat="1" ht="12.75" x14ac:dyDescent="0.2">
      <c r="A6" s="275"/>
      <c r="B6" s="280" t="s">
        <v>188</v>
      </c>
      <c r="C6" s="280"/>
      <c r="D6" s="280"/>
      <c r="E6" s="280"/>
    </row>
    <row r="7" spans="1:5" s="272" customFormat="1" ht="12.75" x14ac:dyDescent="0.2">
      <c r="A7" s="291"/>
      <c r="B7" s="280" t="s">
        <v>190</v>
      </c>
      <c r="C7" s="280"/>
      <c r="D7" s="280"/>
      <c r="E7" s="280"/>
    </row>
    <row r="8" spans="1:5" s="272" customFormat="1" ht="12.75" x14ac:dyDescent="0.2">
      <c r="A8" s="291"/>
      <c r="B8" s="280" t="s">
        <v>191</v>
      </c>
      <c r="C8" s="280"/>
      <c r="D8" s="280"/>
      <c r="E8" s="280"/>
    </row>
    <row r="9" spans="1:5" s="272" customFormat="1" ht="12.75" x14ac:dyDescent="0.2">
      <c r="A9" s="291"/>
      <c r="B9" s="280" t="s">
        <v>192</v>
      </c>
      <c r="C9" s="280"/>
      <c r="D9" s="280"/>
      <c r="E9" s="280"/>
    </row>
    <row r="10" spans="1:5" s="272" customFormat="1" ht="12.75" x14ac:dyDescent="0.2">
      <c r="A10" s="291"/>
      <c r="B10" s="280" t="s">
        <v>193</v>
      </c>
      <c r="C10" s="280"/>
      <c r="D10" s="280"/>
      <c r="E10" s="280"/>
    </row>
    <row r="11" spans="1:5" s="272" customFormat="1" ht="13.5" thickBot="1" x14ac:dyDescent="0.25">
      <c r="A11" s="291"/>
      <c r="B11" s="280"/>
      <c r="C11" s="280"/>
      <c r="D11" s="280"/>
      <c r="E11" s="280"/>
    </row>
    <row r="12" spans="1:5" s="373" customFormat="1" ht="21" customHeight="1" thickBot="1" x14ac:dyDescent="0.25">
      <c r="A12" s="369" t="s">
        <v>67</v>
      </c>
      <c r="B12" s="403" t="s">
        <v>216</v>
      </c>
      <c r="C12" s="370" t="s">
        <v>181</v>
      </c>
      <c r="D12" s="371" t="s">
        <v>182</v>
      </c>
      <c r="E12" s="372" t="s">
        <v>183</v>
      </c>
    </row>
    <row r="13" spans="1:5" ht="24" x14ac:dyDescent="0.2">
      <c r="A13" s="277" t="s">
        <v>102</v>
      </c>
      <c r="B13" s="406">
        <v>0</v>
      </c>
      <c r="C13" s="281" t="s">
        <v>1</v>
      </c>
      <c r="D13" s="282"/>
      <c r="E13" s="283" t="s">
        <v>1</v>
      </c>
    </row>
    <row r="14" spans="1:5" ht="36" x14ac:dyDescent="0.2">
      <c r="A14" s="77" t="s">
        <v>104</v>
      </c>
      <c r="B14" s="406">
        <v>0</v>
      </c>
      <c r="C14" s="284" t="s">
        <v>1</v>
      </c>
      <c r="D14" s="285"/>
      <c r="E14" s="283" t="s">
        <v>1</v>
      </c>
    </row>
    <row r="15" spans="1:5" ht="36" x14ac:dyDescent="0.2">
      <c r="A15" s="277" t="s">
        <v>106</v>
      </c>
      <c r="B15" s="406">
        <v>0</v>
      </c>
      <c r="C15" s="281" t="s">
        <v>1</v>
      </c>
      <c r="D15" s="286"/>
      <c r="E15" s="287" t="s">
        <v>1</v>
      </c>
    </row>
    <row r="16" spans="1:5" s="274" customFormat="1" ht="24" x14ac:dyDescent="0.2">
      <c r="A16" s="278" t="s">
        <v>107</v>
      </c>
      <c r="B16" s="406">
        <v>0</v>
      </c>
      <c r="C16" s="288" t="s">
        <v>1</v>
      </c>
      <c r="D16" s="286"/>
      <c r="E16" s="287" t="s">
        <v>1</v>
      </c>
    </row>
    <row r="17" spans="1:11" s="274" customFormat="1" ht="18" x14ac:dyDescent="0.25">
      <c r="A17" s="278" t="s">
        <v>109</v>
      </c>
      <c r="B17" s="406">
        <v>0</v>
      </c>
      <c r="C17" s="288" t="s">
        <v>1</v>
      </c>
      <c r="D17" s="286"/>
      <c r="E17" s="287" t="s">
        <v>1</v>
      </c>
      <c r="K17" s="374"/>
    </row>
    <row r="18" spans="1:11" s="274" customFormat="1" ht="48" x14ac:dyDescent="0.2">
      <c r="A18" s="278" t="s">
        <v>166</v>
      </c>
      <c r="B18" s="406">
        <v>0</v>
      </c>
      <c r="C18" s="288" t="s">
        <v>1</v>
      </c>
      <c r="D18" s="286"/>
      <c r="E18" s="287" t="s">
        <v>1</v>
      </c>
    </row>
    <row r="19" spans="1:11" s="274" customFormat="1" ht="36" x14ac:dyDescent="0.2">
      <c r="A19" s="278" t="s">
        <v>114</v>
      </c>
      <c r="B19" s="406">
        <v>0</v>
      </c>
      <c r="C19" s="288" t="s">
        <v>1</v>
      </c>
      <c r="D19" s="286"/>
      <c r="E19" s="287" t="s">
        <v>1</v>
      </c>
    </row>
    <row r="20" spans="1:11" s="274" customFormat="1" ht="23" x14ac:dyDescent="0.25">
      <c r="A20" s="278" t="s">
        <v>116</v>
      </c>
      <c r="B20" s="406">
        <v>0</v>
      </c>
      <c r="C20" s="288" t="s">
        <v>1</v>
      </c>
      <c r="D20" s="286"/>
      <c r="E20" s="287" t="s">
        <v>1</v>
      </c>
    </row>
    <row r="21" spans="1:11" s="274" customFormat="1" ht="23" x14ac:dyDescent="0.25">
      <c r="A21" s="295" t="s">
        <v>210</v>
      </c>
      <c r="B21" s="407">
        <v>73000</v>
      </c>
      <c r="C21" s="296" t="s">
        <v>211</v>
      </c>
      <c r="D21" s="297">
        <v>41244</v>
      </c>
      <c r="E21" s="287" t="s">
        <v>212</v>
      </c>
    </row>
    <row r="22" spans="1:11" s="274" customFormat="1" ht="23.5" thickBot="1" x14ac:dyDescent="0.3">
      <c r="A22" s="401" t="s">
        <v>119</v>
      </c>
      <c r="B22" s="408">
        <v>0</v>
      </c>
      <c r="C22" s="288" t="s">
        <v>1</v>
      </c>
      <c r="D22" s="286"/>
      <c r="E22" s="287" t="s">
        <v>1</v>
      </c>
    </row>
    <row r="23" spans="1:11" s="274" customFormat="1" ht="13" thickBot="1" x14ac:dyDescent="0.3">
      <c r="A23" s="402" t="s">
        <v>45</v>
      </c>
      <c r="B23" s="409">
        <f>SUM(B13:B22)</f>
        <v>73000</v>
      </c>
      <c r="C23" s="400"/>
      <c r="D23" s="289"/>
      <c r="E23" s="290"/>
    </row>
    <row r="24" spans="1:11" s="274" customFormat="1" x14ac:dyDescent="0.25">
      <c r="A24" s="711"/>
      <c r="B24" s="708"/>
      <c r="C24" s="708"/>
      <c r="D24" s="708"/>
      <c r="E24" s="708"/>
    </row>
    <row r="25" spans="1:11" s="274" customFormat="1" x14ac:dyDescent="0.25">
      <c r="A25" s="712"/>
      <c r="B25" s="708"/>
      <c r="C25" s="708"/>
      <c r="D25" s="708"/>
      <c r="E25" s="708"/>
    </row>
    <row r="26" spans="1:11" s="274" customFormat="1" x14ac:dyDescent="0.25">
      <c r="A26" s="707"/>
      <c r="B26" s="708"/>
      <c r="C26" s="708"/>
      <c r="D26" s="708"/>
      <c r="E26" s="708"/>
    </row>
    <row r="27" spans="1:11" s="274" customFormat="1" x14ac:dyDescent="0.25">
      <c r="A27" s="707"/>
      <c r="B27" s="708"/>
      <c r="C27" s="708"/>
      <c r="D27" s="708"/>
      <c r="E27" s="708"/>
    </row>
    <row r="28" spans="1:11" s="274" customFormat="1" x14ac:dyDescent="0.25">
      <c r="A28" s="709"/>
      <c r="B28" s="708"/>
      <c r="C28" s="708"/>
      <c r="D28" s="708"/>
      <c r="E28" s="708"/>
    </row>
    <row r="29" spans="1:11" x14ac:dyDescent="0.25">
      <c r="K29" s="379"/>
    </row>
    <row r="30" spans="1:11" x14ac:dyDescent="0.25">
      <c r="K30" s="379"/>
    </row>
  </sheetData>
  <sheetProtection password="C511" sheet="1" objects="1" scenarios="1"/>
  <mergeCells count="6">
    <mergeCell ref="A27:E27"/>
    <mergeCell ref="A28:E28"/>
    <mergeCell ref="A1:E1"/>
    <mergeCell ref="A24:E24"/>
    <mergeCell ref="A25:E25"/>
    <mergeCell ref="A26:E26"/>
  </mergeCells>
  <printOptions horizontalCentered="1"/>
  <pageMargins left="0" right="0" top="0.93" bottom="0.25" header="0.13" footer="0.1"/>
  <pageSetup scale="83" orientation="landscape" r:id="rId1"/>
  <headerFooter>
    <oddHeader>&amp;C&amp;"Arial,Bold"&amp;K000000Pacific Gas and Electric Company 
2012-2014 Fund Shifting Documentation
July 2013</oddHeader>
    <oddFooter>&amp;L&amp;F&amp;CPage 11 of 11&amp;R&amp;A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zoomScale="85" zoomScaleNormal="85" workbookViewId="0">
      <selection activeCell="A3" sqref="A3"/>
    </sheetView>
  </sheetViews>
  <sheetFormatPr defaultColWidth="9.453125" defaultRowHeight="12.5" x14ac:dyDescent="0.25"/>
  <cols>
    <col min="1" max="10" width="9.453125" style="105"/>
    <col min="11" max="11" width="33.54296875" style="105" customWidth="1"/>
    <col min="12" max="16384" width="9.453125" style="105"/>
  </cols>
  <sheetData>
    <row r="1" spans="1:11" ht="12.75" x14ac:dyDescent="0.2">
      <c r="A1" s="180"/>
      <c r="B1" s="180"/>
      <c r="C1" s="180"/>
      <c r="D1" s="180"/>
      <c r="E1" s="180"/>
      <c r="F1" s="180"/>
      <c r="G1" s="180"/>
      <c r="H1" s="180"/>
      <c r="I1" s="180"/>
      <c r="J1" s="180"/>
      <c r="K1" s="180"/>
    </row>
    <row r="2" spans="1:11" ht="12.75" x14ac:dyDescent="0.2">
      <c r="A2" s="113"/>
      <c r="B2" s="113"/>
      <c r="C2" s="113"/>
      <c r="D2" s="113"/>
      <c r="E2" s="113"/>
      <c r="F2" s="113"/>
      <c r="G2" s="113"/>
      <c r="H2" s="113"/>
      <c r="I2" s="113"/>
      <c r="J2" s="113"/>
      <c r="K2" s="113"/>
    </row>
    <row r="3" spans="1:11" ht="12.75" x14ac:dyDescent="0.2">
      <c r="A3" s="113"/>
      <c r="B3" s="113"/>
      <c r="C3" s="113"/>
      <c r="D3" s="113"/>
      <c r="E3" s="113"/>
      <c r="F3" s="113"/>
      <c r="G3" s="113"/>
      <c r="H3" s="113"/>
      <c r="I3" s="113"/>
      <c r="J3" s="113"/>
      <c r="K3" s="113"/>
    </row>
    <row r="4" spans="1:11" s="404" customFormat="1" ht="51" customHeight="1" x14ac:dyDescent="0.25">
      <c r="A4" s="671" t="s">
        <v>257</v>
      </c>
      <c r="B4" s="672"/>
      <c r="C4" s="672"/>
      <c r="D4" s="672"/>
      <c r="E4" s="672"/>
      <c r="F4" s="672"/>
      <c r="G4" s="672"/>
      <c r="H4" s="672"/>
      <c r="I4" s="672"/>
      <c r="J4" s="672"/>
      <c r="K4" s="672"/>
    </row>
    <row r="5" spans="1:11" ht="14.25" x14ac:dyDescent="0.2">
      <c r="A5" s="670" t="s">
        <v>2</v>
      </c>
      <c r="B5" s="670"/>
      <c r="C5" s="670"/>
      <c r="D5" s="670"/>
      <c r="E5" s="670"/>
      <c r="F5" s="670"/>
      <c r="G5" s="670"/>
      <c r="H5" s="670"/>
      <c r="I5" s="670"/>
      <c r="J5" s="670"/>
      <c r="K5" s="670"/>
    </row>
    <row r="6" spans="1:11" ht="12.75" x14ac:dyDescent="0.2">
      <c r="A6" s="113"/>
      <c r="B6" s="113"/>
      <c r="C6" s="113"/>
      <c r="D6" s="113"/>
      <c r="E6" s="113"/>
      <c r="F6" s="113"/>
      <c r="G6" s="113"/>
      <c r="H6" s="113"/>
      <c r="I6" s="113"/>
      <c r="J6" s="113"/>
      <c r="K6" s="113"/>
    </row>
    <row r="7" spans="1:11" s="417" customFormat="1" ht="28.5" customHeight="1" x14ac:dyDescent="0.2">
      <c r="A7" s="418" t="s">
        <v>261</v>
      </c>
      <c r="B7" s="416"/>
      <c r="C7" s="416"/>
      <c r="D7" s="416"/>
      <c r="E7" s="416"/>
      <c r="F7" s="416"/>
      <c r="G7" s="416"/>
      <c r="H7" s="416"/>
      <c r="I7" s="416"/>
      <c r="J7" s="416"/>
      <c r="K7" s="416"/>
    </row>
    <row r="8" spans="1:11" ht="12.75" x14ac:dyDescent="0.2">
      <c r="A8" s="113"/>
      <c r="B8" s="113"/>
      <c r="C8" s="113"/>
      <c r="D8" s="113"/>
      <c r="E8" s="113"/>
      <c r="F8" s="113"/>
      <c r="G8" s="113"/>
      <c r="H8" s="113"/>
      <c r="I8" s="113"/>
      <c r="J8" s="113"/>
      <c r="K8" s="113"/>
    </row>
    <row r="9" spans="1:11" ht="12.75" x14ac:dyDescent="0.2">
      <c r="A9" s="668" t="s">
        <v>1</v>
      </c>
      <c r="B9" s="669"/>
      <c r="C9" s="669"/>
      <c r="D9" s="669"/>
      <c r="E9" s="669"/>
      <c r="F9" s="669"/>
      <c r="G9" s="669"/>
      <c r="H9" s="669"/>
      <c r="I9" s="669"/>
      <c r="J9" s="669"/>
      <c r="K9" s="669"/>
    </row>
    <row r="10" spans="1:11" ht="12.75" x14ac:dyDescent="0.2">
      <c r="A10" s="113"/>
      <c r="B10" s="113"/>
      <c r="C10" s="113"/>
      <c r="D10" s="113"/>
      <c r="E10" s="113"/>
      <c r="F10" s="113"/>
      <c r="G10" s="113"/>
      <c r="H10" s="113"/>
      <c r="I10" s="113"/>
      <c r="J10" s="113"/>
      <c r="K10" s="113"/>
    </row>
    <row r="12" spans="1:11" ht="15" x14ac:dyDescent="0.2">
      <c r="A12" s="258" t="s">
        <v>1</v>
      </c>
      <c r="B12" s="113"/>
      <c r="C12" s="113"/>
      <c r="D12" s="113"/>
      <c r="E12" s="113"/>
      <c r="F12" s="113"/>
      <c r="G12" s="113"/>
      <c r="H12" s="113"/>
      <c r="I12" s="113"/>
      <c r="J12" s="113"/>
      <c r="K12" s="113"/>
    </row>
    <row r="14" spans="1:11" ht="12.75" x14ac:dyDescent="0.2">
      <c r="A14" s="113"/>
      <c r="B14" s="113"/>
      <c r="C14" s="113"/>
      <c r="D14" s="113"/>
      <c r="E14" s="113"/>
      <c r="F14" s="113"/>
      <c r="G14" s="113"/>
      <c r="H14" s="113"/>
      <c r="I14" s="113"/>
      <c r="J14" s="113"/>
      <c r="K14" s="113"/>
    </row>
    <row r="15" spans="1:11" ht="12.75" x14ac:dyDescent="0.2">
      <c r="A15" s="113"/>
      <c r="B15" s="113"/>
      <c r="C15" s="113"/>
      <c r="D15" s="113"/>
      <c r="E15" s="113"/>
      <c r="F15" s="113"/>
      <c r="G15" s="113"/>
      <c r="H15" s="113"/>
      <c r="I15" s="113"/>
      <c r="J15" s="113"/>
      <c r="K15" s="113"/>
    </row>
    <row r="16" spans="1:11" ht="12.75" x14ac:dyDescent="0.2">
      <c r="A16" s="113"/>
      <c r="B16" s="113"/>
      <c r="C16" s="113"/>
      <c r="D16" s="113"/>
      <c r="E16" s="113"/>
      <c r="F16" s="113"/>
      <c r="G16" s="113"/>
      <c r="H16" s="113"/>
      <c r="I16" s="113"/>
      <c r="J16" s="113"/>
      <c r="K16" s="113"/>
    </row>
    <row r="17" spans="1:11" ht="12.75" x14ac:dyDescent="0.2">
      <c r="A17" s="113"/>
      <c r="B17" s="113"/>
      <c r="C17" s="113"/>
      <c r="D17" s="113"/>
      <c r="E17" s="113"/>
      <c r="F17" s="113"/>
      <c r="G17" s="113"/>
      <c r="H17" s="113"/>
      <c r="I17" s="113"/>
      <c r="J17" s="113"/>
      <c r="K17" s="113"/>
    </row>
    <row r="18" spans="1:11" ht="18" x14ac:dyDescent="0.25">
      <c r="A18" s="113"/>
      <c r="B18" s="113"/>
      <c r="C18" s="113"/>
      <c r="D18" s="113"/>
      <c r="E18" s="113"/>
      <c r="F18" s="113"/>
      <c r="G18" s="113"/>
      <c r="H18" s="113"/>
      <c r="I18" s="113"/>
      <c r="J18" s="113"/>
      <c r="K18" s="378"/>
    </row>
    <row r="19" spans="1:11" ht="12.75" x14ac:dyDescent="0.2">
      <c r="A19" s="113"/>
      <c r="B19" s="113"/>
      <c r="C19" s="113"/>
      <c r="D19" s="113"/>
      <c r="E19" s="113"/>
      <c r="F19" s="113"/>
      <c r="G19" s="113"/>
      <c r="H19" s="113"/>
      <c r="I19" s="113"/>
      <c r="J19" s="113"/>
      <c r="K19" s="113"/>
    </row>
    <row r="20" spans="1:11" ht="12.75" x14ac:dyDescent="0.2">
      <c r="A20" s="113"/>
      <c r="B20" s="113"/>
      <c r="C20" s="113"/>
      <c r="D20" s="113"/>
      <c r="E20" s="113"/>
      <c r="F20" s="113"/>
      <c r="G20" s="113"/>
      <c r="H20" s="113"/>
      <c r="I20" s="113"/>
      <c r="J20" s="113"/>
      <c r="K20" s="113"/>
    </row>
    <row r="21" spans="1:11" ht="12.75" x14ac:dyDescent="0.2">
      <c r="A21" s="113"/>
      <c r="B21" s="113"/>
      <c r="C21" s="113"/>
      <c r="D21" s="113"/>
      <c r="E21" s="113"/>
      <c r="F21" s="113"/>
      <c r="G21" s="113"/>
      <c r="H21" s="113"/>
      <c r="I21" s="113"/>
      <c r="J21" s="113"/>
      <c r="K21" s="113"/>
    </row>
    <row r="22" spans="1:11" ht="12.75" x14ac:dyDescent="0.2">
      <c r="A22" s="113"/>
      <c r="B22" s="113"/>
      <c r="C22" s="113"/>
      <c r="D22" s="113"/>
      <c r="E22" s="113"/>
      <c r="F22" s="113"/>
      <c r="G22" s="113"/>
      <c r="H22" s="113"/>
      <c r="I22" s="113"/>
      <c r="J22" s="113"/>
      <c r="K22" s="113"/>
    </row>
    <row r="23" spans="1:11" x14ac:dyDescent="0.25">
      <c r="A23" s="116"/>
      <c r="B23" s="116"/>
      <c r="C23" s="116"/>
      <c r="D23" s="116"/>
      <c r="E23" s="116"/>
      <c r="F23" s="116"/>
      <c r="G23" s="116"/>
      <c r="H23" s="116"/>
      <c r="I23" s="116"/>
      <c r="J23" s="116"/>
      <c r="K23" s="116"/>
    </row>
  </sheetData>
  <sheetProtection password="C511" sheet="1" objects="1" scenarios="1"/>
  <mergeCells count="3">
    <mergeCell ref="A9:K9"/>
    <mergeCell ref="A5:K5"/>
    <mergeCell ref="A4:K4"/>
  </mergeCells>
  <hyperlinks>
    <hyperlink ref="A5:K5" r:id="rId1" display="http://www.pge.com/mybusiness/energysavingsrebates/demandresponse/cs/ "/>
  </hyperlinks>
  <printOptions horizontalCentered="1"/>
  <pageMargins left="0" right="0" top="0.93" bottom="0.25" header="0.13" footer="0.1"/>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9"/>
  <sheetViews>
    <sheetView view="pageLayout" topLeftCell="A17" zoomScale="70" zoomScaleNormal="85" zoomScalePageLayoutView="70" workbookViewId="0">
      <selection activeCell="B31" sqref="B31:D31"/>
    </sheetView>
  </sheetViews>
  <sheetFormatPr defaultColWidth="9.453125" defaultRowHeight="12.5" x14ac:dyDescent="0.25"/>
  <cols>
    <col min="1" max="1" width="32.54296875" style="505" customWidth="1"/>
    <col min="2" max="2" width="10.453125" style="506" customWidth="1"/>
    <col min="3" max="3" width="10.453125" style="507" customWidth="1"/>
    <col min="4" max="4" width="10.54296875" style="507" customWidth="1"/>
    <col min="5" max="6" width="10.453125" style="507" customWidth="1"/>
    <col min="7" max="7" width="10.54296875" style="507" customWidth="1"/>
    <col min="8" max="9" width="10.453125" style="507" customWidth="1"/>
    <col min="10" max="10" width="10.54296875" style="507" customWidth="1"/>
    <col min="11" max="11" width="10.453125" style="508" customWidth="1"/>
    <col min="12" max="12" width="10.453125" style="505" customWidth="1"/>
    <col min="13" max="13" width="10.54296875" style="505" customWidth="1"/>
    <col min="14" max="14" width="10" style="508" customWidth="1"/>
    <col min="15" max="15" width="10.453125" style="508" customWidth="1"/>
    <col min="16" max="16" width="10.54296875" style="508" customWidth="1"/>
    <col min="17" max="17" width="9.54296875" style="507" customWidth="1"/>
    <col min="18" max="19" width="10.453125" style="508" customWidth="1"/>
    <col min="20" max="20" width="14.453125" style="505" customWidth="1"/>
    <col min="21" max="21" width="9.54296875" style="505" customWidth="1"/>
    <col min="22" max="22" width="11.453125" style="505" customWidth="1"/>
    <col min="23" max="23" width="11" style="505" customWidth="1"/>
    <col min="24" max="25" width="9.54296875" style="505" customWidth="1"/>
    <col min="26" max="26" width="12.54296875" style="505" customWidth="1"/>
    <col min="27" max="27" width="8.54296875" style="505" bestFit="1" customWidth="1"/>
    <col min="28" max="28" width="10.54296875" style="505" customWidth="1"/>
    <col min="29" max="29" width="9.54296875" style="505" bestFit="1" customWidth="1"/>
    <col min="30" max="30" width="11.453125" style="505" customWidth="1"/>
    <col min="31" max="31" width="9.54296875" style="505" bestFit="1" customWidth="1"/>
    <col min="32" max="32" width="10.54296875" style="505" customWidth="1"/>
    <col min="33" max="33" width="12.453125" style="505" bestFit="1" customWidth="1"/>
    <col min="34" max="34" width="12.453125" style="505" customWidth="1"/>
    <col min="35" max="35" width="9.54296875" style="505" bestFit="1" customWidth="1"/>
    <col min="36" max="36" width="11.453125" style="505" customWidth="1"/>
    <col min="37" max="37" width="11.54296875" style="505" bestFit="1" customWidth="1"/>
    <col min="38" max="38" width="11.54296875" style="505" customWidth="1"/>
    <col min="39" max="16384" width="9.453125" style="505"/>
  </cols>
  <sheetData>
    <row r="1" spans="1:31" ht="11.25" customHeight="1" x14ac:dyDescent="0.25">
      <c r="A1" s="505" t="s">
        <v>284</v>
      </c>
    </row>
    <row r="2" spans="1:31" ht="2.25" customHeight="1" x14ac:dyDescent="0.25"/>
    <row r="3" spans="1:31" x14ac:dyDescent="0.25">
      <c r="A3" s="505" t="s">
        <v>285</v>
      </c>
    </row>
    <row r="4" spans="1:31" ht="14.15" customHeight="1" x14ac:dyDescent="0.25"/>
    <row r="5" spans="1:31" hidden="1" x14ac:dyDescent="0.25">
      <c r="C5" s="507">
        <v>2</v>
      </c>
      <c r="D5" s="507">
        <f>C5</f>
        <v>2</v>
      </c>
      <c r="F5" s="507">
        <f>C5+1</f>
        <v>3</v>
      </c>
      <c r="G5" s="507">
        <f>F5</f>
        <v>3</v>
      </c>
      <c r="I5" s="507">
        <f>F5+1</f>
        <v>4</v>
      </c>
      <c r="J5" s="507">
        <f>I5</f>
        <v>4</v>
      </c>
      <c r="L5" s="505">
        <f>I5+1</f>
        <v>5</v>
      </c>
      <c r="M5" s="505">
        <f>L5</f>
        <v>5</v>
      </c>
      <c r="O5" s="508">
        <f>L5+1</f>
        <v>6</v>
      </c>
      <c r="P5" s="508">
        <f>O5</f>
        <v>6</v>
      </c>
      <c r="R5" s="508">
        <f>O5+1</f>
        <v>7</v>
      </c>
      <c r="S5" s="508">
        <f>R5</f>
        <v>7</v>
      </c>
    </row>
    <row r="7" spans="1:31" ht="11.25" customHeight="1" x14ac:dyDescent="0.3">
      <c r="A7" s="509"/>
      <c r="B7" s="677" t="s">
        <v>6</v>
      </c>
      <c r="C7" s="678"/>
      <c r="D7" s="679"/>
      <c r="E7" s="677" t="s">
        <v>7</v>
      </c>
      <c r="F7" s="678"/>
      <c r="G7" s="679"/>
      <c r="H7" s="677" t="s">
        <v>8</v>
      </c>
      <c r="I7" s="678"/>
      <c r="J7" s="679"/>
      <c r="K7" s="677" t="s">
        <v>9</v>
      </c>
      <c r="L7" s="678"/>
      <c r="M7" s="679"/>
      <c r="N7" s="677" t="s">
        <v>10</v>
      </c>
      <c r="O7" s="678"/>
      <c r="P7" s="679"/>
      <c r="Q7" s="677" t="s">
        <v>11</v>
      </c>
      <c r="R7" s="678"/>
      <c r="S7" s="679"/>
      <c r="T7" s="510"/>
    </row>
    <row r="8" spans="1:31" s="517" customFormat="1" ht="50.15" customHeight="1" x14ac:dyDescent="0.35">
      <c r="A8" s="511" t="s">
        <v>286</v>
      </c>
      <c r="B8" s="512" t="s">
        <v>287</v>
      </c>
      <c r="C8" s="513" t="s">
        <v>288</v>
      </c>
      <c r="D8" s="514" t="s">
        <v>289</v>
      </c>
      <c r="E8" s="515" t="s">
        <v>287</v>
      </c>
      <c r="F8" s="513" t="s">
        <v>288</v>
      </c>
      <c r="G8" s="514" t="s">
        <v>289</v>
      </c>
      <c r="H8" s="516" t="s">
        <v>287</v>
      </c>
      <c r="I8" s="513" t="s">
        <v>288</v>
      </c>
      <c r="J8" s="514" t="s">
        <v>289</v>
      </c>
      <c r="K8" s="516" t="s">
        <v>287</v>
      </c>
      <c r="L8" s="513" t="s">
        <v>288</v>
      </c>
      <c r="M8" s="514" t="s">
        <v>289</v>
      </c>
      <c r="N8" s="516" t="s">
        <v>287</v>
      </c>
      <c r="O8" s="513" t="s">
        <v>288</v>
      </c>
      <c r="P8" s="514" t="s">
        <v>289</v>
      </c>
      <c r="Q8" s="516" t="s">
        <v>287</v>
      </c>
      <c r="R8" s="513" t="s">
        <v>288</v>
      </c>
      <c r="S8" s="514" t="s">
        <v>289</v>
      </c>
      <c r="T8" s="514" t="s">
        <v>218</v>
      </c>
    </row>
    <row r="9" spans="1:31" ht="12.75" customHeight="1" x14ac:dyDescent="0.3">
      <c r="A9" s="518" t="s">
        <v>34</v>
      </c>
      <c r="B9" s="519"/>
      <c r="C9" s="520"/>
      <c r="D9" s="521"/>
      <c r="E9" s="520"/>
      <c r="F9" s="520"/>
      <c r="G9" s="522"/>
      <c r="H9" s="523"/>
      <c r="I9" s="520"/>
      <c r="J9" s="524"/>
      <c r="K9" s="525"/>
      <c r="L9" s="515"/>
      <c r="M9" s="526"/>
      <c r="N9" s="525"/>
      <c r="O9" s="527"/>
      <c r="P9" s="528"/>
      <c r="Q9" s="523"/>
      <c r="R9" s="527"/>
      <c r="S9" s="528"/>
      <c r="T9" s="529"/>
    </row>
    <row r="10" spans="1:31" ht="12" customHeight="1" x14ac:dyDescent="0.25">
      <c r="A10" s="6" t="s">
        <v>19</v>
      </c>
      <c r="B10" s="530">
        <v>267</v>
      </c>
      <c r="C10" s="531">
        <f>IF(B10="","",IF(VLOOKUP($A10,  'Ex Ante LI &amp; Eligibility Stats'!$A$6:$N$18,C$5,FALSE)="N/A",0,VLOOKUP($A10, 'Ex Ante LI &amp; Eligibility Stats'!$A$6:$N$18,C$5,FALSE)*B10/1000))</f>
        <v>197.69213999999999</v>
      </c>
      <c r="D10" s="532">
        <f>IF(B10="","",IF(VLOOKUP($A10, 'Ex Post LI &amp; Eligibility Stats'!$A$6:$N$18,D$5,FALSE)="N/A",0,VLOOKUP($A10,'Ex Post LI &amp; Eligibility Stats'!$A$6:$N$18,D$5,FALSE)*B10/1000))</f>
        <v>234.16434000000001</v>
      </c>
      <c r="E10" s="533">
        <v>257</v>
      </c>
      <c r="F10" s="531">
        <f>IF(E10="","",IF(VLOOKUP($A10,  'Ex Ante LI &amp; Eligibility Stats'!$A$6:$N$18,F$5,FALSE)="N/A",0,VLOOKUP($A10, 'Ex Ante LI &amp; Eligibility Stats'!$A$6:$N$18,F$5,FALSE)*E10/1000))</f>
        <v>195.34313</v>
      </c>
      <c r="G10" s="532">
        <f>IF(E10="","",IF(VLOOKUP($A10, 'Ex Post LI &amp; Eligibility Stats'!$A$6:$N$18,G$5,FALSE)="N/A",0,VLOOKUP($A10,'Ex Post LI &amp; Eligibility Stats'!$A$6:$N$18,G$5,FALSE)*E10/1000))</f>
        <v>225.39413999999999</v>
      </c>
      <c r="H10" s="533">
        <v>259</v>
      </c>
      <c r="I10" s="531">
        <f>IF(H10="","",IF(VLOOKUP($A10,  'Ex Ante LI &amp; Eligibility Stats'!$A$6:$N$18,I$5,FALSE)="N/A",0,VLOOKUP($A10, 'Ex Ante LI &amp; Eligibility Stats'!$A$6:$N$18,I$5,FALSE)*H10/1000))</f>
        <v>193.87703999999997</v>
      </c>
      <c r="J10" s="532">
        <f>IF(H10="","",IF(VLOOKUP($A10, 'Ex Post LI &amp; Eligibility Stats'!$A$6:$N$18,J$5,FALSE)="N/A",0,VLOOKUP($A10,'Ex Post LI &amp; Eligibility Stats'!$A$6:$N$18,J$5,FALSE)*H10/1000))</f>
        <v>227.14818</v>
      </c>
      <c r="K10" s="534">
        <v>268</v>
      </c>
      <c r="L10" s="535">
        <f>IF(K10="","",IF(VLOOKUP($A10,  'Ex Ante LI &amp; Eligibility Stats'!$A$6:$N$18,L$5,FALSE)="N/A",0,VLOOKUP($A10, 'Ex Ante LI &amp; Eligibility Stats'!$A$6:$N$18,L$5,FALSE)*K10/1000))</f>
        <v>230.97044</v>
      </c>
      <c r="M10" s="532">
        <f>IF(K10="","",IF(VLOOKUP($A10, 'Ex Post LI &amp; Eligibility Stats'!$A$6:$N$18,M$5,FALSE)="N/A",0,VLOOKUP($A10,'Ex Post LI &amp; Eligibility Stats'!$A$6:$N$18,M$5,FALSE)*K10/1000))</f>
        <v>235.04136</v>
      </c>
      <c r="N10" s="534">
        <v>267</v>
      </c>
      <c r="O10" s="535">
        <f>IF(N10="","",IF(VLOOKUP($A10,  'Ex Ante LI &amp; Eligibility Stats'!$A$6:$N$18,O$5,FALSE)="N/A",0,VLOOKUP($A10, 'Ex Ante LI &amp; Eligibility Stats'!$A$6:$N$18,O$5,FALSE)*N10/1000))</f>
        <v>224.85938999999999</v>
      </c>
      <c r="P10" s="536">
        <f>IF(N10="","",IF(VLOOKUP($A10, 'Ex Post LI &amp; Eligibility Stats'!$A$6:$N$18,P$5,FALSE)="N/A",0,VLOOKUP($A10,'Ex Post LI &amp; Eligibility Stats'!$A$6:$N$18,P$5,FALSE)*N10/1000))</f>
        <v>234.16434000000001</v>
      </c>
      <c r="Q10" s="530">
        <v>272</v>
      </c>
      <c r="R10" s="535">
        <f>IF(Q10="","",IF(VLOOKUP($A10,  'Ex Ante LI &amp; Eligibility Stats'!$A$6:$N$18,R$5,FALSE)="N/A",0,VLOOKUP($A10, 'Ex Ante LI &amp; Eligibility Stats'!$A$6:$N$18,R$5,FALSE)*Q10/1000))</f>
        <v>243.70383999999999</v>
      </c>
      <c r="S10" s="536">
        <f>IF(Q10="","",IF(VLOOKUP($A10, 'Ex Post LI &amp; Eligibility Stats'!$A$6:$N$18,S$5,FALSE)="N/A",0,VLOOKUP($A10,'Ex Post LI &amp; Eligibility Stats'!$A$6:$N$18,S$5,FALSE)*Q10/1000))</f>
        <v>238.54944</v>
      </c>
      <c r="T10" s="537">
        <v>10424</v>
      </c>
    </row>
    <row r="11" spans="1:31" ht="12" customHeight="1" x14ac:dyDescent="0.25">
      <c r="A11" s="6" t="s">
        <v>20</v>
      </c>
      <c r="B11" s="530">
        <v>25</v>
      </c>
      <c r="C11" s="531">
        <f>IF(B11="","",IF(VLOOKUP($A11,  'Ex Ante LI &amp; Eligibility Stats'!$A$6:$N$18,C$5,FALSE)="N/A",0,VLOOKUP($A11, 'Ex Ante LI &amp; Eligibility Stats'!$A$6:$N$18,C$5,FALSE)*B11/1000))</f>
        <v>0</v>
      </c>
      <c r="D11" s="532">
        <f>IF(B11="","",IF(VLOOKUP($A11, 'Ex Post LI &amp; Eligibility Stats'!$A$6:$N$18,D$5,FALSE)="N/A",0,VLOOKUP($A11,'Ex Post LI &amp; Eligibility Stats'!$A$6:$N$18,D$5,FALSE)*B11/1000))</f>
        <v>0</v>
      </c>
      <c r="E11" s="530">
        <v>25</v>
      </c>
      <c r="F11" s="531">
        <f>IF(E11="","",IF(VLOOKUP($A11,  'Ex Ante LI &amp; Eligibility Stats'!$A$6:$N$18,F$5,FALSE)="N/A",0,VLOOKUP($A11, 'Ex Ante LI &amp; Eligibility Stats'!$A$6:$N$18,F$5,FALSE)*E11/1000))</f>
        <v>0</v>
      </c>
      <c r="G11" s="532">
        <f>IF(E11="","",IF(VLOOKUP($A11, 'Ex Post LI &amp; Eligibility Stats'!$A$6:$N$18,G$5,FALSE)="N/A",0,VLOOKUP($A11,'Ex Post LI &amp; Eligibility Stats'!$A$6:$N$18,G$5,FALSE)*E11/1000))</f>
        <v>0</v>
      </c>
      <c r="H11" s="530">
        <v>25</v>
      </c>
      <c r="I11" s="531">
        <f>IF(H11="","",IF(VLOOKUP($A11,  'Ex Ante LI &amp; Eligibility Stats'!$A$6:$N$18,I$5,FALSE)="N/A",0,VLOOKUP($A11, 'Ex Ante LI &amp; Eligibility Stats'!$A$6:$N$18,I$5,FALSE)*H11/1000))</f>
        <v>0</v>
      </c>
      <c r="J11" s="532">
        <f>IF(H11="","",IF(VLOOKUP($A11, 'Ex Post LI &amp; Eligibility Stats'!$A$6:$N$18,J$5,FALSE)="N/A",0,VLOOKUP($A11,'Ex Post LI &amp; Eligibility Stats'!$A$6:$N$18,J$5,FALSE)*H11/1000))</f>
        <v>0</v>
      </c>
      <c r="K11" s="538">
        <v>25</v>
      </c>
      <c r="L11" s="539">
        <f>IF(K11="","",IF(VLOOKUP($A11,  'Ex Ante LI &amp; Eligibility Stats'!$A$6:$N$18,L$5,FALSE)="N/A",0,VLOOKUP($A11, 'Ex Ante LI &amp; Eligibility Stats'!$A$6:$N$18,L$5,FALSE)*K11/1000))</f>
        <v>0</v>
      </c>
      <c r="M11" s="540">
        <f>IF(K11="","",IF(VLOOKUP($A11, 'Ex Post LI &amp; Eligibility Stats'!$A$6:$N$18,M$5,FALSE)="N/A",0,VLOOKUP($A11,'Ex Post LI &amp; Eligibility Stats'!$A$6:$N$18,M$5,FALSE)*K11/1000))</f>
        <v>0</v>
      </c>
      <c r="N11" s="538">
        <v>25</v>
      </c>
      <c r="O11" s="539">
        <f>IF(N11="","",IF(VLOOKUP($A11,  'Ex Ante LI &amp; Eligibility Stats'!$A$6:$N$18,O$5,FALSE)="N/A",0,VLOOKUP($A11, 'Ex Ante LI &amp; Eligibility Stats'!$A$6:$N$18,O$5,FALSE)*N11/1000))</f>
        <v>0</v>
      </c>
      <c r="P11" s="540">
        <f>IF(N11="","",IF(VLOOKUP($A11, 'Ex Post LI &amp; Eligibility Stats'!$A$6:$N$18,P$5,FALSE)="N/A",0,VLOOKUP($A11,'Ex Post LI &amp; Eligibility Stats'!$A$6:$N$18,P$5,FALSE)*N11/1000))</f>
        <v>0</v>
      </c>
      <c r="Q11" s="530">
        <v>25</v>
      </c>
      <c r="R11" s="539">
        <f>IF(Q11="","",IF(VLOOKUP($A11,  'Ex Ante LI &amp; Eligibility Stats'!$A$6:$N$18,R$5,FALSE)="N/A",0,VLOOKUP($A11, 'Ex Ante LI &amp; Eligibility Stats'!$A$6:$N$18,R$5,FALSE)*Q11/1000))</f>
        <v>0</v>
      </c>
      <c r="S11" s="540">
        <f>IF(Q11="","",IF(VLOOKUP($A11, 'Ex Post LI &amp; Eligibility Stats'!$A$6:$N$18,S$5,FALSE)="N/A",0,VLOOKUP($A11,'Ex Post LI &amp; Eligibility Stats'!$A$6:$N$18,S$5,FALSE)*Q11/1000))</f>
        <v>0</v>
      </c>
      <c r="T11" s="537" t="s">
        <v>21</v>
      </c>
    </row>
    <row r="12" spans="1:31" ht="12" customHeight="1" x14ac:dyDescent="0.25">
      <c r="A12" s="6" t="s">
        <v>22</v>
      </c>
      <c r="B12" s="530">
        <v>0</v>
      </c>
      <c r="C12" s="531">
        <f>IF(B12="","",IF(VLOOKUP($A12,  'Ex Ante LI &amp; Eligibility Stats'!$A$6:$N$18,C$5,FALSE)="N/A",0,VLOOKUP($A12, 'Ex Ante LI &amp; Eligibility Stats'!$A$6:$N$18,C$5,FALSE)*B12/1000))</f>
        <v>0</v>
      </c>
      <c r="D12" s="532">
        <f>IF(B12="","",IF(VLOOKUP($A12, 'Ex Post LI &amp; Eligibility Stats'!$A$6:$N$18,D$5,FALSE)="N/A",0,VLOOKUP($A12,'Ex Post LI &amp; Eligibility Stats'!$A$6:$N$18,D$5,FALSE)*B12/1000))</f>
        <v>0</v>
      </c>
      <c r="E12" s="530">
        <v>0</v>
      </c>
      <c r="F12" s="531">
        <f>IF(E12="","",IF(VLOOKUP($A12,  'Ex Ante LI &amp; Eligibility Stats'!$A$6:$N$18,F$5,FALSE)="N/A",0,VLOOKUP($A12, 'Ex Ante LI &amp; Eligibility Stats'!$A$6:$N$18,F$5,FALSE)*E12/1000))</f>
        <v>0</v>
      </c>
      <c r="G12" s="532">
        <f>IF(E12="","",IF(VLOOKUP($A12, 'Ex Post LI &amp; Eligibility Stats'!$A$6:$N$18,G$5,FALSE)="N/A",0,VLOOKUP($A12,'Ex Post LI &amp; Eligibility Stats'!$A$6:$N$18,G$5,FALSE)*E12/1000))</f>
        <v>0</v>
      </c>
      <c r="H12" s="530">
        <v>0</v>
      </c>
      <c r="I12" s="531">
        <f>IF(H12="","",IF(VLOOKUP($A12,  'Ex Ante LI &amp; Eligibility Stats'!$A$6:$N$18,I$5,FALSE)="N/A",0,VLOOKUP($A12, 'Ex Ante LI &amp; Eligibility Stats'!$A$6:$N$18,I$5,FALSE)*H12/1000))</f>
        <v>0</v>
      </c>
      <c r="J12" s="532">
        <f>IF(H12="","",IF(VLOOKUP($A12, 'Ex Post LI &amp; Eligibility Stats'!$A$6:$N$18,J$5,FALSE)="N/A",0,VLOOKUP($A12,'Ex Post LI &amp; Eligibility Stats'!$A$6:$N$18,J$5,FALSE)*H12/1000))</f>
        <v>0</v>
      </c>
      <c r="K12" s="538">
        <v>0</v>
      </c>
      <c r="L12" s="539">
        <f>IF(K12="","",IF(VLOOKUP($A12,  'Ex Ante LI &amp; Eligibility Stats'!$A$6:$N$18,L$5,FALSE)="N/A",0,VLOOKUP($A12, 'Ex Ante LI &amp; Eligibility Stats'!$A$6:$N$18,L$5,FALSE)*K12/1000))</f>
        <v>0</v>
      </c>
      <c r="M12" s="540">
        <f>IF(K12="","",IF(VLOOKUP($A12, 'Ex Post LI &amp; Eligibility Stats'!$A$6:$N$18,M$5,FALSE)="N/A",0,VLOOKUP($A12,'Ex Post LI &amp; Eligibility Stats'!$A$6:$N$18,M$5,FALSE)*K12/1000))</f>
        <v>0</v>
      </c>
      <c r="N12" s="538">
        <v>0</v>
      </c>
      <c r="O12" s="539">
        <f>IF(N12="","",IF(VLOOKUP($A12,  'Ex Ante LI &amp; Eligibility Stats'!$A$6:$N$18,O$5,FALSE)="N/A",0,VLOOKUP($A12, 'Ex Ante LI &amp; Eligibility Stats'!$A$6:$N$18,O$5,FALSE)*N12/1000))</f>
        <v>0</v>
      </c>
      <c r="P12" s="540">
        <f>IF(N12="","",IF(VLOOKUP($A12, 'Ex Post LI &amp; Eligibility Stats'!$A$6:$N$18,P$5,FALSE)="N/A",0,VLOOKUP($A12,'Ex Post LI &amp; Eligibility Stats'!$A$6:$N$18,P$5,FALSE)*N12/1000))</f>
        <v>0</v>
      </c>
      <c r="Q12" s="530">
        <v>0</v>
      </c>
      <c r="R12" s="539">
        <f>IF(Q12="","",IF(VLOOKUP($A12,  'Ex Ante LI &amp; Eligibility Stats'!$A$6:$N$18,R$5,FALSE)="N/A",0,VLOOKUP($A12, 'Ex Ante LI &amp; Eligibility Stats'!$A$6:$N$18,R$5,FALSE)*Q12/1000))</f>
        <v>0</v>
      </c>
      <c r="S12" s="540">
        <f>IF(Q12="","",IF(VLOOKUP($A12, 'Ex Post LI &amp; Eligibility Stats'!$A$6:$N$18,S$5,FALSE)="N/A",0,VLOOKUP($A12,'Ex Post LI &amp; Eligibility Stats'!$A$6:$N$18,S$5,FALSE)*Q12/1000))</f>
        <v>0</v>
      </c>
      <c r="T12" s="537" t="s">
        <v>21</v>
      </c>
    </row>
    <row r="13" spans="1:31" ht="12" customHeight="1" x14ac:dyDescent="0.25">
      <c r="A13" s="6" t="s">
        <v>127</v>
      </c>
      <c r="B13" s="530">
        <v>5855</v>
      </c>
      <c r="C13" s="531">
        <f>IF(B13="","",IF(VLOOKUP($A13,  'Ex Ante LI &amp; Eligibility Stats'!$A$6:$N$18,C$5,FALSE)="N/A",0,VLOOKUP($A13, 'Ex Ante LI &amp; Eligibility Stats'!$A$6:$N$18,C$5,FALSE)*B13/1000))</f>
        <v>0</v>
      </c>
      <c r="D13" s="532">
        <f>IF(B13="","",IF(VLOOKUP($A13, 'Ex Post LI &amp; Eligibility Stats'!$A$6:$N$18,D$5,FALSE)="N/A",0,VLOOKUP($A13,'Ex Post LI &amp; Eligibility Stats'!$A$6:$N$18,D$5,FALSE)*B13/1000))</f>
        <v>1.6979499999999998</v>
      </c>
      <c r="E13" s="106">
        <v>5839</v>
      </c>
      <c r="F13" s="531">
        <f>IF(E13="","",IF(VLOOKUP($A13,  'Ex Ante LI &amp; Eligibility Stats'!$A$6:$N$18,F$5,FALSE)="N/A",0,VLOOKUP($A13, 'Ex Ante LI &amp; Eligibility Stats'!$A$6:$N$18,F$5,FALSE)*E13/1000))</f>
        <v>0</v>
      </c>
      <c r="G13" s="532">
        <f>IF(E13="","",IF(VLOOKUP($A13, 'Ex Post LI &amp; Eligibility Stats'!$A$6:$N$18,G$5,FALSE)="N/A",0,VLOOKUP($A13,'Ex Post LI &amp; Eligibility Stats'!$A$6:$N$18,G$5,FALSE)*E13/1000))</f>
        <v>1.6933099999999999</v>
      </c>
      <c r="H13" s="106">
        <v>5830</v>
      </c>
      <c r="I13" s="531">
        <f>IF(H13="","",IF(VLOOKUP($A13,  'Ex Ante LI &amp; Eligibility Stats'!$A$6:$N$18,I$5,FALSE)="N/A",0,VLOOKUP($A13, 'Ex Ante LI &amp; Eligibility Stats'!$A$6:$N$18,I$5,FALSE)*H13/1000))</f>
        <v>0</v>
      </c>
      <c r="J13" s="532">
        <f>IF(H13="","",IF(VLOOKUP($A13, 'Ex Post LI &amp; Eligibility Stats'!$A$6:$N$18,J$5,FALSE)="N/A",0,VLOOKUP($A13,'Ex Post LI &amp; Eligibility Stats'!$A$6:$N$18,J$5,FALSE)*H13/1000))</f>
        <v>1.6906999999999999</v>
      </c>
      <c r="K13" s="538">
        <v>5815</v>
      </c>
      <c r="L13" s="539">
        <f>IF(K13="","",IF(VLOOKUP($A13,  'Ex Ante LI &amp; Eligibility Stats'!$A$6:$N$18,L$5,FALSE)="N/A",0,VLOOKUP($A13, 'Ex Ante LI &amp; Eligibility Stats'!$A$6:$N$18,L$5,FALSE)*K13/1000))</f>
        <v>0</v>
      </c>
      <c r="M13" s="540">
        <f>IF(K13="","",IF(VLOOKUP($A13, 'Ex Post LI &amp; Eligibility Stats'!$A$6:$N$18,M$5,FALSE)="N/A",0,VLOOKUP($A13,'Ex Post LI &amp; Eligibility Stats'!$A$6:$N$18,M$5,FALSE)*K13/1000))</f>
        <v>1.68635</v>
      </c>
      <c r="N13" s="538">
        <v>5799</v>
      </c>
      <c r="O13" s="539">
        <f>IF(N13="","",IF(VLOOKUP($A13,  'Ex Ante LI &amp; Eligibility Stats'!$A$6:$N$18,O$5,FALSE)="N/A",0,VLOOKUP($A13, 'Ex Ante LI &amp; Eligibility Stats'!$A$6:$N$18,O$5,FALSE)*N13/1000))</f>
        <v>2.1572279999999999</v>
      </c>
      <c r="P13" s="540">
        <f>IF(N13="","",IF(VLOOKUP($A13, 'Ex Post LI &amp; Eligibility Stats'!$A$6:$N$18,P$5,FALSE)="N/A",0,VLOOKUP($A13,'Ex Post LI &amp; Eligibility Stats'!$A$6:$N$18,P$5,FALSE)*N13/1000))</f>
        <v>1.6817099999999998</v>
      </c>
      <c r="Q13" s="530">
        <v>5789</v>
      </c>
      <c r="R13" s="539">
        <f>IF(Q13="","",IF(VLOOKUP($A13,  'Ex Ante LI &amp; Eligibility Stats'!$A$6:$N$18,R$5,FALSE)="N/A",0,VLOOKUP($A13, 'Ex Ante LI &amp; Eligibility Stats'!$A$6:$N$18,R$5,FALSE)*Q13/1000))</f>
        <v>2.6976740000000001</v>
      </c>
      <c r="S13" s="540">
        <f>IF(Q13="","",IF(VLOOKUP($A13, 'Ex Post LI &amp; Eligibility Stats'!$A$6:$N$18,S$5,FALSE)="N/A",0,VLOOKUP($A13,'Ex Post LI &amp; Eligibility Stats'!$A$6:$N$18,S$5,FALSE)*Q13/1000))</f>
        <v>1.6788099999999999</v>
      </c>
      <c r="T13" s="537" t="s">
        <v>21</v>
      </c>
    </row>
    <row r="14" spans="1:31" ht="12" customHeight="1" x14ac:dyDescent="0.25">
      <c r="A14" s="541" t="s">
        <v>128</v>
      </c>
      <c r="B14" s="542">
        <v>155202</v>
      </c>
      <c r="C14" s="543">
        <f>IF(B14="","",IF(VLOOKUP($A14,  'Ex Ante LI &amp; Eligibility Stats'!$A$6:$N$18,C$5,FALSE)="N/A",0,VLOOKUP($A14, 'Ex Ante LI &amp; Eligibility Stats'!$A$6:$N$18,C$5,FALSE)*B14/1000))</f>
        <v>0</v>
      </c>
      <c r="D14" s="544">
        <f>IF(B14="","",IF(VLOOKUP($A14, 'Ex Post LI &amp; Eligibility Stats'!$A$6:$N$18,D$5,FALSE)="N/A",0,VLOOKUP($A14,'Ex Post LI &amp; Eligibility Stats'!$A$6:$N$18,D$5,FALSE)*B14/1000))</f>
        <v>88.465140000000005</v>
      </c>
      <c r="E14" s="545">
        <v>155140</v>
      </c>
      <c r="F14" s="543">
        <f>IF(E14="","",IF(VLOOKUP($A14,  'Ex Ante LI &amp; Eligibility Stats'!$A$6:$N$18,F$5,FALSE)="N/A",0,VLOOKUP($A14, 'Ex Ante LI &amp; Eligibility Stats'!$A$6:$N$18,F$5,FALSE)*E14/1000))</f>
        <v>0</v>
      </c>
      <c r="G14" s="544">
        <f>IF(E14="","",IF(VLOOKUP($A14, 'Ex Post LI &amp; Eligibility Stats'!$A$6:$N$18,G$5,FALSE)="N/A",0,VLOOKUP($A14,'Ex Post LI &amp; Eligibility Stats'!$A$6:$N$18,G$5,FALSE)*E14/1000))</f>
        <v>88.429799999999986</v>
      </c>
      <c r="H14" s="546">
        <v>154437</v>
      </c>
      <c r="I14" s="543">
        <f>IF(H14="","",IF(VLOOKUP($A14,  'Ex Ante LI &amp; Eligibility Stats'!$A$6:$N$18,I$5,FALSE)="N/A",0,VLOOKUP($A14, 'Ex Ante LI &amp; Eligibility Stats'!$A$6:$N$18,I$5,FALSE)*H14/1000))</f>
        <v>0</v>
      </c>
      <c r="J14" s="532">
        <f>IF(H14="","",IF(VLOOKUP($A14, 'Ex Post LI &amp; Eligibility Stats'!$A$6:$N$18,J$5,FALSE)="N/A",0,VLOOKUP($A14,'Ex Post LI &amp; Eligibility Stats'!$A$6:$N$18,J$5,FALSE)*H14/1000))</f>
        <v>88.029089999999997</v>
      </c>
      <c r="K14" s="547">
        <v>153689</v>
      </c>
      <c r="L14" s="548">
        <f>IF(K14="","",IF(VLOOKUP($A14,  'Ex Ante LI &amp; Eligibility Stats'!$A$6:$N$18,L$5,FALSE)="N/A",0,VLOOKUP($A14, 'Ex Ante LI &amp; Eligibility Stats'!$A$6:$N$18,L$5,FALSE)*K14/1000))</f>
        <v>0</v>
      </c>
      <c r="M14" s="549">
        <f>IF(K14="","",IF(VLOOKUP($A14, 'Ex Post LI &amp; Eligibility Stats'!$A$6:$N$18,M$5,FALSE)="N/A",0,VLOOKUP($A14,'Ex Post LI &amp; Eligibility Stats'!$A$6:$N$18,M$5,FALSE)*K14/1000))</f>
        <v>87.602729999999994</v>
      </c>
      <c r="N14" s="547">
        <v>153500</v>
      </c>
      <c r="O14" s="548">
        <f>IF(N14="","",IF(VLOOKUP($A14,  'Ex Ante LI &amp; Eligibility Stats'!$A$6:$N$18,O$5,FALSE)="N/A",0,VLOOKUP($A14, 'Ex Ante LI &amp; Eligibility Stats'!$A$6:$N$18,O$5,FALSE)*N14/1000))</f>
        <v>58.176499999999997</v>
      </c>
      <c r="P14" s="549">
        <f>IF(N14="","",IF(VLOOKUP($A14, 'Ex Post LI &amp; Eligibility Stats'!$A$6:$N$18,P$5,FALSE)="N/A",0,VLOOKUP($A14,'Ex Post LI &amp; Eligibility Stats'!$A$6:$N$18,P$5,FALSE)*N14/1000))</f>
        <v>87.49499999999999</v>
      </c>
      <c r="Q14" s="547">
        <v>153371</v>
      </c>
      <c r="R14" s="548">
        <f>IF(Q14="","",IF(VLOOKUP($A14,  'Ex Ante LI &amp; Eligibility Stats'!$A$6:$N$18,R$5,FALSE)="N/A",0,VLOOKUP($A14, 'Ex Ante LI &amp; Eligibility Stats'!$A$6:$N$18,R$5,FALSE)*Q14/1000))</f>
        <v>69.016949999999994</v>
      </c>
      <c r="S14" s="549">
        <f>IF(Q14="","",IF(VLOOKUP($A14, 'Ex Post LI &amp; Eligibility Stats'!$A$6:$N$18,S$5,FALSE)="N/A",0,VLOOKUP($A14,'Ex Post LI &amp; Eligibility Stats'!$A$6:$N$18,S$5,FALSE)*Q14/1000))</f>
        <v>87.421469999999985</v>
      </c>
      <c r="T14" s="550" t="s">
        <v>21</v>
      </c>
    </row>
    <row r="15" spans="1:31" ht="12" customHeight="1" thickBot="1" x14ac:dyDescent="0.35">
      <c r="A15" s="551" t="s">
        <v>290</v>
      </c>
      <c r="B15" s="552">
        <f>SUM(B10:B14)</f>
        <v>161349</v>
      </c>
      <c r="C15" s="553">
        <f t="shared" ref="C15:P15" si="0">SUM(C10:C14)</f>
        <v>197.69213999999999</v>
      </c>
      <c r="D15" s="554">
        <f t="shared" si="0"/>
        <v>324.32742999999999</v>
      </c>
      <c r="E15" s="552">
        <f>SUM(E10:E14)</f>
        <v>161261</v>
      </c>
      <c r="F15" s="553">
        <f t="shared" si="0"/>
        <v>195.34313</v>
      </c>
      <c r="G15" s="555">
        <f t="shared" si="0"/>
        <v>315.51724999999999</v>
      </c>
      <c r="H15" s="552">
        <f>SUM(H10:H14)</f>
        <v>160551</v>
      </c>
      <c r="I15" s="553">
        <f t="shared" si="0"/>
        <v>193.87703999999997</v>
      </c>
      <c r="J15" s="555">
        <f t="shared" si="0"/>
        <v>316.86797000000001</v>
      </c>
      <c r="K15" s="556">
        <f>SUM(K10:K14)</f>
        <v>159797</v>
      </c>
      <c r="L15" s="557">
        <f t="shared" si="0"/>
        <v>230.97044</v>
      </c>
      <c r="M15" s="558">
        <f t="shared" si="0"/>
        <v>324.33044000000001</v>
      </c>
      <c r="N15" s="556">
        <f>SUM(N10:N14)</f>
        <v>159591</v>
      </c>
      <c r="O15" s="557">
        <f t="shared" si="0"/>
        <v>285.19311799999997</v>
      </c>
      <c r="P15" s="558">
        <f t="shared" si="0"/>
        <v>323.34105</v>
      </c>
      <c r="Q15" s="552">
        <f>SUM(Q10:Q14)</f>
        <v>159457</v>
      </c>
      <c r="R15" s="557">
        <f t="shared" ref="R15:S15" si="1">SUM(R10:R14)</f>
        <v>315.41846399999997</v>
      </c>
      <c r="S15" s="559">
        <f t="shared" si="1"/>
        <v>327.64972</v>
      </c>
      <c r="T15" s="560"/>
    </row>
    <row r="16" spans="1:31" ht="12" customHeight="1" thickTop="1" x14ac:dyDescent="0.3">
      <c r="A16" s="518" t="s">
        <v>291</v>
      </c>
      <c r="B16" s="561"/>
      <c r="C16" s="562"/>
      <c r="D16" s="563"/>
      <c r="E16" s="564"/>
      <c r="F16" s="562"/>
      <c r="G16" s="563"/>
      <c r="H16" s="565"/>
      <c r="I16" s="562"/>
      <c r="J16" s="563"/>
      <c r="K16" s="567"/>
      <c r="L16" s="659"/>
      <c r="M16" s="568"/>
      <c r="N16" s="569"/>
      <c r="O16" s="570"/>
      <c r="P16" s="571"/>
      <c r="Q16" s="572"/>
      <c r="R16" s="570"/>
      <c r="S16" s="573"/>
      <c r="T16" s="574"/>
      <c r="U16" s="575"/>
      <c r="V16" s="575"/>
      <c r="W16" s="575"/>
      <c r="X16" s="575"/>
      <c r="Y16" s="575"/>
      <c r="Z16" s="575"/>
      <c r="AA16" s="575"/>
      <c r="AB16" s="575"/>
      <c r="AC16" s="575"/>
      <c r="AD16" s="575"/>
      <c r="AE16" s="575"/>
    </row>
    <row r="17" spans="1:31" ht="12" customHeight="1" x14ac:dyDescent="0.35">
      <c r="A17" s="576" t="s">
        <v>25</v>
      </c>
      <c r="B17" s="577">
        <v>384</v>
      </c>
      <c r="C17" s="531">
        <v>0</v>
      </c>
      <c r="D17" s="532">
        <f>IF(B17="","",IF(VLOOKUP($A17, 'Ex Post LI &amp; Eligibility Stats'!$A$6:$N$18,D$5,FALSE)="N/A",0,VLOOKUP($A17,'Ex Post LI &amp; Eligibility Stats'!$A$6:$N$18,D$5,FALSE)*B17/1000))</f>
        <v>82.329599999999999</v>
      </c>
      <c r="E17" s="530">
        <v>319</v>
      </c>
      <c r="F17" s="531">
        <v>0</v>
      </c>
      <c r="G17" s="578">
        <f>IF(E17="","",IF(VLOOKUP($A17, 'Ex Post LI &amp; Eligibility Stats'!$A$6:$N$18,G$5,FALSE)="N/A",0,VLOOKUP($A17,'Ex Post LI &amp; Eligibility Stats'!$A$6:$N$18,G$5,FALSE)*E17/1000))</f>
        <v>68.393600000000006</v>
      </c>
      <c r="H17" s="579">
        <v>317</v>
      </c>
      <c r="I17" s="531">
        <v>0</v>
      </c>
      <c r="J17" s="532">
        <f>IF(H17="","",IF(VLOOKUP($A17, 'Ex Post LI &amp; Eligibility Stats'!$A$6:$N$18,J$5,FALSE)="N/A",0,VLOOKUP($A17,'Ex Post LI &amp; Eligibility Stats'!$A$6:$N$18,J$5,FALSE)*H17/1000))</f>
        <v>67.964799999999997</v>
      </c>
      <c r="K17" s="538">
        <v>316</v>
      </c>
      <c r="L17" s="531">
        <v>0</v>
      </c>
      <c r="M17" s="540">
        <f>IF(K17="","",IF(VLOOKUP($A17, 'Ex Post LI &amp; Eligibility Stats'!$A$6:$N$18,M$5,FALSE)="N/A",0,VLOOKUP($A17,'Ex Post LI &amp; Eligibility Stats'!$A$6:$N$18,M$5,FALSE)*K17/1000))</f>
        <v>67.750400000000013</v>
      </c>
      <c r="N17" s="534">
        <f>SUM(316)</f>
        <v>316</v>
      </c>
      <c r="O17" s="535">
        <f>SUM(72.25)</f>
        <v>72.25</v>
      </c>
      <c r="P17" s="581">
        <f>IF(N17="","",IF(VLOOKUP($A17, 'Ex Post LI &amp; Eligibility Stats'!$A$6:$N$18,P$5,FALSE)="N/A",0,VLOOKUP($A17,'Ex Post LI &amp; Eligibility Stats'!$A$6:$N$18,P$5,FALSE)*N17/1000))</f>
        <v>67.750400000000013</v>
      </c>
      <c r="Q17" s="582">
        <f>SUM(400)</f>
        <v>400</v>
      </c>
      <c r="R17" s="535">
        <f>SUM(72.25)</f>
        <v>72.25</v>
      </c>
      <c r="S17" s="581">
        <f>IF(Q17="","",IF(VLOOKUP($A17, 'Ex Post LI &amp; Eligibility Stats'!$A$6:$N$18,S$5,FALSE)="N/A",0,VLOOKUP($A17,'Ex Post LI &amp; Eligibility Stats'!$A$6:$N$18,S$5,FALSE)*Q17/1000))</f>
        <v>85.76</v>
      </c>
      <c r="T17" s="583">
        <v>592761</v>
      </c>
      <c r="U17" s="575"/>
      <c r="V17" s="575"/>
      <c r="W17" s="575"/>
      <c r="X17" s="575"/>
      <c r="Y17" s="575"/>
      <c r="Z17" s="575"/>
      <c r="AA17" s="575"/>
      <c r="AB17" s="575"/>
      <c r="AC17" s="575"/>
      <c r="AD17" s="575"/>
      <c r="AE17" s="575"/>
    </row>
    <row r="18" spans="1:31" ht="12" customHeight="1" x14ac:dyDescent="0.35">
      <c r="A18" s="6" t="s">
        <v>26</v>
      </c>
      <c r="B18" s="577">
        <v>1585</v>
      </c>
      <c r="C18" s="531">
        <v>0</v>
      </c>
      <c r="D18" s="532">
        <f>IF(B18="","",IF(VLOOKUP($A18, 'Ex Post LI &amp; Eligibility Stats'!$A$6:$N$18,D$5,FALSE)="N/A",0,VLOOKUP($A18,'Ex Post LI &amp; Eligibility Stats'!$A$6:$N$18,D$5,FALSE)*B18/1000))</f>
        <v>181.00700000000001</v>
      </c>
      <c r="E18" s="530">
        <v>1638</v>
      </c>
      <c r="F18" s="531">
        <v>0</v>
      </c>
      <c r="G18" s="532">
        <f>IF(E18="","",IF(VLOOKUP($A18, 'Ex Post LI &amp; Eligibility Stats'!$A$6:$N$18,G$5,FALSE)="N/A",0,VLOOKUP($A18,'Ex Post LI &amp; Eligibility Stats'!$A$6:$N$18,G$5,FALSE)*E18/1000))</f>
        <v>187.05960000000002</v>
      </c>
      <c r="H18" s="579">
        <v>1616</v>
      </c>
      <c r="I18" s="531">
        <v>0</v>
      </c>
      <c r="J18" s="532">
        <f>IF(H18="","",IF(VLOOKUP($A18, 'Ex Post LI &amp; Eligibility Stats'!$A$6:$N$18,J$5,FALSE)="N/A",0,VLOOKUP($A18,'Ex Post LI &amp; Eligibility Stats'!$A$6:$N$18,J$5,FALSE)*H18/1000))</f>
        <v>184.5472</v>
      </c>
      <c r="K18" s="538">
        <v>1615</v>
      </c>
      <c r="L18" s="531">
        <v>0</v>
      </c>
      <c r="M18" s="540">
        <f>IF(K18="","",IF(VLOOKUP($A18, 'Ex Post LI &amp; Eligibility Stats'!$A$6:$N$18,M$5,FALSE)="N/A",0,VLOOKUP($A18,'Ex Post LI &amp; Eligibility Stats'!$A$6:$N$18,M$5,FALSE)*K18/1000))</f>
        <v>184.43299999999999</v>
      </c>
      <c r="N18" s="538">
        <f>SUM(708+515)</f>
        <v>1223</v>
      </c>
      <c r="O18" s="539">
        <f>SUM(147.275)</f>
        <v>147.27500000000001</v>
      </c>
      <c r="P18" s="584">
        <f>IF(N18="","",IF(VLOOKUP($A18, 'Ex Post LI &amp; Eligibility Stats'!$A$6:$N$18,P$5,FALSE)="N/A",0,VLOOKUP($A18,'Ex Post LI &amp; Eligibility Stats'!$A$6:$N$18,P$5,FALSE)*N18/1000))</f>
        <v>139.66660000000002</v>
      </c>
      <c r="Q18" s="579">
        <f>SUM(681+647)</f>
        <v>1328</v>
      </c>
      <c r="R18" s="585">
        <f>SUM(147.275)</f>
        <v>147.27500000000001</v>
      </c>
      <c r="S18" s="584">
        <f>IF(Q18="","",IF(VLOOKUP($A18, 'Ex Post LI &amp; Eligibility Stats'!$A$6:$N$18,S$5,FALSE)="N/A",0,VLOOKUP($A18,'Ex Post LI &amp; Eligibility Stats'!$A$6:$N$18,S$5,FALSE)*Q18/1000))</f>
        <v>151.6576</v>
      </c>
      <c r="T18" s="583">
        <v>592761</v>
      </c>
      <c r="U18" s="575"/>
      <c r="V18" s="575"/>
      <c r="W18" s="575"/>
      <c r="X18" s="575"/>
      <c r="Y18" s="575"/>
      <c r="Z18" s="575"/>
      <c r="AA18" s="575"/>
      <c r="AB18" s="575"/>
      <c r="AC18" s="575"/>
      <c r="AD18" s="575"/>
      <c r="AE18" s="575"/>
    </row>
    <row r="19" spans="1:31" ht="12" customHeight="1" x14ac:dyDescent="0.35">
      <c r="A19" s="6" t="s">
        <v>27</v>
      </c>
      <c r="B19" s="577">
        <v>0</v>
      </c>
      <c r="C19" s="531">
        <v>0</v>
      </c>
      <c r="D19" s="532">
        <f>IF(B19="","",IF(VLOOKUP($A19, 'Ex Post LI &amp; Eligibility Stats'!$A$6:$N$18,D$5,FALSE)="N/A",0,VLOOKUP($A19,'Ex Post LI &amp; Eligibility Stats'!$A$6:$N$18,D$5,FALSE)*B19/1000))</f>
        <v>0</v>
      </c>
      <c r="E19" s="530">
        <v>0</v>
      </c>
      <c r="F19" s="531">
        <v>0</v>
      </c>
      <c r="G19" s="532">
        <f>IF(E19="","",IF(VLOOKUP($A19, 'Ex Post LI &amp; Eligibility Stats'!$A$6:$N$18,G$5,FALSE)="N/A",0,VLOOKUP($A19,'Ex Post LI &amp; Eligibility Stats'!$A$6:$N$18,G$5,FALSE)*E19/1000))</f>
        <v>0</v>
      </c>
      <c r="H19" s="530">
        <v>0</v>
      </c>
      <c r="I19" s="531">
        <v>0</v>
      </c>
      <c r="J19" s="532">
        <f>IF(H19="","",IF(VLOOKUP($A19, 'Ex Post LI &amp; Eligibility Stats'!$A$6:$N$18,J$5,FALSE)="N/A",0,VLOOKUP($A19,'Ex Post LI &amp; Eligibility Stats'!$A$6:$N$18,J$5,FALSE)*H19/1000))</f>
        <v>0</v>
      </c>
      <c r="K19" s="538">
        <v>0</v>
      </c>
      <c r="L19" s="531">
        <v>0</v>
      </c>
      <c r="M19" s="540">
        <f>IF(K19="","",IF(VLOOKUP($A19, 'Ex Post LI &amp; Eligibility Stats'!$A$6:$N$18,M$5,FALSE)="N/A",0,VLOOKUP($A19,'Ex Post LI &amp; Eligibility Stats'!$A$6:$N$18,M$5,FALSE)*K19/1000))</f>
        <v>0</v>
      </c>
      <c r="N19" s="538">
        <v>49</v>
      </c>
      <c r="O19" s="585">
        <f>SUM(5.364)</f>
        <v>5.3639999999999999</v>
      </c>
      <c r="P19" s="540">
        <f>IF(N19="","",IF(VLOOKUP($A19, 'Ex Post LI &amp; Eligibility Stats'!$A$6:$N$18,P$5,FALSE)="N/A",0,VLOOKUP($A19,'Ex Post LI &amp; Eligibility Stats'!$A$6:$N$18,P$5,FALSE)*N19/1000))</f>
        <v>5.9535</v>
      </c>
      <c r="Q19" s="586">
        <f>SUM(24)</f>
        <v>24</v>
      </c>
      <c r="R19" s="587">
        <f>SUM(8.733)</f>
        <v>8.7330000000000005</v>
      </c>
      <c r="S19" s="584">
        <f>IF(Q19="","",IF(VLOOKUP($A19, 'Ex Post LI &amp; Eligibility Stats'!$A$6:$N$18,S$5,FALSE)="N/A",0,VLOOKUP($A19,'Ex Post LI &amp; Eligibility Stats'!$A$6:$N$18,S$5,FALSE)*Q19/1000))</f>
        <v>2.9159999999999999</v>
      </c>
      <c r="T19" s="583">
        <v>592761</v>
      </c>
      <c r="U19" s="575"/>
      <c r="V19" s="575"/>
      <c r="W19" s="575"/>
      <c r="X19" s="575"/>
      <c r="Y19" s="575"/>
      <c r="Z19" s="575"/>
      <c r="AA19" s="575"/>
      <c r="AB19" s="575"/>
      <c r="AC19" s="575"/>
      <c r="AD19" s="575"/>
      <c r="AE19" s="575"/>
    </row>
    <row r="20" spans="1:31" ht="12" customHeight="1" x14ac:dyDescent="0.35">
      <c r="A20" s="6" t="s">
        <v>28</v>
      </c>
      <c r="B20" s="577">
        <v>0</v>
      </c>
      <c r="C20" s="531">
        <v>0</v>
      </c>
      <c r="D20" s="532">
        <f>IF(B20="","",IF(VLOOKUP($A20, 'Ex Post LI &amp; Eligibility Stats'!$A$6:$N$18,D$5,FALSE)="N/A",0,VLOOKUP($A20,'Ex Post LI &amp; Eligibility Stats'!$A$6:$N$18,D$5,FALSE)*B20/1000))</f>
        <v>0</v>
      </c>
      <c r="E20" s="530">
        <v>0</v>
      </c>
      <c r="F20" s="531">
        <v>0</v>
      </c>
      <c r="G20" s="532">
        <f>IF(E20="","",IF(VLOOKUP($A20, 'Ex Post LI &amp; Eligibility Stats'!$A$6:$N$18,G$5,FALSE)="N/A",0,VLOOKUP($A20,'Ex Post LI &amp; Eligibility Stats'!$A$6:$N$18,G$5,FALSE)*E20/1000))</f>
        <v>0</v>
      </c>
      <c r="H20" s="530">
        <v>0</v>
      </c>
      <c r="I20" s="531">
        <v>0</v>
      </c>
      <c r="J20" s="532">
        <f>IF(H20="","",IF(VLOOKUP($A20, 'Ex Post LI &amp; Eligibility Stats'!$A$6:$N$18,J$5,FALSE)="N/A",0,VLOOKUP($A20,'Ex Post LI &amp; Eligibility Stats'!$A$6:$N$18,J$5,FALSE)*H20/1000))</f>
        <v>0</v>
      </c>
      <c r="K20" s="538">
        <v>0</v>
      </c>
      <c r="L20" s="531">
        <v>0</v>
      </c>
      <c r="M20" s="540">
        <f>IF(K20="","",IF(VLOOKUP($A20, 'Ex Post LI &amp; Eligibility Stats'!$A$6:$N$18,M$5,FALSE)="N/A",0,VLOOKUP($A20,'Ex Post LI &amp; Eligibility Stats'!$A$6:$N$18,M$5,FALSE)*K20/1000))</f>
        <v>0</v>
      </c>
      <c r="N20" s="538">
        <f>SUM(257+92)</f>
        <v>349</v>
      </c>
      <c r="O20" s="539">
        <f>SUM(10.938)</f>
        <v>10.938000000000001</v>
      </c>
      <c r="P20" s="540">
        <f>IF(N20="","",IF(VLOOKUP($A20, 'Ex Post LI &amp; Eligibility Stats'!$A$6:$N$18,P$5,FALSE)="N/A",0,VLOOKUP($A20,'Ex Post LI &amp; Eligibility Stats'!$A$6:$N$18,P$5,FALSE)*N20/1000))</f>
        <v>21.917200000000001</v>
      </c>
      <c r="Q20" s="586">
        <f>SUM(372+92)</f>
        <v>464</v>
      </c>
      <c r="R20" s="587">
        <f>SUM(15.048)</f>
        <v>15.048</v>
      </c>
      <c r="S20" s="584">
        <f>IF(Q20="","",IF(VLOOKUP($A20, 'Ex Post LI &amp; Eligibility Stats'!$A$6:$N$18,S$5,FALSE)="N/A",0,VLOOKUP($A20,'Ex Post LI &amp; Eligibility Stats'!$A$6:$N$18,S$5,FALSE)*Q20/1000))</f>
        <v>29.139199999999995</v>
      </c>
      <c r="T20" s="583">
        <v>592761</v>
      </c>
      <c r="U20" s="575"/>
      <c r="V20" s="575"/>
      <c r="W20" s="575"/>
      <c r="X20" s="575"/>
      <c r="Y20" s="575"/>
      <c r="Z20" s="575"/>
      <c r="AA20" s="575"/>
      <c r="AB20" s="575"/>
      <c r="AC20" s="575"/>
      <c r="AD20" s="575"/>
      <c r="AE20" s="575"/>
    </row>
    <row r="21" spans="1:31" ht="12" customHeight="1" x14ac:dyDescent="0.25">
      <c r="A21" s="6" t="s">
        <v>29</v>
      </c>
      <c r="B21" s="577">
        <v>994</v>
      </c>
      <c r="C21" s="531">
        <f>IF(B21="","",IF(VLOOKUP($A21,  'Ex Ante LI &amp; Eligibility Stats'!$A$6:$N$18,C$5,FALSE)="N/A",0,VLOOKUP($A21, 'Ex Ante LI &amp; Eligibility Stats'!$A$6:$N$18,C$5,FALSE)*B21/1000))</f>
        <v>39.551259999999999</v>
      </c>
      <c r="D21" s="532">
        <f>IF(B21="","",IF(VLOOKUP($A21, 'Ex Post LI &amp; Eligibility Stats'!$A$6:$N$18,D$5,FALSE)="N/A",0,VLOOKUP($A21,'Ex Post LI &amp; Eligibility Stats'!$A$6:$N$18,D$5,FALSE)*B21/1000))</f>
        <v>37.652720000000002</v>
      </c>
      <c r="E21" s="530">
        <v>995</v>
      </c>
      <c r="F21" s="531">
        <f>IF(E21="","",IF(VLOOKUP($A21,  'Ex Ante LI &amp; Eligibility Stats'!$A$6:$N$18,F$5,FALSE)="N/A",0,VLOOKUP($A21, 'Ex Ante LI &amp; Eligibility Stats'!$A$6:$N$18,F$5,FALSE)*E21/1000))</f>
        <v>40.297499999999999</v>
      </c>
      <c r="G21" s="532">
        <f>IF(E21="","",IF(VLOOKUP($A21, 'Ex Post LI &amp; Eligibility Stats'!$A$6:$N$18,G$5,FALSE)="N/A",0,VLOOKUP($A21,'Ex Post LI &amp; Eligibility Stats'!$A$6:$N$18,G$5,FALSE)*E21/1000))</f>
        <v>37.690600000000003</v>
      </c>
      <c r="H21" s="530">
        <v>995</v>
      </c>
      <c r="I21" s="531">
        <f>IF(H21="","",IF(VLOOKUP($A21,  'Ex Ante LI &amp; Eligibility Stats'!$A$6:$N$18,I$5,FALSE)="N/A",0,VLOOKUP($A21, 'Ex Ante LI &amp; Eligibility Stats'!$A$6:$N$18,I$5,FALSE)*H21/1000))</f>
        <v>38.317449999999994</v>
      </c>
      <c r="J21" s="532">
        <f>IF(H21="","",IF(VLOOKUP($A21, 'Ex Post LI &amp; Eligibility Stats'!$A$6:$N$18,J$5,FALSE)="N/A",0,VLOOKUP($A21,'Ex Post LI &amp; Eligibility Stats'!$A$6:$N$18,J$5,FALSE)*H21/1000))</f>
        <v>37.690600000000003</v>
      </c>
      <c r="K21" s="538">
        <v>992</v>
      </c>
      <c r="L21" s="539">
        <f>IF(K21="","",IF(VLOOKUP($A21,  'Ex Ante LI &amp; Eligibility Stats'!$A$6:$N$18,L$5,FALSE)="N/A",0,VLOOKUP($A21, 'Ex Ante LI &amp; Eligibility Stats'!$A$6:$N$18,L$5,FALSE)*K21/1000))</f>
        <v>43.042879999999997</v>
      </c>
      <c r="M21" s="540">
        <f>IF(K21="","",IF(VLOOKUP($A21, 'Ex Post LI &amp; Eligibility Stats'!$A$6:$N$18,M$5,FALSE)="N/A",0,VLOOKUP($A21,'Ex Post LI &amp; Eligibility Stats'!$A$6:$N$18,M$5,FALSE)*K21/1000))</f>
        <v>37.57696</v>
      </c>
      <c r="N21" s="538">
        <v>995</v>
      </c>
      <c r="O21" s="539">
        <f>IF(N21="","",IF(VLOOKUP($A21,  'Ex Ante LI &amp; Eligibility Stats'!$A$6:$N$18,O$5,FALSE)="N/A",0,VLOOKUP($A21, 'Ex Ante LI &amp; Eligibility Stats'!$A$6:$N$18,O$5,FALSE)*N21/1000))</f>
        <v>49.0535</v>
      </c>
      <c r="P21" s="540">
        <f>IF(N21="","",IF(VLOOKUP($A21, 'Ex Post LI &amp; Eligibility Stats'!$A$6:$N$18,P$5,FALSE)="N/A",0,VLOOKUP($A21,'Ex Post LI &amp; Eligibility Stats'!$A$6:$N$18,P$5,FALSE)*N21/1000))</f>
        <v>37.690600000000003</v>
      </c>
      <c r="Q21" s="577">
        <v>975</v>
      </c>
      <c r="R21" s="539">
        <f>IF(Q21="","",IF(VLOOKUP($A21,  'Ex Ante LI &amp; Eligibility Stats'!$A$6:$N$18,R$5,FALSE)="N/A",0,VLOOKUP($A21, 'Ex Ante LI &amp; Eligibility Stats'!$A$6:$N$18,R$5,FALSE)*Q21/1000))</f>
        <v>48.984000000000002</v>
      </c>
      <c r="S21" s="584">
        <f>IF(Q21="","",IF(VLOOKUP($A21, 'Ex Post LI &amp; Eligibility Stats'!$A$6:$N$18,S$5,FALSE)="N/A",0,VLOOKUP($A21,'Ex Post LI &amp; Eligibility Stats'!$A$6:$N$18,S$5,FALSE)*Q21/1000))</f>
        <v>36.933</v>
      </c>
      <c r="T21" s="583">
        <v>10424</v>
      </c>
      <c r="U21" s="575"/>
      <c r="V21" s="575"/>
      <c r="W21" s="575"/>
      <c r="X21" s="575"/>
      <c r="Y21" s="575"/>
      <c r="Z21" s="575"/>
      <c r="AA21" s="575"/>
      <c r="AB21" s="575"/>
      <c r="AC21" s="575"/>
      <c r="AD21" s="575"/>
      <c r="AE21" s="575"/>
    </row>
    <row r="22" spans="1:31" ht="12" customHeight="1" x14ac:dyDescent="0.25">
      <c r="A22" s="6" t="s">
        <v>129</v>
      </c>
      <c r="B22" s="106">
        <v>1737</v>
      </c>
      <c r="C22" s="531">
        <f>IF(B22="","",IF(VLOOKUP($A22,  'Ex Ante LI &amp; Eligibility Stats'!$A$6:$N$18,C$5,FALSE)="N/A",0,VLOOKUP($A22, 'Ex Ante LI &amp; Eligibility Stats'!$A$6:$N$18,C$5,FALSE)*B22/1000))</f>
        <v>46.621079999999999</v>
      </c>
      <c r="D22" s="532">
        <f>IF(B22="","",IF(VLOOKUP($A22, 'Ex Post LI &amp; Eligibility Stats'!$A$6:$N$18,D$5,FALSE)="N/A",0,VLOOKUP($A22,'Ex Post LI &amp; Eligibility Stats'!$A$6:$N$18,D$5,FALSE)*B22/1000))</f>
        <v>32.221350000000001</v>
      </c>
      <c r="E22" s="106">
        <v>1720</v>
      </c>
      <c r="F22" s="531">
        <f>IF(E22="","",IF(VLOOKUP($A22,  'Ex Ante LI &amp; Eligibility Stats'!$A$6:$N$18,F$5,FALSE)="N/A",0,VLOOKUP($A22, 'Ex Ante LI &amp; Eligibility Stats'!$A$6:$N$18,F$5,FALSE)*E22/1000))</f>
        <v>46.1648</v>
      </c>
      <c r="G22" s="532">
        <f>IF(E22="","",IF(VLOOKUP($A22, 'Ex Post LI &amp; Eligibility Stats'!$A$6:$N$18,G$5,FALSE)="N/A",0,VLOOKUP($A22,'Ex Post LI &amp; Eligibility Stats'!$A$6:$N$18,G$5,FALSE)*E22/1000))</f>
        <v>31.905999999999999</v>
      </c>
      <c r="H22" s="530">
        <v>1716</v>
      </c>
      <c r="I22" s="531">
        <f>IF(H22="","",IF(VLOOKUP($A22,  'Ex Ante LI &amp; Eligibility Stats'!$A$6:$N$18,I$5,FALSE)="N/A",0,VLOOKUP($A22, 'Ex Ante LI &amp; Eligibility Stats'!$A$6:$N$18,I$5,FALSE)*H22/1000))</f>
        <v>46.05744</v>
      </c>
      <c r="J22" s="532">
        <f>IF(H22="","",IF(VLOOKUP($A22, 'Ex Post LI &amp; Eligibility Stats'!$A$6:$N$18,J$5,FALSE)="N/A",0,VLOOKUP($A22,'Ex Post LI &amp; Eligibility Stats'!$A$6:$N$18,J$5,FALSE)*H22/1000))</f>
        <v>31.831800000000001</v>
      </c>
      <c r="K22" s="106">
        <v>1737</v>
      </c>
      <c r="L22" s="539">
        <f>IF(K22="","",IF(VLOOKUP($A22,  'Ex Ante LI &amp; Eligibility Stats'!$A$6:$N$18,L$5,FALSE)="N/A",0,VLOOKUP($A22, 'Ex Ante LI &amp; Eligibility Stats'!$A$6:$N$18,L$5,FALSE)*K22/1000))</f>
        <v>46.968479999999992</v>
      </c>
      <c r="M22" s="540">
        <f>IF(K22="","",IF(VLOOKUP($A22, 'Ex Post LI &amp; Eligibility Stats'!$A$6:$N$18,M$5,FALSE)="N/A",0,VLOOKUP($A22,'Ex Post LI &amp; Eligibility Stats'!$A$6:$N$18,M$5,FALSE)*K22/1000))</f>
        <v>32.221350000000001</v>
      </c>
      <c r="N22" s="106">
        <v>1721</v>
      </c>
      <c r="O22" s="539">
        <f>IF(N22="","",IF(VLOOKUP($A22,  'Ex Ante LI &amp; Eligibility Stats'!$A$6:$N$18,O$5,FALSE)="N/A",0,VLOOKUP($A22, 'Ex Ante LI &amp; Eligibility Stats'!$A$6:$N$18,O$5,FALSE)*N22/1000))</f>
        <v>46.019539999999999</v>
      </c>
      <c r="P22" s="540">
        <f>IF(N22="","",IF(VLOOKUP($A22, 'Ex Post LI &amp; Eligibility Stats'!$A$6:$N$18,P$5,FALSE)="N/A",0,VLOOKUP($A22,'Ex Post LI &amp; Eligibility Stats'!$A$6:$N$18,P$5,FALSE)*N22/1000))</f>
        <v>31.924550000000004</v>
      </c>
      <c r="Q22" s="106">
        <v>1739</v>
      </c>
      <c r="R22" s="539">
        <f>IF(Q22="","",IF(VLOOKUP($A22,  'Ex Ante LI &amp; Eligibility Stats'!$A$6:$N$18,R$5,FALSE)="N/A",0,VLOOKUP($A22, 'Ex Ante LI &amp; Eligibility Stats'!$A$6:$N$18,R$5,FALSE)*Q22/1000))</f>
        <v>43.71846</v>
      </c>
      <c r="S22" s="584">
        <f>IF(Q22="","",IF(VLOOKUP($A22, 'Ex Post LI &amp; Eligibility Stats'!$A$6:$N$18,S$5,FALSE)="N/A",0,VLOOKUP($A22,'Ex Post LI &amp; Eligibility Stats'!$A$6:$N$18,S$5,FALSE)*Q22/1000))</f>
        <v>32.258450000000003</v>
      </c>
      <c r="T22" s="673">
        <v>387153</v>
      </c>
      <c r="U22" s="575"/>
      <c r="V22" s="575"/>
      <c r="W22" s="575"/>
      <c r="X22" s="575"/>
      <c r="Y22" s="575"/>
      <c r="Z22" s="575"/>
      <c r="AA22" s="575"/>
      <c r="AB22" s="575"/>
      <c r="AC22" s="575"/>
      <c r="AD22" s="575"/>
      <c r="AE22" s="575"/>
    </row>
    <row r="23" spans="1:31" ht="12" customHeight="1" x14ac:dyDescent="0.25">
      <c r="A23" s="6" t="s">
        <v>176</v>
      </c>
      <c r="B23" s="106">
        <v>4390</v>
      </c>
      <c r="C23" s="531">
        <f>IF(B23="","",IF(VLOOKUP($A23,  'Ex Ante LI &amp; Eligibility Stats'!$A$6:$N$18,C$5,FALSE)="N/A",0,VLOOKUP($A23, 'Ex Ante LI &amp; Eligibility Stats'!$A$6:$N$18,C$5,FALSE)*B23/1000))</f>
        <v>20.062300000000004</v>
      </c>
      <c r="D23" s="532">
        <f>IF(B23="","",IF(VLOOKUP($A23, 'Ex Post LI &amp; Eligibility Stats'!$A$6:$N$18,D$5,FALSE)="N/A",0,VLOOKUP($A23,'Ex Post LI &amp; Eligibility Stats'!$A$6:$N$18,D$5,FALSE)*B23/1000))</f>
        <v>1.5803999999999998</v>
      </c>
      <c r="E23" s="106">
        <v>4415</v>
      </c>
      <c r="F23" s="531">
        <f>IF(E23="","",IF(VLOOKUP($A23,  'Ex Ante LI &amp; Eligibility Stats'!$A$6:$N$18,F$5,FALSE)="N/A",0,VLOOKUP($A23, 'Ex Ante LI &amp; Eligibility Stats'!$A$6:$N$18,F$5,FALSE)*E23/1000))</f>
        <v>20.176550000000002</v>
      </c>
      <c r="G23" s="532">
        <f>IF(E23="","",IF(VLOOKUP($A23, 'Ex Post LI &amp; Eligibility Stats'!$A$6:$N$18,G$5,FALSE)="N/A",0,VLOOKUP($A23,'Ex Post LI &amp; Eligibility Stats'!$A$6:$N$18,G$5,FALSE)*E23/1000))</f>
        <v>1.5893999999999999</v>
      </c>
      <c r="H23" s="530">
        <v>4438</v>
      </c>
      <c r="I23" s="531">
        <f>IF(H23="","",IF(VLOOKUP($A23,  'Ex Ante LI &amp; Eligibility Stats'!$A$6:$N$18,I$5,FALSE)="N/A",0,VLOOKUP($A23, 'Ex Ante LI &amp; Eligibility Stats'!$A$6:$N$18,I$5,FALSE)*H23/1000))</f>
        <v>20.281659999999999</v>
      </c>
      <c r="J23" s="532">
        <f>IF(H23="","",IF(VLOOKUP($A23, 'Ex Post LI &amp; Eligibility Stats'!$A$6:$N$18,J$5,FALSE)="N/A",0,VLOOKUP($A23,'Ex Post LI &amp; Eligibility Stats'!$A$6:$N$18,J$5,FALSE)*H23/1000))</f>
        <v>1.5976799999999998</v>
      </c>
      <c r="K23" s="106">
        <v>4469</v>
      </c>
      <c r="L23" s="539">
        <f>IF(K23="","",IF(VLOOKUP($A23,  'Ex Ante LI &amp; Eligibility Stats'!$A$6:$N$18,L$5,FALSE)="N/A",0,VLOOKUP($A23, 'Ex Ante LI &amp; Eligibility Stats'!$A$6:$N$18,L$5,FALSE)*K23/1000))</f>
        <v>20.110499999999998</v>
      </c>
      <c r="M23" s="540">
        <f>IF(K23="","",IF(VLOOKUP($A23, 'Ex Post LI &amp; Eligibility Stats'!$A$6:$N$18,M$5,FALSE)="N/A",0,VLOOKUP($A23,'Ex Post LI &amp; Eligibility Stats'!$A$6:$N$18,M$5,FALSE)*K23/1000))</f>
        <v>1.6088399999999998</v>
      </c>
      <c r="N23" s="106">
        <v>4510</v>
      </c>
      <c r="O23" s="539">
        <f>IF(N23="","",IF(VLOOKUP($A23,  'Ex Ante LI &amp; Eligibility Stats'!$A$6:$N$18,O$5,FALSE)="N/A",0,VLOOKUP($A23, 'Ex Ante LI &amp; Eligibility Stats'!$A$6:$N$18,O$5,FALSE)*N23/1000))</f>
        <v>22.008800000000001</v>
      </c>
      <c r="P23" s="540">
        <f>IF(N23="","",IF(VLOOKUP($A23, 'Ex Post LI &amp; Eligibility Stats'!$A$6:$N$18,P$5,FALSE)="N/A",0,VLOOKUP($A23,'Ex Post LI &amp; Eligibility Stats'!$A$6:$N$18,P$5,FALSE)*N23/1000))</f>
        <v>1.6235999999999999</v>
      </c>
      <c r="Q23" s="106">
        <v>4578</v>
      </c>
      <c r="R23" s="539">
        <f>IF(Q23="","",IF(VLOOKUP($A23,  'Ex Ante LI &amp; Eligibility Stats'!$A$6:$N$18,R$5,FALSE)="N/A",0,VLOOKUP($A23, 'Ex Ante LI &amp; Eligibility Stats'!$A$6:$N$18,R$5,FALSE)*Q23/1000))</f>
        <v>17.44218</v>
      </c>
      <c r="S23" s="584">
        <f>IF(Q23="","",IF(VLOOKUP($A23, 'Ex Post LI &amp; Eligibility Stats'!$A$6:$N$18,S$5,FALSE)="N/A",0,VLOOKUP($A23,'Ex Post LI &amp; Eligibility Stats'!$A$6:$N$18,S$5,FALSE)*Q23/1000))</f>
        <v>1.64808</v>
      </c>
      <c r="T23" s="673"/>
      <c r="U23" s="575"/>
      <c r="V23" s="575"/>
      <c r="W23" s="575"/>
      <c r="X23" s="575"/>
      <c r="Y23" s="575"/>
      <c r="Z23" s="575"/>
      <c r="AA23" s="575"/>
      <c r="AB23" s="575"/>
      <c r="AC23" s="575"/>
      <c r="AD23" s="575"/>
      <c r="AE23" s="575"/>
    </row>
    <row r="24" spans="1:31" ht="12" customHeight="1" x14ac:dyDescent="0.25">
      <c r="A24" s="541" t="s">
        <v>292</v>
      </c>
      <c r="B24" s="546">
        <v>79153</v>
      </c>
      <c r="C24" s="543">
        <f>IF(B24="","",IF(VLOOKUP($A24,  'Ex Ante LI &amp; Eligibility Stats'!$A$6:$N$18,C$5,FALSE)="N/A",0,VLOOKUP($A24, 'Ex Ante LI &amp; Eligibility Stats'!$A$6:$N$18,C$5,FALSE)*B24/1000))</f>
        <v>0</v>
      </c>
      <c r="D24" s="544">
        <f>IF(B24="","",IF(VLOOKUP($A24, 'Ex Post LI &amp; Eligibility Stats'!$A$6:$N$18,D$5,FALSE)="N/A",0,VLOOKUP($A24,'Ex Post LI &amp; Eligibility Stats'!$A$6:$N$18,D$5,FALSE)*B24/1000))</f>
        <v>22.162840000000003</v>
      </c>
      <c r="E24" s="542">
        <v>79247</v>
      </c>
      <c r="F24" s="543">
        <f>IF(E24="","",IF(VLOOKUP($A24,  'Ex Ante LI &amp; Eligibility Stats'!$A$6:$N$18,F$5,FALSE)="N/A",0,VLOOKUP($A24, 'Ex Ante LI &amp; Eligibility Stats'!$A$6:$N$18,F$5,FALSE)*E24/1000))</f>
        <v>0</v>
      </c>
      <c r="G24" s="544">
        <f>IF(E24="","",IF(VLOOKUP($A24, 'Ex Post LI &amp; Eligibility Stats'!$A$6:$N$18,G$5,FALSE)="N/A",0,VLOOKUP($A24,'Ex Post LI &amp; Eligibility Stats'!$A$6:$N$18,G$5,FALSE)*E24/1000))</f>
        <v>22.189160000000005</v>
      </c>
      <c r="H24" s="546">
        <v>79501</v>
      </c>
      <c r="I24" s="543">
        <f>IF(H24="","",IF(VLOOKUP($A24,  'Ex Ante LI &amp; Eligibility Stats'!$A$6:$N$18,I$5,FALSE)="N/A",0,VLOOKUP($A24, 'Ex Ante LI &amp; Eligibility Stats'!$A$6:$N$18,I$5,FALSE)*H24/1000))</f>
        <v>0</v>
      </c>
      <c r="J24" s="544">
        <f>IF(H24="","",IF(VLOOKUP($A24, 'Ex Post LI &amp; Eligibility Stats'!$A$6:$N$18,J$5,FALSE)="N/A",0,VLOOKUP($A24,'Ex Post LI &amp; Eligibility Stats'!$A$6:$N$18,J$5,FALSE)*H24/1000))</f>
        <v>22.260280000000002</v>
      </c>
      <c r="K24" s="547">
        <v>80211</v>
      </c>
      <c r="L24" s="548">
        <f>IF(K24="","",IF(VLOOKUP($A24,  'Ex Ante LI &amp; Eligibility Stats'!$A$6:$N$18,L$5,FALSE)="N/A",0,VLOOKUP($A24, 'Ex Ante LI &amp; Eligibility Stats'!$A$6:$N$18,L$5,FALSE)*K24/1000))</f>
        <v>0</v>
      </c>
      <c r="M24" s="549">
        <f>IF(K24="","",IF(VLOOKUP($A24, 'Ex Post LI &amp; Eligibility Stats'!$A$6:$N$18,M$5,FALSE)="N/A",0,VLOOKUP($A24,'Ex Post LI &amp; Eligibility Stats'!$A$6:$N$18,M$5,FALSE)*K24/1000))</f>
        <v>22.45908</v>
      </c>
      <c r="N24" s="547">
        <v>95726</v>
      </c>
      <c r="O24" s="548">
        <f>IF(N24="","",IF(VLOOKUP($A24,  'Ex Ante LI &amp; Eligibility Stats'!$A$6:$N$18,O$5,FALSE)="N/A",0,VLOOKUP($A24, 'Ex Ante LI &amp; Eligibility Stats'!$A$6:$N$18,O$5,FALSE)*N24/1000))</f>
        <v>15.31616</v>
      </c>
      <c r="P24" s="549">
        <f>IF(N24="","",IF(VLOOKUP($A24, 'Ex Post LI &amp; Eligibility Stats'!$A$6:$N$18,P$5,FALSE)="N/A",0,VLOOKUP($A24,'Ex Post LI &amp; Eligibility Stats'!$A$6:$N$18,P$5,FALSE)*N24/1000))</f>
        <v>26.803280000000001</v>
      </c>
      <c r="Q24" s="546">
        <v>113503</v>
      </c>
      <c r="R24" s="548">
        <f>IF(Q24="","",IF(VLOOKUP($A24,  'Ex Ante LI &amp; Eligibility Stats'!$A$6:$N$18,R$5,FALSE)="N/A",0,VLOOKUP($A24, 'Ex Ante LI &amp; Eligibility Stats'!$A$6:$N$18,R$5,FALSE)*Q24/1000))</f>
        <v>24.970659999999999</v>
      </c>
      <c r="S24" s="588">
        <f>IF(Q24="","",IF(VLOOKUP($A24, 'Ex Post LI &amp; Eligibility Stats'!$A$6:$N$18,S$5,FALSE)="N/A",0,VLOOKUP($A24,'Ex Post LI &amp; Eligibility Stats'!$A$6:$N$18,S$5,FALSE)*Q24/1000))</f>
        <v>31.780840000000005</v>
      </c>
      <c r="T24" s="550" t="s">
        <v>21</v>
      </c>
    </row>
    <row r="25" spans="1:31" ht="12" customHeight="1" thickBot="1" x14ac:dyDescent="0.35">
      <c r="A25" s="589" t="s">
        <v>293</v>
      </c>
      <c r="B25" s="552">
        <f t="shared" ref="B25:S25" si="2">SUM(B17:B24)</f>
        <v>88243</v>
      </c>
      <c r="C25" s="553">
        <f t="shared" si="2"/>
        <v>106.23464</v>
      </c>
      <c r="D25" s="554">
        <f t="shared" si="2"/>
        <v>356.95390999999995</v>
      </c>
      <c r="E25" s="552">
        <f t="shared" si="2"/>
        <v>88334</v>
      </c>
      <c r="F25" s="553">
        <f t="shared" si="2"/>
        <v>106.63885000000001</v>
      </c>
      <c r="G25" s="554">
        <f t="shared" si="2"/>
        <v>348.82836000000009</v>
      </c>
      <c r="H25" s="552">
        <f t="shared" si="2"/>
        <v>88583</v>
      </c>
      <c r="I25" s="553">
        <f t="shared" si="2"/>
        <v>104.65655</v>
      </c>
      <c r="J25" s="554">
        <f t="shared" si="2"/>
        <v>345.89236000000005</v>
      </c>
      <c r="K25" s="556">
        <f t="shared" si="2"/>
        <v>89340</v>
      </c>
      <c r="L25" s="557">
        <f t="shared" si="2"/>
        <v>110.12186</v>
      </c>
      <c r="M25" s="559">
        <f t="shared" si="2"/>
        <v>346.04962999999998</v>
      </c>
      <c r="N25" s="556">
        <f t="shared" si="2"/>
        <v>104889</v>
      </c>
      <c r="O25" s="557">
        <f t="shared" si="2"/>
        <v>368.22500000000002</v>
      </c>
      <c r="P25" s="559">
        <f t="shared" si="2"/>
        <v>333.32973000000004</v>
      </c>
      <c r="Q25" s="552">
        <f t="shared" si="2"/>
        <v>123011</v>
      </c>
      <c r="R25" s="557">
        <f>SUM(R17:R24)</f>
        <v>378.42130000000003</v>
      </c>
      <c r="S25" s="559">
        <f t="shared" si="2"/>
        <v>372.09316999999999</v>
      </c>
      <c r="T25" s="558"/>
      <c r="U25" s="575"/>
      <c r="V25" s="575"/>
      <c r="W25" s="575"/>
      <c r="X25" s="575"/>
      <c r="Y25" s="575"/>
      <c r="Z25" s="575"/>
      <c r="AA25" s="575"/>
      <c r="AB25" s="575"/>
      <c r="AC25" s="575"/>
      <c r="AD25" s="575"/>
      <c r="AE25" s="575"/>
    </row>
    <row r="26" spans="1:31" ht="14" thickTop="1" thickBot="1" x14ac:dyDescent="0.35">
      <c r="A26" s="551" t="s">
        <v>294</v>
      </c>
      <c r="B26" s="552">
        <f>SUM(B15+B25)</f>
        <v>249592</v>
      </c>
      <c r="C26" s="553">
        <f>+C15+C25</f>
        <v>303.92678000000001</v>
      </c>
      <c r="D26" s="590">
        <f>+D15+D25</f>
        <v>681.28134</v>
      </c>
      <c r="E26" s="552">
        <f>SUM(E15+E25)</f>
        <v>249595</v>
      </c>
      <c r="F26" s="553">
        <f>+F15+F25</f>
        <v>301.98198000000002</v>
      </c>
      <c r="G26" s="590">
        <f>+G15+G25</f>
        <v>664.34561000000008</v>
      </c>
      <c r="H26" s="591">
        <f>SUM(H15+H25)</f>
        <v>249134</v>
      </c>
      <c r="I26" s="553">
        <f>+I15+I25</f>
        <v>298.53358999999995</v>
      </c>
      <c r="J26" s="590">
        <f>+J15+J25</f>
        <v>662.76033000000007</v>
      </c>
      <c r="K26" s="556">
        <f>SUM(K15+K25)</f>
        <v>249137</v>
      </c>
      <c r="L26" s="557">
        <f>+L15+L25</f>
        <v>341.09230000000002</v>
      </c>
      <c r="M26" s="592">
        <f>+M15+M25</f>
        <v>670.38006999999993</v>
      </c>
      <c r="N26" s="556">
        <f>SUM(N15+N25)</f>
        <v>264480</v>
      </c>
      <c r="O26" s="557">
        <f>+O15+O25</f>
        <v>653.41811800000005</v>
      </c>
      <c r="P26" s="592">
        <f>+P15+P25</f>
        <v>656.67078000000004</v>
      </c>
      <c r="Q26" s="552">
        <f>SUM(Q15+Q25)</f>
        <v>282468</v>
      </c>
      <c r="R26" s="557">
        <f>+R15+R25</f>
        <v>693.83976400000006</v>
      </c>
      <c r="S26" s="592">
        <f>+S15+S25</f>
        <v>699.74288999999999</v>
      </c>
      <c r="T26" s="558"/>
      <c r="U26" s="575"/>
      <c r="V26" s="575"/>
      <c r="W26" s="575"/>
      <c r="X26" s="575"/>
      <c r="Y26" s="575"/>
      <c r="Z26" s="575"/>
      <c r="AA26" s="575"/>
      <c r="AB26" s="575"/>
      <c r="AC26" s="575"/>
      <c r="AD26" s="575"/>
      <c r="AE26" s="575"/>
    </row>
    <row r="27" spans="1:31" ht="3" customHeight="1" thickTop="1" x14ac:dyDescent="0.3">
      <c r="A27" s="593"/>
      <c r="B27" s="530"/>
      <c r="C27" s="594"/>
      <c r="D27" s="595"/>
      <c r="E27" s="530"/>
      <c r="F27" s="594"/>
      <c r="G27" s="596"/>
      <c r="H27" s="530"/>
      <c r="I27" s="594"/>
      <c r="J27" s="596"/>
      <c r="K27" s="538"/>
      <c r="L27" s="597"/>
      <c r="M27" s="598"/>
      <c r="N27" s="538"/>
      <c r="O27" s="599"/>
      <c r="P27" s="600"/>
      <c r="Q27" s="530"/>
      <c r="R27" s="599"/>
      <c r="S27" s="600"/>
      <c r="T27" s="601"/>
      <c r="U27" s="575"/>
      <c r="V27" s="575"/>
      <c r="W27" s="575"/>
      <c r="X27" s="575"/>
      <c r="Y27" s="575"/>
      <c r="Z27" s="575"/>
      <c r="AA27" s="575"/>
      <c r="AB27" s="575"/>
      <c r="AC27" s="575"/>
      <c r="AD27" s="575"/>
      <c r="AE27" s="575"/>
    </row>
    <row r="28" spans="1:31" ht="5.15" customHeight="1" x14ac:dyDescent="0.3">
      <c r="A28" s="593"/>
      <c r="B28" s="530"/>
      <c r="C28" s="594"/>
      <c r="D28" s="595"/>
      <c r="E28" s="530"/>
      <c r="F28" s="594"/>
      <c r="G28" s="596"/>
      <c r="H28" s="530"/>
      <c r="I28" s="594"/>
      <c r="J28" s="596"/>
      <c r="K28" s="538"/>
      <c r="L28" s="597"/>
      <c r="M28" s="598"/>
      <c r="N28" s="538"/>
      <c r="O28" s="599"/>
      <c r="P28" s="600"/>
      <c r="Q28" s="530"/>
      <c r="R28" s="599"/>
      <c r="S28" s="600"/>
      <c r="T28" s="601"/>
      <c r="U28" s="575"/>
      <c r="V28" s="575"/>
      <c r="W28" s="575"/>
      <c r="X28" s="575"/>
      <c r="Y28" s="575"/>
      <c r="Z28" s="575"/>
      <c r="AA28" s="575"/>
      <c r="AB28" s="575"/>
      <c r="AC28" s="575"/>
      <c r="AD28" s="575"/>
      <c r="AE28" s="575"/>
    </row>
    <row r="29" spans="1:31" ht="5.15" customHeight="1" x14ac:dyDescent="0.25">
      <c r="A29" s="602"/>
      <c r="B29" s="530"/>
      <c r="C29" s="603"/>
      <c r="D29" s="603"/>
      <c r="E29" s="603"/>
      <c r="F29" s="603"/>
      <c r="G29" s="603"/>
      <c r="H29" s="603"/>
      <c r="I29" s="603"/>
      <c r="J29" s="603"/>
      <c r="K29" s="604"/>
      <c r="L29" s="605"/>
      <c r="M29" s="605"/>
      <c r="N29" s="604"/>
      <c r="O29" s="604"/>
      <c r="P29" s="604"/>
      <c r="Q29" s="603"/>
      <c r="R29" s="604"/>
      <c r="S29" s="604"/>
      <c r="T29" s="606"/>
    </row>
    <row r="30" spans="1:31" hidden="1" x14ac:dyDescent="0.25">
      <c r="A30" s="602"/>
      <c r="B30" s="530"/>
      <c r="C30" s="603">
        <f>C5+6</f>
        <v>8</v>
      </c>
      <c r="D30" s="603">
        <f>D5+6</f>
        <v>8</v>
      </c>
      <c r="E30" s="603"/>
      <c r="F30" s="603">
        <f>F5+6</f>
        <v>9</v>
      </c>
      <c r="G30" s="603">
        <f>G5+6</f>
        <v>9</v>
      </c>
      <c r="H30" s="603"/>
      <c r="I30" s="603">
        <f>I5+6</f>
        <v>10</v>
      </c>
      <c r="J30" s="603">
        <f>J5+6</f>
        <v>10</v>
      </c>
      <c r="K30" s="604"/>
      <c r="L30" s="605">
        <f>L5+6</f>
        <v>11</v>
      </c>
      <c r="M30" s="605">
        <f>M5+6</f>
        <v>11</v>
      </c>
      <c r="N30" s="604"/>
      <c r="O30" s="604">
        <f>O5+6</f>
        <v>12</v>
      </c>
      <c r="P30" s="604">
        <f>P5+6</f>
        <v>12</v>
      </c>
      <c r="Q30" s="603"/>
      <c r="R30" s="604">
        <f>R5+6</f>
        <v>13</v>
      </c>
      <c r="S30" s="604">
        <f>S5+6</f>
        <v>13</v>
      </c>
      <c r="T30" s="607"/>
    </row>
    <row r="31" spans="1:31" ht="11.25" customHeight="1" x14ac:dyDescent="0.3">
      <c r="A31" s="541"/>
      <c r="B31" s="677" t="s">
        <v>12</v>
      </c>
      <c r="C31" s="678"/>
      <c r="D31" s="679"/>
      <c r="E31" s="677" t="s">
        <v>36</v>
      </c>
      <c r="F31" s="678"/>
      <c r="G31" s="679"/>
      <c r="H31" s="677" t="s">
        <v>37</v>
      </c>
      <c r="I31" s="678"/>
      <c r="J31" s="679"/>
      <c r="K31" s="677" t="s">
        <v>15</v>
      </c>
      <c r="L31" s="678"/>
      <c r="M31" s="679"/>
      <c r="N31" s="677" t="s">
        <v>38</v>
      </c>
      <c r="O31" s="678"/>
      <c r="P31" s="679"/>
      <c r="Q31" s="677" t="s">
        <v>17</v>
      </c>
      <c r="R31" s="678"/>
      <c r="S31" s="679"/>
      <c r="T31" s="608"/>
      <c r="U31" s="609"/>
    </row>
    <row r="32" spans="1:31" ht="43.5" customHeight="1" x14ac:dyDescent="0.3">
      <c r="A32" s="518" t="s">
        <v>286</v>
      </c>
      <c r="B32" s="519" t="s">
        <v>287</v>
      </c>
      <c r="C32" s="610" t="s">
        <v>295</v>
      </c>
      <c r="D32" s="524" t="s">
        <v>296</v>
      </c>
      <c r="E32" s="523" t="s">
        <v>287</v>
      </c>
      <c r="F32" s="610" t="s">
        <v>295</v>
      </c>
      <c r="G32" s="524" t="s">
        <v>296</v>
      </c>
      <c r="H32" s="523" t="s">
        <v>287</v>
      </c>
      <c r="I32" s="610" t="s">
        <v>295</v>
      </c>
      <c r="J32" s="524" t="s">
        <v>296</v>
      </c>
      <c r="K32" s="525" t="s">
        <v>287</v>
      </c>
      <c r="L32" s="513" t="s">
        <v>295</v>
      </c>
      <c r="M32" s="514" t="s">
        <v>296</v>
      </c>
      <c r="N32" s="525" t="s">
        <v>287</v>
      </c>
      <c r="O32" s="611" t="s">
        <v>295</v>
      </c>
      <c r="P32" s="612" t="s">
        <v>296</v>
      </c>
      <c r="Q32" s="523" t="s">
        <v>287</v>
      </c>
      <c r="R32" s="611" t="s">
        <v>295</v>
      </c>
      <c r="S32" s="612" t="s">
        <v>296</v>
      </c>
      <c r="T32" s="514" t="s">
        <v>218</v>
      </c>
      <c r="U32" s="605"/>
    </row>
    <row r="33" spans="1:21" ht="13" x14ac:dyDescent="0.3">
      <c r="A33" s="518" t="s">
        <v>34</v>
      </c>
      <c r="B33" s="519"/>
      <c r="C33" s="613"/>
      <c r="D33" s="521"/>
      <c r="E33" s="520"/>
      <c r="F33" s="520"/>
      <c r="G33" s="521"/>
      <c r="H33" s="523"/>
      <c r="I33" s="520"/>
      <c r="J33" s="520"/>
      <c r="K33" s="525"/>
      <c r="L33" s="515"/>
      <c r="M33" s="526"/>
      <c r="N33" s="525"/>
      <c r="O33" s="527"/>
      <c r="P33" s="528"/>
      <c r="Q33" s="523"/>
      <c r="R33" s="527"/>
      <c r="S33" s="528"/>
      <c r="T33" s="528"/>
      <c r="U33" s="605"/>
    </row>
    <row r="34" spans="1:21" ht="11.25" customHeight="1" x14ac:dyDescent="0.25">
      <c r="A34" s="6" t="s">
        <v>35</v>
      </c>
      <c r="B34" s="582">
        <v>281</v>
      </c>
      <c r="C34" s="531">
        <f>IF(B34="","",IF(VLOOKUP($A34,  'Ex Ante LI &amp; Eligibility Stats'!$A$6:$N$18,C$30,FALSE)="N/A",0,VLOOKUP($A34, 'Ex Ante LI &amp; Eligibility Stats'!$A$6:$N$18,C$30,FALSE)*B34/1000))</f>
        <v>244.48685999999998</v>
      </c>
      <c r="D34" s="532">
        <f>IF(B34="","",IF(VLOOKUP($A34, 'Ex Post LI &amp; Eligibility Stats'!$A$6:$N$18,D$30,FALSE)="N/A",0,VLOOKUP($A34,'Ex Post LI &amp; Eligibility Stats'!$A$6:$N$18,D$30,FALSE)*B34/1000))</f>
        <v>246.44262000000001</v>
      </c>
      <c r="E34" s="531"/>
      <c r="F34" s="580"/>
      <c r="G34" s="578"/>
      <c r="H34" s="531"/>
      <c r="I34" s="580"/>
      <c r="J34" s="578"/>
      <c r="K34" s="614"/>
      <c r="L34" s="615"/>
      <c r="M34" s="616"/>
      <c r="N34" s="614"/>
      <c r="O34" s="535"/>
      <c r="P34" s="536"/>
      <c r="Q34" s="617"/>
      <c r="R34" s="535"/>
      <c r="S34" s="536"/>
      <c r="T34" s="537">
        <v>10424</v>
      </c>
      <c r="U34" s="605"/>
    </row>
    <row r="35" spans="1:21" ht="13" customHeight="1" x14ac:dyDescent="0.25">
      <c r="A35" s="6" t="s">
        <v>20</v>
      </c>
      <c r="B35" s="577">
        <v>25</v>
      </c>
      <c r="C35" s="531">
        <f>IF(B35="","",IF(VLOOKUP($A35,  'Ex Ante LI &amp; Eligibility Stats'!$A$6:$N$18,C$30,FALSE)="N/A",0,VLOOKUP($A35, 'Ex Ante LI &amp; Eligibility Stats'!$A$6:$N$18,C$30,FALSE)*B35/1000))</f>
        <v>0</v>
      </c>
      <c r="D35" s="532">
        <f>IF(B35="","",IF(VLOOKUP($A35, 'Ex Post LI &amp; Eligibility Stats'!$A$6:$N$18,D$30,FALSE)="N/A",0,VLOOKUP($A35,'Ex Post LI &amp; Eligibility Stats'!$A$6:$N$18,D$30,FALSE)*B35/1000))</f>
        <v>0</v>
      </c>
      <c r="E35" s="531"/>
      <c r="F35" s="531"/>
      <c r="G35" s="532"/>
      <c r="H35" s="531"/>
      <c r="J35" s="532"/>
      <c r="K35" s="618"/>
      <c r="L35" s="619"/>
      <c r="M35" s="620"/>
      <c r="N35" s="618"/>
      <c r="O35" s="539"/>
      <c r="P35" s="540"/>
      <c r="Q35" s="621"/>
      <c r="R35" s="539"/>
      <c r="S35" s="540"/>
      <c r="T35" s="537" t="s">
        <v>21</v>
      </c>
      <c r="U35" s="605"/>
    </row>
    <row r="36" spans="1:21" ht="13" customHeight="1" x14ac:dyDescent="0.25">
      <c r="A36" s="6" t="s">
        <v>22</v>
      </c>
      <c r="B36" s="577">
        <v>0</v>
      </c>
      <c r="C36" s="531">
        <f>IF(B36="","",IF(VLOOKUP($A36,  'Ex Ante LI &amp; Eligibility Stats'!$A$6:$N$18,C$30,FALSE)="N/A",0,VLOOKUP($A36, 'Ex Ante LI &amp; Eligibility Stats'!$A$6:$N$18,C$30,FALSE)*B36/1000))</f>
        <v>0</v>
      </c>
      <c r="D36" s="532">
        <f>IF(B36="","",IF(VLOOKUP($A36, 'Ex Post LI &amp; Eligibility Stats'!$A$6:$N$18,D$30,FALSE)="N/A",0,VLOOKUP($A36,'Ex Post LI &amp; Eligibility Stats'!$A$6:$N$18,D$30,FALSE)*B36/1000))</f>
        <v>0</v>
      </c>
      <c r="E36" s="531"/>
      <c r="F36" s="531"/>
      <c r="G36" s="532"/>
      <c r="H36" s="531"/>
      <c r="J36" s="532"/>
      <c r="K36" s="618"/>
      <c r="L36" s="619"/>
      <c r="M36" s="620"/>
      <c r="N36" s="618"/>
      <c r="O36" s="539"/>
      <c r="P36" s="540"/>
      <c r="Q36" s="621"/>
      <c r="R36" s="539"/>
      <c r="S36" s="540"/>
      <c r="T36" s="537" t="s">
        <v>21</v>
      </c>
      <c r="U36" s="605"/>
    </row>
    <row r="37" spans="1:21" ht="13" customHeight="1" x14ac:dyDescent="0.25">
      <c r="A37" s="6" t="s">
        <v>127</v>
      </c>
      <c r="B37" s="577">
        <v>5789</v>
      </c>
      <c r="C37" s="531">
        <f>IF(B37="","",IF(VLOOKUP($A37,  'Ex Ante LI &amp; Eligibility Stats'!$A$6:$N$18,C$30,FALSE)="N/A",0,VLOOKUP($A37, 'Ex Ante LI &amp; Eligibility Stats'!$A$6:$N$18,C$30,FALSE)*B37/1000))</f>
        <v>4.0175659999999995</v>
      </c>
      <c r="D37" s="532">
        <f>IF(B37="","",IF(VLOOKUP($A37, 'Ex Post LI &amp; Eligibility Stats'!$A$6:$N$18,D$30,FALSE)="N/A",0,VLOOKUP($A37,'Ex Post LI &amp; Eligibility Stats'!$A$6:$N$18,D$30,FALSE)*B37/1000))</f>
        <v>1.6788099999999999</v>
      </c>
      <c r="E37" s="531"/>
      <c r="F37" s="531"/>
      <c r="G37" s="532"/>
      <c r="H37" s="531"/>
      <c r="I37" s="531"/>
      <c r="J37" s="532"/>
      <c r="K37" s="618"/>
      <c r="L37" s="619"/>
      <c r="M37" s="620"/>
      <c r="N37" s="618"/>
      <c r="O37" s="539"/>
      <c r="P37" s="540"/>
      <c r="Q37" s="621"/>
      <c r="R37" s="539"/>
      <c r="S37" s="540"/>
      <c r="T37" s="537" t="s">
        <v>21</v>
      </c>
      <c r="U37" s="605"/>
    </row>
    <row r="38" spans="1:21" ht="13" customHeight="1" x14ac:dyDescent="0.25">
      <c r="A38" s="541" t="s">
        <v>128</v>
      </c>
      <c r="B38" s="546">
        <v>151719</v>
      </c>
      <c r="C38" s="543">
        <f>IF(B38="","",IF(VLOOKUP($A38,  'Ex Ante LI &amp; Eligibility Stats'!$A$6:$N$18,C$30,FALSE)="N/A",0,VLOOKUP($A38, 'Ex Ante LI &amp; Eligibility Stats'!$A$6:$N$18,C$30,FALSE)*B38/1000))</f>
        <v>100.74141600000002</v>
      </c>
      <c r="D38" s="544">
        <f>IF(B38="","",IF(VLOOKUP($A38, 'Ex Post LI &amp; Eligibility Stats'!$A$6:$N$18,D$30,FALSE)="N/A",0,VLOOKUP($A38,'Ex Post LI &amp; Eligibility Stats'!$A$6:$N$18,D$30,FALSE)*B38/1000))</f>
        <v>86.479829999999993</v>
      </c>
      <c r="E38" s="543"/>
      <c r="F38" s="543"/>
      <c r="G38" s="544"/>
      <c r="H38" s="622"/>
      <c r="I38" s="543"/>
      <c r="J38" s="544"/>
      <c r="K38" s="623"/>
      <c r="L38" s="624"/>
      <c r="M38" s="625"/>
      <c r="N38" s="623"/>
      <c r="O38" s="548"/>
      <c r="P38" s="549"/>
      <c r="Q38" s="626"/>
      <c r="R38" s="548"/>
      <c r="S38" s="549"/>
      <c r="T38" s="550" t="s">
        <v>21</v>
      </c>
      <c r="U38" s="605"/>
    </row>
    <row r="39" spans="1:21" ht="15.65" customHeight="1" thickBot="1" x14ac:dyDescent="0.35">
      <c r="A39" s="589" t="s">
        <v>290</v>
      </c>
      <c r="B39" s="552">
        <f>SUM(B34:B38)</f>
        <v>157814</v>
      </c>
      <c r="C39" s="553">
        <f t="shared" ref="C39:D39" si="3">SUM(C34:C38)</f>
        <v>349.24584199999998</v>
      </c>
      <c r="D39" s="554">
        <f t="shared" si="3"/>
        <v>334.60126000000002</v>
      </c>
      <c r="E39" s="552"/>
      <c r="F39" s="553"/>
      <c r="G39" s="554"/>
      <c r="H39" s="552"/>
      <c r="I39" s="553"/>
      <c r="J39" s="554"/>
      <c r="K39" s="556"/>
      <c r="L39" s="627"/>
      <c r="M39" s="628"/>
      <c r="N39" s="556"/>
      <c r="O39" s="557"/>
      <c r="P39" s="558"/>
      <c r="Q39" s="552"/>
      <c r="R39" s="557"/>
      <c r="S39" s="558"/>
      <c r="T39" s="601"/>
      <c r="U39" s="605"/>
    </row>
    <row r="40" spans="1:21" ht="15.65" customHeight="1" thickTop="1" x14ac:dyDescent="0.3">
      <c r="A40" s="518" t="s">
        <v>291</v>
      </c>
      <c r="B40" s="561"/>
      <c r="C40" s="562"/>
      <c r="D40" s="563"/>
      <c r="E40" s="561"/>
      <c r="F40" s="566"/>
      <c r="G40" s="563"/>
      <c r="H40" s="561"/>
      <c r="I40" s="566"/>
      <c r="J40" s="629"/>
      <c r="K40" s="630"/>
      <c r="L40" s="631"/>
      <c r="M40" s="632"/>
      <c r="N40" s="630"/>
      <c r="O40" s="570"/>
      <c r="P40" s="571"/>
      <c r="Q40" s="633"/>
      <c r="R40" s="570"/>
      <c r="S40" s="573"/>
      <c r="T40" s="574"/>
      <c r="U40" s="605"/>
    </row>
    <row r="41" spans="1:21" ht="12.65" customHeight="1" x14ac:dyDescent="0.25">
      <c r="A41" s="6" t="s">
        <v>25</v>
      </c>
      <c r="B41" s="634">
        <v>443</v>
      </c>
      <c r="C41" s="635">
        <v>72</v>
      </c>
      <c r="D41" s="578">
        <f>IF(B41="","",IF(VLOOKUP($A41, 'Ex Post LI &amp; Eligibility Stats'!$A$6:$N$18,D$30,FALSE)="N/A",0,VLOOKUP($A41,'Ex Post LI &amp; Eligibility Stats'!$A$6:$N$18,D$30,FALSE)*B41/1000))</f>
        <v>94.979199999999992</v>
      </c>
      <c r="E41" s="531"/>
      <c r="F41" s="636"/>
      <c r="G41" s="578"/>
      <c r="H41" s="531"/>
      <c r="I41" s="636"/>
      <c r="J41" s="578"/>
      <c r="K41" s="637"/>
      <c r="L41" s="615"/>
      <c r="M41" s="616"/>
      <c r="N41" s="637"/>
      <c r="O41" s="535"/>
      <c r="P41" s="536"/>
      <c r="Q41" s="582"/>
      <c r="R41" s="535"/>
      <c r="S41" s="536"/>
      <c r="T41" s="583">
        <v>592761</v>
      </c>
      <c r="U41" s="605"/>
    </row>
    <row r="42" spans="1:21" ht="12.65" customHeight="1" x14ac:dyDescent="0.25">
      <c r="A42" s="6" t="s">
        <v>26</v>
      </c>
      <c r="B42" s="577">
        <v>1342</v>
      </c>
      <c r="C42" s="638">
        <v>168</v>
      </c>
      <c r="D42" s="532">
        <f>IF(B42="","",IF(VLOOKUP($A42, 'Ex Post LI &amp; Eligibility Stats'!$A$6:$N$18,D$30,FALSE)="N/A",0,VLOOKUP($A42,'Ex Post LI &amp; Eligibility Stats'!$A$6:$N$18,D$30,FALSE)*B42/1000))</f>
        <v>153.25639999999999</v>
      </c>
      <c r="E42" s="531"/>
      <c r="F42" s="639"/>
      <c r="G42" s="532"/>
      <c r="H42" s="531"/>
      <c r="I42" s="639"/>
      <c r="J42" s="532"/>
      <c r="K42" s="640"/>
      <c r="L42" s="619"/>
      <c r="M42" s="620"/>
      <c r="N42" s="640"/>
      <c r="O42" s="539"/>
      <c r="P42" s="540"/>
      <c r="Q42" s="577"/>
      <c r="R42" s="539"/>
      <c r="S42" s="540"/>
      <c r="T42" s="583">
        <v>592761</v>
      </c>
      <c r="U42" s="605"/>
    </row>
    <row r="43" spans="1:21" ht="12.65" customHeight="1" x14ac:dyDescent="0.25">
      <c r="A43" s="6" t="s">
        <v>27</v>
      </c>
      <c r="B43" s="641">
        <v>25</v>
      </c>
      <c r="C43" s="642">
        <v>9</v>
      </c>
      <c r="D43" s="532">
        <f>IF(B43="","",IF(VLOOKUP($A43, 'Ex Post LI &amp; Eligibility Stats'!$A$6:$N$18,D$30,FALSE)="N/A",0,VLOOKUP($A43,'Ex Post LI &amp; Eligibility Stats'!$A$6:$N$18,D$30,FALSE)*B43/1000))</f>
        <v>3.0375000000000001</v>
      </c>
      <c r="E43" s="531"/>
      <c r="F43" s="643"/>
      <c r="G43" s="532"/>
      <c r="H43" s="531"/>
      <c r="I43" s="531"/>
      <c r="J43" s="532"/>
      <c r="K43" s="640"/>
      <c r="L43" s="619"/>
      <c r="M43" s="620"/>
      <c r="N43" s="640"/>
      <c r="O43" s="539"/>
      <c r="P43" s="540"/>
      <c r="Q43" s="640"/>
      <c r="R43" s="539"/>
      <c r="S43" s="540"/>
      <c r="T43" s="583">
        <v>592761</v>
      </c>
      <c r="U43" s="605"/>
    </row>
    <row r="44" spans="1:21" ht="12.65" customHeight="1" x14ac:dyDescent="0.25">
      <c r="A44" s="6" t="s">
        <v>28</v>
      </c>
      <c r="B44" s="641">
        <v>472</v>
      </c>
      <c r="C44" s="642">
        <v>15</v>
      </c>
      <c r="D44" s="532">
        <f>IF(B44="","",IF(VLOOKUP($A44, 'Ex Post LI &amp; Eligibility Stats'!$A$6:$N$18,D$30,FALSE)="N/A",0,VLOOKUP($A44,'Ex Post LI &amp; Eligibility Stats'!$A$6:$N$18,D$30,FALSE)*B44/1000))</f>
        <v>29.641599999999997</v>
      </c>
      <c r="E44" s="531"/>
      <c r="F44" s="643"/>
      <c r="G44" s="532"/>
      <c r="H44" s="531"/>
      <c r="I44" s="531"/>
      <c r="J44" s="532"/>
      <c r="K44" s="640"/>
      <c r="L44" s="619"/>
      <c r="M44" s="620"/>
      <c r="N44" s="640"/>
      <c r="O44" s="539"/>
      <c r="P44" s="540"/>
      <c r="Q44" s="640"/>
      <c r="R44" s="539"/>
      <c r="S44" s="540"/>
      <c r="T44" s="583">
        <v>592761</v>
      </c>
      <c r="U44" s="605"/>
    </row>
    <row r="45" spans="1:21" ht="12.65" customHeight="1" x14ac:dyDescent="0.25">
      <c r="A45" s="6" t="s">
        <v>29</v>
      </c>
      <c r="B45" s="577">
        <v>955</v>
      </c>
      <c r="C45" s="531">
        <f>IF(B45="","",IF(VLOOKUP($A45,  'Ex Ante LI &amp; Eligibility Stats'!$A$6:$N$18,C$30,FALSE)="N/A",0,VLOOKUP($A45, 'Ex Ante LI &amp; Eligibility Stats'!$A$6:$N$18,C$30,FALSE)*B45/1000))</f>
        <v>44.111449999999998</v>
      </c>
      <c r="D45" s="532">
        <f>IF(B45="","",IF(VLOOKUP($A45, 'Ex Post LI &amp; Eligibility Stats'!$A$6:$N$18,D$30,FALSE)="N/A",0,VLOOKUP($A45,'Ex Post LI &amp; Eligibility Stats'!$A$6:$N$18,D$30,FALSE)*B45/1000))</f>
        <v>36.175400000000003</v>
      </c>
      <c r="E45" s="531"/>
      <c r="F45" s="531"/>
      <c r="G45" s="532"/>
      <c r="H45" s="531"/>
      <c r="I45" s="644"/>
      <c r="J45" s="532"/>
      <c r="K45" s="640"/>
      <c r="L45" s="619"/>
      <c r="M45" s="620"/>
      <c r="N45" s="618"/>
      <c r="O45" s="539"/>
      <c r="P45" s="540"/>
      <c r="Q45" s="577"/>
      <c r="R45" s="539"/>
      <c r="S45" s="540"/>
      <c r="T45" s="583">
        <v>10424</v>
      </c>
      <c r="U45" s="605"/>
    </row>
    <row r="46" spans="1:21" ht="12.65" customHeight="1" x14ac:dyDescent="0.25">
      <c r="A46" s="6" t="s">
        <v>129</v>
      </c>
      <c r="B46" s="577">
        <v>1725</v>
      </c>
      <c r="C46" s="531">
        <f>IF(B46="","",IF(VLOOKUP($A46,  'Ex Ante LI &amp; Eligibility Stats'!$A$6:$N$18,C$30,FALSE)="N/A",0,VLOOKUP($A46, 'Ex Ante LI &amp; Eligibility Stats'!$A$6:$N$18,C$30,FALSE)*B46/1000))</f>
        <v>41.037750000000003</v>
      </c>
      <c r="D46" s="532">
        <f>IF(B46="","",IF(VLOOKUP($A46, 'Ex Post LI &amp; Eligibility Stats'!$A$6:$N$18,D$30,FALSE)="N/A",0,VLOOKUP($A46,'Ex Post LI &amp; Eligibility Stats'!$A$6:$N$18,D$30,FALSE)*B46/1000))</f>
        <v>31.998750000000001</v>
      </c>
      <c r="E46" s="531"/>
      <c r="F46" s="531"/>
      <c r="G46" s="532"/>
      <c r="H46" s="531"/>
      <c r="I46" s="644"/>
      <c r="J46" s="532"/>
      <c r="K46" s="640"/>
      <c r="L46" s="619"/>
      <c r="M46" s="620"/>
      <c r="N46" s="618"/>
      <c r="O46" s="539"/>
      <c r="P46" s="540"/>
      <c r="Q46" s="577"/>
      <c r="R46" s="539"/>
      <c r="S46" s="540"/>
      <c r="T46" s="673">
        <v>387153</v>
      </c>
      <c r="U46" s="605"/>
    </row>
    <row r="47" spans="1:21" ht="12.65" customHeight="1" x14ac:dyDescent="0.25">
      <c r="A47" s="6" t="s">
        <v>176</v>
      </c>
      <c r="B47" s="577">
        <v>4607</v>
      </c>
      <c r="C47" s="531">
        <f>IF(B47="","",IF(VLOOKUP($A47,  'Ex Ante LI &amp; Eligibility Stats'!$A$6:$N$18,C$30,FALSE)="N/A",0,VLOOKUP($A47, 'Ex Ante LI &amp; Eligibility Stats'!$A$6:$N$18,C$30,FALSE)*B47/1000))</f>
        <v>21.83718</v>
      </c>
      <c r="D47" s="532">
        <f>IF(B47="","",IF(VLOOKUP($A47, 'Ex Post LI &amp; Eligibility Stats'!$A$6:$N$18,D$30,FALSE)="N/A",0,VLOOKUP($A47,'Ex Post LI &amp; Eligibility Stats'!$A$6:$N$18,D$30,FALSE)*B47/1000))</f>
        <v>1.65852</v>
      </c>
      <c r="E47" s="531"/>
      <c r="F47" s="531"/>
      <c r="G47" s="532"/>
      <c r="H47" s="531"/>
      <c r="I47" s="644"/>
      <c r="J47" s="532"/>
      <c r="K47" s="640"/>
      <c r="L47" s="619"/>
      <c r="M47" s="620"/>
      <c r="N47" s="640"/>
      <c r="O47" s="539"/>
      <c r="P47" s="540"/>
      <c r="Q47" s="577"/>
      <c r="R47" s="539"/>
      <c r="S47" s="540"/>
      <c r="T47" s="673"/>
      <c r="U47" s="605"/>
    </row>
    <row r="48" spans="1:21" ht="12.65" customHeight="1" x14ac:dyDescent="0.25">
      <c r="A48" s="541" t="s">
        <v>292</v>
      </c>
      <c r="B48" s="546">
        <v>117610</v>
      </c>
      <c r="C48" s="543">
        <f>IF(B48="","",IF(VLOOKUP($A48,  'Ex Ante LI &amp; Eligibility Stats'!$A$6:$N$18,C$30,FALSE)="N/A",0,VLOOKUP($A48, 'Ex Ante LI &amp; Eligibility Stats'!$A$6:$N$18,C$30,FALSE)*B48/1000))</f>
        <v>36.459099999999999</v>
      </c>
      <c r="D48" s="544">
        <f>IF(B48="","",IF(VLOOKUP($A48, 'Ex Post LI &amp; Eligibility Stats'!$A$6:$N$18,D$30,FALSE)="N/A",0,VLOOKUP($A48,'Ex Post LI &amp; Eligibility Stats'!$A$6:$N$18,D$30,FALSE)*B48/1000))</f>
        <v>32.930800000000005</v>
      </c>
      <c r="E48" s="543"/>
      <c r="F48" s="543"/>
      <c r="G48" s="544"/>
      <c r="H48" s="622"/>
      <c r="I48" s="645"/>
      <c r="J48" s="544"/>
      <c r="K48" s="646"/>
      <c r="L48" s="624"/>
      <c r="M48" s="625"/>
      <c r="N48" s="623"/>
      <c r="O48" s="548"/>
      <c r="P48" s="549"/>
      <c r="Q48" s="546"/>
      <c r="R48" s="548"/>
      <c r="S48" s="549"/>
      <c r="T48" s="550" t="s">
        <v>21</v>
      </c>
      <c r="U48" s="605"/>
    </row>
    <row r="49" spans="1:21" ht="12" customHeight="1" thickBot="1" x14ac:dyDescent="0.35">
      <c r="A49" s="589" t="s">
        <v>293</v>
      </c>
      <c r="B49" s="552">
        <f t="shared" ref="B49" si="4">SUM(B41:B48)</f>
        <v>127179</v>
      </c>
      <c r="C49" s="553">
        <f>SUM(C41:C48)</f>
        <v>407.44547999999998</v>
      </c>
      <c r="D49" s="554">
        <f t="shared" ref="D49" si="5">SUM(D41:D48)</f>
        <v>383.67817000000002</v>
      </c>
      <c r="E49" s="552"/>
      <c r="F49" s="553"/>
      <c r="G49" s="555"/>
      <c r="H49" s="552"/>
      <c r="I49" s="647"/>
      <c r="J49" s="555"/>
      <c r="K49" s="556"/>
      <c r="L49" s="627"/>
      <c r="M49" s="648"/>
      <c r="N49" s="556"/>
      <c r="O49" s="557"/>
      <c r="P49" s="559"/>
      <c r="Q49" s="649"/>
      <c r="R49" s="557"/>
      <c r="S49" s="559"/>
      <c r="T49" s="558"/>
      <c r="U49" s="605"/>
    </row>
    <row r="50" spans="1:21" ht="14.15" customHeight="1" thickTop="1" x14ac:dyDescent="0.3">
      <c r="A50" s="650" t="s">
        <v>294</v>
      </c>
      <c r="B50" s="542">
        <f>SUM(B39+B49)</f>
        <v>284993</v>
      </c>
      <c r="C50" s="543">
        <f>+C39+C49</f>
        <v>756.6913219999999</v>
      </c>
      <c r="D50" s="651">
        <f>+D39+D49</f>
        <v>718.27943000000005</v>
      </c>
      <c r="E50" s="542"/>
      <c r="F50" s="543"/>
      <c r="G50" s="651"/>
      <c r="H50" s="542"/>
      <c r="I50" s="645"/>
      <c r="J50" s="651"/>
      <c r="K50" s="547"/>
      <c r="L50" s="624"/>
      <c r="M50" s="652"/>
      <c r="N50" s="547"/>
      <c r="O50" s="548"/>
      <c r="P50" s="653"/>
      <c r="Q50" s="546"/>
      <c r="R50" s="548"/>
      <c r="S50" s="653"/>
      <c r="T50" s="654"/>
      <c r="U50" s="605"/>
    </row>
    <row r="51" spans="1:21" s="655" customFormat="1" ht="23.25" customHeight="1" x14ac:dyDescent="0.25">
      <c r="A51" s="674" t="s">
        <v>297</v>
      </c>
      <c r="B51" s="675"/>
      <c r="C51" s="675"/>
      <c r="D51" s="675"/>
      <c r="E51" s="675"/>
      <c r="F51" s="675"/>
      <c r="G51" s="675"/>
      <c r="H51" s="675"/>
      <c r="I51" s="675"/>
      <c r="J51" s="675"/>
      <c r="K51" s="675"/>
      <c r="L51" s="675"/>
      <c r="M51" s="675"/>
      <c r="N51" s="675"/>
      <c r="O51" s="675"/>
      <c r="P51" s="675"/>
      <c r="Q51" s="675"/>
      <c r="R51" s="675"/>
      <c r="S51" s="675"/>
      <c r="T51" s="675"/>
    </row>
    <row r="52" spans="1:21" s="655" customFormat="1" ht="23.25" customHeight="1" x14ac:dyDescent="0.25">
      <c r="A52" s="674" t="s">
        <v>298</v>
      </c>
      <c r="B52" s="675"/>
      <c r="C52" s="675"/>
      <c r="D52" s="675"/>
      <c r="E52" s="675"/>
      <c r="F52" s="675"/>
      <c r="G52" s="675"/>
      <c r="H52" s="675"/>
      <c r="I52" s="675"/>
      <c r="J52" s="675"/>
      <c r="K52" s="675"/>
      <c r="L52" s="675"/>
      <c r="M52" s="675"/>
      <c r="N52" s="675"/>
      <c r="O52" s="675"/>
      <c r="P52" s="675"/>
      <c r="Q52" s="675"/>
      <c r="R52" s="675"/>
      <c r="S52" s="675"/>
      <c r="T52" s="675"/>
    </row>
    <row r="53" spans="1:21" s="656" customFormat="1" ht="10.5" x14ac:dyDescent="0.25">
      <c r="A53" s="676" t="s">
        <v>299</v>
      </c>
      <c r="B53" s="675"/>
      <c r="C53" s="675"/>
      <c r="D53" s="675"/>
      <c r="E53" s="675"/>
      <c r="F53" s="675"/>
      <c r="G53" s="675"/>
      <c r="H53" s="675"/>
      <c r="I53" s="675"/>
      <c r="J53" s="675"/>
      <c r="K53" s="675"/>
      <c r="L53" s="675"/>
      <c r="M53" s="675"/>
      <c r="N53" s="675"/>
      <c r="O53" s="675"/>
      <c r="P53" s="675"/>
      <c r="Q53" s="675"/>
      <c r="R53" s="675"/>
      <c r="S53" s="675"/>
      <c r="T53" s="675"/>
    </row>
    <row r="54" spans="1:21" ht="18" customHeight="1" x14ac:dyDescent="0.25">
      <c r="A54" s="105" t="s">
        <v>1</v>
      </c>
    </row>
    <row r="55" spans="1:21" x14ac:dyDescent="0.25">
      <c r="A55" s="657"/>
    </row>
    <row r="57" spans="1:21" x14ac:dyDescent="0.25">
      <c r="A57" s="658"/>
    </row>
    <row r="58" spans="1:21" x14ac:dyDescent="0.25">
      <c r="A58" s="658"/>
    </row>
    <row r="59" spans="1:21" x14ac:dyDescent="0.25">
      <c r="A59" s="658"/>
    </row>
  </sheetData>
  <sheetProtection password="C511" sheet="1" objects="1" scenarios="1"/>
  <protectedRanges>
    <protectedRange sqref="Q21" name="Range1_2"/>
    <protectedRange sqref="Q24" name="Range1_4"/>
    <protectedRange sqref="Q13" name="Range1_6"/>
    <protectedRange sqref="Q14" name="Range1_7"/>
    <protectedRange sqref="E45" name="Range1"/>
  </protectedRanges>
  <mergeCells count="17">
    <mergeCell ref="Q7:S7"/>
    <mergeCell ref="B7:D7"/>
    <mergeCell ref="E7:G7"/>
    <mergeCell ref="H7:J7"/>
    <mergeCell ref="K7:M7"/>
    <mergeCell ref="N7:P7"/>
    <mergeCell ref="T46:T47"/>
    <mergeCell ref="A51:T51"/>
    <mergeCell ref="A52:T52"/>
    <mergeCell ref="A53:T53"/>
    <mergeCell ref="T22:T23"/>
    <mergeCell ref="B31:D31"/>
    <mergeCell ref="E31:G31"/>
    <mergeCell ref="H31:J31"/>
    <mergeCell ref="K31:M31"/>
    <mergeCell ref="N31:P31"/>
    <mergeCell ref="Q31:S31"/>
  </mergeCells>
  <printOptions horizontalCentered="1"/>
  <pageMargins left="0" right="0" top="0.93" bottom="0.25" header="0.13" footer="0.1"/>
  <pageSetup scale="59" orientation="landscape" r:id="rId1"/>
  <headerFooter>
    <oddHeader>&amp;C&amp;"Arial,Bold"&amp;K000000Table I-1
Pacific Gas and Electric Company 
Interruptible and Price Responsive Programs
Subscription Statistics - Enrolled MW
July 2013</oddHeader>
    <oddFooter>&amp;L&amp;F&amp;CPage 3 of 11&amp;R&amp;A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view="pageLayout" topLeftCell="A2" zoomScale="55" zoomScaleNormal="100" zoomScalePageLayoutView="55" workbookViewId="0">
      <selection activeCell="K28" sqref="K28"/>
    </sheetView>
  </sheetViews>
  <sheetFormatPr defaultColWidth="9.453125" defaultRowHeight="12.5" x14ac:dyDescent="0.25"/>
  <cols>
    <col min="1" max="1" width="35.54296875" style="105" customWidth="1"/>
    <col min="2" max="2" width="11.453125" style="105" customWidth="1"/>
    <col min="3" max="3" width="10" style="105" customWidth="1"/>
    <col min="4" max="8" width="9.453125" style="105" customWidth="1"/>
    <col min="9" max="9" width="9.54296875" style="105" customWidth="1"/>
    <col min="10" max="10" width="11.54296875" style="105" customWidth="1"/>
    <col min="11" max="11" width="9.453125" style="105" customWidth="1"/>
    <col min="12" max="12" width="11.453125" style="105" customWidth="1"/>
    <col min="13" max="13" width="10.54296875" style="105" customWidth="1"/>
    <col min="14" max="14" width="16.453125" style="105" customWidth="1"/>
    <col min="15" max="15" width="64" style="383" customWidth="1"/>
    <col min="16" max="17" width="26.54296875" style="105" hidden="1" customWidth="1"/>
    <col min="18" max="18" width="46.453125" style="105" customWidth="1"/>
    <col min="19" max="19" width="10.54296875" style="105" customWidth="1"/>
    <col min="20" max="20" width="12.453125" style="105" bestFit="1" customWidth="1"/>
    <col min="21" max="21" width="12.453125" style="105" customWidth="1"/>
    <col min="22" max="22" width="9.54296875" style="105" bestFit="1" customWidth="1"/>
    <col min="23" max="23" width="11.453125" style="105" customWidth="1"/>
    <col min="24" max="24" width="11.54296875" style="105" bestFit="1" customWidth="1"/>
    <col min="25" max="25" width="11.54296875" style="105" customWidth="1"/>
    <col min="26" max="16384" width="9.453125" style="105"/>
  </cols>
  <sheetData>
    <row r="1" spans="1:15" ht="12.75" x14ac:dyDescent="0.2">
      <c r="A1" s="179" t="s">
        <v>3</v>
      </c>
      <c r="B1" s="180"/>
      <c r="C1" s="180"/>
      <c r="D1" s="180"/>
      <c r="E1" s="180"/>
      <c r="F1" s="180"/>
      <c r="G1" s="180"/>
      <c r="H1" s="180"/>
      <c r="I1" s="180"/>
      <c r="J1" s="180"/>
      <c r="K1" s="180"/>
      <c r="L1" s="180"/>
      <c r="M1" s="180"/>
      <c r="N1" s="180"/>
      <c r="O1" s="392"/>
    </row>
    <row r="2" spans="1:15" ht="12.75" x14ac:dyDescent="0.2">
      <c r="A2" s="182"/>
      <c r="B2" s="113"/>
      <c r="C2" s="113"/>
      <c r="D2" s="113"/>
      <c r="E2" s="113"/>
      <c r="F2" s="113"/>
      <c r="G2" s="113"/>
      <c r="H2" s="113"/>
      <c r="I2" s="113"/>
      <c r="J2" s="113"/>
      <c r="K2" s="113"/>
      <c r="L2" s="113"/>
      <c r="M2" s="113"/>
      <c r="N2" s="113"/>
      <c r="O2" s="393"/>
    </row>
    <row r="3" spans="1:15" ht="12.75" x14ac:dyDescent="0.2">
      <c r="A3" s="184"/>
      <c r="B3" s="113"/>
      <c r="C3" s="113"/>
      <c r="D3" s="113"/>
      <c r="E3" s="113"/>
      <c r="F3" s="113"/>
      <c r="G3" s="113"/>
      <c r="H3" s="113"/>
      <c r="I3" s="113"/>
      <c r="J3" s="113"/>
      <c r="K3" s="113"/>
      <c r="L3" s="113"/>
      <c r="M3" s="113"/>
      <c r="N3" s="113"/>
      <c r="O3" s="393"/>
    </row>
    <row r="4" spans="1:15" s="387" customFormat="1" ht="13" x14ac:dyDescent="0.3">
      <c r="A4" s="187"/>
      <c r="B4" s="680" t="s">
        <v>4</v>
      </c>
      <c r="C4" s="680"/>
      <c r="D4" s="680"/>
      <c r="E4" s="680"/>
      <c r="F4" s="680"/>
      <c r="G4" s="680"/>
      <c r="H4" s="680"/>
      <c r="I4" s="680"/>
      <c r="J4" s="680"/>
      <c r="K4" s="680"/>
      <c r="L4" s="680"/>
      <c r="M4" s="680"/>
      <c r="N4" s="681" t="s">
        <v>218</v>
      </c>
      <c r="O4" s="394"/>
    </row>
    <row r="5" spans="1:15" s="387" customFormat="1" ht="25.5" customHeight="1" x14ac:dyDescent="0.3">
      <c r="A5" s="185" t="s">
        <v>5</v>
      </c>
      <c r="B5" s="384" t="s">
        <v>6</v>
      </c>
      <c r="C5" s="384" t="s">
        <v>7</v>
      </c>
      <c r="D5" s="384" t="s">
        <v>8</v>
      </c>
      <c r="E5" s="384" t="s">
        <v>9</v>
      </c>
      <c r="F5" s="384" t="s">
        <v>10</v>
      </c>
      <c r="G5" s="384" t="s">
        <v>11</v>
      </c>
      <c r="H5" s="384" t="s">
        <v>12</v>
      </c>
      <c r="I5" s="384" t="s">
        <v>13</v>
      </c>
      <c r="J5" s="384" t="s">
        <v>14</v>
      </c>
      <c r="K5" s="384" t="s">
        <v>15</v>
      </c>
      <c r="L5" s="384" t="s">
        <v>16</v>
      </c>
      <c r="M5" s="384" t="s">
        <v>17</v>
      </c>
      <c r="N5" s="682"/>
      <c r="O5" s="395" t="s">
        <v>18</v>
      </c>
    </row>
    <row r="6" spans="1:15" s="390" customFormat="1" ht="27" customHeight="1" x14ac:dyDescent="0.2">
      <c r="A6" s="388" t="s">
        <v>19</v>
      </c>
      <c r="B6" s="389">
        <v>740.42</v>
      </c>
      <c r="C6" s="389">
        <v>760.09</v>
      </c>
      <c r="D6" s="389">
        <v>748.56</v>
      </c>
      <c r="E6" s="389">
        <v>861.83</v>
      </c>
      <c r="F6" s="389">
        <v>842.17</v>
      </c>
      <c r="G6" s="389">
        <v>895.97</v>
      </c>
      <c r="H6" s="389">
        <v>870.06</v>
      </c>
      <c r="I6" s="389">
        <v>897.95</v>
      </c>
      <c r="J6" s="389">
        <v>884.24</v>
      </c>
      <c r="K6" s="389">
        <v>842.82</v>
      </c>
      <c r="L6" s="389">
        <v>807.72</v>
      </c>
      <c r="M6" s="389">
        <v>805.61</v>
      </c>
      <c r="N6" s="5">
        <v>10424</v>
      </c>
      <c r="O6" s="192" t="s">
        <v>219</v>
      </c>
    </row>
    <row r="7" spans="1:15" s="385" customFormat="1" ht="63.75" x14ac:dyDescent="0.2">
      <c r="A7" s="388" t="s">
        <v>20</v>
      </c>
      <c r="B7" s="391" t="s">
        <v>21</v>
      </c>
      <c r="C7" s="391" t="s">
        <v>21</v>
      </c>
      <c r="D7" s="391" t="s">
        <v>21</v>
      </c>
      <c r="E7" s="391" t="s">
        <v>21</v>
      </c>
      <c r="F7" s="391" t="s">
        <v>21</v>
      </c>
      <c r="G7" s="391" t="s">
        <v>21</v>
      </c>
      <c r="H7" s="391" t="s">
        <v>21</v>
      </c>
      <c r="I7" s="391" t="s">
        <v>21</v>
      </c>
      <c r="J7" s="391" t="s">
        <v>21</v>
      </c>
      <c r="K7" s="391" t="s">
        <v>21</v>
      </c>
      <c r="L7" s="391" t="s">
        <v>21</v>
      </c>
      <c r="M7" s="391" t="s">
        <v>21</v>
      </c>
      <c r="N7" s="5" t="s">
        <v>21</v>
      </c>
      <c r="O7" s="192" t="s">
        <v>220</v>
      </c>
    </row>
    <row r="8" spans="1:15" s="385" customFormat="1" ht="51" x14ac:dyDescent="0.2">
      <c r="A8" s="388" t="s">
        <v>22</v>
      </c>
      <c r="B8" s="391" t="s">
        <v>21</v>
      </c>
      <c r="C8" s="391" t="s">
        <v>21</v>
      </c>
      <c r="D8" s="391" t="s">
        <v>21</v>
      </c>
      <c r="E8" s="391" t="s">
        <v>21</v>
      </c>
      <c r="F8" s="391" t="s">
        <v>21</v>
      </c>
      <c r="G8" s="391" t="s">
        <v>21</v>
      </c>
      <c r="H8" s="391" t="s">
        <v>21</v>
      </c>
      <c r="I8" s="391" t="s">
        <v>21</v>
      </c>
      <c r="J8" s="391" t="s">
        <v>21</v>
      </c>
      <c r="K8" s="391" t="s">
        <v>21</v>
      </c>
      <c r="L8" s="391" t="s">
        <v>21</v>
      </c>
      <c r="M8" s="391" t="s">
        <v>21</v>
      </c>
      <c r="N8" s="5" t="s">
        <v>21</v>
      </c>
      <c r="O8" s="178" t="s">
        <v>221</v>
      </c>
    </row>
    <row r="9" spans="1:15" s="390" customFormat="1" ht="40.5" customHeight="1" x14ac:dyDescent="0.2">
      <c r="A9" s="388" t="s">
        <v>127</v>
      </c>
      <c r="B9" s="391" t="s">
        <v>21</v>
      </c>
      <c r="C9" s="391" t="s">
        <v>21</v>
      </c>
      <c r="D9" s="391" t="s">
        <v>21</v>
      </c>
      <c r="E9" s="391" t="s">
        <v>21</v>
      </c>
      <c r="F9" s="389">
        <v>0.372</v>
      </c>
      <c r="G9" s="389">
        <v>0.46600000000000003</v>
      </c>
      <c r="H9" s="389">
        <v>0.69399999999999995</v>
      </c>
      <c r="I9" s="389">
        <v>0.54700000000000004</v>
      </c>
      <c r="J9" s="389">
        <v>0.51400000000000001</v>
      </c>
      <c r="K9" s="389">
        <v>0.32300000000000001</v>
      </c>
      <c r="L9" s="389" t="s">
        <v>21</v>
      </c>
      <c r="M9" s="389" t="s">
        <v>21</v>
      </c>
      <c r="N9" s="5" t="s">
        <v>21</v>
      </c>
      <c r="O9" s="192" t="s">
        <v>222</v>
      </c>
    </row>
    <row r="10" spans="1:15" s="390" customFormat="1" ht="28.5" customHeight="1" x14ac:dyDescent="0.2">
      <c r="A10" s="388" t="s">
        <v>128</v>
      </c>
      <c r="B10" s="391" t="s">
        <v>21</v>
      </c>
      <c r="C10" s="391" t="s">
        <v>21</v>
      </c>
      <c r="D10" s="391" t="s">
        <v>21</v>
      </c>
      <c r="E10" s="391" t="s">
        <v>21</v>
      </c>
      <c r="F10" s="389">
        <v>0.379</v>
      </c>
      <c r="G10" s="389">
        <v>0.45</v>
      </c>
      <c r="H10" s="389">
        <v>0.66400000000000003</v>
      </c>
      <c r="I10" s="389">
        <v>0.51800000000000002</v>
      </c>
      <c r="J10" s="389">
        <v>0.52800000000000002</v>
      </c>
      <c r="K10" s="389">
        <v>0.28699999999999998</v>
      </c>
      <c r="L10" s="389" t="s">
        <v>21</v>
      </c>
      <c r="M10" s="389" t="s">
        <v>21</v>
      </c>
      <c r="N10" s="5" t="s">
        <v>21</v>
      </c>
      <c r="O10" s="192" t="s">
        <v>223</v>
      </c>
    </row>
    <row r="11" spans="1:15" s="390" customFormat="1" ht="51" customHeight="1" x14ac:dyDescent="0.2">
      <c r="A11" s="388" t="s">
        <v>25</v>
      </c>
      <c r="B11" s="391" t="s">
        <v>21</v>
      </c>
      <c r="C11" s="391" t="s">
        <v>21</v>
      </c>
      <c r="D11" s="391" t="s">
        <v>21</v>
      </c>
      <c r="E11" s="391" t="s">
        <v>21</v>
      </c>
      <c r="F11" s="389">
        <v>157.27000000000001</v>
      </c>
      <c r="G11" s="389">
        <v>157.27000000000001</v>
      </c>
      <c r="H11" s="389">
        <v>157.27000000000001</v>
      </c>
      <c r="I11" s="389">
        <v>157.27000000000001</v>
      </c>
      <c r="J11" s="389">
        <v>157.27000000000001</v>
      </c>
      <c r="K11" s="389">
        <v>157.27000000000001</v>
      </c>
      <c r="L11" s="389" t="s">
        <v>21</v>
      </c>
      <c r="M11" s="389" t="s">
        <v>21</v>
      </c>
      <c r="N11" s="5">
        <v>592761</v>
      </c>
      <c r="O11" s="192" t="s">
        <v>224</v>
      </c>
    </row>
    <row r="12" spans="1:15" s="390" customFormat="1" ht="55.4" customHeight="1" x14ac:dyDescent="0.2">
      <c r="A12" s="388" t="s">
        <v>26</v>
      </c>
      <c r="B12" s="391" t="s">
        <v>21</v>
      </c>
      <c r="C12" s="391" t="s">
        <v>21</v>
      </c>
      <c r="D12" s="391" t="s">
        <v>21</v>
      </c>
      <c r="E12" s="391" t="s">
        <v>21</v>
      </c>
      <c r="F12" s="389">
        <v>99.77</v>
      </c>
      <c r="G12" s="389">
        <v>102.89</v>
      </c>
      <c r="H12" s="389">
        <v>105.63</v>
      </c>
      <c r="I12" s="389">
        <v>107.07</v>
      </c>
      <c r="J12" s="389">
        <v>105.69</v>
      </c>
      <c r="K12" s="389">
        <v>101.91</v>
      </c>
      <c r="L12" s="389" t="s">
        <v>21</v>
      </c>
      <c r="M12" s="389" t="s">
        <v>21</v>
      </c>
      <c r="N12" s="5">
        <v>592761</v>
      </c>
      <c r="O12" s="192" t="s">
        <v>224</v>
      </c>
    </row>
    <row r="13" spans="1:15" s="390" customFormat="1" ht="53.9" customHeight="1" x14ac:dyDescent="0.2">
      <c r="A13" s="388" t="s">
        <v>27</v>
      </c>
      <c r="B13" s="391" t="s">
        <v>21</v>
      </c>
      <c r="C13" s="391" t="s">
        <v>21</v>
      </c>
      <c r="D13" s="391" t="s">
        <v>21</v>
      </c>
      <c r="E13" s="391" t="s">
        <v>21</v>
      </c>
      <c r="F13" s="389">
        <v>109.42</v>
      </c>
      <c r="G13" s="389">
        <v>131.44999999999999</v>
      </c>
      <c r="H13" s="389">
        <v>140.97999999999999</v>
      </c>
      <c r="I13" s="389">
        <v>116.76</v>
      </c>
      <c r="J13" s="389">
        <v>95.38</v>
      </c>
      <c r="K13" s="389">
        <v>107.48</v>
      </c>
      <c r="L13" s="389" t="s">
        <v>21</v>
      </c>
      <c r="M13" s="389" t="s">
        <v>21</v>
      </c>
      <c r="N13" s="5">
        <v>592761</v>
      </c>
      <c r="O13" s="192" t="s">
        <v>224</v>
      </c>
    </row>
    <row r="14" spans="1:15" s="390" customFormat="1" ht="54" customHeight="1" x14ac:dyDescent="0.2">
      <c r="A14" s="388" t="s">
        <v>28</v>
      </c>
      <c r="B14" s="391" t="s">
        <v>21</v>
      </c>
      <c r="C14" s="391" t="s">
        <v>21</v>
      </c>
      <c r="D14" s="391" t="s">
        <v>21</v>
      </c>
      <c r="E14" s="391" t="s">
        <v>21</v>
      </c>
      <c r="F14" s="389">
        <v>71.02</v>
      </c>
      <c r="G14" s="389">
        <v>75.88</v>
      </c>
      <c r="H14" s="389">
        <v>74.989999999999995</v>
      </c>
      <c r="I14" s="389">
        <v>77.349999999999994</v>
      </c>
      <c r="J14" s="389">
        <v>68.790000000000006</v>
      </c>
      <c r="K14" s="389">
        <v>77.48</v>
      </c>
      <c r="L14" s="389" t="s">
        <v>21</v>
      </c>
      <c r="M14" s="389" t="s">
        <v>21</v>
      </c>
      <c r="N14" s="5">
        <v>592761</v>
      </c>
      <c r="O14" s="192" t="s">
        <v>224</v>
      </c>
    </row>
    <row r="15" spans="1:15" s="390" customFormat="1" ht="80.900000000000006" customHeight="1" x14ac:dyDescent="0.2">
      <c r="A15" s="388" t="s">
        <v>29</v>
      </c>
      <c r="B15" s="389">
        <v>39.79</v>
      </c>
      <c r="C15" s="389">
        <v>40.5</v>
      </c>
      <c r="D15" s="389">
        <v>38.51</v>
      </c>
      <c r="E15" s="389">
        <v>43.39</v>
      </c>
      <c r="F15" s="389">
        <v>49.3</v>
      </c>
      <c r="G15" s="389">
        <v>50.24</v>
      </c>
      <c r="H15" s="389">
        <v>46.19</v>
      </c>
      <c r="I15" s="389">
        <v>49.18</v>
      </c>
      <c r="J15" s="389">
        <v>51.6</v>
      </c>
      <c r="K15" s="389">
        <v>49.16</v>
      </c>
      <c r="L15" s="389">
        <v>38.78</v>
      </c>
      <c r="M15" s="389">
        <v>40.479999999999997</v>
      </c>
      <c r="N15" s="5">
        <v>10424</v>
      </c>
      <c r="O15" s="192" t="s">
        <v>228</v>
      </c>
    </row>
    <row r="16" spans="1:15" s="390" customFormat="1" ht="35.9" customHeight="1" x14ac:dyDescent="0.25">
      <c r="A16" s="388" t="s">
        <v>129</v>
      </c>
      <c r="B16" s="389">
        <v>26.84</v>
      </c>
      <c r="C16" s="389">
        <v>26.84</v>
      </c>
      <c r="D16" s="389">
        <v>26.84</v>
      </c>
      <c r="E16" s="389">
        <v>27.04</v>
      </c>
      <c r="F16" s="389">
        <v>26.74</v>
      </c>
      <c r="G16" s="389">
        <v>25.14</v>
      </c>
      <c r="H16" s="389">
        <v>23.79</v>
      </c>
      <c r="I16" s="389">
        <v>26.06</v>
      </c>
      <c r="J16" s="389">
        <v>24.88</v>
      </c>
      <c r="K16" s="389">
        <v>26.9</v>
      </c>
      <c r="L16" s="389">
        <v>27.08</v>
      </c>
      <c r="M16" s="389">
        <v>27.08</v>
      </c>
      <c r="N16" s="683">
        <v>387153</v>
      </c>
      <c r="O16" s="685" t="s">
        <v>226</v>
      </c>
    </row>
    <row r="17" spans="1:15" s="390" customFormat="1" ht="20.149999999999999" customHeight="1" x14ac:dyDescent="0.25">
      <c r="A17" s="388" t="s">
        <v>176</v>
      </c>
      <c r="B17" s="389">
        <v>4.57</v>
      </c>
      <c r="C17" s="389">
        <v>4.57</v>
      </c>
      <c r="D17" s="389">
        <v>4.57</v>
      </c>
      <c r="E17" s="389">
        <v>4.5</v>
      </c>
      <c r="F17" s="389">
        <v>4.88</v>
      </c>
      <c r="G17" s="389">
        <v>3.81</v>
      </c>
      <c r="H17" s="389">
        <v>4.74</v>
      </c>
      <c r="I17" s="389">
        <v>3.95</v>
      </c>
      <c r="J17" s="389">
        <v>4.33</v>
      </c>
      <c r="K17" s="389">
        <v>4.07</v>
      </c>
      <c r="L17" s="389">
        <v>4.57</v>
      </c>
      <c r="M17" s="389">
        <v>4.57</v>
      </c>
      <c r="N17" s="684"/>
      <c r="O17" s="686"/>
    </row>
    <row r="18" spans="1:15" s="390" customFormat="1" ht="40.4" customHeight="1" x14ac:dyDescent="0.25">
      <c r="A18" s="388" t="s">
        <v>130</v>
      </c>
      <c r="B18" s="389" t="s">
        <v>21</v>
      </c>
      <c r="C18" s="389" t="s">
        <v>21</v>
      </c>
      <c r="D18" s="389" t="s">
        <v>21</v>
      </c>
      <c r="E18" s="389" t="s">
        <v>21</v>
      </c>
      <c r="F18" s="389">
        <v>0.16</v>
      </c>
      <c r="G18" s="389">
        <v>0.22</v>
      </c>
      <c r="H18" s="389">
        <v>0.31</v>
      </c>
      <c r="I18" s="389">
        <v>0.25</v>
      </c>
      <c r="J18" s="389">
        <v>0.24</v>
      </c>
      <c r="K18" s="389">
        <v>0.14000000000000001</v>
      </c>
      <c r="L18" s="389" t="s">
        <v>21</v>
      </c>
      <c r="M18" s="389" t="s">
        <v>21</v>
      </c>
      <c r="N18" s="5" t="s">
        <v>21</v>
      </c>
      <c r="O18" s="192" t="s">
        <v>227</v>
      </c>
    </row>
    <row r="19" spans="1:15" s="387" customFormat="1" ht="39" customHeight="1" x14ac:dyDescent="0.25">
      <c r="A19" s="687" t="s">
        <v>229</v>
      </c>
      <c r="B19" s="687"/>
      <c r="C19" s="687"/>
      <c r="D19" s="687"/>
      <c r="E19" s="687"/>
      <c r="F19" s="687"/>
      <c r="G19" s="687"/>
      <c r="H19" s="687"/>
      <c r="I19" s="687"/>
      <c r="J19" s="687"/>
      <c r="K19" s="687"/>
      <c r="L19" s="687"/>
      <c r="M19" s="687"/>
      <c r="N19" s="687"/>
      <c r="O19" s="385"/>
    </row>
  </sheetData>
  <sheetProtection password="C511" sheet="1" objects="1" scenarios="1"/>
  <mergeCells count="5">
    <mergeCell ref="B4:M4"/>
    <mergeCell ref="N4:N5"/>
    <mergeCell ref="N16:N17"/>
    <mergeCell ref="O16:O17"/>
    <mergeCell ref="A19:N19"/>
  </mergeCells>
  <printOptions horizontalCentered="1"/>
  <pageMargins left="0" right="0" top="0.93" bottom="0.25" header="0.13" footer="0.1"/>
  <pageSetup scale="58" orientation="landscape" r:id="rId1"/>
  <headerFooter>
    <oddHeader>&amp;C&amp;"Arial,Bold"&amp;K000000
Pacific Gas and Electric Company 
Average Ex Ante Load Impact kW / Customer
July 2013</oddHeader>
    <oddFooter>&amp;L&amp;F&amp;CPage 4 of 11&amp;R&amp;A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view="pageLayout" topLeftCell="A9" zoomScale="70" zoomScaleNormal="100" zoomScalePageLayoutView="70" workbookViewId="0">
      <selection activeCell="K28" sqref="K28"/>
    </sheetView>
  </sheetViews>
  <sheetFormatPr defaultColWidth="9.453125" defaultRowHeight="12.5" x14ac:dyDescent="0.25"/>
  <cols>
    <col min="1" max="1" width="37.453125" style="105" customWidth="1"/>
    <col min="2" max="2" width="11.453125" style="105" bestFit="1" customWidth="1"/>
    <col min="3" max="3" width="10" style="105" bestFit="1" customWidth="1"/>
    <col min="4" max="5" width="8.54296875" style="105" customWidth="1"/>
    <col min="6" max="6" width="9.453125" style="105" customWidth="1"/>
    <col min="7" max="8" width="10" style="105" customWidth="1"/>
    <col min="9" max="9" width="9.54296875" style="105" customWidth="1"/>
    <col min="10" max="10" width="11.54296875" style="105" customWidth="1"/>
    <col min="11" max="11" width="9.453125" style="105" customWidth="1"/>
    <col min="12" max="12" width="11.453125" style="105" customWidth="1"/>
    <col min="13" max="13" width="10.54296875" style="105" customWidth="1"/>
    <col min="14" max="14" width="13.453125" style="105" customWidth="1"/>
    <col min="15" max="15" width="64.08984375" style="105" customWidth="1"/>
    <col min="16" max="16" width="15" style="105" bestFit="1" customWidth="1"/>
    <col min="17" max="17" width="10.54296875" style="105" customWidth="1"/>
    <col min="18" max="18" width="9.54296875" style="105" bestFit="1" customWidth="1"/>
    <col min="19" max="19" width="11.453125" style="105" customWidth="1"/>
    <col min="20" max="20" width="9.54296875" style="105" bestFit="1" customWidth="1"/>
    <col min="21" max="21" width="10.54296875" style="105" customWidth="1"/>
    <col min="22" max="22" width="12.453125" style="105" bestFit="1" customWidth="1"/>
    <col min="23" max="23" width="12.453125" style="105" customWidth="1"/>
    <col min="24" max="24" width="9.54296875" style="105" bestFit="1" customWidth="1"/>
    <col min="25" max="25" width="11.453125" style="105" customWidth="1"/>
    <col min="26" max="26" width="11.54296875" style="105" bestFit="1" customWidth="1"/>
    <col min="27" max="27" width="11.54296875" style="105" customWidth="1"/>
    <col min="28" max="16384" width="9.453125" style="105"/>
  </cols>
  <sheetData>
    <row r="1" spans="1:15" ht="12.75" x14ac:dyDescent="0.2">
      <c r="A1" s="179" t="s">
        <v>3</v>
      </c>
      <c r="B1" s="180"/>
      <c r="C1" s="180"/>
      <c r="D1" s="180"/>
      <c r="E1" s="180"/>
      <c r="F1" s="180"/>
      <c r="G1" s="180"/>
      <c r="H1" s="180"/>
      <c r="I1" s="180"/>
      <c r="J1" s="180"/>
      <c r="K1" s="180"/>
      <c r="L1" s="180"/>
      <c r="M1" s="180"/>
      <c r="N1" s="180"/>
      <c r="O1" s="181"/>
    </row>
    <row r="2" spans="1:15" ht="12.75" x14ac:dyDescent="0.2">
      <c r="A2" s="182"/>
      <c r="B2" s="113"/>
      <c r="C2" s="113"/>
      <c r="D2" s="113"/>
      <c r="E2" s="113"/>
      <c r="F2" s="113"/>
      <c r="G2" s="113"/>
      <c r="H2" s="113"/>
      <c r="I2" s="113"/>
      <c r="J2" s="113"/>
      <c r="K2" s="113"/>
      <c r="L2" s="113"/>
      <c r="M2" s="113"/>
      <c r="N2" s="113"/>
      <c r="O2" s="183"/>
    </row>
    <row r="3" spans="1:15" ht="12.75" x14ac:dyDescent="0.2">
      <c r="A3" s="184"/>
      <c r="B3" s="113"/>
      <c r="C3" s="113"/>
      <c r="D3" s="113"/>
      <c r="E3" s="113"/>
      <c r="F3" s="113"/>
      <c r="G3" s="113"/>
      <c r="H3" s="113"/>
      <c r="I3" s="113"/>
      <c r="J3" s="113"/>
      <c r="K3" s="113"/>
      <c r="L3" s="113"/>
      <c r="M3" s="113"/>
      <c r="N3" s="113"/>
      <c r="O3" s="183"/>
    </row>
    <row r="4" spans="1:15" s="387" customFormat="1" ht="13" x14ac:dyDescent="0.3">
      <c r="A4" s="187"/>
      <c r="B4" s="680" t="s">
        <v>33</v>
      </c>
      <c r="C4" s="680"/>
      <c r="D4" s="680"/>
      <c r="E4" s="680"/>
      <c r="F4" s="680"/>
      <c r="G4" s="680"/>
      <c r="H4" s="680"/>
      <c r="I4" s="680"/>
      <c r="J4" s="680"/>
      <c r="K4" s="680"/>
      <c r="L4" s="680"/>
      <c r="M4" s="680"/>
      <c r="N4" s="681" t="s">
        <v>218</v>
      </c>
      <c r="O4" s="187"/>
    </row>
    <row r="5" spans="1:15" s="387" customFormat="1" ht="26.25" customHeight="1" x14ac:dyDescent="0.3">
      <c r="A5" s="185" t="s">
        <v>5</v>
      </c>
      <c r="B5" s="384" t="s">
        <v>6</v>
      </c>
      <c r="C5" s="384" t="s">
        <v>7</v>
      </c>
      <c r="D5" s="384" t="s">
        <v>8</v>
      </c>
      <c r="E5" s="384" t="s">
        <v>9</v>
      </c>
      <c r="F5" s="384" t="s">
        <v>10</v>
      </c>
      <c r="G5" s="384" t="s">
        <v>11</v>
      </c>
      <c r="H5" s="384" t="s">
        <v>12</v>
      </c>
      <c r="I5" s="384" t="s">
        <v>13</v>
      </c>
      <c r="J5" s="384" t="s">
        <v>14</v>
      </c>
      <c r="K5" s="384" t="s">
        <v>15</v>
      </c>
      <c r="L5" s="384" t="s">
        <v>16</v>
      </c>
      <c r="M5" s="384" t="s">
        <v>17</v>
      </c>
      <c r="N5" s="682"/>
      <c r="O5" s="188" t="s">
        <v>18</v>
      </c>
    </row>
    <row r="6" spans="1:15" s="387" customFormat="1" ht="25.5" x14ac:dyDescent="0.2">
      <c r="A6" s="189" t="s">
        <v>19</v>
      </c>
      <c r="B6" s="191">
        <v>877.02</v>
      </c>
      <c r="C6" s="191">
        <v>877.02</v>
      </c>
      <c r="D6" s="191">
        <v>877.02</v>
      </c>
      <c r="E6" s="191">
        <v>877.02</v>
      </c>
      <c r="F6" s="191">
        <v>877.02</v>
      </c>
      <c r="G6" s="191">
        <v>877.02</v>
      </c>
      <c r="H6" s="191">
        <v>877.02</v>
      </c>
      <c r="I6" s="190">
        <v>877.02</v>
      </c>
      <c r="J6" s="191">
        <v>877.02</v>
      </c>
      <c r="K6" s="191">
        <v>877.02</v>
      </c>
      <c r="L6" s="191">
        <v>877.02</v>
      </c>
      <c r="M6" s="191">
        <v>877.02</v>
      </c>
      <c r="N6" s="5">
        <v>10424</v>
      </c>
      <c r="O6" s="192" t="s">
        <v>219</v>
      </c>
    </row>
    <row r="7" spans="1:15" s="387" customFormat="1" ht="63.75" x14ac:dyDescent="0.2">
      <c r="A7" s="189" t="s">
        <v>20</v>
      </c>
      <c r="B7" s="191" t="s">
        <v>21</v>
      </c>
      <c r="C7" s="191" t="s">
        <v>21</v>
      </c>
      <c r="D7" s="191" t="s">
        <v>21</v>
      </c>
      <c r="E7" s="191" t="s">
        <v>21</v>
      </c>
      <c r="F7" s="191" t="s">
        <v>21</v>
      </c>
      <c r="G7" s="191" t="s">
        <v>21</v>
      </c>
      <c r="H7" s="191" t="s">
        <v>21</v>
      </c>
      <c r="I7" s="191" t="s">
        <v>21</v>
      </c>
      <c r="J7" s="191" t="s">
        <v>21</v>
      </c>
      <c r="K7" s="191" t="s">
        <v>21</v>
      </c>
      <c r="L7" s="191" t="s">
        <v>21</v>
      </c>
      <c r="M7" s="191" t="s">
        <v>21</v>
      </c>
      <c r="N7" s="5" t="s">
        <v>21</v>
      </c>
      <c r="O7" s="192" t="s">
        <v>220</v>
      </c>
    </row>
    <row r="8" spans="1:15" s="387" customFormat="1" ht="51" x14ac:dyDescent="0.2">
      <c r="A8" s="189" t="s">
        <v>22</v>
      </c>
      <c r="B8" s="191" t="s">
        <v>21</v>
      </c>
      <c r="C8" s="191" t="s">
        <v>21</v>
      </c>
      <c r="D8" s="191" t="s">
        <v>21</v>
      </c>
      <c r="E8" s="191" t="s">
        <v>21</v>
      </c>
      <c r="F8" s="191" t="s">
        <v>21</v>
      </c>
      <c r="G8" s="191" t="s">
        <v>21</v>
      </c>
      <c r="H8" s="191" t="s">
        <v>21</v>
      </c>
      <c r="I8" s="191" t="s">
        <v>21</v>
      </c>
      <c r="J8" s="191" t="s">
        <v>21</v>
      </c>
      <c r="K8" s="191" t="s">
        <v>21</v>
      </c>
      <c r="L8" s="191" t="s">
        <v>21</v>
      </c>
      <c r="M8" s="191" t="s">
        <v>21</v>
      </c>
      <c r="N8" s="5" t="s">
        <v>21</v>
      </c>
      <c r="O8" s="178" t="s">
        <v>221</v>
      </c>
    </row>
    <row r="9" spans="1:15" s="387" customFormat="1" ht="38.25" x14ac:dyDescent="0.2">
      <c r="A9" s="189" t="s">
        <v>127</v>
      </c>
      <c r="B9" s="4">
        <v>0.28999999999999998</v>
      </c>
      <c r="C9" s="4">
        <v>0.28999999999999998</v>
      </c>
      <c r="D9" s="4">
        <v>0.28999999999999998</v>
      </c>
      <c r="E9" s="4">
        <v>0.28999999999999998</v>
      </c>
      <c r="F9" s="4">
        <v>0.28999999999999998</v>
      </c>
      <c r="G9" s="4">
        <v>0.28999999999999998</v>
      </c>
      <c r="H9" s="4">
        <v>0.28999999999999998</v>
      </c>
      <c r="I9" s="4">
        <v>0.28999999999999998</v>
      </c>
      <c r="J9" s="4">
        <v>0.28999999999999998</v>
      </c>
      <c r="K9" s="4">
        <v>0.28999999999999998</v>
      </c>
      <c r="L9" s="4">
        <v>0.28999999999999998</v>
      </c>
      <c r="M9" s="4">
        <v>0.28999999999999998</v>
      </c>
      <c r="N9" s="5" t="s">
        <v>21</v>
      </c>
      <c r="O9" s="192" t="s">
        <v>222</v>
      </c>
    </row>
    <row r="10" spans="1:15" s="387" customFormat="1" ht="25.5" x14ac:dyDescent="0.2">
      <c r="A10" s="189" t="s">
        <v>128</v>
      </c>
      <c r="B10" s="4">
        <v>0.56999999999999995</v>
      </c>
      <c r="C10" s="4">
        <v>0.56999999999999995</v>
      </c>
      <c r="D10" s="4">
        <v>0.56999999999999995</v>
      </c>
      <c r="E10" s="4">
        <v>0.56999999999999995</v>
      </c>
      <c r="F10" s="4">
        <v>0.56999999999999995</v>
      </c>
      <c r="G10" s="4">
        <v>0.56999999999999995</v>
      </c>
      <c r="H10" s="4">
        <v>0.56999999999999995</v>
      </c>
      <c r="I10" s="4">
        <v>0.56999999999999995</v>
      </c>
      <c r="J10" s="4">
        <v>0.56999999999999995</v>
      </c>
      <c r="K10" s="4">
        <v>0.56999999999999995</v>
      </c>
      <c r="L10" s="4">
        <v>0.56999999999999995</v>
      </c>
      <c r="M10" s="4">
        <v>0.56999999999999995</v>
      </c>
      <c r="N10" s="5" t="s">
        <v>21</v>
      </c>
      <c r="O10" s="192" t="s">
        <v>223</v>
      </c>
    </row>
    <row r="11" spans="1:15" s="387" customFormat="1" ht="51" x14ac:dyDescent="0.2">
      <c r="A11" s="189" t="s">
        <v>25</v>
      </c>
      <c r="B11" s="4">
        <v>214.4</v>
      </c>
      <c r="C11" s="4">
        <v>214.4</v>
      </c>
      <c r="D11" s="4">
        <v>214.4</v>
      </c>
      <c r="E11" s="4">
        <v>214.4</v>
      </c>
      <c r="F11" s="4">
        <v>214.4</v>
      </c>
      <c r="G11" s="4">
        <v>214.4</v>
      </c>
      <c r="H11" s="4">
        <v>214.4</v>
      </c>
      <c r="I11" s="4">
        <v>214.4</v>
      </c>
      <c r="J11" s="4">
        <v>214.4</v>
      </c>
      <c r="K11" s="4">
        <v>214.4</v>
      </c>
      <c r="L11" s="4">
        <v>214.4</v>
      </c>
      <c r="M11" s="4">
        <v>214.4</v>
      </c>
      <c r="N11" s="5">
        <v>592761</v>
      </c>
      <c r="O11" s="192" t="s">
        <v>224</v>
      </c>
    </row>
    <row r="12" spans="1:15" s="387" customFormat="1" ht="51" x14ac:dyDescent="0.2">
      <c r="A12" s="189" t="s">
        <v>26</v>
      </c>
      <c r="B12" s="4">
        <v>114.2</v>
      </c>
      <c r="C12" s="4">
        <v>114.2</v>
      </c>
      <c r="D12" s="4">
        <v>114.2</v>
      </c>
      <c r="E12" s="4">
        <v>114.2</v>
      </c>
      <c r="F12" s="4">
        <v>114.2</v>
      </c>
      <c r="G12" s="4">
        <v>114.2</v>
      </c>
      <c r="H12" s="4">
        <v>114.2</v>
      </c>
      <c r="I12" s="4">
        <v>114.2</v>
      </c>
      <c r="J12" s="4">
        <v>114.2</v>
      </c>
      <c r="K12" s="4">
        <v>114.2</v>
      </c>
      <c r="L12" s="4">
        <v>114.2</v>
      </c>
      <c r="M12" s="4">
        <v>114.2</v>
      </c>
      <c r="N12" s="5">
        <v>592761</v>
      </c>
      <c r="O12" s="192" t="s">
        <v>224</v>
      </c>
    </row>
    <row r="13" spans="1:15" s="387" customFormat="1" ht="51" x14ac:dyDescent="0.2">
      <c r="A13" s="189" t="s">
        <v>27</v>
      </c>
      <c r="B13" s="4">
        <v>121.5</v>
      </c>
      <c r="C13" s="4">
        <v>121.5</v>
      </c>
      <c r="D13" s="4">
        <v>121.5</v>
      </c>
      <c r="E13" s="4">
        <v>121.5</v>
      </c>
      <c r="F13" s="4">
        <v>121.5</v>
      </c>
      <c r="G13" s="4">
        <v>121.5</v>
      </c>
      <c r="H13" s="4">
        <v>121.5</v>
      </c>
      <c r="I13" s="4">
        <v>121.5</v>
      </c>
      <c r="J13" s="4">
        <v>121.5</v>
      </c>
      <c r="K13" s="4">
        <v>121.5</v>
      </c>
      <c r="L13" s="4">
        <v>121.5</v>
      </c>
      <c r="M13" s="4">
        <v>121.5</v>
      </c>
      <c r="N13" s="5">
        <v>592761</v>
      </c>
      <c r="O13" s="192" t="s">
        <v>224</v>
      </c>
    </row>
    <row r="14" spans="1:15" s="387" customFormat="1" ht="37.5" x14ac:dyDescent="0.25">
      <c r="A14" s="189" t="s">
        <v>28</v>
      </c>
      <c r="B14" s="4">
        <v>62.8</v>
      </c>
      <c r="C14" s="4">
        <v>62.8</v>
      </c>
      <c r="D14" s="4">
        <v>62.8</v>
      </c>
      <c r="E14" s="4">
        <v>62.8</v>
      </c>
      <c r="F14" s="4">
        <v>62.8</v>
      </c>
      <c r="G14" s="4">
        <v>62.8</v>
      </c>
      <c r="H14" s="4">
        <v>62.8</v>
      </c>
      <c r="I14" s="4">
        <v>62.8</v>
      </c>
      <c r="J14" s="4">
        <v>62.8</v>
      </c>
      <c r="K14" s="4">
        <v>62.8</v>
      </c>
      <c r="L14" s="4">
        <v>62.8</v>
      </c>
      <c r="M14" s="4">
        <v>62.8</v>
      </c>
      <c r="N14" s="5">
        <v>592761</v>
      </c>
      <c r="O14" s="192" t="s">
        <v>224</v>
      </c>
    </row>
    <row r="15" spans="1:15" s="387" customFormat="1" ht="75" x14ac:dyDescent="0.25">
      <c r="A15" s="189" t="s">
        <v>29</v>
      </c>
      <c r="B15" s="4">
        <v>37.880000000000003</v>
      </c>
      <c r="C15" s="4">
        <v>37.880000000000003</v>
      </c>
      <c r="D15" s="4">
        <v>37.880000000000003</v>
      </c>
      <c r="E15" s="4">
        <v>37.880000000000003</v>
      </c>
      <c r="F15" s="4">
        <v>37.880000000000003</v>
      </c>
      <c r="G15" s="4">
        <v>37.880000000000003</v>
      </c>
      <c r="H15" s="4">
        <v>37.880000000000003</v>
      </c>
      <c r="I15" s="4">
        <v>37.880000000000003</v>
      </c>
      <c r="J15" s="4">
        <v>37.880000000000003</v>
      </c>
      <c r="K15" s="4">
        <v>37.880000000000003</v>
      </c>
      <c r="L15" s="4">
        <v>37.880000000000003</v>
      </c>
      <c r="M15" s="4">
        <v>37.880000000000003</v>
      </c>
      <c r="N15" s="5">
        <v>10424</v>
      </c>
      <c r="O15" s="192" t="s">
        <v>225</v>
      </c>
    </row>
    <row r="16" spans="1:15" s="387" customFormat="1" ht="31.5" customHeight="1" x14ac:dyDescent="0.25">
      <c r="A16" s="186" t="s">
        <v>129</v>
      </c>
      <c r="B16" s="4">
        <v>18.55</v>
      </c>
      <c r="C16" s="4">
        <v>18.55</v>
      </c>
      <c r="D16" s="4">
        <v>18.55</v>
      </c>
      <c r="E16" s="4">
        <v>18.55</v>
      </c>
      <c r="F16" s="4">
        <v>18.55</v>
      </c>
      <c r="G16" s="4">
        <v>18.55</v>
      </c>
      <c r="H16" s="4">
        <v>18.55</v>
      </c>
      <c r="I16" s="4">
        <v>18.55</v>
      </c>
      <c r="J16" s="4">
        <v>18.55</v>
      </c>
      <c r="K16" s="4">
        <v>18.55</v>
      </c>
      <c r="L16" s="4">
        <v>18.55</v>
      </c>
      <c r="M16" s="4">
        <v>18.55</v>
      </c>
      <c r="N16" s="683">
        <v>387153</v>
      </c>
      <c r="O16" s="685" t="s">
        <v>226</v>
      </c>
    </row>
    <row r="17" spans="1:15" s="387" customFormat="1" ht="31.5" customHeight="1" x14ac:dyDescent="0.25">
      <c r="A17" s="6" t="s">
        <v>176</v>
      </c>
      <c r="B17" s="4">
        <v>0.36</v>
      </c>
      <c r="C17" s="4">
        <v>0.36</v>
      </c>
      <c r="D17" s="4">
        <v>0.36</v>
      </c>
      <c r="E17" s="4">
        <v>0.36</v>
      </c>
      <c r="F17" s="4">
        <v>0.36</v>
      </c>
      <c r="G17" s="4">
        <v>0.36</v>
      </c>
      <c r="H17" s="4">
        <v>0.36</v>
      </c>
      <c r="I17" s="4">
        <v>0.36</v>
      </c>
      <c r="J17" s="4">
        <v>0.36</v>
      </c>
      <c r="K17" s="4">
        <v>0.36</v>
      </c>
      <c r="L17" s="4">
        <v>0.36</v>
      </c>
      <c r="M17" s="4">
        <v>0.36</v>
      </c>
      <c r="N17" s="684"/>
      <c r="O17" s="686"/>
    </row>
    <row r="18" spans="1:15" s="387" customFormat="1" ht="37.5" x14ac:dyDescent="0.25">
      <c r="A18" s="186" t="s">
        <v>130</v>
      </c>
      <c r="B18" s="4">
        <v>0.28000000000000003</v>
      </c>
      <c r="C18" s="4">
        <v>0.28000000000000003</v>
      </c>
      <c r="D18" s="4">
        <v>0.28000000000000003</v>
      </c>
      <c r="E18" s="4">
        <v>0.28000000000000003</v>
      </c>
      <c r="F18" s="4">
        <v>0.28000000000000003</v>
      </c>
      <c r="G18" s="4">
        <v>0.28000000000000003</v>
      </c>
      <c r="H18" s="4">
        <v>0.28000000000000003</v>
      </c>
      <c r="I18" s="4">
        <v>0.28000000000000003</v>
      </c>
      <c r="J18" s="4">
        <v>0.28000000000000003</v>
      </c>
      <c r="K18" s="4">
        <v>0.28000000000000003</v>
      </c>
      <c r="L18" s="4">
        <v>0.28000000000000003</v>
      </c>
      <c r="M18" s="4">
        <v>0.28000000000000003</v>
      </c>
      <c r="N18" s="5" t="s">
        <v>21</v>
      </c>
      <c r="O18" s="192" t="s">
        <v>227</v>
      </c>
    </row>
    <row r="19" spans="1:15" s="387" customFormat="1" ht="12.75" customHeight="1" x14ac:dyDescent="0.25">
      <c r="A19" s="688" t="s">
        <v>230</v>
      </c>
      <c r="B19" s="688"/>
      <c r="C19" s="688"/>
      <c r="D19" s="688"/>
      <c r="E19" s="688"/>
      <c r="F19" s="688"/>
      <c r="G19" s="688"/>
      <c r="H19" s="688"/>
      <c r="I19" s="688"/>
      <c r="J19" s="688"/>
      <c r="K19" s="688"/>
      <c r="L19" s="688"/>
      <c r="M19" s="688"/>
      <c r="N19" s="688"/>
      <c r="O19" s="688"/>
    </row>
    <row r="20" spans="1:15" s="387" customFormat="1" ht="27.75" customHeight="1" x14ac:dyDescent="0.25">
      <c r="A20" s="689"/>
      <c r="B20" s="689"/>
      <c r="C20" s="689"/>
      <c r="D20" s="689"/>
      <c r="E20" s="689"/>
      <c r="F20" s="689"/>
      <c r="G20" s="689"/>
      <c r="H20" s="689"/>
      <c r="I20" s="689"/>
      <c r="J20" s="689"/>
      <c r="K20" s="689"/>
      <c r="L20" s="689"/>
      <c r="M20" s="689"/>
      <c r="N20" s="689"/>
      <c r="O20" s="689"/>
    </row>
    <row r="21" spans="1:15" x14ac:dyDescent="0.25">
      <c r="A21" s="105" t="s">
        <v>1</v>
      </c>
    </row>
  </sheetData>
  <sheetProtection password="C511" sheet="1" objects="1" scenarios="1"/>
  <mergeCells count="5">
    <mergeCell ref="A19:O20"/>
    <mergeCell ref="B4:M4"/>
    <mergeCell ref="N4:N5"/>
    <mergeCell ref="N16:N17"/>
    <mergeCell ref="O16:O17"/>
  </mergeCells>
  <printOptions horizontalCentered="1"/>
  <pageMargins left="0" right="0" top="0.93" bottom="0.25" header="0.13" footer="0.1"/>
  <pageSetup scale="58" orientation="landscape" r:id="rId1"/>
  <headerFooter>
    <oddHeader>&amp;C&amp;"Arial,Bold"&amp;K000000
Pacific Gas and Electric Company 
Average Ex Post Load Impact kW / Customer
July 2013</oddHeader>
    <oddFooter>&amp;L&amp;F&amp;CPage 5 of 11&amp;R&amp;A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2"/>
  <sheetViews>
    <sheetView view="pageLayout" topLeftCell="A17" zoomScale="85" zoomScaleNormal="70" zoomScalePageLayoutView="85" workbookViewId="0">
      <selection activeCell="B33" sqref="B33:E33"/>
    </sheetView>
  </sheetViews>
  <sheetFormatPr defaultColWidth="9.453125" defaultRowHeight="11.5" x14ac:dyDescent="0.25"/>
  <cols>
    <col min="1" max="1" width="35.54296875" style="32" customWidth="1"/>
    <col min="2" max="4" width="10" style="32" customWidth="1"/>
    <col min="5" max="5" width="11.453125" style="32" customWidth="1"/>
    <col min="6" max="8" width="10" style="32" customWidth="1"/>
    <col min="9" max="9" width="11.453125" style="32" customWidth="1"/>
    <col min="10" max="12" width="10" style="32" customWidth="1"/>
    <col min="13" max="13" width="11.453125" style="32" customWidth="1"/>
    <col min="14" max="16" width="10" style="32" customWidth="1"/>
    <col min="17" max="17" width="11" style="32" customWidth="1"/>
    <col min="18" max="20" width="10" style="32" customWidth="1"/>
    <col min="21" max="21" width="10.54296875" style="32" customWidth="1"/>
    <col min="22" max="24" width="10" style="32" customWidth="1"/>
    <col min="25" max="25" width="10.54296875" style="32" customWidth="1"/>
    <col min="26" max="16384" width="9.453125" style="32"/>
  </cols>
  <sheetData>
    <row r="1" spans="1:25" ht="12" x14ac:dyDescent="0.2">
      <c r="A1" s="131" t="s">
        <v>39</v>
      </c>
    </row>
    <row r="3" spans="1:25" ht="21.75" customHeight="1" x14ac:dyDescent="0.2">
      <c r="A3" s="405">
        <v>2013</v>
      </c>
      <c r="B3" s="690" t="s">
        <v>6</v>
      </c>
      <c r="C3" s="690"/>
      <c r="D3" s="690"/>
      <c r="E3" s="690"/>
      <c r="F3" s="690" t="s">
        <v>7</v>
      </c>
      <c r="G3" s="690"/>
      <c r="H3" s="690"/>
      <c r="I3" s="690"/>
      <c r="J3" s="690" t="s">
        <v>8</v>
      </c>
      <c r="K3" s="690"/>
      <c r="L3" s="690"/>
      <c r="M3" s="690"/>
      <c r="N3" s="690" t="s">
        <v>9</v>
      </c>
      <c r="O3" s="690"/>
      <c r="P3" s="690"/>
      <c r="Q3" s="690"/>
      <c r="R3" s="690" t="s">
        <v>10</v>
      </c>
      <c r="S3" s="690"/>
      <c r="T3" s="690"/>
      <c r="U3" s="690"/>
      <c r="V3" s="690" t="s">
        <v>11</v>
      </c>
      <c r="W3" s="690"/>
      <c r="X3" s="690"/>
      <c r="Y3" s="690"/>
    </row>
    <row r="4" spans="1:25" ht="44.25" customHeight="1" x14ac:dyDescent="0.2">
      <c r="A4" s="249" t="s">
        <v>40</v>
      </c>
      <c r="B4" s="132" t="s">
        <v>41</v>
      </c>
      <c r="C4" s="132" t="s">
        <v>42</v>
      </c>
      <c r="D4" s="132" t="s">
        <v>43</v>
      </c>
      <c r="E4" s="132" t="s">
        <v>44</v>
      </c>
      <c r="F4" s="132" t="s">
        <v>41</v>
      </c>
      <c r="G4" s="132" t="s">
        <v>42</v>
      </c>
      <c r="H4" s="132" t="s">
        <v>43</v>
      </c>
      <c r="I4" s="132" t="s">
        <v>44</v>
      </c>
      <c r="J4" s="132" t="s">
        <v>41</v>
      </c>
      <c r="K4" s="132" t="s">
        <v>42</v>
      </c>
      <c r="L4" s="132" t="s">
        <v>43</v>
      </c>
      <c r="M4" s="132" t="s">
        <v>44</v>
      </c>
      <c r="N4" s="132" t="s">
        <v>41</v>
      </c>
      <c r="O4" s="132" t="s">
        <v>42</v>
      </c>
      <c r="P4" s="132" t="s">
        <v>43</v>
      </c>
      <c r="Q4" s="132" t="s">
        <v>44</v>
      </c>
      <c r="R4" s="132" t="s">
        <v>41</v>
      </c>
      <c r="S4" s="132" t="s">
        <v>42</v>
      </c>
      <c r="T4" s="132" t="s">
        <v>43</v>
      </c>
      <c r="U4" s="132" t="s">
        <v>44</v>
      </c>
      <c r="V4" s="132" t="s">
        <v>41</v>
      </c>
      <c r="W4" s="132" t="s">
        <v>42</v>
      </c>
      <c r="X4" s="132" t="s">
        <v>43</v>
      </c>
      <c r="Y4" s="132" t="s">
        <v>44</v>
      </c>
    </row>
    <row r="5" spans="1:25" x14ac:dyDescent="0.25">
      <c r="A5" s="7" t="s">
        <v>25</v>
      </c>
      <c r="B5" s="133"/>
      <c r="C5" s="333">
        <v>0</v>
      </c>
      <c r="D5" s="133">
        <f>SUM(0+0/1000)</f>
        <v>0</v>
      </c>
      <c r="E5" s="334">
        <f>SUM(C5:D5)</f>
        <v>0</v>
      </c>
      <c r="F5" s="134" t="s">
        <v>1</v>
      </c>
      <c r="G5" s="9">
        <f>SUM(C5+0)</f>
        <v>0</v>
      </c>
      <c r="H5" s="135">
        <f>SUM(D5+0)</f>
        <v>0</v>
      </c>
      <c r="I5" s="16">
        <f>SUM(G5:H5)</f>
        <v>0</v>
      </c>
      <c r="J5" s="134" t="s">
        <v>1</v>
      </c>
      <c r="K5" s="8">
        <f>SUM(G5+0)</f>
        <v>0</v>
      </c>
      <c r="L5" s="9">
        <f>SUM(H5+0)</f>
        <v>0</v>
      </c>
      <c r="M5" s="16">
        <f t="shared" ref="M5:M12" si="0">SUM(K5:L5)</f>
        <v>0</v>
      </c>
      <c r="N5" s="8"/>
      <c r="O5" s="9">
        <f>SUM(K5+0)</f>
        <v>0</v>
      </c>
      <c r="P5" s="9">
        <f>SUM(L5+0)</f>
        <v>0</v>
      </c>
      <c r="Q5" s="16">
        <f>SUM(O5:P5)</f>
        <v>0</v>
      </c>
      <c r="R5" s="8"/>
      <c r="S5" s="9">
        <f>SUM(O5+0)</f>
        <v>0</v>
      </c>
      <c r="T5" s="135">
        <f>SUM(P5+0)</f>
        <v>0</v>
      </c>
      <c r="U5" s="16">
        <f>SUM(S5:T5)</f>
        <v>0</v>
      </c>
      <c r="V5" s="8"/>
      <c r="W5" s="9">
        <f>SUM( S5+0)</f>
        <v>0</v>
      </c>
      <c r="X5" s="9">
        <f>T5+0</f>
        <v>0</v>
      </c>
      <c r="Y5" s="16">
        <f>SUM(V5:X5)</f>
        <v>0</v>
      </c>
    </row>
    <row r="6" spans="1:25" x14ac:dyDescent="0.25">
      <c r="A6" s="7" t="s">
        <v>26</v>
      </c>
      <c r="B6" s="133"/>
      <c r="C6" s="333">
        <v>0</v>
      </c>
      <c r="D6" s="133">
        <f>SUM(0+0/1000)</f>
        <v>0</v>
      </c>
      <c r="E6" s="334">
        <f t="shared" ref="E6:E12" si="1">SUM(C6:D6)</f>
        <v>0</v>
      </c>
      <c r="F6" s="134"/>
      <c r="G6" s="9">
        <f t="shared" ref="G6:G12" si="2">SUM(C6+0)</f>
        <v>0</v>
      </c>
      <c r="H6" s="135">
        <f t="shared" ref="H6:H12" si="3">SUM(D6+0)</f>
        <v>0</v>
      </c>
      <c r="I6" s="16">
        <f t="shared" ref="I6:I12" si="4">SUM(G6:H6)</f>
        <v>0</v>
      </c>
      <c r="J6" s="134" t="s">
        <v>1</v>
      </c>
      <c r="K6" s="8">
        <f t="shared" ref="K6:K12" si="5">SUM(G6+0)</f>
        <v>0</v>
      </c>
      <c r="L6" s="9">
        <f t="shared" ref="L6:L12" si="6">SUM(H6+0)</f>
        <v>0</v>
      </c>
      <c r="M6" s="16">
        <f t="shared" si="0"/>
        <v>0</v>
      </c>
      <c r="N6" s="8"/>
      <c r="O6" s="9">
        <f t="shared" ref="O6:O12" si="7">SUM(K6+0)</f>
        <v>0</v>
      </c>
      <c r="P6" s="135">
        <f t="shared" ref="P6:P10" si="8">SUM(L6+0)</f>
        <v>0</v>
      </c>
      <c r="Q6" s="16">
        <f t="shared" ref="Q6:Q12" si="9">SUM(O6:P6)</f>
        <v>0</v>
      </c>
      <c r="R6" s="8"/>
      <c r="S6" s="9">
        <f t="shared" ref="S6:S12" si="10">SUM(O6+0)</f>
        <v>0</v>
      </c>
      <c r="T6" s="135">
        <f t="shared" ref="T6:T12" si="11">SUM(P6+0)</f>
        <v>0</v>
      </c>
      <c r="U6" s="16">
        <f t="shared" ref="U6:U12" si="12">SUM(S6:T6)</f>
        <v>0</v>
      </c>
      <c r="V6" s="8"/>
      <c r="W6" s="9">
        <f t="shared" ref="W6:W12" si="13">SUM( S6+0)</f>
        <v>0</v>
      </c>
      <c r="X6" s="9">
        <f t="shared" ref="X6:X12" si="14">T6+0</f>
        <v>0</v>
      </c>
      <c r="Y6" s="16">
        <f t="shared" ref="Y6:Y12" si="15">SUM(V6:X6)</f>
        <v>0</v>
      </c>
    </row>
    <row r="7" spans="1:25" x14ac:dyDescent="0.25">
      <c r="A7" s="7" t="s">
        <v>27</v>
      </c>
      <c r="B7" s="133"/>
      <c r="C7" s="333">
        <v>0</v>
      </c>
      <c r="D7" s="133">
        <f>SUM(0+0/1000)</f>
        <v>0</v>
      </c>
      <c r="E7" s="334">
        <f t="shared" si="1"/>
        <v>0</v>
      </c>
      <c r="F7" s="134"/>
      <c r="G7" s="9">
        <f t="shared" si="2"/>
        <v>0</v>
      </c>
      <c r="H7" s="135">
        <f t="shared" si="3"/>
        <v>0</v>
      </c>
      <c r="I7" s="16">
        <f t="shared" si="4"/>
        <v>0</v>
      </c>
      <c r="J7" s="134"/>
      <c r="K7" s="8">
        <f t="shared" si="5"/>
        <v>0</v>
      </c>
      <c r="L7" s="9">
        <f t="shared" si="6"/>
        <v>0</v>
      </c>
      <c r="M7" s="16">
        <f t="shared" si="0"/>
        <v>0</v>
      </c>
      <c r="N7" s="8"/>
      <c r="O7" s="9">
        <f t="shared" si="7"/>
        <v>0</v>
      </c>
      <c r="P7" s="135">
        <f t="shared" si="8"/>
        <v>0</v>
      </c>
      <c r="Q7" s="16">
        <f t="shared" si="9"/>
        <v>0</v>
      </c>
      <c r="S7" s="9">
        <f t="shared" si="10"/>
        <v>0</v>
      </c>
      <c r="T7" s="135">
        <f t="shared" si="11"/>
        <v>0</v>
      </c>
      <c r="U7" s="16">
        <f t="shared" si="12"/>
        <v>0</v>
      </c>
      <c r="V7" s="8"/>
      <c r="W7" s="9">
        <f t="shared" si="13"/>
        <v>0</v>
      </c>
      <c r="X7" s="9">
        <f t="shared" si="14"/>
        <v>0</v>
      </c>
      <c r="Y7" s="16">
        <f t="shared" si="15"/>
        <v>0</v>
      </c>
    </row>
    <row r="8" spans="1:25" x14ac:dyDescent="0.25">
      <c r="A8" s="7" t="s">
        <v>28</v>
      </c>
      <c r="B8" s="133"/>
      <c r="C8" s="333">
        <v>0</v>
      </c>
      <c r="D8" s="133">
        <f>SUM(0+128/1000)</f>
        <v>0.128</v>
      </c>
      <c r="E8" s="334">
        <f t="shared" si="1"/>
        <v>0.128</v>
      </c>
      <c r="F8" s="134"/>
      <c r="G8" s="9">
        <f t="shared" si="2"/>
        <v>0</v>
      </c>
      <c r="H8" s="135">
        <f t="shared" si="3"/>
        <v>0.128</v>
      </c>
      <c r="I8" s="16">
        <f t="shared" si="4"/>
        <v>0.128</v>
      </c>
      <c r="J8" s="134"/>
      <c r="K8" s="8">
        <f t="shared" si="5"/>
        <v>0</v>
      </c>
      <c r="L8" s="9">
        <f t="shared" si="6"/>
        <v>0.128</v>
      </c>
      <c r="M8" s="16">
        <f t="shared" si="0"/>
        <v>0.128</v>
      </c>
      <c r="N8" s="8"/>
      <c r="O8" s="9">
        <f t="shared" si="7"/>
        <v>0</v>
      </c>
      <c r="P8" s="135">
        <f t="shared" si="8"/>
        <v>0.128</v>
      </c>
      <c r="Q8" s="16">
        <f t="shared" si="9"/>
        <v>0.128</v>
      </c>
      <c r="R8" s="8"/>
      <c r="S8" s="9">
        <f t="shared" si="10"/>
        <v>0</v>
      </c>
      <c r="T8" s="135">
        <f t="shared" si="11"/>
        <v>0.128</v>
      </c>
      <c r="U8" s="16">
        <f t="shared" si="12"/>
        <v>0.128</v>
      </c>
      <c r="V8" s="8"/>
      <c r="W8" s="9">
        <f t="shared" si="13"/>
        <v>0</v>
      </c>
      <c r="X8" s="9">
        <f t="shared" si="14"/>
        <v>0.128</v>
      </c>
      <c r="Y8" s="16">
        <f t="shared" si="15"/>
        <v>0.128</v>
      </c>
    </row>
    <row r="9" spans="1:25" x14ac:dyDescent="0.25">
      <c r="A9" s="7" t="s">
        <v>29</v>
      </c>
      <c r="B9" s="133"/>
      <c r="C9" s="333">
        <v>0</v>
      </c>
      <c r="D9" s="133">
        <v>0</v>
      </c>
      <c r="E9" s="334">
        <f t="shared" si="1"/>
        <v>0</v>
      </c>
      <c r="F9" s="134"/>
      <c r="G9" s="9">
        <f t="shared" si="2"/>
        <v>0</v>
      </c>
      <c r="H9" s="135">
        <f t="shared" si="3"/>
        <v>0</v>
      </c>
      <c r="I9" s="16">
        <f t="shared" si="4"/>
        <v>0</v>
      </c>
      <c r="J9" s="134"/>
      <c r="K9" s="8">
        <f t="shared" si="5"/>
        <v>0</v>
      </c>
      <c r="L9" s="9">
        <f t="shared" si="6"/>
        <v>0</v>
      </c>
      <c r="M9" s="16">
        <f t="shared" si="0"/>
        <v>0</v>
      </c>
      <c r="N9" s="8"/>
      <c r="O9" s="9">
        <f t="shared" si="7"/>
        <v>0</v>
      </c>
      <c r="P9" s="135">
        <f t="shared" si="8"/>
        <v>0</v>
      </c>
      <c r="Q9" s="16">
        <f t="shared" si="9"/>
        <v>0</v>
      </c>
      <c r="R9" s="8"/>
      <c r="S9" s="9">
        <f t="shared" si="10"/>
        <v>0</v>
      </c>
      <c r="T9" s="135">
        <f t="shared" si="11"/>
        <v>0</v>
      </c>
      <c r="U9" s="16">
        <f t="shared" si="12"/>
        <v>0</v>
      </c>
      <c r="V9" s="8"/>
      <c r="W9" s="9">
        <f t="shared" si="13"/>
        <v>0</v>
      </c>
      <c r="X9" s="9">
        <f t="shared" si="14"/>
        <v>0</v>
      </c>
      <c r="Y9" s="16">
        <f t="shared" si="15"/>
        <v>0</v>
      </c>
    </row>
    <row r="10" spans="1:25" x14ac:dyDescent="0.25">
      <c r="A10" s="7" t="s">
        <v>30</v>
      </c>
      <c r="B10" s="133"/>
      <c r="C10" s="333">
        <v>0</v>
      </c>
      <c r="D10" s="133">
        <v>0</v>
      </c>
      <c r="E10" s="334">
        <f t="shared" si="1"/>
        <v>0</v>
      </c>
      <c r="F10" s="134"/>
      <c r="G10" s="9">
        <f t="shared" si="2"/>
        <v>0</v>
      </c>
      <c r="H10" s="135">
        <f t="shared" si="3"/>
        <v>0</v>
      </c>
      <c r="I10" s="16">
        <f t="shared" si="4"/>
        <v>0</v>
      </c>
      <c r="J10" s="134"/>
      <c r="K10" s="8">
        <f t="shared" si="5"/>
        <v>0</v>
      </c>
      <c r="L10" s="9">
        <f t="shared" si="6"/>
        <v>0</v>
      </c>
      <c r="M10" s="16">
        <f t="shared" si="0"/>
        <v>0</v>
      </c>
      <c r="N10" s="8"/>
      <c r="O10" s="9">
        <f t="shared" si="7"/>
        <v>0</v>
      </c>
      <c r="P10" s="135">
        <f t="shared" si="8"/>
        <v>0</v>
      </c>
      <c r="Q10" s="16">
        <f t="shared" si="9"/>
        <v>0</v>
      </c>
      <c r="R10" s="8"/>
      <c r="S10" s="9">
        <f t="shared" si="10"/>
        <v>0</v>
      </c>
      <c r="T10" s="135">
        <f t="shared" si="11"/>
        <v>0</v>
      </c>
      <c r="U10" s="16">
        <f t="shared" si="12"/>
        <v>0</v>
      </c>
      <c r="V10" s="8"/>
      <c r="W10" s="9">
        <f t="shared" si="13"/>
        <v>0</v>
      </c>
      <c r="X10" s="9">
        <f t="shared" si="14"/>
        <v>0</v>
      </c>
      <c r="Y10" s="16">
        <f t="shared" si="15"/>
        <v>0</v>
      </c>
    </row>
    <row r="11" spans="1:25" x14ac:dyDescent="0.25">
      <c r="A11" s="7" t="s">
        <v>31</v>
      </c>
      <c r="B11" s="29"/>
      <c r="C11" s="333">
        <v>0</v>
      </c>
      <c r="D11" s="133">
        <v>0</v>
      </c>
      <c r="E11" s="334">
        <f t="shared" si="1"/>
        <v>0</v>
      </c>
      <c r="F11" s="8"/>
      <c r="G11" s="9">
        <f t="shared" si="2"/>
        <v>0</v>
      </c>
      <c r="H11" s="135">
        <f t="shared" si="3"/>
        <v>0</v>
      </c>
      <c r="I11" s="16">
        <f t="shared" si="4"/>
        <v>0</v>
      </c>
      <c r="J11" s="8"/>
      <c r="K11" s="8">
        <f t="shared" si="5"/>
        <v>0</v>
      </c>
      <c r="L11" s="9">
        <f t="shared" si="6"/>
        <v>0</v>
      </c>
      <c r="M11" s="16">
        <f t="shared" si="0"/>
        <v>0</v>
      </c>
      <c r="N11" s="8"/>
      <c r="O11" s="9">
        <f t="shared" si="7"/>
        <v>0</v>
      </c>
      <c r="P11" s="135">
        <f t="shared" ref="P11:P12" si="16">SUM(L11+0)</f>
        <v>0</v>
      </c>
      <c r="Q11" s="16">
        <f t="shared" si="9"/>
        <v>0</v>
      </c>
      <c r="R11" s="17"/>
      <c r="S11" s="9">
        <f t="shared" si="10"/>
        <v>0</v>
      </c>
      <c r="T11" s="135">
        <f t="shared" si="11"/>
        <v>0</v>
      </c>
      <c r="U11" s="16">
        <f t="shared" si="12"/>
        <v>0</v>
      </c>
      <c r="V11" s="8"/>
      <c r="W11" s="9">
        <f t="shared" si="13"/>
        <v>0</v>
      </c>
      <c r="X11" s="9">
        <f t="shared" si="14"/>
        <v>0</v>
      </c>
      <c r="Y11" s="16">
        <f t="shared" si="15"/>
        <v>0</v>
      </c>
    </row>
    <row r="12" spans="1:25" x14ac:dyDescent="0.25">
      <c r="A12" s="7" t="s">
        <v>32</v>
      </c>
      <c r="B12" s="133"/>
      <c r="C12" s="333">
        <v>0</v>
      </c>
      <c r="D12" s="133">
        <v>0</v>
      </c>
      <c r="E12" s="334">
        <f t="shared" si="1"/>
        <v>0</v>
      </c>
      <c r="F12" s="134"/>
      <c r="G12" s="9">
        <f t="shared" si="2"/>
        <v>0</v>
      </c>
      <c r="H12" s="135">
        <f t="shared" si="3"/>
        <v>0</v>
      </c>
      <c r="I12" s="16">
        <f t="shared" si="4"/>
        <v>0</v>
      </c>
      <c r="J12" s="134"/>
      <c r="K12" s="8">
        <f t="shared" si="5"/>
        <v>0</v>
      </c>
      <c r="L12" s="9">
        <f t="shared" si="6"/>
        <v>0</v>
      </c>
      <c r="M12" s="16">
        <f t="shared" si="0"/>
        <v>0</v>
      </c>
      <c r="N12" s="8"/>
      <c r="O12" s="9">
        <f t="shared" si="7"/>
        <v>0</v>
      </c>
      <c r="P12" s="135">
        <f t="shared" si="16"/>
        <v>0</v>
      </c>
      <c r="Q12" s="16">
        <f t="shared" si="9"/>
        <v>0</v>
      </c>
      <c r="R12" s="8"/>
      <c r="S12" s="9">
        <f t="shared" si="10"/>
        <v>0</v>
      </c>
      <c r="T12" s="135">
        <f t="shared" si="11"/>
        <v>0</v>
      </c>
      <c r="U12" s="16">
        <f t="shared" si="12"/>
        <v>0</v>
      </c>
      <c r="V12" s="8"/>
      <c r="W12" s="9">
        <f t="shared" si="13"/>
        <v>0</v>
      </c>
      <c r="X12" s="9">
        <f t="shared" si="14"/>
        <v>0</v>
      </c>
      <c r="Y12" s="16">
        <f t="shared" si="15"/>
        <v>0</v>
      </c>
    </row>
    <row r="13" spans="1:25" s="131" customFormat="1" x14ac:dyDescent="0.25">
      <c r="A13" s="136" t="s">
        <v>45</v>
      </c>
      <c r="B13" s="137"/>
      <c r="C13" s="335">
        <f>SUM(C5:C12)</f>
        <v>0</v>
      </c>
      <c r="D13" s="137">
        <f>SUM(D5:D12)</f>
        <v>0.128</v>
      </c>
      <c r="E13" s="137">
        <f>SUM(E5:E12)</f>
        <v>0.128</v>
      </c>
      <c r="F13" s="16"/>
      <c r="G13" s="137">
        <f>SUM(G5:G12)</f>
        <v>0</v>
      </c>
      <c r="H13" s="137">
        <f>SUM(H5:H12)</f>
        <v>0.128</v>
      </c>
      <c r="I13" s="137">
        <f>SUM(I5:I12)</f>
        <v>0.128</v>
      </c>
      <c r="J13" s="16"/>
      <c r="K13" s="137">
        <f>SUM(K5:K12)</f>
        <v>0</v>
      </c>
      <c r="L13" s="137">
        <f>SUM(L5:L12)</f>
        <v>0.128</v>
      </c>
      <c r="M13" s="137">
        <f>SUM(M5:M12)</f>
        <v>0.128</v>
      </c>
      <c r="N13" s="16"/>
      <c r="O13" s="16">
        <f>SUM(O5:O12)</f>
        <v>0</v>
      </c>
      <c r="P13" s="16">
        <f>SUM(P5:P12)</f>
        <v>0.128</v>
      </c>
      <c r="Q13" s="16">
        <f>SUM(Q5:Q12)</f>
        <v>0.128</v>
      </c>
      <c r="R13" s="16"/>
      <c r="S13" s="16">
        <f t="shared" ref="S13:Y13" si="17">SUM(S5:S12)</f>
        <v>0</v>
      </c>
      <c r="T13" s="16">
        <f t="shared" si="17"/>
        <v>0.128</v>
      </c>
      <c r="U13" s="16">
        <f t="shared" si="17"/>
        <v>0.128</v>
      </c>
      <c r="V13" s="16"/>
      <c r="W13" s="16">
        <f t="shared" si="17"/>
        <v>0</v>
      </c>
      <c r="X13" s="16">
        <f t="shared" si="17"/>
        <v>0.128</v>
      </c>
      <c r="Y13" s="16">
        <f t="shared" si="17"/>
        <v>0.128</v>
      </c>
    </row>
    <row r="14" spans="1:25" ht="4.4000000000000004" customHeight="1" x14ac:dyDescent="0.25">
      <c r="A14" s="136"/>
      <c r="B14" s="138"/>
      <c r="C14" s="139"/>
      <c r="D14" s="139"/>
      <c r="E14" s="140"/>
      <c r="F14" s="138"/>
      <c r="G14" s="8"/>
      <c r="H14" s="8"/>
      <c r="I14" s="16"/>
      <c r="J14" s="18"/>
      <c r="K14" s="8"/>
      <c r="L14" s="19"/>
      <c r="M14" s="16"/>
      <c r="N14" s="18"/>
      <c r="O14" s="8"/>
      <c r="P14" s="19"/>
      <c r="Q14" s="16"/>
      <c r="R14" s="18"/>
      <c r="S14" s="8"/>
      <c r="T14" s="19"/>
      <c r="U14" s="16"/>
      <c r="V14" s="18"/>
      <c r="W14" s="8"/>
      <c r="X14" s="19"/>
      <c r="Y14" s="8"/>
    </row>
    <row r="15" spans="1:25" x14ac:dyDescent="0.25">
      <c r="A15" s="249" t="s">
        <v>34</v>
      </c>
      <c r="B15" s="141"/>
      <c r="C15" s="132"/>
      <c r="D15" s="132"/>
      <c r="E15" s="331"/>
      <c r="F15" s="141"/>
      <c r="G15" s="20"/>
      <c r="H15" s="21"/>
      <c r="I15" s="21"/>
      <c r="J15" s="10"/>
      <c r="K15" s="20"/>
      <c r="L15" s="21"/>
      <c r="M15" s="16"/>
      <c r="N15" s="10"/>
      <c r="O15" s="20"/>
      <c r="P15" s="21"/>
      <c r="Q15" s="16"/>
      <c r="R15" s="10"/>
      <c r="S15" s="20"/>
      <c r="T15" s="21"/>
      <c r="U15" s="16"/>
      <c r="V15" s="10"/>
      <c r="W15" s="20"/>
      <c r="X15" s="21"/>
      <c r="Y15" s="8"/>
    </row>
    <row r="16" spans="1:25" x14ac:dyDescent="0.25">
      <c r="A16" s="7" t="s">
        <v>35</v>
      </c>
      <c r="B16" s="142"/>
      <c r="C16" s="333">
        <v>0</v>
      </c>
      <c r="D16" s="133">
        <v>0</v>
      </c>
      <c r="E16" s="334">
        <f>SUM(B16:D16)</f>
        <v>0</v>
      </c>
      <c r="F16" s="141"/>
      <c r="G16" s="9">
        <f>SUM(C16+0)</f>
        <v>0</v>
      </c>
      <c r="H16" s="135">
        <f t="shared" ref="H16:H20" si="18">SUM(D16+0)</f>
        <v>0</v>
      </c>
      <c r="I16" s="334">
        <f>SUM(F16:H16)</f>
        <v>0</v>
      </c>
      <c r="J16" s="10"/>
      <c r="K16" s="9">
        <f>SUM(G16+0)</f>
        <v>0</v>
      </c>
      <c r="L16" s="9">
        <f t="shared" ref="L16:L20" si="19">SUM(H16+0)</f>
        <v>0</v>
      </c>
      <c r="M16" s="16">
        <f>SUM(K16:L16)</f>
        <v>0</v>
      </c>
      <c r="N16" s="10"/>
      <c r="O16" s="22">
        <f>SUM(K16+0)</f>
        <v>0</v>
      </c>
      <c r="P16" s="9">
        <f t="shared" ref="P16:P20" si="20">SUM(L16+0)</f>
        <v>0</v>
      </c>
      <c r="Q16" s="16">
        <f>SUM(O16:P16)</f>
        <v>0</v>
      </c>
      <c r="R16" s="10"/>
      <c r="S16" s="9">
        <f>SUM(O16+0)</f>
        <v>0</v>
      </c>
      <c r="T16" s="23">
        <f>SUM(P16+0)</f>
        <v>0</v>
      </c>
      <c r="U16" s="16">
        <f>SUM(R16:T16)</f>
        <v>0</v>
      </c>
      <c r="V16" s="412"/>
      <c r="W16" s="23">
        <f>SUM(T16+0)</f>
        <v>0</v>
      </c>
      <c r="X16" s="23">
        <f>U16+0</f>
        <v>0</v>
      </c>
      <c r="Y16" s="11">
        <f>SUM(W16:X16)</f>
        <v>0</v>
      </c>
    </row>
    <row r="17" spans="1:25" x14ac:dyDescent="0.25">
      <c r="A17" s="7" t="s">
        <v>20</v>
      </c>
      <c r="B17" s="142"/>
      <c r="C17" s="333">
        <v>0</v>
      </c>
      <c r="D17" s="133">
        <v>0</v>
      </c>
      <c r="E17" s="334">
        <f>SUM(B17:D17)</f>
        <v>0</v>
      </c>
      <c r="F17" s="141"/>
      <c r="G17" s="9">
        <f t="shared" ref="G17:G20" si="21">SUM(C17+0)</f>
        <v>0</v>
      </c>
      <c r="H17" s="135">
        <f t="shared" si="18"/>
        <v>0</v>
      </c>
      <c r="I17" s="334">
        <f>SUM(F17:H17)</f>
        <v>0</v>
      </c>
      <c r="J17" s="10"/>
      <c r="K17" s="9">
        <f t="shared" ref="K17:K20" si="22">SUM(G17+0)</f>
        <v>0</v>
      </c>
      <c r="L17" s="9">
        <f t="shared" si="19"/>
        <v>0</v>
      </c>
      <c r="M17" s="16">
        <f>SUM(K17:L17)</f>
        <v>0</v>
      </c>
      <c r="N17" s="10"/>
      <c r="O17" s="22">
        <f t="shared" ref="O17:O20" si="23">SUM(K17+0)</f>
        <v>0</v>
      </c>
      <c r="P17" s="9">
        <f t="shared" si="20"/>
        <v>0</v>
      </c>
      <c r="Q17" s="16">
        <f>SUM(O17:P17)</f>
        <v>0</v>
      </c>
      <c r="R17" s="10"/>
      <c r="S17" s="9">
        <f t="shared" ref="S17:S20" si="24">SUM(O17+0)</f>
        <v>0</v>
      </c>
      <c r="T17" s="23">
        <f t="shared" ref="T17:T20" si="25">SUM(P17+0)</f>
        <v>0</v>
      </c>
      <c r="U17" s="16">
        <f>SUM(R17:T17)</f>
        <v>0</v>
      </c>
      <c r="V17" s="412"/>
      <c r="W17" s="23">
        <f t="shared" ref="W17:W20" si="26">SUM(T17+0)</f>
        <v>0</v>
      </c>
      <c r="X17" s="23">
        <f t="shared" ref="X17:X20" si="27">U17+0</f>
        <v>0</v>
      </c>
      <c r="Y17" s="11">
        <f t="shared" ref="Y17:Y20" si="28">SUM(W17:X17)</f>
        <v>0</v>
      </c>
    </row>
    <row r="18" spans="1:25" x14ac:dyDescent="0.25">
      <c r="A18" s="7" t="s">
        <v>22</v>
      </c>
      <c r="B18" s="142"/>
      <c r="C18" s="333">
        <v>0</v>
      </c>
      <c r="D18" s="133">
        <v>0</v>
      </c>
      <c r="E18" s="334">
        <f>SUM(B18:D18)</f>
        <v>0</v>
      </c>
      <c r="F18" s="134"/>
      <c r="G18" s="9">
        <f t="shared" si="21"/>
        <v>0</v>
      </c>
      <c r="H18" s="135">
        <f t="shared" si="18"/>
        <v>0</v>
      </c>
      <c r="I18" s="334">
        <f>SUM(F18:H18)</f>
        <v>0</v>
      </c>
      <c r="J18" s="8"/>
      <c r="K18" s="9">
        <f t="shared" si="22"/>
        <v>0</v>
      </c>
      <c r="L18" s="9">
        <f t="shared" si="19"/>
        <v>0</v>
      </c>
      <c r="M18" s="16">
        <f>SUM(K18:L18)</f>
        <v>0</v>
      </c>
      <c r="N18" s="8"/>
      <c r="O18" s="22">
        <f t="shared" si="23"/>
        <v>0</v>
      </c>
      <c r="P18" s="9">
        <f t="shared" si="20"/>
        <v>0</v>
      </c>
      <c r="Q18" s="16">
        <f>SUM(O18:P18)</f>
        <v>0</v>
      </c>
      <c r="R18" s="8"/>
      <c r="S18" s="9">
        <f t="shared" si="24"/>
        <v>0</v>
      </c>
      <c r="T18" s="23">
        <f t="shared" si="25"/>
        <v>0</v>
      </c>
      <c r="U18" s="16">
        <f>SUM(R18:T18)</f>
        <v>0</v>
      </c>
      <c r="V18" s="412"/>
      <c r="W18" s="23">
        <f t="shared" si="26"/>
        <v>0</v>
      </c>
      <c r="X18" s="23">
        <f t="shared" si="27"/>
        <v>0</v>
      </c>
      <c r="Y18" s="11">
        <f t="shared" si="28"/>
        <v>0</v>
      </c>
    </row>
    <row r="19" spans="1:25" x14ac:dyDescent="0.25">
      <c r="A19" s="7" t="s">
        <v>23</v>
      </c>
      <c r="B19" s="142"/>
      <c r="C19" s="333">
        <v>0</v>
      </c>
      <c r="D19" s="133">
        <v>0</v>
      </c>
      <c r="E19" s="334">
        <f>SUM(B19:D19)</f>
        <v>0</v>
      </c>
      <c r="F19" s="134"/>
      <c r="G19" s="9">
        <f t="shared" si="21"/>
        <v>0</v>
      </c>
      <c r="H19" s="135">
        <f t="shared" si="18"/>
        <v>0</v>
      </c>
      <c r="I19" s="334">
        <f>SUM(F19:H19)</f>
        <v>0</v>
      </c>
      <c r="J19" s="8"/>
      <c r="K19" s="9">
        <f t="shared" si="22"/>
        <v>0</v>
      </c>
      <c r="L19" s="9">
        <f t="shared" si="19"/>
        <v>0</v>
      </c>
      <c r="M19" s="16">
        <f>SUM(K19:L19)</f>
        <v>0</v>
      </c>
      <c r="N19" s="8"/>
      <c r="O19" s="22">
        <f t="shared" si="23"/>
        <v>0</v>
      </c>
      <c r="P19" s="9">
        <f t="shared" si="20"/>
        <v>0</v>
      </c>
      <c r="Q19" s="16">
        <f>SUM(O19:P19)</f>
        <v>0</v>
      </c>
      <c r="R19" s="8"/>
      <c r="S19" s="9">
        <f t="shared" si="24"/>
        <v>0</v>
      </c>
      <c r="T19" s="23">
        <f t="shared" si="25"/>
        <v>0</v>
      </c>
      <c r="U19" s="16">
        <f>SUM(R19:T19)</f>
        <v>0</v>
      </c>
      <c r="V19" s="412"/>
      <c r="W19" s="23">
        <f t="shared" si="26"/>
        <v>0</v>
      </c>
      <c r="X19" s="23">
        <f t="shared" si="27"/>
        <v>0</v>
      </c>
      <c r="Y19" s="11">
        <f t="shared" si="28"/>
        <v>0</v>
      </c>
    </row>
    <row r="20" spans="1:25" x14ac:dyDescent="0.25">
      <c r="A20" s="7" t="s">
        <v>24</v>
      </c>
      <c r="B20" s="142"/>
      <c r="C20" s="333">
        <v>0</v>
      </c>
      <c r="D20" s="133">
        <v>0</v>
      </c>
      <c r="E20" s="334">
        <f>SUM(B20:D20)</f>
        <v>0</v>
      </c>
      <c r="F20" s="134"/>
      <c r="G20" s="9">
        <f t="shared" si="21"/>
        <v>0</v>
      </c>
      <c r="H20" s="135">
        <f t="shared" si="18"/>
        <v>0</v>
      </c>
      <c r="I20" s="334">
        <f>SUM(F20:H20)</f>
        <v>0</v>
      </c>
      <c r="J20" s="8"/>
      <c r="K20" s="9">
        <f t="shared" si="22"/>
        <v>0</v>
      </c>
      <c r="L20" s="9">
        <f t="shared" si="19"/>
        <v>0</v>
      </c>
      <c r="M20" s="16">
        <f>SUM(K20:L20)</f>
        <v>0</v>
      </c>
      <c r="N20" s="8"/>
      <c r="O20" s="22">
        <f t="shared" si="23"/>
        <v>0</v>
      </c>
      <c r="P20" s="9">
        <f t="shared" si="20"/>
        <v>0</v>
      </c>
      <c r="Q20" s="16">
        <f>SUM(O20:P20)</f>
        <v>0</v>
      </c>
      <c r="R20" s="8"/>
      <c r="S20" s="9">
        <f t="shared" si="24"/>
        <v>0</v>
      </c>
      <c r="T20" s="23">
        <f t="shared" si="25"/>
        <v>0</v>
      </c>
      <c r="U20" s="16">
        <f>SUM(R20:T20)</f>
        <v>0</v>
      </c>
      <c r="V20" s="412"/>
      <c r="W20" s="23">
        <f t="shared" si="26"/>
        <v>0</v>
      </c>
      <c r="X20" s="23">
        <f t="shared" si="27"/>
        <v>0</v>
      </c>
      <c r="Y20" s="11">
        <f t="shared" si="28"/>
        <v>0</v>
      </c>
    </row>
    <row r="21" spans="1:25" s="131" customFormat="1" x14ac:dyDescent="0.25">
      <c r="A21" s="136" t="s">
        <v>45</v>
      </c>
      <c r="B21" s="137"/>
      <c r="C21" s="333">
        <f>SUM(C16:C20)</f>
        <v>0</v>
      </c>
      <c r="D21" s="293">
        <f>SUM(D16:D20)</f>
        <v>0</v>
      </c>
      <c r="E21" s="137">
        <f>SUM(E16:E20)</f>
        <v>0</v>
      </c>
      <c r="F21" s="11"/>
      <c r="G21" s="293">
        <f>SUM(G16:G20)</f>
        <v>0</v>
      </c>
      <c r="H21" s="293">
        <f>SUM(H16:H20)</f>
        <v>0</v>
      </c>
      <c r="I21" s="137">
        <f>SUM(I16:I20)</f>
        <v>0</v>
      </c>
      <c r="J21" s="11"/>
      <c r="K21" s="293">
        <f>SUM(K16:K20)</f>
        <v>0</v>
      </c>
      <c r="L21" s="293">
        <f>SUM(L16:L20)</f>
        <v>0</v>
      </c>
      <c r="M21" s="137">
        <f>SUM(M16:M20)</f>
        <v>0</v>
      </c>
      <c r="N21" s="11"/>
      <c r="O21" s="137">
        <f>SUM(O16:O20)</f>
        <v>0</v>
      </c>
      <c r="P21" s="137">
        <f>SUM(P16:P20)</f>
        <v>0</v>
      </c>
      <c r="Q21" s="137">
        <f>SUM(Q16:Q20)</f>
        <v>0</v>
      </c>
      <c r="R21" s="11"/>
      <c r="S21" s="9">
        <f t="shared" ref="S21:T21" si="29">SUM(O21+0)</f>
        <v>0</v>
      </c>
      <c r="T21" s="23">
        <f t="shared" si="29"/>
        <v>0</v>
      </c>
      <c r="U21" s="137">
        <f>SUM(U16:U20)</f>
        <v>0</v>
      </c>
      <c r="V21" s="412"/>
      <c r="W21" s="293">
        <f t="shared" ref="W21" si="30">SUM(S21+0/1000)</f>
        <v>0</v>
      </c>
      <c r="X21" s="293">
        <f t="shared" ref="X21" si="31">SUM(T21+0/1000)</f>
        <v>0</v>
      </c>
      <c r="Y21" s="143">
        <f t="shared" ref="Y21" si="32">SUM(V21:X21)</f>
        <v>0</v>
      </c>
    </row>
    <row r="22" spans="1:25" ht="5.25" customHeight="1" x14ac:dyDescent="0.35">
      <c r="A22" s="136"/>
      <c r="B22" s="138"/>
      <c r="C22" s="139"/>
      <c r="D22" s="139"/>
      <c r="E22" s="140"/>
      <c r="F22" s="138"/>
      <c r="G22" s="8"/>
      <c r="H22" s="19"/>
      <c r="I22" s="11"/>
      <c r="J22" s="18"/>
      <c r="K22" s="396"/>
      <c r="L22" s="19"/>
      <c r="M22" s="16" t="s">
        <v>1</v>
      </c>
      <c r="N22" s="18"/>
      <c r="O22" s="8"/>
      <c r="P22" s="19"/>
      <c r="Q22" s="16" t="s">
        <v>1</v>
      </c>
      <c r="R22" s="18"/>
      <c r="S22" s="8"/>
      <c r="T22" s="19"/>
      <c r="U22" s="16" t="s">
        <v>1</v>
      </c>
      <c r="V22" s="18"/>
      <c r="W22" s="8"/>
      <c r="X22" s="19"/>
      <c r="Y22" s="16" t="s">
        <v>1</v>
      </c>
    </row>
    <row r="23" spans="1:25" s="131" customFormat="1" ht="17.25" customHeight="1" x14ac:dyDescent="0.25">
      <c r="A23" s="136" t="s">
        <v>44</v>
      </c>
      <c r="B23" s="138"/>
      <c r="C23" s="137">
        <f>SUM(C13+C21)</f>
        <v>0</v>
      </c>
      <c r="D23" s="137">
        <f>SUM(D13+D21)</f>
        <v>0.128</v>
      </c>
      <c r="E23" s="137">
        <f>E13+E21</f>
        <v>0.128</v>
      </c>
      <c r="F23" s="138"/>
      <c r="G23" s="16">
        <f>SUM(G13+G21)</f>
        <v>0</v>
      </c>
      <c r="H23" s="11">
        <f>SUM(H13+H21)</f>
        <v>0.128</v>
      </c>
      <c r="I23" s="16">
        <f>I13+I21</f>
        <v>0.128</v>
      </c>
      <c r="J23" s="18"/>
      <c r="K23" s="16">
        <f>SUM(K13+K21)</f>
        <v>0</v>
      </c>
      <c r="L23" s="11">
        <f>SUM(L13+L21)</f>
        <v>0.128</v>
      </c>
      <c r="M23" s="16">
        <f>M13+M21</f>
        <v>0.128</v>
      </c>
      <c r="N23" s="18"/>
      <c r="O23" s="16">
        <f>SUM(O13+O21)</f>
        <v>0</v>
      </c>
      <c r="P23" s="11">
        <f>SUM(P13+P21)</f>
        <v>0.128</v>
      </c>
      <c r="Q23" s="16">
        <f>Q13+Q21</f>
        <v>0.128</v>
      </c>
      <c r="R23" s="18"/>
      <c r="S23" s="16">
        <f>SUM(S13+S21)</f>
        <v>0</v>
      </c>
      <c r="T23" s="11">
        <f>SUM(T13+T21)</f>
        <v>0.128</v>
      </c>
      <c r="U23" s="16">
        <f>U13+U21</f>
        <v>0.128</v>
      </c>
      <c r="V23" s="18"/>
      <c r="W23" s="16">
        <f>SUM(W13+W21)</f>
        <v>0</v>
      </c>
      <c r="X23" s="11">
        <f>SUM(X13+X21)</f>
        <v>0.128</v>
      </c>
      <c r="Y23" s="16">
        <f>Y13+Y21</f>
        <v>0.128</v>
      </c>
    </row>
    <row r="24" spans="1:25" ht="17.25" customHeight="1" x14ac:dyDescent="0.2">
      <c r="A24" s="144"/>
      <c r="B24" s="145"/>
      <c r="C24" s="146"/>
      <c r="D24" s="146"/>
      <c r="E24" s="147"/>
      <c r="F24" s="145"/>
      <c r="G24" s="24"/>
      <c r="H24" s="25"/>
      <c r="I24" s="26"/>
      <c r="J24" s="26"/>
      <c r="K24" s="24"/>
      <c r="L24" s="25"/>
      <c r="M24" s="26"/>
      <c r="N24" s="26"/>
      <c r="O24" s="24"/>
      <c r="P24" s="25"/>
      <c r="Q24" s="26"/>
      <c r="R24" s="26"/>
      <c r="S24" s="24"/>
      <c r="T24" s="25"/>
      <c r="U24" s="26"/>
      <c r="V24" s="26"/>
      <c r="W24" s="24"/>
      <c r="X24" s="25"/>
      <c r="Y24" s="148"/>
    </row>
    <row r="25" spans="1:25" ht="12" x14ac:dyDescent="0.2">
      <c r="A25" s="249" t="s">
        <v>46</v>
      </c>
      <c r="B25" s="149"/>
      <c r="C25" s="150"/>
      <c r="D25" s="150"/>
      <c r="E25" s="151"/>
      <c r="F25" s="152"/>
      <c r="G25" s="27"/>
      <c r="H25" s="27"/>
      <c r="I25" s="28"/>
      <c r="J25" s="28"/>
      <c r="K25" s="27"/>
      <c r="L25" s="27"/>
      <c r="M25" s="28"/>
      <c r="N25" s="28"/>
      <c r="O25" s="27"/>
      <c r="P25" s="27"/>
      <c r="Q25" s="28"/>
      <c r="R25" s="28"/>
      <c r="S25" s="27"/>
      <c r="T25" s="27"/>
      <c r="U25" s="28"/>
      <c r="V25" s="28"/>
      <c r="W25" s="27"/>
      <c r="X25" s="27"/>
      <c r="Y25" s="153"/>
    </row>
    <row r="26" spans="1:25" x14ac:dyDescent="0.25">
      <c r="A26" s="154" t="s">
        <v>47</v>
      </c>
      <c r="B26" s="380">
        <f>SUM(0+551/1000)</f>
        <v>0.55100000000000005</v>
      </c>
      <c r="C26" s="155"/>
      <c r="D26" s="155"/>
      <c r="E26" s="156"/>
      <c r="F26" s="17">
        <f>SUM(B26+531/1000)</f>
        <v>1.0820000000000001</v>
      </c>
      <c r="G26" s="9"/>
      <c r="H26" s="9"/>
      <c r="I26" s="8"/>
      <c r="J26" s="17">
        <f>SUM(F26+0/1000)</f>
        <v>1.0820000000000001</v>
      </c>
      <c r="K26" s="9"/>
      <c r="L26" s="9"/>
      <c r="M26" s="8"/>
      <c r="N26" s="9">
        <f>SUM(J26+2048/1000)</f>
        <v>3.13</v>
      </c>
      <c r="O26" s="177"/>
      <c r="P26" s="9"/>
      <c r="Q26" s="8"/>
      <c r="R26" s="8">
        <f>SUM(N26+162/1000)</f>
        <v>3.2919999999999998</v>
      </c>
      <c r="S26" s="9"/>
      <c r="T26" s="9"/>
      <c r="U26" s="8"/>
      <c r="V26" s="8">
        <f>SUM(R26+0)</f>
        <v>3.2919999999999998</v>
      </c>
      <c r="W26" s="9"/>
      <c r="X26" s="9"/>
      <c r="Y26" s="8"/>
    </row>
    <row r="27" spans="1:25" x14ac:dyDescent="0.25">
      <c r="A27" s="134"/>
      <c r="B27" s="17"/>
      <c r="C27" s="157"/>
      <c r="D27" s="157"/>
      <c r="E27" s="158"/>
      <c r="F27" s="134"/>
      <c r="G27" s="9"/>
      <c r="H27" s="9"/>
      <c r="I27" s="8"/>
      <c r="J27" s="8"/>
      <c r="K27" s="9"/>
      <c r="L27" s="9"/>
      <c r="M27" s="8"/>
      <c r="N27" s="8"/>
      <c r="O27" s="9"/>
      <c r="P27" s="9"/>
      <c r="Q27" s="8"/>
      <c r="R27" s="8"/>
      <c r="S27" s="9"/>
      <c r="T27" s="9"/>
      <c r="U27" s="8"/>
      <c r="V27" s="8"/>
      <c r="W27" s="9"/>
      <c r="X27" s="9"/>
      <c r="Y27" s="8"/>
    </row>
    <row r="28" spans="1:25" s="131" customFormat="1" x14ac:dyDescent="0.25">
      <c r="A28" s="136" t="s">
        <v>45</v>
      </c>
      <c r="B28" s="137">
        <f>SUM(B26:B27)</f>
        <v>0.55100000000000005</v>
      </c>
      <c r="C28" s="293">
        <f>SUM(C26:C27)</f>
        <v>0</v>
      </c>
      <c r="D28" s="293">
        <f>SUM(D26:D27)</f>
        <v>0</v>
      </c>
      <c r="E28" s="293">
        <f>SUM(E26)</f>
        <v>0</v>
      </c>
      <c r="F28" s="143">
        <f>SUM(F26:F27)</f>
        <v>1.0820000000000001</v>
      </c>
      <c r="G28" s="17">
        <f>SUM(G26:G27)</f>
        <v>0</v>
      </c>
      <c r="H28" s="17">
        <f>SUM(H26:H27)</f>
        <v>0</v>
      </c>
      <c r="I28" s="293">
        <f>SUM(I26)</f>
        <v>0</v>
      </c>
      <c r="J28" s="16">
        <f>SUM(J26:J27)</f>
        <v>1.0820000000000001</v>
      </c>
      <c r="K28" s="8">
        <f>SUM(K26:K27)</f>
        <v>0</v>
      </c>
      <c r="L28" s="8">
        <f>SUM(L26:L27)</f>
        <v>0</v>
      </c>
      <c r="M28" s="293">
        <f>SUM(M26)</f>
        <v>0</v>
      </c>
      <c r="N28" s="16">
        <f>SUM(N26:N27)</f>
        <v>3.13</v>
      </c>
      <c r="O28" s="8">
        <f>SUM(O26:O27)</f>
        <v>0</v>
      </c>
      <c r="P28" s="8">
        <f>SUM(P26:P27)</f>
        <v>0</v>
      </c>
      <c r="Q28" s="293">
        <f>SUM(Q26)</f>
        <v>0</v>
      </c>
      <c r="R28" s="16">
        <f>SUM(R26:R27)</f>
        <v>3.2919999999999998</v>
      </c>
      <c r="S28" s="8">
        <f>SUM(S26:S27)</f>
        <v>0</v>
      </c>
      <c r="T28" s="8">
        <f>SUM(T26:T27)</f>
        <v>0</v>
      </c>
      <c r="U28" s="293">
        <f>SUM(U26)</f>
        <v>0</v>
      </c>
      <c r="V28" s="16">
        <f>SUM(V26:V27)</f>
        <v>3.2919999999999998</v>
      </c>
      <c r="W28" s="8">
        <f>SUM(W26:W27)</f>
        <v>0</v>
      </c>
      <c r="X28" s="8">
        <f>SUM(X26:X27)</f>
        <v>0</v>
      </c>
      <c r="Y28" s="17">
        <f>SUM(Y26)</f>
        <v>0</v>
      </c>
    </row>
    <row r="29" spans="1:25" ht="4.4000000000000004" customHeight="1" x14ac:dyDescent="0.25">
      <c r="A29" s="138"/>
      <c r="B29" s="139"/>
      <c r="C29" s="139"/>
      <c r="D29" s="139"/>
      <c r="E29" s="474"/>
      <c r="F29" s="138"/>
      <c r="G29" s="8"/>
      <c r="H29" s="19"/>
      <c r="I29" s="8"/>
      <c r="J29" s="18"/>
      <c r="K29" s="8"/>
      <c r="L29" s="19"/>
      <c r="M29" s="8"/>
      <c r="N29" s="18"/>
      <c r="O29" s="8"/>
      <c r="P29" s="19"/>
      <c r="Q29" s="8"/>
      <c r="R29" s="18"/>
      <c r="S29" s="8"/>
      <c r="T29" s="19"/>
      <c r="U29" s="8"/>
      <c r="V29" s="18"/>
      <c r="W29" s="8"/>
      <c r="X29" s="19"/>
      <c r="Y29" s="8"/>
    </row>
    <row r="30" spans="1:25" s="131" customFormat="1" x14ac:dyDescent="0.25">
      <c r="A30" s="138" t="s">
        <v>48</v>
      </c>
      <c r="B30" s="159">
        <f>SUM( B28)</f>
        <v>0.55100000000000005</v>
      </c>
      <c r="C30" s="142" t="s">
        <v>21</v>
      </c>
      <c r="D30" s="142" t="s">
        <v>21</v>
      </c>
      <c r="E30" s="142" t="s">
        <v>21</v>
      </c>
      <c r="F30" s="143">
        <f>F28</f>
        <v>1.0820000000000001</v>
      </c>
      <c r="G30" s="142" t="s">
        <v>21</v>
      </c>
      <c r="H30" s="142" t="s">
        <v>21</v>
      </c>
      <c r="I30" s="142" t="s">
        <v>21</v>
      </c>
      <c r="J30" s="18">
        <f>J28</f>
        <v>1.0820000000000001</v>
      </c>
      <c r="K30" s="142" t="s">
        <v>21</v>
      </c>
      <c r="L30" s="142" t="s">
        <v>21</v>
      </c>
      <c r="M30" s="142" t="s">
        <v>21</v>
      </c>
      <c r="N30" s="18">
        <f>N28</f>
        <v>3.13</v>
      </c>
      <c r="O30" s="142" t="s">
        <v>21</v>
      </c>
      <c r="P30" s="142" t="s">
        <v>21</v>
      </c>
      <c r="Q30" s="142" t="s">
        <v>21</v>
      </c>
      <c r="R30" s="18">
        <f>R28</f>
        <v>3.2919999999999998</v>
      </c>
      <c r="S30" s="142" t="s">
        <v>21</v>
      </c>
      <c r="T30" s="142" t="s">
        <v>21</v>
      </c>
      <c r="U30" s="142" t="s">
        <v>21</v>
      </c>
      <c r="V30" s="16">
        <f>V28</f>
        <v>3.2919999999999998</v>
      </c>
      <c r="W30" s="142" t="s">
        <v>21</v>
      </c>
      <c r="X30" s="142" t="s">
        <v>21</v>
      </c>
      <c r="Y30" s="473" t="s">
        <v>21</v>
      </c>
    </row>
    <row r="31" spans="1:25" x14ac:dyDescent="0.25">
      <c r="A31" s="160"/>
      <c r="B31" s="160"/>
      <c r="C31" s="161"/>
      <c r="D31" s="161"/>
      <c r="E31" s="162"/>
      <c r="F31" s="160"/>
      <c r="G31" s="161"/>
      <c r="H31" s="162"/>
      <c r="I31" s="160"/>
      <c r="J31" s="160"/>
      <c r="K31" s="161"/>
      <c r="L31" s="162"/>
      <c r="M31" s="160"/>
      <c r="N31" s="160"/>
      <c r="O31" s="161"/>
      <c r="P31" s="162"/>
      <c r="Q31" s="160"/>
      <c r="R31" s="160"/>
      <c r="S31" s="161"/>
      <c r="T31" s="162"/>
      <c r="U31" s="160"/>
      <c r="V31" s="160"/>
      <c r="W31" s="161"/>
      <c r="X31" s="162"/>
      <c r="Y31" s="160"/>
    </row>
    <row r="33" spans="1:25" ht="24.75" customHeight="1" x14ac:dyDescent="0.25">
      <c r="A33" s="405">
        <v>2013</v>
      </c>
      <c r="B33" s="690" t="s">
        <v>12</v>
      </c>
      <c r="C33" s="690"/>
      <c r="D33" s="690"/>
      <c r="E33" s="690"/>
      <c r="F33" s="690" t="s">
        <v>36</v>
      </c>
      <c r="G33" s="690"/>
      <c r="H33" s="690"/>
      <c r="I33" s="690" t="s">
        <v>12</v>
      </c>
      <c r="J33" s="690" t="s">
        <v>37</v>
      </c>
      <c r="K33" s="690"/>
      <c r="L33" s="690"/>
      <c r="M33" s="690" t="s">
        <v>12</v>
      </c>
      <c r="N33" s="690" t="s">
        <v>15</v>
      </c>
      <c r="O33" s="690"/>
      <c r="P33" s="690"/>
      <c r="Q33" s="690" t="s">
        <v>12</v>
      </c>
      <c r="R33" s="690" t="s">
        <v>38</v>
      </c>
      <c r="S33" s="690"/>
      <c r="T33" s="690"/>
      <c r="U33" s="690" t="s">
        <v>12</v>
      </c>
      <c r="V33" s="690" t="s">
        <v>17</v>
      </c>
      <c r="W33" s="690"/>
      <c r="X33" s="690"/>
      <c r="Y33" s="690" t="s">
        <v>12</v>
      </c>
    </row>
    <row r="34" spans="1:25" ht="34.5" x14ac:dyDescent="0.25">
      <c r="A34" s="249" t="s">
        <v>40</v>
      </c>
      <c r="B34" s="132" t="s">
        <v>41</v>
      </c>
      <c r="C34" s="132" t="s">
        <v>42</v>
      </c>
      <c r="D34" s="132" t="s">
        <v>43</v>
      </c>
      <c r="E34" s="132" t="s">
        <v>44</v>
      </c>
      <c r="F34" s="132" t="s">
        <v>41</v>
      </c>
      <c r="G34" s="132" t="s">
        <v>42</v>
      </c>
      <c r="H34" s="132" t="s">
        <v>43</v>
      </c>
      <c r="I34" s="132" t="s">
        <v>44</v>
      </c>
      <c r="J34" s="132" t="s">
        <v>41</v>
      </c>
      <c r="K34" s="132" t="s">
        <v>42</v>
      </c>
      <c r="L34" s="132" t="s">
        <v>43</v>
      </c>
      <c r="M34" s="132" t="s">
        <v>44</v>
      </c>
      <c r="N34" s="132" t="s">
        <v>41</v>
      </c>
      <c r="O34" s="132" t="s">
        <v>42</v>
      </c>
      <c r="P34" s="132" t="s">
        <v>43</v>
      </c>
      <c r="Q34" s="132" t="s">
        <v>44</v>
      </c>
      <c r="R34" s="132" t="s">
        <v>41</v>
      </c>
      <c r="S34" s="132" t="s">
        <v>42</v>
      </c>
      <c r="T34" s="132" t="s">
        <v>43</v>
      </c>
      <c r="U34" s="132" t="s">
        <v>44</v>
      </c>
      <c r="V34" s="132" t="s">
        <v>41</v>
      </c>
      <c r="W34" s="132" t="s">
        <v>42</v>
      </c>
      <c r="X34" s="132" t="s">
        <v>43</v>
      </c>
      <c r="Y34" s="132" t="s">
        <v>44</v>
      </c>
    </row>
    <row r="35" spans="1:25" x14ac:dyDescent="0.25">
      <c r="A35" s="7" t="s">
        <v>25</v>
      </c>
      <c r="B35" s="132"/>
      <c r="C35" s="12">
        <f>SUM(O5+0)</f>
        <v>0</v>
      </c>
      <c r="D35" s="12">
        <f>SUM(P5+0)</f>
        <v>0</v>
      </c>
      <c r="E35" s="13">
        <f t="shared" ref="E35:E42" si="33">SUM(B35:D35)</f>
        <v>0</v>
      </c>
      <c r="F35" s="132"/>
      <c r="G35" s="12"/>
      <c r="H35" s="12"/>
      <c r="I35" s="13">
        <f>SUM(F35:H35)</f>
        <v>0</v>
      </c>
      <c r="J35" s="132"/>
      <c r="K35" s="12"/>
      <c r="L35" s="264"/>
      <c r="M35" s="13">
        <f>SUM(J35:L35)</f>
        <v>0</v>
      </c>
      <c r="N35" s="8"/>
      <c r="O35" s="12"/>
      <c r="P35" s="12"/>
      <c r="Q35" s="13">
        <f>SUM(N35:P35)</f>
        <v>0</v>
      </c>
      <c r="R35" s="14"/>
      <c r="S35" s="12"/>
      <c r="T35" s="12"/>
      <c r="U35" s="13">
        <f>SUM(R35:T35)</f>
        <v>0</v>
      </c>
      <c r="V35" s="132"/>
      <c r="W35" s="9"/>
      <c r="X35" s="9"/>
      <c r="Y35" s="13">
        <f>SUM(V35:X35)</f>
        <v>0</v>
      </c>
    </row>
    <row r="36" spans="1:25" x14ac:dyDescent="0.25">
      <c r="A36" s="7" t="s">
        <v>26</v>
      </c>
      <c r="B36" s="132"/>
      <c r="C36" s="12">
        <f t="shared" ref="C36:C41" si="34">SUM(O5+0)</f>
        <v>0</v>
      </c>
      <c r="D36" s="12">
        <f t="shared" ref="D36:D42" si="35">SUM(P6+0)</f>
        <v>0</v>
      </c>
      <c r="E36" s="13">
        <f t="shared" si="33"/>
        <v>0</v>
      </c>
      <c r="F36" s="132"/>
      <c r="G36" s="12"/>
      <c r="H36" s="133"/>
      <c r="I36" s="13">
        <f t="shared" ref="I36:I42" si="36">SUM(F36:H36)</f>
        <v>0</v>
      </c>
      <c r="J36" s="132"/>
      <c r="K36" s="12"/>
      <c r="L36" s="264"/>
      <c r="M36" s="13">
        <f t="shared" ref="M36:M42" si="37">SUM(J36:L36)</f>
        <v>0</v>
      </c>
      <c r="N36" s="8"/>
      <c r="O36" s="12"/>
      <c r="P36" s="12"/>
      <c r="Q36" s="13">
        <f t="shared" ref="Q36:Q42" si="38">SUM(N36:P36)</f>
        <v>0</v>
      </c>
      <c r="R36" s="14"/>
      <c r="S36" s="12"/>
      <c r="T36" s="12"/>
      <c r="U36" s="13">
        <f t="shared" ref="U36:U37" si="39">SUM(R36:T36)</f>
        <v>0</v>
      </c>
      <c r="V36" s="132"/>
      <c r="W36" s="9"/>
      <c r="X36" s="9"/>
      <c r="Y36" s="13">
        <f t="shared" ref="Y36:Y42" si="40">SUM(V36:X36)</f>
        <v>0</v>
      </c>
    </row>
    <row r="37" spans="1:25" x14ac:dyDescent="0.25">
      <c r="A37" s="7" t="s">
        <v>27</v>
      </c>
      <c r="B37" s="132"/>
      <c r="C37" s="12">
        <f t="shared" si="34"/>
        <v>0</v>
      </c>
      <c r="D37" s="12">
        <f t="shared" si="35"/>
        <v>0</v>
      </c>
      <c r="E37" s="13">
        <f t="shared" si="33"/>
        <v>0</v>
      </c>
      <c r="F37" s="132"/>
      <c r="G37" s="12"/>
      <c r="H37" s="12"/>
      <c r="I37" s="13">
        <f t="shared" si="36"/>
        <v>0</v>
      </c>
      <c r="J37" s="132"/>
      <c r="K37" s="12"/>
      <c r="L37" s="264"/>
      <c r="M37" s="13">
        <f t="shared" si="37"/>
        <v>0</v>
      </c>
      <c r="N37" s="8"/>
      <c r="O37" s="12"/>
      <c r="P37" s="266"/>
      <c r="Q37" s="13">
        <f t="shared" si="38"/>
        <v>0</v>
      </c>
      <c r="R37" s="14"/>
      <c r="S37" s="12"/>
      <c r="T37" s="12"/>
      <c r="U37" s="13">
        <f t="shared" si="39"/>
        <v>0</v>
      </c>
      <c r="V37" s="132"/>
      <c r="W37" s="9"/>
      <c r="X37" s="9"/>
      <c r="Y37" s="13">
        <f t="shared" si="40"/>
        <v>0</v>
      </c>
    </row>
    <row r="38" spans="1:25" x14ac:dyDescent="0.25">
      <c r="A38" s="7" t="s">
        <v>28</v>
      </c>
      <c r="B38" s="132"/>
      <c r="C38" s="12">
        <f t="shared" si="34"/>
        <v>0</v>
      </c>
      <c r="D38" s="12">
        <f t="shared" si="35"/>
        <v>0.128</v>
      </c>
      <c r="E38" s="13">
        <f t="shared" si="33"/>
        <v>0.128</v>
      </c>
      <c r="F38" s="132"/>
      <c r="G38" s="12"/>
      <c r="H38" s="12"/>
      <c r="I38" s="13">
        <f t="shared" si="36"/>
        <v>0</v>
      </c>
      <c r="J38" s="132"/>
      <c r="K38" s="12"/>
      <c r="L38" s="264"/>
      <c r="M38" s="13">
        <f>SUM(J38:L38)</f>
        <v>0</v>
      </c>
      <c r="N38" s="8"/>
      <c r="O38" s="12"/>
      <c r="P38" s="267"/>
      <c r="Q38" s="13">
        <f>SUM(N38:P38)</f>
        <v>0</v>
      </c>
      <c r="R38" s="14"/>
      <c r="S38" s="12"/>
      <c r="T38" s="12"/>
      <c r="U38" s="13">
        <f>SUM(R38:T38)</f>
        <v>0</v>
      </c>
      <c r="V38" s="132"/>
      <c r="W38" s="9"/>
      <c r="X38" s="9"/>
      <c r="Y38" s="13">
        <f t="shared" si="40"/>
        <v>0</v>
      </c>
    </row>
    <row r="39" spans="1:25" x14ac:dyDescent="0.25">
      <c r="A39" s="7" t="s">
        <v>29</v>
      </c>
      <c r="B39" s="132"/>
      <c r="C39" s="12">
        <f t="shared" si="34"/>
        <v>0</v>
      </c>
      <c r="D39" s="12">
        <f t="shared" si="35"/>
        <v>0</v>
      </c>
      <c r="E39" s="13">
        <f t="shared" si="33"/>
        <v>0</v>
      </c>
      <c r="F39" s="132"/>
      <c r="G39" s="12"/>
      <c r="H39" s="133"/>
      <c r="I39" s="13">
        <f t="shared" si="36"/>
        <v>0</v>
      </c>
      <c r="J39" s="132"/>
      <c r="K39" s="12"/>
      <c r="L39" s="264"/>
      <c r="M39" s="13">
        <f t="shared" si="37"/>
        <v>0</v>
      </c>
      <c r="N39" s="8"/>
      <c r="O39" s="12"/>
      <c r="P39" s="12"/>
      <c r="Q39" s="13">
        <f t="shared" si="38"/>
        <v>0</v>
      </c>
      <c r="R39" s="14"/>
      <c r="S39" s="12"/>
      <c r="T39" s="12"/>
      <c r="U39" s="13">
        <f t="shared" ref="U39:U42" si="41">SUM(R39:T39)</f>
        <v>0</v>
      </c>
      <c r="V39" s="132"/>
      <c r="W39" s="9"/>
      <c r="X39" s="9"/>
      <c r="Y39" s="13">
        <f t="shared" si="40"/>
        <v>0</v>
      </c>
    </row>
    <row r="40" spans="1:25" x14ac:dyDescent="0.25">
      <c r="A40" s="7" t="s">
        <v>30</v>
      </c>
      <c r="B40" s="132"/>
      <c r="C40" s="12">
        <f t="shared" si="34"/>
        <v>0</v>
      </c>
      <c r="D40" s="12">
        <f t="shared" si="35"/>
        <v>0</v>
      </c>
      <c r="E40" s="13">
        <f t="shared" si="33"/>
        <v>0</v>
      </c>
      <c r="F40" s="132"/>
      <c r="G40" s="12"/>
      <c r="H40" s="133"/>
      <c r="I40" s="13">
        <f t="shared" si="36"/>
        <v>0</v>
      </c>
      <c r="J40" s="132"/>
      <c r="K40" s="12"/>
      <c r="L40" s="264"/>
      <c r="M40" s="13">
        <f t="shared" si="37"/>
        <v>0</v>
      </c>
      <c r="N40" s="8"/>
      <c r="O40" s="12"/>
      <c r="P40" s="12"/>
      <c r="Q40" s="13">
        <f t="shared" si="38"/>
        <v>0</v>
      </c>
      <c r="R40" s="14"/>
      <c r="S40" s="12"/>
      <c r="T40" s="12"/>
      <c r="U40" s="13">
        <f t="shared" si="41"/>
        <v>0</v>
      </c>
      <c r="V40" s="132"/>
      <c r="W40" s="9"/>
      <c r="X40" s="9"/>
      <c r="Y40" s="13">
        <f t="shared" si="40"/>
        <v>0</v>
      </c>
    </row>
    <row r="41" spans="1:25" x14ac:dyDescent="0.25">
      <c r="A41" s="7" t="s">
        <v>31</v>
      </c>
      <c r="B41" s="29"/>
      <c r="C41" s="12">
        <f t="shared" si="34"/>
        <v>0</v>
      </c>
      <c r="D41" s="12">
        <f t="shared" si="35"/>
        <v>0</v>
      </c>
      <c r="E41" s="13">
        <f t="shared" si="33"/>
        <v>0</v>
      </c>
      <c r="F41" s="8"/>
      <c r="G41" s="12"/>
      <c r="H41" s="133"/>
      <c r="I41" s="13">
        <f t="shared" si="36"/>
        <v>0</v>
      </c>
      <c r="J41" s="8"/>
      <c r="K41" s="12"/>
      <c r="L41" s="264"/>
      <c r="M41" s="13">
        <f t="shared" si="37"/>
        <v>0</v>
      </c>
      <c r="N41" s="8"/>
      <c r="O41" s="12"/>
      <c r="P41" s="12"/>
      <c r="Q41" s="13">
        <f t="shared" si="38"/>
        <v>0</v>
      </c>
      <c r="R41" s="17"/>
      <c r="S41" s="12"/>
      <c r="T41" s="12"/>
      <c r="U41" s="13">
        <f t="shared" si="41"/>
        <v>0</v>
      </c>
      <c r="V41" s="8"/>
      <c r="W41" s="9"/>
      <c r="X41" s="9"/>
      <c r="Y41" s="13">
        <f t="shared" si="40"/>
        <v>0</v>
      </c>
    </row>
    <row r="42" spans="1:25" x14ac:dyDescent="0.25">
      <c r="A42" s="7" t="s">
        <v>32</v>
      </c>
      <c r="B42" s="29"/>
      <c r="C42" s="12">
        <f t="shared" ref="C42" si="42">SUM(O12+0)</f>
        <v>0</v>
      </c>
      <c r="D42" s="12">
        <f t="shared" si="35"/>
        <v>0</v>
      </c>
      <c r="E42" s="13">
        <f t="shared" si="33"/>
        <v>0</v>
      </c>
      <c r="F42" s="8"/>
      <c r="G42" s="12"/>
      <c r="H42" s="133"/>
      <c r="I42" s="13">
        <f t="shared" si="36"/>
        <v>0</v>
      </c>
      <c r="J42" s="8"/>
      <c r="K42" s="12"/>
      <c r="L42" s="264"/>
      <c r="M42" s="13">
        <f t="shared" si="37"/>
        <v>0</v>
      </c>
      <c r="N42" s="16"/>
      <c r="O42" s="12"/>
      <c r="P42" s="12"/>
      <c r="Q42" s="13">
        <f t="shared" si="38"/>
        <v>0</v>
      </c>
      <c r="R42" s="17"/>
      <c r="S42" s="12"/>
      <c r="T42" s="12"/>
      <c r="U42" s="13">
        <f t="shared" si="41"/>
        <v>0</v>
      </c>
      <c r="V42" s="8"/>
      <c r="W42" s="9"/>
      <c r="X42" s="9"/>
      <c r="Y42" s="13">
        <f t="shared" si="40"/>
        <v>0</v>
      </c>
    </row>
    <row r="43" spans="1:25" s="131" customFormat="1" x14ac:dyDescent="0.25">
      <c r="A43" s="138" t="s">
        <v>45</v>
      </c>
      <c r="B43" s="18"/>
      <c r="C43" s="18">
        <f>SUM(C35:C42)</f>
        <v>0</v>
      </c>
      <c r="D43" s="156">
        <f>SUM(D35:D42)</f>
        <v>0.128</v>
      </c>
      <c r="E43" s="18">
        <f>SUM(E35:E42)</f>
        <v>0.128</v>
      </c>
      <c r="F43" s="16"/>
      <c r="G43" s="18">
        <f>SUM(G35:G42)</f>
        <v>0</v>
      </c>
      <c r="H43" s="18">
        <f>SUM(H35:H42)</f>
        <v>0</v>
      </c>
      <c r="I43" s="18">
        <f>SUM(I35:I42)</f>
        <v>0</v>
      </c>
      <c r="J43" s="16"/>
      <c r="K43" s="18">
        <f>SUM(K35:K42)</f>
        <v>0</v>
      </c>
      <c r="L43" s="18">
        <f>SUM(L35:L42)</f>
        <v>0</v>
      </c>
      <c r="M43" s="13">
        <f>SUM(M35:M42)</f>
        <v>0</v>
      </c>
      <c r="N43" s="167"/>
      <c r="O43" s="18">
        <f>SUM(O35:O42)</f>
        <v>0</v>
      </c>
      <c r="P43" s="18">
        <f>SUM(P35:P42)</f>
        <v>0</v>
      </c>
      <c r="Q43" s="13">
        <f>SUM(Q35:Q42)</f>
        <v>0</v>
      </c>
      <c r="R43" s="16"/>
      <c r="S43" s="18">
        <f>SUM(S35:S42)</f>
        <v>0</v>
      </c>
      <c r="T43" s="18">
        <f>SUM(T35:T42)</f>
        <v>0</v>
      </c>
      <c r="U43" s="18">
        <f>SUM(U35:U42)</f>
        <v>0</v>
      </c>
      <c r="V43" s="16"/>
      <c r="W43" s="18">
        <f>SUM(W35:W42)</f>
        <v>0</v>
      </c>
      <c r="X43" s="18">
        <f>SUM(X35:X42)</f>
        <v>0</v>
      </c>
      <c r="Y43" s="16">
        <f>SUM(Y35:Y42)</f>
        <v>0</v>
      </c>
    </row>
    <row r="44" spans="1:25" ht="4.4000000000000004" customHeight="1" x14ac:dyDescent="0.25">
      <c r="A44" s="138"/>
      <c r="B44" s="18"/>
      <c r="C44" s="8"/>
      <c r="D44" s="8"/>
      <c r="E44" s="11"/>
      <c r="F44" s="18"/>
      <c r="G44" s="8"/>
      <c r="H44" s="18"/>
      <c r="I44" s="16"/>
      <c r="J44" s="18"/>
      <c r="K44" s="8"/>
      <c r="L44" s="19"/>
      <c r="M44" s="16"/>
      <c r="N44" s="18"/>
      <c r="O44" s="18"/>
      <c r="P44" s="18"/>
      <c r="Q44" s="18"/>
      <c r="R44" s="18"/>
      <c r="S44" s="8"/>
      <c r="T44" s="19"/>
      <c r="U44" s="16"/>
      <c r="V44" s="18"/>
      <c r="W44" s="8"/>
      <c r="X44" s="19"/>
      <c r="Y44" s="16"/>
    </row>
    <row r="45" spans="1:25" x14ac:dyDescent="0.25">
      <c r="A45" s="141" t="s">
        <v>34</v>
      </c>
      <c r="B45" s="10"/>
      <c r="C45" s="20"/>
      <c r="D45" s="20"/>
      <c r="E45" s="21"/>
      <c r="F45" s="10"/>
      <c r="G45" s="20"/>
      <c r="H45" s="21"/>
      <c r="I45" s="16"/>
      <c r="J45" s="10"/>
      <c r="K45" s="20"/>
      <c r="L45" s="21"/>
      <c r="M45" s="16"/>
      <c r="N45" s="10"/>
      <c r="O45" s="20"/>
      <c r="P45" s="21"/>
      <c r="Q45" s="16"/>
      <c r="R45" s="10"/>
      <c r="S45" s="20"/>
      <c r="T45" s="21"/>
      <c r="U45" s="16"/>
      <c r="V45" s="10"/>
      <c r="W45" s="20"/>
      <c r="X45" s="21"/>
      <c r="Y45" s="16"/>
    </row>
    <row r="46" spans="1:25" x14ac:dyDescent="0.25">
      <c r="A46" s="7" t="s">
        <v>35</v>
      </c>
      <c r="B46" s="10"/>
      <c r="C46" s="22">
        <f>SUM(O16+0)</f>
        <v>0</v>
      </c>
      <c r="D46" s="22">
        <f t="shared" ref="D46:D50" si="43">SUM(P17+0)</f>
        <v>0</v>
      </c>
      <c r="E46" s="13">
        <f>SUM(B46:D46)</f>
        <v>0</v>
      </c>
      <c r="F46" s="10"/>
      <c r="G46" s="22"/>
      <c r="H46" s="22"/>
      <c r="I46" s="13">
        <f>SUM(F46:H46)</f>
        <v>0</v>
      </c>
      <c r="J46" s="10"/>
      <c r="K46" s="12"/>
      <c r="L46" s="23"/>
      <c r="M46" s="13">
        <f>SUM(J46:L46)</f>
        <v>0</v>
      </c>
      <c r="N46" s="10"/>
      <c r="O46" s="12"/>
      <c r="P46" s="12"/>
      <c r="Q46" s="13">
        <f>SUM(O46:P46)</f>
        <v>0</v>
      </c>
      <c r="R46" s="10"/>
      <c r="S46" s="22"/>
      <c r="T46" s="23"/>
      <c r="U46" s="13">
        <f>SUM(R46:T46)</f>
        <v>0</v>
      </c>
      <c r="V46" s="10"/>
      <c r="W46" s="8"/>
      <c r="X46" s="8"/>
      <c r="Y46" s="13">
        <f>SUM(V46:X46)</f>
        <v>0</v>
      </c>
    </row>
    <row r="47" spans="1:25" x14ac:dyDescent="0.25">
      <c r="A47" s="7" t="s">
        <v>20</v>
      </c>
      <c r="B47" s="10"/>
      <c r="C47" s="22">
        <f t="shared" ref="C47:C50" si="44">SUM(O17+0)</f>
        <v>0</v>
      </c>
      <c r="D47" s="22">
        <f t="shared" si="43"/>
        <v>0</v>
      </c>
      <c r="E47" s="13">
        <f>SUM(B47:D47)</f>
        <v>0</v>
      </c>
      <c r="F47" s="10"/>
      <c r="G47" s="22"/>
      <c r="H47" s="22"/>
      <c r="I47" s="13">
        <f>SUM(F47:H47)</f>
        <v>0</v>
      </c>
      <c r="J47" s="10"/>
      <c r="K47" s="12"/>
      <c r="L47" s="23"/>
      <c r="M47" s="13">
        <f t="shared" ref="M47:M50" si="45">SUM(J47:L47)</f>
        <v>0</v>
      </c>
      <c r="N47" s="10"/>
      <c r="O47" s="12"/>
      <c r="P47" s="12"/>
      <c r="Q47" s="13">
        <f t="shared" ref="Q47:Q50" si="46">SUM(O47:P47)</f>
        <v>0</v>
      </c>
      <c r="R47" s="10"/>
      <c r="S47" s="22"/>
      <c r="T47" s="23"/>
      <c r="U47" s="13">
        <f t="shared" ref="U47:U50" si="47">SUM(R47:T47)</f>
        <v>0</v>
      </c>
      <c r="V47" s="10"/>
      <c r="W47" s="8"/>
      <c r="X47" s="8"/>
      <c r="Y47" s="13">
        <f t="shared" ref="Y47:Y50" si="48">SUM(V47:X47)</f>
        <v>0</v>
      </c>
    </row>
    <row r="48" spans="1:25" x14ac:dyDescent="0.25">
      <c r="A48" s="7" t="s">
        <v>22</v>
      </c>
      <c r="B48" s="10"/>
      <c r="C48" s="22">
        <f t="shared" si="44"/>
        <v>0</v>
      </c>
      <c r="D48" s="22">
        <f t="shared" si="43"/>
        <v>0</v>
      </c>
      <c r="E48" s="13">
        <f>SUM(B48:D48)</f>
        <v>0</v>
      </c>
      <c r="F48" s="10"/>
      <c r="G48" s="22"/>
      <c r="H48" s="22"/>
      <c r="I48" s="13">
        <f>SUM(F48:H48)</f>
        <v>0</v>
      </c>
      <c r="J48" s="10"/>
      <c r="K48" s="12"/>
      <c r="L48" s="23"/>
      <c r="M48" s="13">
        <f t="shared" si="45"/>
        <v>0</v>
      </c>
      <c r="N48" s="10"/>
      <c r="O48" s="12"/>
      <c r="P48" s="12"/>
      <c r="Q48" s="13">
        <f t="shared" si="46"/>
        <v>0</v>
      </c>
      <c r="R48" s="10"/>
      <c r="S48" s="22"/>
      <c r="T48" s="23"/>
      <c r="U48" s="13">
        <f t="shared" si="47"/>
        <v>0</v>
      </c>
      <c r="V48" s="10"/>
      <c r="W48" s="8"/>
      <c r="X48" s="8"/>
      <c r="Y48" s="13">
        <f t="shared" si="48"/>
        <v>0</v>
      </c>
    </row>
    <row r="49" spans="1:25" hidden="1" x14ac:dyDescent="0.25">
      <c r="A49" s="7" t="s">
        <v>23</v>
      </c>
      <c r="B49" s="29"/>
      <c r="C49" s="22">
        <f t="shared" si="44"/>
        <v>0</v>
      </c>
      <c r="D49" s="22">
        <f t="shared" si="43"/>
        <v>0</v>
      </c>
      <c r="E49" s="13">
        <f>SUM(B49:D49)</f>
        <v>0</v>
      </c>
      <c r="F49" s="8"/>
      <c r="G49" s="22"/>
      <c r="H49" s="22"/>
      <c r="I49" s="16">
        <f>SUM(G49:H49)</f>
        <v>0</v>
      </c>
      <c r="J49" s="8"/>
      <c r="K49" s="12"/>
      <c r="L49" s="23"/>
      <c r="M49" s="13">
        <f t="shared" si="45"/>
        <v>0</v>
      </c>
      <c r="N49" s="8"/>
      <c r="O49" s="12"/>
      <c r="P49" s="12"/>
      <c r="Q49" s="13">
        <f t="shared" si="46"/>
        <v>0</v>
      </c>
      <c r="R49" s="8"/>
      <c r="S49" s="22"/>
      <c r="T49" s="23"/>
      <c r="U49" s="13">
        <f t="shared" si="47"/>
        <v>0</v>
      </c>
      <c r="V49" s="8"/>
      <c r="W49" s="8"/>
      <c r="X49" s="8"/>
      <c r="Y49" s="13">
        <f t="shared" si="48"/>
        <v>0</v>
      </c>
    </row>
    <row r="50" spans="1:25" x14ac:dyDescent="0.25">
      <c r="A50" s="7" t="s">
        <v>24</v>
      </c>
      <c r="B50" s="29"/>
      <c r="C50" s="22">
        <f t="shared" si="44"/>
        <v>0</v>
      </c>
      <c r="D50" s="22">
        <f t="shared" si="43"/>
        <v>0</v>
      </c>
      <c r="E50" s="13">
        <f>SUM(B50:D50)</f>
        <v>0</v>
      </c>
      <c r="F50" s="8"/>
      <c r="G50" s="22"/>
      <c r="H50" s="22"/>
      <c r="I50" s="16">
        <f>SUM(G50:H50)</f>
        <v>0</v>
      </c>
      <c r="J50" s="8"/>
      <c r="K50" s="12"/>
      <c r="L50" s="23"/>
      <c r="M50" s="13">
        <f t="shared" si="45"/>
        <v>0</v>
      </c>
      <c r="N50" s="8"/>
      <c r="O50" s="12"/>
      <c r="P50" s="12"/>
      <c r="Q50" s="13">
        <f t="shared" si="46"/>
        <v>0</v>
      </c>
      <c r="R50" s="8"/>
      <c r="S50" s="22"/>
      <c r="T50" s="23"/>
      <c r="U50" s="13">
        <f t="shared" si="47"/>
        <v>0</v>
      </c>
      <c r="V50" s="8"/>
      <c r="W50" s="8"/>
      <c r="X50" s="8"/>
      <c r="Y50" s="13">
        <f t="shared" si="48"/>
        <v>0</v>
      </c>
    </row>
    <row r="51" spans="1:25" s="131" customFormat="1" x14ac:dyDescent="0.25">
      <c r="A51" s="138" t="s">
        <v>45</v>
      </c>
      <c r="B51" s="18"/>
      <c r="C51" s="18">
        <f>SUM(C46:C50)</f>
        <v>0</v>
      </c>
      <c r="D51" s="18">
        <f>SUM(D46:D50)</f>
        <v>0</v>
      </c>
      <c r="E51" s="18">
        <f>SUM(E46:E50)</f>
        <v>0</v>
      </c>
      <c r="F51" s="11"/>
      <c r="G51" s="18">
        <f>SUM(G46:G50)</f>
        <v>0</v>
      </c>
      <c r="H51" s="18">
        <f>SUM(H46:H50)</f>
        <v>0</v>
      </c>
      <c r="I51" s="18">
        <f>SUM(I46:I50)</f>
        <v>0</v>
      </c>
      <c r="J51" s="11"/>
      <c r="K51" s="15">
        <f>SUM(K46:K50)</f>
        <v>0</v>
      </c>
      <c r="L51" s="18">
        <f>SUM(L46:L50)</f>
        <v>0</v>
      </c>
      <c r="M51" s="18">
        <f>SUM(M46:M50)</f>
        <v>0</v>
      </c>
      <c r="N51" s="11"/>
      <c r="O51" s="18">
        <f>SUM(O46:O50)</f>
        <v>0</v>
      </c>
      <c r="P51" s="18">
        <f>SUM(P46:P50)</f>
        <v>0</v>
      </c>
      <c r="Q51" s="18">
        <f>SUM(Q46:Q50)</f>
        <v>0</v>
      </c>
      <c r="R51" s="11"/>
      <c r="S51" s="292">
        <f>SUM(S46:S50)</f>
        <v>0</v>
      </c>
      <c r="T51" s="167">
        <f>SUM(T46:T50)</f>
        <v>0</v>
      </c>
      <c r="U51" s="18">
        <f>SUM(U46:U50)</f>
        <v>0</v>
      </c>
      <c r="V51" s="11"/>
      <c r="W51" s="16">
        <f>SUM(W46:W50)</f>
        <v>0</v>
      </c>
      <c r="X51" s="16">
        <f>SUM(X46:X50)</f>
        <v>0</v>
      </c>
      <c r="Y51" s="16">
        <f>SUM(Y46:Y50)</f>
        <v>0</v>
      </c>
    </row>
    <row r="52" spans="1:25" ht="4.4000000000000004" customHeight="1" x14ac:dyDescent="0.25">
      <c r="A52" s="138"/>
      <c r="B52" s="18"/>
      <c r="C52" s="8"/>
      <c r="D52" s="8"/>
      <c r="E52" s="11"/>
      <c r="F52" s="18"/>
      <c r="G52" s="8"/>
      <c r="H52" s="19"/>
      <c r="I52" s="16" t="s">
        <v>1</v>
      </c>
      <c r="J52" s="18"/>
      <c r="K52" s="8"/>
      <c r="L52" s="19"/>
      <c r="M52" s="16"/>
      <c r="N52" s="18"/>
      <c r="O52" s="8"/>
      <c r="P52" s="19"/>
      <c r="Q52" s="16"/>
      <c r="R52" s="18"/>
      <c r="S52" s="8"/>
      <c r="T52" s="19"/>
      <c r="U52" s="16"/>
      <c r="V52" s="18"/>
      <c r="W52" s="8"/>
      <c r="X52" s="19"/>
      <c r="Y52" s="16"/>
    </row>
    <row r="53" spans="1:25" ht="17.25" customHeight="1" x14ac:dyDescent="0.25">
      <c r="A53" s="138" t="s">
        <v>44</v>
      </c>
      <c r="B53" s="18"/>
      <c r="C53" s="18">
        <f>SUM(C43+C51)</f>
        <v>0</v>
      </c>
      <c r="D53" s="18">
        <f>SUM(D43+D51)</f>
        <v>0.128</v>
      </c>
      <c r="E53" s="18">
        <f>E43+E51</f>
        <v>0.128</v>
      </c>
      <c r="F53" s="18"/>
      <c r="G53" s="16">
        <f>SUM(G43+G51)</f>
        <v>0</v>
      </c>
      <c r="H53" s="11">
        <f>SUM(H43+H51)</f>
        <v>0</v>
      </c>
      <c r="I53" s="16">
        <f>I43+I51</f>
        <v>0</v>
      </c>
      <c r="J53" s="18"/>
      <c r="K53" s="16">
        <f>SUM(K43+K51)</f>
        <v>0</v>
      </c>
      <c r="L53" s="11">
        <f>SUM(L43+L51)</f>
        <v>0</v>
      </c>
      <c r="M53" s="16">
        <f>M43+M51</f>
        <v>0</v>
      </c>
      <c r="N53" s="18"/>
      <c r="O53" s="16">
        <f>SUM(O43+O51)</f>
        <v>0</v>
      </c>
      <c r="P53" s="11">
        <f>SUM(P43+P51)</f>
        <v>0</v>
      </c>
      <c r="Q53" s="16">
        <f>Q43+Q51</f>
        <v>0</v>
      </c>
      <c r="R53" s="18"/>
      <c r="S53" s="16">
        <f>SUM(S43+S51)</f>
        <v>0</v>
      </c>
      <c r="T53" s="11">
        <f>SUM(T43+T51)</f>
        <v>0</v>
      </c>
      <c r="U53" s="16">
        <f>U43+U51</f>
        <v>0</v>
      </c>
      <c r="V53" s="18"/>
      <c r="W53" s="16">
        <f>SUM(W43+W51)</f>
        <v>0</v>
      </c>
      <c r="X53" s="11">
        <f>SUM(X43+X51)</f>
        <v>0</v>
      </c>
      <c r="Y53" s="16">
        <f>Y43+Y51</f>
        <v>0</v>
      </c>
    </row>
    <row r="54" spans="1:25" ht="17.25" customHeight="1" x14ac:dyDescent="0.25">
      <c r="A54" s="144"/>
      <c r="B54" s="26"/>
      <c r="C54" s="24"/>
      <c r="D54" s="24"/>
      <c r="E54" s="163"/>
      <c r="F54" s="26"/>
      <c r="G54" s="24"/>
      <c r="H54" s="25"/>
      <c r="I54" s="26"/>
      <c r="J54" s="26"/>
      <c r="K54" s="24"/>
      <c r="L54" s="25"/>
      <c r="M54" s="26"/>
      <c r="N54" s="26"/>
      <c r="O54" s="24"/>
      <c r="P54" s="25"/>
      <c r="Q54" s="26"/>
      <c r="R54" s="26"/>
      <c r="S54" s="24"/>
      <c r="T54" s="25"/>
      <c r="U54" s="26"/>
      <c r="V54" s="26"/>
      <c r="W54" s="24"/>
      <c r="X54" s="25"/>
      <c r="Y54" s="148"/>
    </row>
    <row r="55" spans="1:25" x14ac:dyDescent="0.25">
      <c r="A55" s="249" t="s">
        <v>46</v>
      </c>
      <c r="B55" s="164"/>
      <c r="C55" s="27"/>
      <c r="D55" s="27"/>
      <c r="E55" s="165"/>
      <c r="F55" s="28"/>
      <c r="G55" s="27"/>
      <c r="H55" s="27"/>
      <c r="I55" s="28"/>
      <c r="J55" s="28"/>
      <c r="K55" s="27"/>
      <c r="L55" s="27"/>
      <c r="M55" s="28"/>
      <c r="N55" s="28"/>
      <c r="O55" s="27"/>
      <c r="P55" s="27"/>
      <c r="Q55" s="28"/>
      <c r="R55" s="28"/>
      <c r="S55" s="27"/>
      <c r="T55" s="27"/>
      <c r="U55" s="28"/>
      <c r="V55" s="28"/>
      <c r="W55" s="27"/>
      <c r="X55" s="27"/>
      <c r="Y55" s="153"/>
    </row>
    <row r="56" spans="1:25" x14ac:dyDescent="0.25">
      <c r="A56" s="154" t="s">
        <v>47</v>
      </c>
      <c r="B56" s="8">
        <v>0</v>
      </c>
      <c r="C56" s="29"/>
      <c r="D56" s="29"/>
      <c r="E56" s="30"/>
      <c r="F56" s="28"/>
      <c r="G56" s="29"/>
      <c r="H56" s="29"/>
      <c r="I56" s="30"/>
      <c r="J56" s="8"/>
      <c r="K56" s="29"/>
      <c r="L56" s="29"/>
      <c r="M56" s="30"/>
      <c r="N56" s="8"/>
      <c r="O56" s="29"/>
      <c r="P56" s="29"/>
      <c r="Q56" s="30"/>
      <c r="R56" s="8"/>
      <c r="S56" s="29"/>
      <c r="T56" s="29"/>
      <c r="U56" s="30"/>
      <c r="V56" s="16"/>
      <c r="W56" s="23"/>
      <c r="X56" s="166"/>
      <c r="Y56" s="16"/>
    </row>
    <row r="57" spans="1:25" x14ac:dyDescent="0.25">
      <c r="A57" s="134"/>
      <c r="B57" s="8"/>
      <c r="C57" s="9"/>
      <c r="D57" s="9"/>
      <c r="E57" s="30"/>
      <c r="F57" s="8"/>
      <c r="G57" s="9"/>
      <c r="H57" s="9"/>
      <c r="I57" s="30"/>
      <c r="J57" s="8"/>
      <c r="K57" s="9"/>
      <c r="L57" s="9"/>
      <c r="M57" s="30"/>
      <c r="N57" s="8"/>
      <c r="O57" s="9"/>
      <c r="P57" s="9"/>
      <c r="Q57" s="30"/>
      <c r="R57" s="8"/>
      <c r="S57" s="9"/>
      <c r="T57" s="9"/>
      <c r="U57" s="30"/>
      <c r="V57" s="8"/>
      <c r="W57" s="9"/>
      <c r="X57" s="9"/>
      <c r="Y57" s="30"/>
    </row>
    <row r="58" spans="1:25" s="131" customFormat="1" x14ac:dyDescent="0.25">
      <c r="A58" s="136" t="s">
        <v>45</v>
      </c>
      <c r="B58" s="18">
        <f>SUM(B56:B57)</f>
        <v>0</v>
      </c>
      <c r="C58" s="18">
        <f>SUM(C56:C57)</f>
        <v>0</v>
      </c>
      <c r="D58" s="18">
        <f>SUM(D56:D57)</f>
        <v>0</v>
      </c>
      <c r="E58" s="18">
        <f>SUM(E56)</f>
        <v>0</v>
      </c>
      <c r="F58" s="18">
        <f>SUM(F56:F57)</f>
        <v>0</v>
      </c>
      <c r="G58" s="18">
        <f>SUM(G56:G57)</f>
        <v>0</v>
      </c>
      <c r="H58" s="18">
        <f>SUM(H56:H57)</f>
        <v>0</v>
      </c>
      <c r="I58" s="18">
        <f>SUM(I56)</f>
        <v>0</v>
      </c>
      <c r="J58" s="18">
        <f>SUM(J56:J57)</f>
        <v>0</v>
      </c>
      <c r="K58" s="18">
        <f>SUM(K56:K57)</f>
        <v>0</v>
      </c>
      <c r="L58" s="18">
        <f>SUM(L56:L57)</f>
        <v>0</v>
      </c>
      <c r="M58" s="18">
        <f>SUM(M56)</f>
        <v>0</v>
      </c>
      <c r="N58" s="18">
        <f>SUM(N56:N57)</f>
        <v>0</v>
      </c>
      <c r="O58" s="18">
        <f>SUM(O56:O57)</f>
        <v>0</v>
      </c>
      <c r="P58" s="18">
        <f>SUM(P56:P57)</f>
        <v>0</v>
      </c>
      <c r="Q58" s="18">
        <f>SUM(Q56)</f>
        <v>0</v>
      </c>
      <c r="R58" s="18">
        <f>SUM(R56:R57)</f>
        <v>0</v>
      </c>
      <c r="S58" s="18">
        <f>SUM(S56:S57)</f>
        <v>0</v>
      </c>
      <c r="T58" s="18">
        <f>SUM(T56:T57)</f>
        <v>0</v>
      </c>
      <c r="U58" s="18">
        <f>SUM(U56)</f>
        <v>0</v>
      </c>
      <c r="V58" s="18">
        <f>SUM(V56:V57)</f>
        <v>0</v>
      </c>
      <c r="W58" s="18">
        <f>SUM(W56:W57)</f>
        <v>0</v>
      </c>
      <c r="X58" s="18">
        <f>SUM(X56:X57)</f>
        <v>0</v>
      </c>
      <c r="Y58" s="16">
        <f>SUM(Y56)</f>
        <v>0</v>
      </c>
    </row>
    <row r="59" spans="1:25" ht="4.4000000000000004" customHeight="1" x14ac:dyDescent="0.25">
      <c r="A59" s="138"/>
      <c r="B59" s="8"/>
      <c r="C59" s="8"/>
      <c r="D59" s="8"/>
      <c r="E59" s="11"/>
      <c r="F59" s="8"/>
      <c r="G59" s="8"/>
      <c r="H59" s="8"/>
      <c r="I59" s="11"/>
      <c r="J59" s="8"/>
      <c r="K59" s="8"/>
      <c r="L59" s="8"/>
      <c r="M59" s="11"/>
      <c r="N59" s="8"/>
      <c r="O59" s="8"/>
      <c r="P59" s="8"/>
      <c r="Q59" s="11"/>
      <c r="R59" s="8"/>
      <c r="S59" s="8"/>
      <c r="T59" s="8"/>
      <c r="U59" s="11"/>
      <c r="V59" s="8"/>
      <c r="W59" s="8"/>
      <c r="X59" s="8"/>
      <c r="Y59" s="11"/>
    </row>
    <row r="60" spans="1:25" s="168" customFormat="1" x14ac:dyDescent="0.25">
      <c r="A60" s="138" t="s">
        <v>48</v>
      </c>
      <c r="B60" s="31">
        <f>B58</f>
        <v>0</v>
      </c>
      <c r="C60" s="31" t="s">
        <v>21</v>
      </c>
      <c r="D60" s="31" t="s">
        <v>21</v>
      </c>
      <c r="E60" s="31" t="s">
        <v>21</v>
      </c>
      <c r="F60" s="31">
        <f>F58</f>
        <v>0</v>
      </c>
      <c r="G60" s="31" t="s">
        <v>21</v>
      </c>
      <c r="H60" s="31" t="s">
        <v>21</v>
      </c>
      <c r="I60" s="31" t="s">
        <v>21</v>
      </c>
      <c r="J60" s="31">
        <f>J58</f>
        <v>0</v>
      </c>
      <c r="K60" s="31" t="s">
        <v>21</v>
      </c>
      <c r="L60" s="31" t="s">
        <v>21</v>
      </c>
      <c r="M60" s="31" t="s">
        <v>21</v>
      </c>
      <c r="N60" s="31">
        <f>N58</f>
        <v>0</v>
      </c>
      <c r="O60" s="31" t="s">
        <v>21</v>
      </c>
      <c r="P60" s="31" t="s">
        <v>21</v>
      </c>
      <c r="Q60" s="31" t="s">
        <v>21</v>
      </c>
      <c r="R60" s="31">
        <f>R58</f>
        <v>0</v>
      </c>
      <c r="S60" s="31" t="s">
        <v>21</v>
      </c>
      <c r="T60" s="31" t="s">
        <v>21</v>
      </c>
      <c r="U60" s="31" t="s">
        <v>21</v>
      </c>
      <c r="V60" s="31">
        <f>V58</f>
        <v>0</v>
      </c>
      <c r="W60" s="31" t="s">
        <v>21</v>
      </c>
      <c r="X60" s="31" t="s">
        <v>21</v>
      </c>
      <c r="Y60" s="167" t="s">
        <v>21</v>
      </c>
    </row>
    <row r="61" spans="1:25" x14ac:dyDescent="0.25">
      <c r="B61" s="160"/>
      <c r="C61" s="162"/>
      <c r="D61" s="162"/>
      <c r="E61" s="162"/>
      <c r="F61" s="263"/>
      <c r="G61" s="162"/>
      <c r="H61" s="162"/>
      <c r="I61" s="160"/>
      <c r="J61" s="160"/>
      <c r="K61" s="162"/>
      <c r="L61" s="162"/>
      <c r="M61" s="160"/>
      <c r="N61" s="160"/>
      <c r="O61" s="162"/>
      <c r="P61" s="162"/>
      <c r="Q61" s="160"/>
      <c r="R61" s="160"/>
      <c r="S61" s="162"/>
      <c r="T61" s="162"/>
      <c r="U61" s="160"/>
      <c r="V61" s="160"/>
      <c r="W61" s="162"/>
      <c r="X61" s="162"/>
      <c r="Y61" s="160"/>
    </row>
    <row r="62" spans="1:25" x14ac:dyDescent="0.25">
      <c r="B62" s="160"/>
      <c r="C62" s="162"/>
      <c r="D62" s="162"/>
      <c r="E62" s="162"/>
      <c r="F62" s="263"/>
      <c r="G62" s="162"/>
      <c r="H62" s="162"/>
      <c r="I62" s="160"/>
      <c r="J62" s="160"/>
      <c r="K62" s="162"/>
      <c r="L62" s="162"/>
      <c r="M62" s="160"/>
      <c r="N62" s="160"/>
      <c r="O62" s="162"/>
      <c r="P62" s="162"/>
      <c r="Q62" s="160"/>
      <c r="R62" s="160"/>
      <c r="S62" s="162"/>
      <c r="T62" s="162"/>
      <c r="U62" s="160"/>
      <c r="V62" s="160"/>
      <c r="W62" s="162"/>
      <c r="X62" s="162"/>
      <c r="Y62" s="160"/>
    </row>
    <row r="63" spans="1:25" x14ac:dyDescent="0.25">
      <c r="A63" s="160"/>
      <c r="B63" s="160"/>
      <c r="D63" s="162"/>
      <c r="G63" s="162"/>
      <c r="I63" s="160"/>
      <c r="K63" s="162"/>
      <c r="M63" s="160"/>
      <c r="N63" s="35"/>
      <c r="O63" s="162"/>
      <c r="P63" s="162"/>
      <c r="Q63" s="35"/>
      <c r="R63" s="35"/>
      <c r="S63" s="162"/>
      <c r="T63" s="162"/>
      <c r="U63" s="35"/>
      <c r="V63" s="35"/>
      <c r="W63" s="162"/>
      <c r="X63" s="162"/>
      <c r="Y63" s="35"/>
    </row>
    <row r="65" spans="1:25" x14ac:dyDescent="0.25">
      <c r="A65" s="160"/>
      <c r="B65" s="160"/>
      <c r="D65" s="162"/>
      <c r="G65" s="162"/>
      <c r="I65" s="160"/>
      <c r="K65" s="162"/>
      <c r="M65" s="160"/>
      <c r="N65" s="35"/>
      <c r="O65" s="162"/>
      <c r="P65" s="162"/>
      <c r="Q65" s="35"/>
      <c r="R65" s="35"/>
      <c r="S65" s="162"/>
      <c r="T65" s="162"/>
      <c r="U65" s="35"/>
      <c r="V65" s="35"/>
      <c r="W65" s="162"/>
      <c r="X65" s="162"/>
      <c r="Y65" s="35"/>
    </row>
    <row r="66" spans="1:25" x14ac:dyDescent="0.25">
      <c r="A66" s="160"/>
      <c r="B66" s="160"/>
      <c r="D66" s="162"/>
      <c r="G66" s="162"/>
      <c r="I66" s="160"/>
      <c r="K66" s="162"/>
      <c r="M66" s="160"/>
    </row>
    <row r="67" spans="1:25" x14ac:dyDescent="0.25">
      <c r="A67" s="160"/>
      <c r="B67" s="160"/>
      <c r="D67" s="162"/>
      <c r="F67" s="169"/>
      <c r="I67" s="169"/>
      <c r="J67" s="169"/>
      <c r="M67" s="169"/>
      <c r="N67" s="169"/>
      <c r="Q67" s="169"/>
      <c r="R67" s="169"/>
      <c r="U67" s="169"/>
      <c r="V67" s="169"/>
      <c r="Y67" s="169"/>
    </row>
    <row r="68" spans="1:25" x14ac:dyDescent="0.25">
      <c r="A68" s="160"/>
      <c r="B68" s="160"/>
      <c r="D68" s="162"/>
      <c r="G68" s="162"/>
      <c r="I68" s="160"/>
      <c r="K68" s="162"/>
      <c r="M68" s="160"/>
      <c r="N68" s="35"/>
      <c r="O68" s="162"/>
      <c r="P68" s="162"/>
      <c r="Q68" s="35"/>
      <c r="R68" s="35"/>
      <c r="S68" s="162"/>
      <c r="T68" s="162"/>
      <c r="U68" s="35"/>
      <c r="V68" s="35"/>
      <c r="W68" s="162"/>
      <c r="X68" s="162"/>
      <c r="Y68" s="35"/>
    </row>
    <row r="69" spans="1:25" x14ac:dyDescent="0.25">
      <c r="A69" s="169"/>
      <c r="B69" s="169"/>
      <c r="F69" s="169"/>
      <c r="I69" s="169"/>
      <c r="J69" s="169"/>
      <c r="M69" s="169"/>
      <c r="N69" s="169"/>
      <c r="Q69" s="169"/>
      <c r="R69" s="169"/>
      <c r="U69" s="169"/>
      <c r="V69" s="169"/>
      <c r="Y69" s="169"/>
    </row>
    <row r="70" spans="1:25" x14ac:dyDescent="0.25">
      <c r="A70" s="169"/>
      <c r="B70" s="169"/>
      <c r="F70" s="169"/>
      <c r="I70" s="169"/>
      <c r="J70" s="169"/>
      <c r="M70" s="169"/>
      <c r="N70" s="169"/>
      <c r="Q70" s="169"/>
      <c r="R70" s="169"/>
      <c r="U70" s="169"/>
      <c r="V70" s="169"/>
      <c r="Y70" s="169"/>
    </row>
    <row r="71" spans="1:25" x14ac:dyDescent="0.25">
      <c r="A71" s="169"/>
      <c r="B71" s="169"/>
      <c r="F71" s="169"/>
      <c r="I71" s="169"/>
      <c r="J71" s="169"/>
      <c r="M71" s="169"/>
      <c r="N71" s="169"/>
      <c r="Q71" s="169"/>
      <c r="R71" s="169"/>
      <c r="U71" s="169"/>
      <c r="V71" s="169"/>
      <c r="Y71" s="169"/>
    </row>
    <row r="72" spans="1:25" x14ac:dyDescent="0.25">
      <c r="A72" s="169"/>
      <c r="B72" s="169"/>
      <c r="F72" s="169"/>
      <c r="I72" s="169"/>
      <c r="J72" s="169"/>
      <c r="M72" s="169"/>
      <c r="N72" s="169"/>
      <c r="Q72" s="169"/>
      <c r="R72" s="169"/>
      <c r="U72" s="169"/>
      <c r="V72" s="169"/>
      <c r="Y72" s="169"/>
    </row>
  </sheetData>
  <sheetProtection password="C511" sheet="1" objects="1" scenarios="1"/>
  <mergeCells count="12">
    <mergeCell ref="V33:Y33"/>
    <mergeCell ref="B3:E3"/>
    <mergeCell ref="F3:I3"/>
    <mergeCell ref="J3:M3"/>
    <mergeCell ref="N3:Q3"/>
    <mergeCell ref="R3:U3"/>
    <mergeCell ref="V3:Y3"/>
    <mergeCell ref="B33:E33"/>
    <mergeCell ref="F33:I33"/>
    <mergeCell ref="J33:M33"/>
    <mergeCell ref="N33:Q33"/>
    <mergeCell ref="R33:U33"/>
  </mergeCells>
  <printOptions horizontalCentered="1"/>
  <pageMargins left="0" right="0" top="0.93" bottom="0.25" header="0.13" footer="0.1"/>
  <pageSetup scale="49" orientation="landscape" r:id="rId1"/>
  <headerFooter>
    <oddHeader>&amp;C&amp;"Arial,Bold"&amp;K000000Table I-2
Pacific Gas and Electtric Company
Program Subscription Statistics
July 2013</oddHeader>
    <oddFooter>&amp;L&amp;F&amp;CPage 6 of 11&amp;R&amp;A</oddFooter>
  </headerFooter>
  <ignoredErrors>
    <ignoredError sqref="B29:Y29 B28:D28 B58:D58 I16:J20 C21:F21 B27:Y27 C26:E26 G26:I26 K26:M26 M7:N10 M5:M6 N12 C13:F13 R6:R10 R12 M16:N20 Q16:R20 P26:Q26 B25:Y25 B22:B23 M23:N23 Q23:R23 E23:F23 I23:J23 U23 B31:Y33 B30:Q30 S30:Y30 S26:U26 Y5 U16:U21 Y21 W26:Y26 B45:K45 B46:B50 E46:F50 B24:T24 W24:Y24 H43:I43 I46:J50 B34:G34 I34:K34 E35:F43 I35:J42 B44:G44 I44:J44 M34:Q34 T43 S34:Y34 M46:M50 U46:U50 Y46:Y50 F6:F10 F12 E16:F20 D22:H22 D14:Y15 B35:B43 M35:M42 Q35:Q42 U35:U42 Y35:Y42 J22:U22 K13:L13 I21:R21 N13:T13 W13:Y13 U13 R5 Y6:Y12 W22:Y22" emptyCellReference="1"/>
    <ignoredError sqref="R28:T28 V28:Y28 E28:P28 Q28 U28 E58:Y58" formula="1"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8"/>
  <sheetViews>
    <sheetView view="pageLayout" topLeftCell="D5" zoomScale="85" zoomScaleNormal="70" zoomScalePageLayoutView="85" workbookViewId="0">
      <selection activeCell="J5" sqref="J5"/>
    </sheetView>
  </sheetViews>
  <sheetFormatPr defaultRowHeight="12.5" x14ac:dyDescent="0.25"/>
  <cols>
    <col min="1" max="1" width="0" style="32" hidden="1" customWidth="1"/>
    <col min="2" max="2" width="52" style="32" customWidth="1"/>
    <col min="3" max="3" width="14.54296875" style="109" customWidth="1"/>
    <col min="4" max="5" width="10.54296875" style="35" customWidth="1"/>
    <col min="6" max="6" width="10.54296875" style="32" customWidth="1"/>
    <col min="7" max="7" width="11.54296875" style="32" customWidth="1"/>
    <col min="8" max="10" width="10.54296875" style="32" customWidth="1"/>
    <col min="11" max="11" width="11.453125" style="32" customWidth="1"/>
    <col min="12" max="15" width="10.54296875" style="32" customWidth="1"/>
    <col min="16" max="17" width="14.453125" style="32" customWidth="1"/>
    <col min="18" max="18" width="13.453125" style="32" customWidth="1"/>
    <col min="19" max="19" width="14.453125" style="32" customWidth="1"/>
    <col min="20" max="20" width="9.54296875" style="32" customWidth="1"/>
    <col min="21" max="256" width="9.453125" style="32"/>
    <col min="257" max="257" width="0" style="32" hidden="1" customWidth="1"/>
    <col min="258" max="258" width="52" style="32" customWidth="1"/>
    <col min="259" max="259" width="0" style="32" hidden="1" customWidth="1"/>
    <col min="260" max="262" width="10.54296875" style="32" customWidth="1"/>
    <col min="263" max="263" width="11.54296875" style="32" customWidth="1"/>
    <col min="264" max="271" width="10.54296875" style="32" customWidth="1"/>
    <col min="272" max="273" width="14.453125" style="32" customWidth="1"/>
    <col min="274" max="274" width="13.453125" style="32" customWidth="1"/>
    <col min="275" max="275" width="14.453125" style="32" customWidth="1"/>
    <col min="276" max="276" width="9.54296875" style="32" customWidth="1"/>
    <col min="277" max="512" width="9.453125" style="32"/>
    <col min="513" max="513" width="0" style="32" hidden="1" customWidth="1"/>
    <col min="514" max="514" width="52" style="32" customWidth="1"/>
    <col min="515" max="515" width="0" style="32" hidden="1" customWidth="1"/>
    <col min="516" max="518" width="10.54296875" style="32" customWidth="1"/>
    <col min="519" max="519" width="11.54296875" style="32" customWidth="1"/>
    <col min="520" max="527" width="10.54296875" style="32" customWidth="1"/>
    <col min="528" max="529" width="14.453125" style="32" customWidth="1"/>
    <col min="530" max="530" width="13.453125" style="32" customWidth="1"/>
    <col min="531" max="531" width="14.453125" style="32" customWidth="1"/>
    <col min="532" max="532" width="9.54296875" style="32" customWidth="1"/>
    <col min="533" max="768" width="9.453125" style="32"/>
    <col min="769" max="769" width="0" style="32" hidden="1" customWidth="1"/>
    <col min="770" max="770" width="52" style="32" customWidth="1"/>
    <col min="771" max="771" width="0" style="32" hidden="1" customWidth="1"/>
    <col min="772" max="774" width="10.54296875" style="32" customWidth="1"/>
    <col min="775" max="775" width="11.54296875" style="32" customWidth="1"/>
    <col min="776" max="783" width="10.54296875" style="32" customWidth="1"/>
    <col min="784" max="785" width="14.453125" style="32" customWidth="1"/>
    <col min="786" max="786" width="13.453125" style="32" customWidth="1"/>
    <col min="787" max="787" width="14.453125" style="32" customWidth="1"/>
    <col min="788" max="788" width="9.54296875" style="32" customWidth="1"/>
    <col min="789" max="1024" width="9.453125" style="32"/>
    <col min="1025" max="1025" width="0" style="32" hidden="1" customWidth="1"/>
    <col min="1026" max="1026" width="52" style="32" customWidth="1"/>
    <col min="1027" max="1027" width="0" style="32" hidden="1" customWidth="1"/>
    <col min="1028" max="1030" width="10.54296875" style="32" customWidth="1"/>
    <col min="1031" max="1031" width="11.54296875" style="32" customWidth="1"/>
    <col min="1032" max="1039" width="10.54296875" style="32" customWidth="1"/>
    <col min="1040" max="1041" width="14.453125" style="32" customWidth="1"/>
    <col min="1042" max="1042" width="13.453125" style="32" customWidth="1"/>
    <col min="1043" max="1043" width="14.453125" style="32" customWidth="1"/>
    <col min="1044" max="1044" width="9.54296875" style="32" customWidth="1"/>
    <col min="1045" max="1280" width="9.453125" style="32"/>
    <col min="1281" max="1281" width="0" style="32" hidden="1" customWidth="1"/>
    <col min="1282" max="1282" width="52" style="32" customWidth="1"/>
    <col min="1283" max="1283" width="0" style="32" hidden="1" customWidth="1"/>
    <col min="1284" max="1286" width="10.54296875" style="32" customWidth="1"/>
    <col min="1287" max="1287" width="11.54296875" style="32" customWidth="1"/>
    <col min="1288" max="1295" width="10.54296875" style="32" customWidth="1"/>
    <col min="1296" max="1297" width="14.453125" style="32" customWidth="1"/>
    <col min="1298" max="1298" width="13.453125" style="32" customWidth="1"/>
    <col min="1299" max="1299" width="14.453125" style="32" customWidth="1"/>
    <col min="1300" max="1300" width="9.54296875" style="32" customWidth="1"/>
    <col min="1301" max="1536" width="9.453125" style="32"/>
    <col min="1537" max="1537" width="0" style="32" hidden="1" customWidth="1"/>
    <col min="1538" max="1538" width="52" style="32" customWidth="1"/>
    <col min="1539" max="1539" width="0" style="32" hidden="1" customWidth="1"/>
    <col min="1540" max="1542" width="10.54296875" style="32" customWidth="1"/>
    <col min="1543" max="1543" width="11.54296875" style="32" customWidth="1"/>
    <col min="1544" max="1551" width="10.54296875" style="32" customWidth="1"/>
    <col min="1552" max="1553" width="14.453125" style="32" customWidth="1"/>
    <col min="1554" max="1554" width="13.453125" style="32" customWidth="1"/>
    <col min="1555" max="1555" width="14.453125" style="32" customWidth="1"/>
    <col min="1556" max="1556" width="9.54296875" style="32" customWidth="1"/>
    <col min="1557" max="1792" width="9.453125" style="32"/>
    <col min="1793" max="1793" width="0" style="32" hidden="1" customWidth="1"/>
    <col min="1794" max="1794" width="52" style="32" customWidth="1"/>
    <col min="1795" max="1795" width="0" style="32" hidden="1" customWidth="1"/>
    <col min="1796" max="1798" width="10.54296875" style="32" customWidth="1"/>
    <col min="1799" max="1799" width="11.54296875" style="32" customWidth="1"/>
    <col min="1800" max="1807" width="10.54296875" style="32" customWidth="1"/>
    <col min="1808" max="1809" width="14.453125" style="32" customWidth="1"/>
    <col min="1810" max="1810" width="13.453125" style="32" customWidth="1"/>
    <col min="1811" max="1811" width="14.453125" style="32" customWidth="1"/>
    <col min="1812" max="1812" width="9.54296875" style="32" customWidth="1"/>
    <col min="1813" max="2048" width="9.453125" style="32"/>
    <col min="2049" max="2049" width="0" style="32" hidden="1" customWidth="1"/>
    <col min="2050" max="2050" width="52" style="32" customWidth="1"/>
    <col min="2051" max="2051" width="0" style="32" hidden="1" customWidth="1"/>
    <col min="2052" max="2054" width="10.54296875" style="32" customWidth="1"/>
    <col min="2055" max="2055" width="11.54296875" style="32" customWidth="1"/>
    <col min="2056" max="2063" width="10.54296875" style="32" customWidth="1"/>
    <col min="2064" max="2065" width="14.453125" style="32" customWidth="1"/>
    <col min="2066" max="2066" width="13.453125" style="32" customWidth="1"/>
    <col min="2067" max="2067" width="14.453125" style="32" customWidth="1"/>
    <col min="2068" max="2068" width="9.54296875" style="32" customWidth="1"/>
    <col min="2069" max="2304" width="9.453125" style="32"/>
    <col min="2305" max="2305" width="0" style="32" hidden="1" customWidth="1"/>
    <col min="2306" max="2306" width="52" style="32" customWidth="1"/>
    <col min="2307" max="2307" width="0" style="32" hidden="1" customWidth="1"/>
    <col min="2308" max="2310" width="10.54296875" style="32" customWidth="1"/>
    <col min="2311" max="2311" width="11.54296875" style="32" customWidth="1"/>
    <col min="2312" max="2319" width="10.54296875" style="32" customWidth="1"/>
    <col min="2320" max="2321" width="14.453125" style="32" customWidth="1"/>
    <col min="2322" max="2322" width="13.453125" style="32" customWidth="1"/>
    <col min="2323" max="2323" width="14.453125" style="32" customWidth="1"/>
    <col min="2324" max="2324" width="9.54296875" style="32" customWidth="1"/>
    <col min="2325" max="2560" width="9.453125" style="32"/>
    <col min="2561" max="2561" width="0" style="32" hidden="1" customWidth="1"/>
    <col min="2562" max="2562" width="52" style="32" customWidth="1"/>
    <col min="2563" max="2563" width="0" style="32" hidden="1" customWidth="1"/>
    <col min="2564" max="2566" width="10.54296875" style="32" customWidth="1"/>
    <col min="2567" max="2567" width="11.54296875" style="32" customWidth="1"/>
    <col min="2568" max="2575" width="10.54296875" style="32" customWidth="1"/>
    <col min="2576" max="2577" width="14.453125" style="32" customWidth="1"/>
    <col min="2578" max="2578" width="13.453125" style="32" customWidth="1"/>
    <col min="2579" max="2579" width="14.453125" style="32" customWidth="1"/>
    <col min="2580" max="2580" width="9.54296875" style="32" customWidth="1"/>
    <col min="2581" max="2816" width="9.453125" style="32"/>
    <col min="2817" max="2817" width="0" style="32" hidden="1" customWidth="1"/>
    <col min="2818" max="2818" width="52" style="32" customWidth="1"/>
    <col min="2819" max="2819" width="0" style="32" hidden="1" customWidth="1"/>
    <col min="2820" max="2822" width="10.54296875" style="32" customWidth="1"/>
    <col min="2823" max="2823" width="11.54296875" style="32" customWidth="1"/>
    <col min="2824" max="2831" width="10.54296875" style="32" customWidth="1"/>
    <col min="2832" max="2833" width="14.453125" style="32" customWidth="1"/>
    <col min="2834" max="2834" width="13.453125" style="32" customWidth="1"/>
    <col min="2835" max="2835" width="14.453125" style="32" customWidth="1"/>
    <col min="2836" max="2836" width="9.54296875" style="32" customWidth="1"/>
    <col min="2837" max="3072" width="9.453125" style="32"/>
    <col min="3073" max="3073" width="0" style="32" hidden="1" customWidth="1"/>
    <col min="3074" max="3074" width="52" style="32" customWidth="1"/>
    <col min="3075" max="3075" width="0" style="32" hidden="1" customWidth="1"/>
    <col min="3076" max="3078" width="10.54296875" style="32" customWidth="1"/>
    <col min="3079" max="3079" width="11.54296875" style="32" customWidth="1"/>
    <col min="3080" max="3087" width="10.54296875" style="32" customWidth="1"/>
    <col min="3088" max="3089" width="14.453125" style="32" customWidth="1"/>
    <col min="3090" max="3090" width="13.453125" style="32" customWidth="1"/>
    <col min="3091" max="3091" width="14.453125" style="32" customWidth="1"/>
    <col min="3092" max="3092" width="9.54296875" style="32" customWidth="1"/>
    <col min="3093" max="3328" width="9.453125" style="32"/>
    <col min="3329" max="3329" width="0" style="32" hidden="1" customWidth="1"/>
    <col min="3330" max="3330" width="52" style="32" customWidth="1"/>
    <col min="3331" max="3331" width="0" style="32" hidden="1" customWidth="1"/>
    <col min="3332" max="3334" width="10.54296875" style="32" customWidth="1"/>
    <col min="3335" max="3335" width="11.54296875" style="32" customWidth="1"/>
    <col min="3336" max="3343" width="10.54296875" style="32" customWidth="1"/>
    <col min="3344" max="3345" width="14.453125" style="32" customWidth="1"/>
    <col min="3346" max="3346" width="13.453125" style="32" customWidth="1"/>
    <col min="3347" max="3347" width="14.453125" style="32" customWidth="1"/>
    <col min="3348" max="3348" width="9.54296875" style="32" customWidth="1"/>
    <col min="3349" max="3584" width="9.453125" style="32"/>
    <col min="3585" max="3585" width="0" style="32" hidden="1" customWidth="1"/>
    <col min="3586" max="3586" width="52" style="32" customWidth="1"/>
    <col min="3587" max="3587" width="0" style="32" hidden="1" customWidth="1"/>
    <col min="3588" max="3590" width="10.54296875" style="32" customWidth="1"/>
    <col min="3591" max="3591" width="11.54296875" style="32" customWidth="1"/>
    <col min="3592" max="3599" width="10.54296875" style="32" customWidth="1"/>
    <col min="3600" max="3601" width="14.453125" style="32" customWidth="1"/>
    <col min="3602" max="3602" width="13.453125" style="32" customWidth="1"/>
    <col min="3603" max="3603" width="14.453125" style="32" customWidth="1"/>
    <col min="3604" max="3604" width="9.54296875" style="32" customWidth="1"/>
    <col min="3605" max="3840" width="9.453125" style="32"/>
    <col min="3841" max="3841" width="0" style="32" hidden="1" customWidth="1"/>
    <col min="3842" max="3842" width="52" style="32" customWidth="1"/>
    <col min="3843" max="3843" width="0" style="32" hidden="1" customWidth="1"/>
    <col min="3844" max="3846" width="10.54296875" style="32" customWidth="1"/>
    <col min="3847" max="3847" width="11.54296875" style="32" customWidth="1"/>
    <col min="3848" max="3855" width="10.54296875" style="32" customWidth="1"/>
    <col min="3856" max="3857" width="14.453125" style="32" customWidth="1"/>
    <col min="3858" max="3858" width="13.453125" style="32" customWidth="1"/>
    <col min="3859" max="3859" width="14.453125" style="32" customWidth="1"/>
    <col min="3860" max="3860" width="9.54296875" style="32" customWidth="1"/>
    <col min="3861" max="4096" width="9.453125" style="32"/>
    <col min="4097" max="4097" width="0" style="32" hidden="1" customWidth="1"/>
    <col min="4098" max="4098" width="52" style="32" customWidth="1"/>
    <col min="4099" max="4099" width="0" style="32" hidden="1" customWidth="1"/>
    <col min="4100" max="4102" width="10.54296875" style="32" customWidth="1"/>
    <col min="4103" max="4103" width="11.54296875" style="32" customWidth="1"/>
    <col min="4104" max="4111" width="10.54296875" style="32" customWidth="1"/>
    <col min="4112" max="4113" width="14.453125" style="32" customWidth="1"/>
    <col min="4114" max="4114" width="13.453125" style="32" customWidth="1"/>
    <col min="4115" max="4115" width="14.453125" style="32" customWidth="1"/>
    <col min="4116" max="4116" width="9.54296875" style="32" customWidth="1"/>
    <col min="4117" max="4352" width="9.453125" style="32"/>
    <col min="4353" max="4353" width="0" style="32" hidden="1" customWidth="1"/>
    <col min="4354" max="4354" width="52" style="32" customWidth="1"/>
    <col min="4355" max="4355" width="0" style="32" hidden="1" customWidth="1"/>
    <col min="4356" max="4358" width="10.54296875" style="32" customWidth="1"/>
    <col min="4359" max="4359" width="11.54296875" style="32" customWidth="1"/>
    <col min="4360" max="4367" width="10.54296875" style="32" customWidth="1"/>
    <col min="4368" max="4369" width="14.453125" style="32" customWidth="1"/>
    <col min="4370" max="4370" width="13.453125" style="32" customWidth="1"/>
    <col min="4371" max="4371" width="14.453125" style="32" customWidth="1"/>
    <col min="4372" max="4372" width="9.54296875" style="32" customWidth="1"/>
    <col min="4373" max="4608" width="9.453125" style="32"/>
    <col min="4609" max="4609" width="0" style="32" hidden="1" customWidth="1"/>
    <col min="4610" max="4610" width="52" style="32" customWidth="1"/>
    <col min="4611" max="4611" width="0" style="32" hidden="1" customWidth="1"/>
    <col min="4612" max="4614" width="10.54296875" style="32" customWidth="1"/>
    <col min="4615" max="4615" width="11.54296875" style="32" customWidth="1"/>
    <col min="4616" max="4623" width="10.54296875" style="32" customWidth="1"/>
    <col min="4624" max="4625" width="14.453125" style="32" customWidth="1"/>
    <col min="4626" max="4626" width="13.453125" style="32" customWidth="1"/>
    <col min="4627" max="4627" width="14.453125" style="32" customWidth="1"/>
    <col min="4628" max="4628" width="9.54296875" style="32" customWidth="1"/>
    <col min="4629" max="4864" width="9.453125" style="32"/>
    <col min="4865" max="4865" width="0" style="32" hidden="1" customWidth="1"/>
    <col min="4866" max="4866" width="52" style="32" customWidth="1"/>
    <col min="4867" max="4867" width="0" style="32" hidden="1" customWidth="1"/>
    <col min="4868" max="4870" width="10.54296875" style="32" customWidth="1"/>
    <col min="4871" max="4871" width="11.54296875" style="32" customWidth="1"/>
    <col min="4872" max="4879" width="10.54296875" style="32" customWidth="1"/>
    <col min="4880" max="4881" width="14.453125" style="32" customWidth="1"/>
    <col min="4882" max="4882" width="13.453125" style="32" customWidth="1"/>
    <col min="4883" max="4883" width="14.453125" style="32" customWidth="1"/>
    <col min="4884" max="4884" width="9.54296875" style="32" customWidth="1"/>
    <col min="4885" max="5120" width="9.453125" style="32"/>
    <col min="5121" max="5121" width="0" style="32" hidden="1" customWidth="1"/>
    <col min="5122" max="5122" width="52" style="32" customWidth="1"/>
    <col min="5123" max="5123" width="0" style="32" hidden="1" customWidth="1"/>
    <col min="5124" max="5126" width="10.54296875" style="32" customWidth="1"/>
    <col min="5127" max="5127" width="11.54296875" style="32" customWidth="1"/>
    <col min="5128" max="5135" width="10.54296875" style="32" customWidth="1"/>
    <col min="5136" max="5137" width="14.453125" style="32" customWidth="1"/>
    <col min="5138" max="5138" width="13.453125" style="32" customWidth="1"/>
    <col min="5139" max="5139" width="14.453125" style="32" customWidth="1"/>
    <col min="5140" max="5140" width="9.54296875" style="32" customWidth="1"/>
    <col min="5141" max="5376" width="9.453125" style="32"/>
    <col min="5377" max="5377" width="0" style="32" hidden="1" customWidth="1"/>
    <col min="5378" max="5378" width="52" style="32" customWidth="1"/>
    <col min="5379" max="5379" width="0" style="32" hidden="1" customWidth="1"/>
    <col min="5380" max="5382" width="10.54296875" style="32" customWidth="1"/>
    <col min="5383" max="5383" width="11.54296875" style="32" customWidth="1"/>
    <col min="5384" max="5391" width="10.54296875" style="32" customWidth="1"/>
    <col min="5392" max="5393" width="14.453125" style="32" customWidth="1"/>
    <col min="5394" max="5394" width="13.453125" style="32" customWidth="1"/>
    <col min="5395" max="5395" width="14.453125" style="32" customWidth="1"/>
    <col min="5396" max="5396" width="9.54296875" style="32" customWidth="1"/>
    <col min="5397" max="5632" width="9.453125" style="32"/>
    <col min="5633" max="5633" width="0" style="32" hidden="1" customWidth="1"/>
    <col min="5634" max="5634" width="52" style="32" customWidth="1"/>
    <col min="5635" max="5635" width="0" style="32" hidden="1" customWidth="1"/>
    <col min="5636" max="5638" width="10.54296875" style="32" customWidth="1"/>
    <col min="5639" max="5639" width="11.54296875" style="32" customWidth="1"/>
    <col min="5640" max="5647" width="10.54296875" style="32" customWidth="1"/>
    <col min="5648" max="5649" width="14.453125" style="32" customWidth="1"/>
    <col min="5650" max="5650" width="13.453125" style="32" customWidth="1"/>
    <col min="5651" max="5651" width="14.453125" style="32" customWidth="1"/>
    <col min="5652" max="5652" width="9.54296875" style="32" customWidth="1"/>
    <col min="5653" max="5888" width="9.453125" style="32"/>
    <col min="5889" max="5889" width="0" style="32" hidden="1" customWidth="1"/>
    <col min="5890" max="5890" width="52" style="32" customWidth="1"/>
    <col min="5891" max="5891" width="0" style="32" hidden="1" customWidth="1"/>
    <col min="5892" max="5894" width="10.54296875" style="32" customWidth="1"/>
    <col min="5895" max="5895" width="11.54296875" style="32" customWidth="1"/>
    <col min="5896" max="5903" width="10.54296875" style="32" customWidth="1"/>
    <col min="5904" max="5905" width="14.453125" style="32" customWidth="1"/>
    <col min="5906" max="5906" width="13.453125" style="32" customWidth="1"/>
    <col min="5907" max="5907" width="14.453125" style="32" customWidth="1"/>
    <col min="5908" max="5908" width="9.54296875" style="32" customWidth="1"/>
    <col min="5909" max="6144" width="9.453125" style="32"/>
    <col min="6145" max="6145" width="0" style="32" hidden="1" customWidth="1"/>
    <col min="6146" max="6146" width="52" style="32" customWidth="1"/>
    <col min="6147" max="6147" width="0" style="32" hidden="1" customWidth="1"/>
    <col min="6148" max="6150" width="10.54296875" style="32" customWidth="1"/>
    <col min="6151" max="6151" width="11.54296875" style="32" customWidth="1"/>
    <col min="6152" max="6159" width="10.54296875" style="32" customWidth="1"/>
    <col min="6160" max="6161" width="14.453125" style="32" customWidth="1"/>
    <col min="6162" max="6162" width="13.453125" style="32" customWidth="1"/>
    <col min="6163" max="6163" width="14.453125" style="32" customWidth="1"/>
    <col min="6164" max="6164" width="9.54296875" style="32" customWidth="1"/>
    <col min="6165" max="6400" width="9.453125" style="32"/>
    <col min="6401" max="6401" width="0" style="32" hidden="1" customWidth="1"/>
    <col min="6402" max="6402" width="52" style="32" customWidth="1"/>
    <col min="6403" max="6403" width="0" style="32" hidden="1" customWidth="1"/>
    <col min="6404" max="6406" width="10.54296875" style="32" customWidth="1"/>
    <col min="6407" max="6407" width="11.54296875" style="32" customWidth="1"/>
    <col min="6408" max="6415" width="10.54296875" style="32" customWidth="1"/>
    <col min="6416" max="6417" width="14.453125" style="32" customWidth="1"/>
    <col min="6418" max="6418" width="13.453125" style="32" customWidth="1"/>
    <col min="6419" max="6419" width="14.453125" style="32" customWidth="1"/>
    <col min="6420" max="6420" width="9.54296875" style="32" customWidth="1"/>
    <col min="6421" max="6656" width="9.453125" style="32"/>
    <col min="6657" max="6657" width="0" style="32" hidden="1" customWidth="1"/>
    <col min="6658" max="6658" width="52" style="32" customWidth="1"/>
    <col min="6659" max="6659" width="0" style="32" hidden="1" customWidth="1"/>
    <col min="6660" max="6662" width="10.54296875" style="32" customWidth="1"/>
    <col min="6663" max="6663" width="11.54296875" style="32" customWidth="1"/>
    <col min="6664" max="6671" width="10.54296875" style="32" customWidth="1"/>
    <col min="6672" max="6673" width="14.453125" style="32" customWidth="1"/>
    <col min="6674" max="6674" width="13.453125" style="32" customWidth="1"/>
    <col min="6675" max="6675" width="14.453125" style="32" customWidth="1"/>
    <col min="6676" max="6676" width="9.54296875" style="32" customWidth="1"/>
    <col min="6677" max="6912" width="9.453125" style="32"/>
    <col min="6913" max="6913" width="0" style="32" hidden="1" customWidth="1"/>
    <col min="6914" max="6914" width="52" style="32" customWidth="1"/>
    <col min="6915" max="6915" width="0" style="32" hidden="1" customWidth="1"/>
    <col min="6916" max="6918" width="10.54296875" style="32" customWidth="1"/>
    <col min="6919" max="6919" width="11.54296875" style="32" customWidth="1"/>
    <col min="6920" max="6927" width="10.54296875" style="32" customWidth="1"/>
    <col min="6928" max="6929" width="14.453125" style="32" customWidth="1"/>
    <col min="6930" max="6930" width="13.453125" style="32" customWidth="1"/>
    <col min="6931" max="6931" width="14.453125" style="32" customWidth="1"/>
    <col min="6932" max="6932" width="9.54296875" style="32" customWidth="1"/>
    <col min="6933" max="7168" width="9.453125" style="32"/>
    <col min="7169" max="7169" width="0" style="32" hidden="1" customWidth="1"/>
    <col min="7170" max="7170" width="52" style="32" customWidth="1"/>
    <col min="7171" max="7171" width="0" style="32" hidden="1" customWidth="1"/>
    <col min="7172" max="7174" width="10.54296875" style="32" customWidth="1"/>
    <col min="7175" max="7175" width="11.54296875" style="32" customWidth="1"/>
    <col min="7176" max="7183" width="10.54296875" style="32" customWidth="1"/>
    <col min="7184" max="7185" width="14.453125" style="32" customWidth="1"/>
    <col min="7186" max="7186" width="13.453125" style="32" customWidth="1"/>
    <col min="7187" max="7187" width="14.453125" style="32" customWidth="1"/>
    <col min="7188" max="7188" width="9.54296875" style="32" customWidth="1"/>
    <col min="7189" max="7424" width="9.453125" style="32"/>
    <col min="7425" max="7425" width="0" style="32" hidden="1" customWidth="1"/>
    <col min="7426" max="7426" width="52" style="32" customWidth="1"/>
    <col min="7427" max="7427" width="0" style="32" hidden="1" customWidth="1"/>
    <col min="7428" max="7430" width="10.54296875" style="32" customWidth="1"/>
    <col min="7431" max="7431" width="11.54296875" style="32" customWidth="1"/>
    <col min="7432" max="7439" width="10.54296875" style="32" customWidth="1"/>
    <col min="7440" max="7441" width="14.453125" style="32" customWidth="1"/>
    <col min="7442" max="7442" width="13.453125" style="32" customWidth="1"/>
    <col min="7443" max="7443" width="14.453125" style="32" customWidth="1"/>
    <col min="7444" max="7444" width="9.54296875" style="32" customWidth="1"/>
    <col min="7445" max="7680" width="9.453125" style="32"/>
    <col min="7681" max="7681" width="0" style="32" hidden="1" customWidth="1"/>
    <col min="7682" max="7682" width="52" style="32" customWidth="1"/>
    <col min="7683" max="7683" width="0" style="32" hidden="1" customWidth="1"/>
    <col min="7684" max="7686" width="10.54296875" style="32" customWidth="1"/>
    <col min="7687" max="7687" width="11.54296875" style="32" customWidth="1"/>
    <col min="7688" max="7695" width="10.54296875" style="32" customWidth="1"/>
    <col min="7696" max="7697" width="14.453125" style="32" customWidth="1"/>
    <col min="7698" max="7698" width="13.453125" style="32" customWidth="1"/>
    <col min="7699" max="7699" width="14.453125" style="32" customWidth="1"/>
    <col min="7700" max="7700" width="9.54296875" style="32" customWidth="1"/>
    <col min="7701" max="7936" width="9.453125" style="32"/>
    <col min="7937" max="7937" width="0" style="32" hidden="1" customWidth="1"/>
    <col min="7938" max="7938" width="52" style="32" customWidth="1"/>
    <col min="7939" max="7939" width="0" style="32" hidden="1" customWidth="1"/>
    <col min="7940" max="7942" width="10.54296875" style="32" customWidth="1"/>
    <col min="7943" max="7943" width="11.54296875" style="32" customWidth="1"/>
    <col min="7944" max="7951" width="10.54296875" style="32" customWidth="1"/>
    <col min="7952" max="7953" width="14.453125" style="32" customWidth="1"/>
    <col min="7954" max="7954" width="13.453125" style="32" customWidth="1"/>
    <col min="7955" max="7955" width="14.453125" style="32" customWidth="1"/>
    <col min="7956" max="7956" width="9.54296875" style="32" customWidth="1"/>
    <col min="7957" max="8192" width="9.453125" style="32"/>
    <col min="8193" max="8193" width="0" style="32" hidden="1" customWidth="1"/>
    <col min="8194" max="8194" width="52" style="32" customWidth="1"/>
    <col min="8195" max="8195" width="0" style="32" hidden="1" customWidth="1"/>
    <col min="8196" max="8198" width="10.54296875" style="32" customWidth="1"/>
    <col min="8199" max="8199" width="11.54296875" style="32" customWidth="1"/>
    <col min="8200" max="8207" width="10.54296875" style="32" customWidth="1"/>
    <col min="8208" max="8209" width="14.453125" style="32" customWidth="1"/>
    <col min="8210" max="8210" width="13.453125" style="32" customWidth="1"/>
    <col min="8211" max="8211" width="14.453125" style="32" customWidth="1"/>
    <col min="8212" max="8212" width="9.54296875" style="32" customWidth="1"/>
    <col min="8213" max="8448" width="9.453125" style="32"/>
    <col min="8449" max="8449" width="0" style="32" hidden="1" customWidth="1"/>
    <col min="8450" max="8450" width="52" style="32" customWidth="1"/>
    <col min="8451" max="8451" width="0" style="32" hidden="1" customWidth="1"/>
    <col min="8452" max="8454" width="10.54296875" style="32" customWidth="1"/>
    <col min="8455" max="8455" width="11.54296875" style="32" customWidth="1"/>
    <col min="8456" max="8463" width="10.54296875" style="32" customWidth="1"/>
    <col min="8464" max="8465" width="14.453125" style="32" customWidth="1"/>
    <col min="8466" max="8466" width="13.453125" style="32" customWidth="1"/>
    <col min="8467" max="8467" width="14.453125" style="32" customWidth="1"/>
    <col min="8468" max="8468" width="9.54296875" style="32" customWidth="1"/>
    <col min="8469" max="8704" width="9.453125" style="32"/>
    <col min="8705" max="8705" width="0" style="32" hidden="1" customWidth="1"/>
    <col min="8706" max="8706" width="52" style="32" customWidth="1"/>
    <col min="8707" max="8707" width="0" style="32" hidden="1" customWidth="1"/>
    <col min="8708" max="8710" width="10.54296875" style="32" customWidth="1"/>
    <col min="8711" max="8711" width="11.54296875" style="32" customWidth="1"/>
    <col min="8712" max="8719" width="10.54296875" style="32" customWidth="1"/>
    <col min="8720" max="8721" width="14.453125" style="32" customWidth="1"/>
    <col min="8722" max="8722" width="13.453125" style="32" customWidth="1"/>
    <col min="8723" max="8723" width="14.453125" style="32" customWidth="1"/>
    <col min="8724" max="8724" width="9.54296875" style="32" customWidth="1"/>
    <col min="8725" max="8960" width="9.453125" style="32"/>
    <col min="8961" max="8961" width="0" style="32" hidden="1" customWidth="1"/>
    <col min="8962" max="8962" width="52" style="32" customWidth="1"/>
    <col min="8963" max="8963" width="0" style="32" hidden="1" customWidth="1"/>
    <col min="8964" max="8966" width="10.54296875" style="32" customWidth="1"/>
    <col min="8967" max="8967" width="11.54296875" style="32" customWidth="1"/>
    <col min="8968" max="8975" width="10.54296875" style="32" customWidth="1"/>
    <col min="8976" max="8977" width="14.453125" style="32" customWidth="1"/>
    <col min="8978" max="8978" width="13.453125" style="32" customWidth="1"/>
    <col min="8979" max="8979" width="14.453125" style="32" customWidth="1"/>
    <col min="8980" max="8980" width="9.54296875" style="32" customWidth="1"/>
    <col min="8981" max="9216" width="9.453125" style="32"/>
    <col min="9217" max="9217" width="0" style="32" hidden="1" customWidth="1"/>
    <col min="9218" max="9218" width="52" style="32" customWidth="1"/>
    <col min="9219" max="9219" width="0" style="32" hidden="1" customWidth="1"/>
    <col min="9220" max="9222" width="10.54296875" style="32" customWidth="1"/>
    <col min="9223" max="9223" width="11.54296875" style="32" customWidth="1"/>
    <col min="9224" max="9231" width="10.54296875" style="32" customWidth="1"/>
    <col min="9232" max="9233" width="14.453125" style="32" customWidth="1"/>
    <col min="9234" max="9234" width="13.453125" style="32" customWidth="1"/>
    <col min="9235" max="9235" width="14.453125" style="32" customWidth="1"/>
    <col min="9236" max="9236" width="9.54296875" style="32" customWidth="1"/>
    <col min="9237" max="9472" width="9.453125" style="32"/>
    <col min="9473" max="9473" width="0" style="32" hidden="1" customWidth="1"/>
    <col min="9474" max="9474" width="52" style="32" customWidth="1"/>
    <col min="9475" max="9475" width="0" style="32" hidden="1" customWidth="1"/>
    <col min="9476" max="9478" width="10.54296875" style="32" customWidth="1"/>
    <col min="9479" max="9479" width="11.54296875" style="32" customWidth="1"/>
    <col min="9480" max="9487" width="10.54296875" style="32" customWidth="1"/>
    <col min="9488" max="9489" width="14.453125" style="32" customWidth="1"/>
    <col min="9490" max="9490" width="13.453125" style="32" customWidth="1"/>
    <col min="9491" max="9491" width="14.453125" style="32" customWidth="1"/>
    <col min="9492" max="9492" width="9.54296875" style="32" customWidth="1"/>
    <col min="9493" max="9728" width="9.453125" style="32"/>
    <col min="9729" max="9729" width="0" style="32" hidden="1" customWidth="1"/>
    <col min="9730" max="9730" width="52" style="32" customWidth="1"/>
    <col min="9731" max="9731" width="0" style="32" hidden="1" customWidth="1"/>
    <col min="9732" max="9734" width="10.54296875" style="32" customWidth="1"/>
    <col min="9735" max="9735" width="11.54296875" style="32" customWidth="1"/>
    <col min="9736" max="9743" width="10.54296875" style="32" customWidth="1"/>
    <col min="9744" max="9745" width="14.453125" style="32" customWidth="1"/>
    <col min="9746" max="9746" width="13.453125" style="32" customWidth="1"/>
    <col min="9747" max="9747" width="14.453125" style="32" customWidth="1"/>
    <col min="9748" max="9748" width="9.54296875" style="32" customWidth="1"/>
    <col min="9749" max="9984" width="9.453125" style="32"/>
    <col min="9985" max="9985" width="0" style="32" hidden="1" customWidth="1"/>
    <col min="9986" max="9986" width="52" style="32" customWidth="1"/>
    <col min="9987" max="9987" width="0" style="32" hidden="1" customWidth="1"/>
    <col min="9988" max="9990" width="10.54296875" style="32" customWidth="1"/>
    <col min="9991" max="9991" width="11.54296875" style="32" customWidth="1"/>
    <col min="9992" max="9999" width="10.54296875" style="32" customWidth="1"/>
    <col min="10000" max="10001" width="14.453125" style="32" customWidth="1"/>
    <col min="10002" max="10002" width="13.453125" style="32" customWidth="1"/>
    <col min="10003" max="10003" width="14.453125" style="32" customWidth="1"/>
    <col min="10004" max="10004" width="9.54296875" style="32" customWidth="1"/>
    <col min="10005" max="10240" width="9.453125" style="32"/>
    <col min="10241" max="10241" width="0" style="32" hidden="1" customWidth="1"/>
    <col min="10242" max="10242" width="52" style="32" customWidth="1"/>
    <col min="10243" max="10243" width="0" style="32" hidden="1" customWidth="1"/>
    <col min="10244" max="10246" width="10.54296875" style="32" customWidth="1"/>
    <col min="10247" max="10247" width="11.54296875" style="32" customWidth="1"/>
    <col min="10248" max="10255" width="10.54296875" style="32" customWidth="1"/>
    <col min="10256" max="10257" width="14.453125" style="32" customWidth="1"/>
    <col min="10258" max="10258" width="13.453125" style="32" customWidth="1"/>
    <col min="10259" max="10259" width="14.453125" style="32" customWidth="1"/>
    <col min="10260" max="10260" width="9.54296875" style="32" customWidth="1"/>
    <col min="10261" max="10496" width="9.453125" style="32"/>
    <col min="10497" max="10497" width="0" style="32" hidden="1" customWidth="1"/>
    <col min="10498" max="10498" width="52" style="32" customWidth="1"/>
    <col min="10499" max="10499" width="0" style="32" hidden="1" customWidth="1"/>
    <col min="10500" max="10502" width="10.54296875" style="32" customWidth="1"/>
    <col min="10503" max="10503" width="11.54296875" style="32" customWidth="1"/>
    <col min="10504" max="10511" width="10.54296875" style="32" customWidth="1"/>
    <col min="10512" max="10513" width="14.453125" style="32" customWidth="1"/>
    <col min="10514" max="10514" width="13.453125" style="32" customWidth="1"/>
    <col min="10515" max="10515" width="14.453125" style="32" customWidth="1"/>
    <col min="10516" max="10516" width="9.54296875" style="32" customWidth="1"/>
    <col min="10517" max="10752" width="9.453125" style="32"/>
    <col min="10753" max="10753" width="0" style="32" hidden="1" customWidth="1"/>
    <col min="10754" max="10754" width="52" style="32" customWidth="1"/>
    <col min="10755" max="10755" width="0" style="32" hidden="1" customWidth="1"/>
    <col min="10756" max="10758" width="10.54296875" style="32" customWidth="1"/>
    <col min="10759" max="10759" width="11.54296875" style="32" customWidth="1"/>
    <col min="10760" max="10767" width="10.54296875" style="32" customWidth="1"/>
    <col min="10768" max="10769" width="14.453125" style="32" customWidth="1"/>
    <col min="10770" max="10770" width="13.453125" style="32" customWidth="1"/>
    <col min="10771" max="10771" width="14.453125" style="32" customWidth="1"/>
    <col min="10772" max="10772" width="9.54296875" style="32" customWidth="1"/>
    <col min="10773" max="11008" width="9.453125" style="32"/>
    <col min="11009" max="11009" width="0" style="32" hidden="1" customWidth="1"/>
    <col min="11010" max="11010" width="52" style="32" customWidth="1"/>
    <col min="11011" max="11011" width="0" style="32" hidden="1" customWidth="1"/>
    <col min="11012" max="11014" width="10.54296875" style="32" customWidth="1"/>
    <col min="11015" max="11015" width="11.54296875" style="32" customWidth="1"/>
    <col min="11016" max="11023" width="10.54296875" style="32" customWidth="1"/>
    <col min="11024" max="11025" width="14.453125" style="32" customWidth="1"/>
    <col min="11026" max="11026" width="13.453125" style="32" customWidth="1"/>
    <col min="11027" max="11027" width="14.453125" style="32" customWidth="1"/>
    <col min="11028" max="11028" width="9.54296875" style="32" customWidth="1"/>
    <col min="11029" max="11264" width="9.453125" style="32"/>
    <col min="11265" max="11265" width="0" style="32" hidden="1" customWidth="1"/>
    <col min="11266" max="11266" width="52" style="32" customWidth="1"/>
    <col min="11267" max="11267" width="0" style="32" hidden="1" customWidth="1"/>
    <col min="11268" max="11270" width="10.54296875" style="32" customWidth="1"/>
    <col min="11271" max="11271" width="11.54296875" style="32" customWidth="1"/>
    <col min="11272" max="11279" width="10.54296875" style="32" customWidth="1"/>
    <col min="11280" max="11281" width="14.453125" style="32" customWidth="1"/>
    <col min="11282" max="11282" width="13.453125" style="32" customWidth="1"/>
    <col min="11283" max="11283" width="14.453125" style="32" customWidth="1"/>
    <col min="11284" max="11284" width="9.54296875" style="32" customWidth="1"/>
    <col min="11285" max="11520" width="9.453125" style="32"/>
    <col min="11521" max="11521" width="0" style="32" hidden="1" customWidth="1"/>
    <col min="11522" max="11522" width="52" style="32" customWidth="1"/>
    <col min="11523" max="11523" width="0" style="32" hidden="1" customWidth="1"/>
    <col min="11524" max="11526" width="10.54296875" style="32" customWidth="1"/>
    <col min="11527" max="11527" width="11.54296875" style="32" customWidth="1"/>
    <col min="11528" max="11535" width="10.54296875" style="32" customWidth="1"/>
    <col min="11536" max="11537" width="14.453125" style="32" customWidth="1"/>
    <col min="11538" max="11538" width="13.453125" style="32" customWidth="1"/>
    <col min="11539" max="11539" width="14.453125" style="32" customWidth="1"/>
    <col min="11540" max="11540" width="9.54296875" style="32" customWidth="1"/>
    <col min="11541" max="11776" width="9.453125" style="32"/>
    <col min="11777" max="11777" width="0" style="32" hidden="1" customWidth="1"/>
    <col min="11778" max="11778" width="52" style="32" customWidth="1"/>
    <col min="11779" max="11779" width="0" style="32" hidden="1" customWidth="1"/>
    <col min="11780" max="11782" width="10.54296875" style="32" customWidth="1"/>
    <col min="11783" max="11783" width="11.54296875" style="32" customWidth="1"/>
    <col min="11784" max="11791" width="10.54296875" style="32" customWidth="1"/>
    <col min="11792" max="11793" width="14.453125" style="32" customWidth="1"/>
    <col min="11794" max="11794" width="13.453125" style="32" customWidth="1"/>
    <col min="11795" max="11795" width="14.453125" style="32" customWidth="1"/>
    <col min="11796" max="11796" width="9.54296875" style="32" customWidth="1"/>
    <col min="11797" max="12032" width="9.453125" style="32"/>
    <col min="12033" max="12033" width="0" style="32" hidden="1" customWidth="1"/>
    <col min="12034" max="12034" width="52" style="32" customWidth="1"/>
    <col min="12035" max="12035" width="0" style="32" hidden="1" customWidth="1"/>
    <col min="12036" max="12038" width="10.54296875" style="32" customWidth="1"/>
    <col min="12039" max="12039" width="11.54296875" style="32" customWidth="1"/>
    <col min="12040" max="12047" width="10.54296875" style="32" customWidth="1"/>
    <col min="12048" max="12049" width="14.453125" style="32" customWidth="1"/>
    <col min="12050" max="12050" width="13.453125" style="32" customWidth="1"/>
    <col min="12051" max="12051" width="14.453125" style="32" customWidth="1"/>
    <col min="12052" max="12052" width="9.54296875" style="32" customWidth="1"/>
    <col min="12053" max="12288" width="9.453125" style="32"/>
    <col min="12289" max="12289" width="0" style="32" hidden="1" customWidth="1"/>
    <col min="12290" max="12290" width="52" style="32" customWidth="1"/>
    <col min="12291" max="12291" width="0" style="32" hidden="1" customWidth="1"/>
    <col min="12292" max="12294" width="10.54296875" style="32" customWidth="1"/>
    <col min="12295" max="12295" width="11.54296875" style="32" customWidth="1"/>
    <col min="12296" max="12303" width="10.54296875" style="32" customWidth="1"/>
    <col min="12304" max="12305" width="14.453125" style="32" customWidth="1"/>
    <col min="12306" max="12306" width="13.453125" style="32" customWidth="1"/>
    <col min="12307" max="12307" width="14.453125" style="32" customWidth="1"/>
    <col min="12308" max="12308" width="9.54296875" style="32" customWidth="1"/>
    <col min="12309" max="12544" width="9.453125" style="32"/>
    <col min="12545" max="12545" width="0" style="32" hidden="1" customWidth="1"/>
    <col min="12546" max="12546" width="52" style="32" customWidth="1"/>
    <col min="12547" max="12547" width="0" style="32" hidden="1" customWidth="1"/>
    <col min="12548" max="12550" width="10.54296875" style="32" customWidth="1"/>
    <col min="12551" max="12551" width="11.54296875" style="32" customWidth="1"/>
    <col min="12552" max="12559" width="10.54296875" style="32" customWidth="1"/>
    <col min="12560" max="12561" width="14.453125" style="32" customWidth="1"/>
    <col min="12562" max="12562" width="13.453125" style="32" customWidth="1"/>
    <col min="12563" max="12563" width="14.453125" style="32" customWidth="1"/>
    <col min="12564" max="12564" width="9.54296875" style="32" customWidth="1"/>
    <col min="12565" max="12800" width="9.453125" style="32"/>
    <col min="12801" max="12801" width="0" style="32" hidden="1" customWidth="1"/>
    <col min="12802" max="12802" width="52" style="32" customWidth="1"/>
    <col min="12803" max="12803" width="0" style="32" hidden="1" customWidth="1"/>
    <col min="12804" max="12806" width="10.54296875" style="32" customWidth="1"/>
    <col min="12807" max="12807" width="11.54296875" style="32" customWidth="1"/>
    <col min="12808" max="12815" width="10.54296875" style="32" customWidth="1"/>
    <col min="12816" max="12817" width="14.453125" style="32" customWidth="1"/>
    <col min="12818" max="12818" width="13.453125" style="32" customWidth="1"/>
    <col min="12819" max="12819" width="14.453125" style="32" customWidth="1"/>
    <col min="12820" max="12820" width="9.54296875" style="32" customWidth="1"/>
    <col min="12821" max="13056" width="9.453125" style="32"/>
    <col min="13057" max="13057" width="0" style="32" hidden="1" customWidth="1"/>
    <col min="13058" max="13058" width="52" style="32" customWidth="1"/>
    <col min="13059" max="13059" width="0" style="32" hidden="1" customWidth="1"/>
    <col min="13060" max="13062" width="10.54296875" style="32" customWidth="1"/>
    <col min="13063" max="13063" width="11.54296875" style="32" customWidth="1"/>
    <col min="13064" max="13071" width="10.54296875" style="32" customWidth="1"/>
    <col min="13072" max="13073" width="14.453125" style="32" customWidth="1"/>
    <col min="13074" max="13074" width="13.453125" style="32" customWidth="1"/>
    <col min="13075" max="13075" width="14.453125" style="32" customWidth="1"/>
    <col min="13076" max="13076" width="9.54296875" style="32" customWidth="1"/>
    <col min="13077" max="13312" width="9.453125" style="32"/>
    <col min="13313" max="13313" width="0" style="32" hidden="1" customWidth="1"/>
    <col min="13314" max="13314" width="52" style="32" customWidth="1"/>
    <col min="13315" max="13315" width="0" style="32" hidden="1" customWidth="1"/>
    <col min="13316" max="13318" width="10.54296875" style="32" customWidth="1"/>
    <col min="13319" max="13319" width="11.54296875" style="32" customWidth="1"/>
    <col min="13320" max="13327" width="10.54296875" style="32" customWidth="1"/>
    <col min="13328" max="13329" width="14.453125" style="32" customWidth="1"/>
    <col min="13330" max="13330" width="13.453125" style="32" customWidth="1"/>
    <col min="13331" max="13331" width="14.453125" style="32" customWidth="1"/>
    <col min="13332" max="13332" width="9.54296875" style="32" customWidth="1"/>
    <col min="13333" max="13568" width="9.453125" style="32"/>
    <col min="13569" max="13569" width="0" style="32" hidden="1" customWidth="1"/>
    <col min="13570" max="13570" width="52" style="32" customWidth="1"/>
    <col min="13571" max="13571" width="0" style="32" hidden="1" customWidth="1"/>
    <col min="13572" max="13574" width="10.54296875" style="32" customWidth="1"/>
    <col min="13575" max="13575" width="11.54296875" style="32" customWidth="1"/>
    <col min="13576" max="13583" width="10.54296875" style="32" customWidth="1"/>
    <col min="13584" max="13585" width="14.453125" style="32" customWidth="1"/>
    <col min="13586" max="13586" width="13.453125" style="32" customWidth="1"/>
    <col min="13587" max="13587" width="14.453125" style="32" customWidth="1"/>
    <col min="13588" max="13588" width="9.54296875" style="32" customWidth="1"/>
    <col min="13589" max="13824" width="9.453125" style="32"/>
    <col min="13825" max="13825" width="0" style="32" hidden="1" customWidth="1"/>
    <col min="13826" max="13826" width="52" style="32" customWidth="1"/>
    <col min="13827" max="13827" width="0" style="32" hidden="1" customWidth="1"/>
    <col min="13828" max="13830" width="10.54296875" style="32" customWidth="1"/>
    <col min="13831" max="13831" width="11.54296875" style="32" customWidth="1"/>
    <col min="13832" max="13839" width="10.54296875" style="32" customWidth="1"/>
    <col min="13840" max="13841" width="14.453125" style="32" customWidth="1"/>
    <col min="13842" max="13842" width="13.453125" style="32" customWidth="1"/>
    <col min="13843" max="13843" width="14.453125" style="32" customWidth="1"/>
    <col min="13844" max="13844" width="9.54296875" style="32" customWidth="1"/>
    <col min="13845" max="14080" width="9.453125" style="32"/>
    <col min="14081" max="14081" width="0" style="32" hidden="1" customWidth="1"/>
    <col min="14082" max="14082" width="52" style="32" customWidth="1"/>
    <col min="14083" max="14083" width="0" style="32" hidden="1" customWidth="1"/>
    <col min="14084" max="14086" width="10.54296875" style="32" customWidth="1"/>
    <col min="14087" max="14087" width="11.54296875" style="32" customWidth="1"/>
    <col min="14088" max="14095" width="10.54296875" style="32" customWidth="1"/>
    <col min="14096" max="14097" width="14.453125" style="32" customWidth="1"/>
    <col min="14098" max="14098" width="13.453125" style="32" customWidth="1"/>
    <col min="14099" max="14099" width="14.453125" style="32" customWidth="1"/>
    <col min="14100" max="14100" width="9.54296875" style="32" customWidth="1"/>
    <col min="14101" max="14336" width="9.453125" style="32"/>
    <col min="14337" max="14337" width="0" style="32" hidden="1" customWidth="1"/>
    <col min="14338" max="14338" width="52" style="32" customWidth="1"/>
    <col min="14339" max="14339" width="0" style="32" hidden="1" customWidth="1"/>
    <col min="14340" max="14342" width="10.54296875" style="32" customWidth="1"/>
    <col min="14343" max="14343" width="11.54296875" style="32" customWidth="1"/>
    <col min="14344" max="14351" width="10.54296875" style="32" customWidth="1"/>
    <col min="14352" max="14353" width="14.453125" style="32" customWidth="1"/>
    <col min="14354" max="14354" width="13.453125" style="32" customWidth="1"/>
    <col min="14355" max="14355" width="14.453125" style="32" customWidth="1"/>
    <col min="14356" max="14356" width="9.54296875" style="32" customWidth="1"/>
    <col min="14357" max="14592" width="9.453125" style="32"/>
    <col min="14593" max="14593" width="0" style="32" hidden="1" customWidth="1"/>
    <col min="14594" max="14594" width="52" style="32" customWidth="1"/>
    <col min="14595" max="14595" width="0" style="32" hidden="1" customWidth="1"/>
    <col min="14596" max="14598" width="10.54296875" style="32" customWidth="1"/>
    <col min="14599" max="14599" width="11.54296875" style="32" customWidth="1"/>
    <col min="14600" max="14607" width="10.54296875" style="32" customWidth="1"/>
    <col min="14608" max="14609" width="14.453125" style="32" customWidth="1"/>
    <col min="14610" max="14610" width="13.453125" style="32" customWidth="1"/>
    <col min="14611" max="14611" width="14.453125" style="32" customWidth="1"/>
    <col min="14612" max="14612" width="9.54296875" style="32" customWidth="1"/>
    <col min="14613" max="14848" width="9.453125" style="32"/>
    <col min="14849" max="14849" width="0" style="32" hidden="1" customWidth="1"/>
    <col min="14850" max="14850" width="52" style="32" customWidth="1"/>
    <col min="14851" max="14851" width="0" style="32" hidden="1" customWidth="1"/>
    <col min="14852" max="14854" width="10.54296875" style="32" customWidth="1"/>
    <col min="14855" max="14855" width="11.54296875" style="32" customWidth="1"/>
    <col min="14856" max="14863" width="10.54296875" style="32" customWidth="1"/>
    <col min="14864" max="14865" width="14.453125" style="32" customWidth="1"/>
    <col min="14866" max="14866" width="13.453125" style="32" customWidth="1"/>
    <col min="14867" max="14867" width="14.453125" style="32" customWidth="1"/>
    <col min="14868" max="14868" width="9.54296875" style="32" customWidth="1"/>
    <col min="14869" max="15104" width="9.453125" style="32"/>
    <col min="15105" max="15105" width="0" style="32" hidden="1" customWidth="1"/>
    <col min="15106" max="15106" width="52" style="32" customWidth="1"/>
    <col min="15107" max="15107" width="0" style="32" hidden="1" customWidth="1"/>
    <col min="15108" max="15110" width="10.54296875" style="32" customWidth="1"/>
    <col min="15111" max="15111" width="11.54296875" style="32" customWidth="1"/>
    <col min="15112" max="15119" width="10.54296875" style="32" customWidth="1"/>
    <col min="15120" max="15121" width="14.453125" style="32" customWidth="1"/>
    <col min="15122" max="15122" width="13.453125" style="32" customWidth="1"/>
    <col min="15123" max="15123" width="14.453125" style="32" customWidth="1"/>
    <col min="15124" max="15124" width="9.54296875" style="32" customWidth="1"/>
    <col min="15125" max="15360" width="9.453125" style="32"/>
    <col min="15361" max="15361" width="0" style="32" hidden="1" customWidth="1"/>
    <col min="15362" max="15362" width="52" style="32" customWidth="1"/>
    <col min="15363" max="15363" width="0" style="32" hidden="1" customWidth="1"/>
    <col min="15364" max="15366" width="10.54296875" style="32" customWidth="1"/>
    <col min="15367" max="15367" width="11.54296875" style="32" customWidth="1"/>
    <col min="15368" max="15375" width="10.54296875" style="32" customWidth="1"/>
    <col min="15376" max="15377" width="14.453125" style="32" customWidth="1"/>
    <col min="15378" max="15378" width="13.453125" style="32" customWidth="1"/>
    <col min="15379" max="15379" width="14.453125" style="32" customWidth="1"/>
    <col min="15380" max="15380" width="9.54296875" style="32" customWidth="1"/>
    <col min="15381" max="15616" width="9.453125" style="32"/>
    <col min="15617" max="15617" width="0" style="32" hidden="1" customWidth="1"/>
    <col min="15618" max="15618" width="52" style="32" customWidth="1"/>
    <col min="15619" max="15619" width="0" style="32" hidden="1" customWidth="1"/>
    <col min="15620" max="15622" width="10.54296875" style="32" customWidth="1"/>
    <col min="15623" max="15623" width="11.54296875" style="32" customWidth="1"/>
    <col min="15624" max="15631" width="10.54296875" style="32" customWidth="1"/>
    <col min="15632" max="15633" width="14.453125" style="32" customWidth="1"/>
    <col min="15634" max="15634" width="13.453125" style="32" customWidth="1"/>
    <col min="15635" max="15635" width="14.453125" style="32" customWidth="1"/>
    <col min="15636" max="15636" width="9.54296875" style="32" customWidth="1"/>
    <col min="15637" max="15872" width="9.453125" style="32"/>
    <col min="15873" max="15873" width="0" style="32" hidden="1" customWidth="1"/>
    <col min="15874" max="15874" width="52" style="32" customWidth="1"/>
    <col min="15875" max="15875" width="0" style="32" hidden="1" customWidth="1"/>
    <col min="15876" max="15878" width="10.54296875" style="32" customWidth="1"/>
    <col min="15879" max="15879" width="11.54296875" style="32" customWidth="1"/>
    <col min="15880" max="15887" width="10.54296875" style="32" customWidth="1"/>
    <col min="15888" max="15889" width="14.453125" style="32" customWidth="1"/>
    <col min="15890" max="15890" width="13.453125" style="32" customWidth="1"/>
    <col min="15891" max="15891" width="14.453125" style="32" customWidth="1"/>
    <col min="15892" max="15892" width="9.54296875" style="32" customWidth="1"/>
    <col min="15893" max="16128" width="9.453125" style="32"/>
    <col min="16129" max="16129" width="0" style="32" hidden="1" customWidth="1"/>
    <col min="16130" max="16130" width="52" style="32" customWidth="1"/>
    <col min="16131" max="16131" width="0" style="32" hidden="1" customWidth="1"/>
    <col min="16132" max="16134" width="10.54296875" style="32" customWidth="1"/>
    <col min="16135" max="16135" width="11.54296875" style="32" customWidth="1"/>
    <col min="16136" max="16143" width="10.54296875" style="32" customWidth="1"/>
    <col min="16144" max="16145" width="14.453125" style="32" customWidth="1"/>
    <col min="16146" max="16146" width="13.453125" style="32" customWidth="1"/>
    <col min="16147" max="16147" width="14.453125" style="32" customWidth="1"/>
    <col min="16148" max="16148" width="9.54296875" style="32" customWidth="1"/>
    <col min="16149" max="16383" width="9.453125" style="32"/>
    <col min="16384" max="16384" width="9.453125" style="32" customWidth="1"/>
  </cols>
  <sheetData>
    <row r="1" spans="1:25" s="34" customFormat="1" ht="10.5" customHeight="1" x14ac:dyDescent="0.2">
      <c r="B1" s="33" t="s">
        <v>100</v>
      </c>
      <c r="C1" s="128"/>
    </row>
    <row r="2" spans="1:25" s="35" customFormat="1" ht="5.25" customHeight="1" thickBot="1" x14ac:dyDescent="0.25">
      <c r="C2" s="97"/>
    </row>
    <row r="3" spans="1:25" ht="5.15" hidden="1" customHeight="1" x14ac:dyDescent="0.2">
      <c r="B3" s="36"/>
      <c r="C3" s="129"/>
      <c r="D3" s="37"/>
      <c r="E3" s="37"/>
      <c r="F3" s="37"/>
      <c r="G3" s="37"/>
      <c r="H3" s="37"/>
      <c r="I3" s="37"/>
      <c r="J3" s="37"/>
      <c r="K3" s="37"/>
      <c r="L3" s="37"/>
      <c r="M3" s="37"/>
      <c r="N3" s="37"/>
      <c r="O3" s="35"/>
      <c r="P3" s="35"/>
      <c r="Q3" s="35"/>
      <c r="R3" s="38"/>
      <c r="S3" s="38"/>
      <c r="T3" s="39"/>
    </row>
    <row r="4" spans="1:25" s="37" customFormat="1" ht="5.15" hidden="1" customHeight="1" x14ac:dyDescent="0.2">
      <c r="A4" s="35"/>
      <c r="B4" s="40"/>
      <c r="C4" s="130"/>
      <c r="D4" s="41"/>
      <c r="E4" s="41"/>
      <c r="F4" s="35"/>
      <c r="G4" s="35"/>
      <c r="H4" s="35"/>
      <c r="I4" s="35"/>
      <c r="J4" s="35"/>
      <c r="K4" s="35"/>
      <c r="L4" s="35"/>
      <c r="M4" s="35"/>
      <c r="N4" s="35"/>
      <c r="O4" s="41"/>
      <c r="P4" s="41"/>
      <c r="Q4" s="41"/>
      <c r="R4" s="42"/>
      <c r="S4" s="42"/>
      <c r="T4" s="43"/>
    </row>
    <row r="5" spans="1:25" ht="50.25" customHeight="1" x14ac:dyDescent="0.2">
      <c r="B5" s="44" t="s">
        <v>49</v>
      </c>
      <c r="C5" s="301" t="s">
        <v>213</v>
      </c>
      <c r="D5" s="45" t="s">
        <v>6</v>
      </c>
      <c r="E5" s="45" t="s">
        <v>7</v>
      </c>
      <c r="F5" s="45" t="s">
        <v>8</v>
      </c>
      <c r="G5" s="45" t="s">
        <v>9</v>
      </c>
      <c r="H5" s="45" t="s">
        <v>10</v>
      </c>
      <c r="I5" s="45" t="s">
        <v>11</v>
      </c>
      <c r="J5" s="45" t="s">
        <v>12</v>
      </c>
      <c r="K5" s="45" t="s">
        <v>36</v>
      </c>
      <c r="L5" s="45" t="s">
        <v>37</v>
      </c>
      <c r="M5" s="45" t="s">
        <v>15</v>
      </c>
      <c r="N5" s="45" t="s">
        <v>38</v>
      </c>
      <c r="O5" s="45" t="s">
        <v>17</v>
      </c>
      <c r="P5" s="46" t="s">
        <v>208</v>
      </c>
      <c r="Q5" s="46" t="s">
        <v>76</v>
      </c>
      <c r="R5" s="46" t="s">
        <v>101</v>
      </c>
      <c r="S5" s="46" t="s">
        <v>195</v>
      </c>
      <c r="T5" s="47" t="s">
        <v>50</v>
      </c>
    </row>
    <row r="6" spans="1:25" ht="12" x14ac:dyDescent="0.2">
      <c r="B6" s="48" t="s">
        <v>102</v>
      </c>
      <c r="C6" s="68" t="s">
        <v>1</v>
      </c>
      <c r="D6" s="49"/>
      <c r="E6" s="49"/>
      <c r="F6" s="49"/>
      <c r="G6" s="49"/>
      <c r="H6" s="49"/>
      <c r="I6" s="49"/>
      <c r="J6" s="49"/>
      <c r="K6" s="49"/>
      <c r="L6" s="49"/>
      <c r="M6" s="49"/>
      <c r="N6" s="49"/>
      <c r="O6" s="50"/>
      <c r="P6" s="51"/>
      <c r="Q6" s="52" t="s">
        <v>1</v>
      </c>
      <c r="R6" s="53"/>
      <c r="S6" s="53"/>
      <c r="T6" s="54"/>
    </row>
    <row r="7" spans="1:25" ht="12.75" x14ac:dyDescent="0.2">
      <c r="A7" s="113" t="s">
        <v>80</v>
      </c>
      <c r="B7" s="55" t="s">
        <v>51</v>
      </c>
      <c r="C7" s="53">
        <v>201271.56999999998</v>
      </c>
      <c r="D7" s="49">
        <v>22842.38</v>
      </c>
      <c r="E7" s="49">
        <v>37077.47</v>
      </c>
      <c r="F7" s="49">
        <v>20387.490000000002</v>
      </c>
      <c r="G7" s="49">
        <v>16361.41</v>
      </c>
      <c r="H7" s="49">
        <v>21978.53</v>
      </c>
      <c r="I7" s="49">
        <v>20226.52</v>
      </c>
      <c r="J7" s="49">
        <v>19590.080000000002</v>
      </c>
      <c r="K7" s="49"/>
      <c r="L7" s="49"/>
      <c r="M7" s="49"/>
      <c r="N7" s="49"/>
      <c r="O7" s="56"/>
      <c r="P7" s="49">
        <f>SUM(D7:O7)</f>
        <v>158463.88</v>
      </c>
      <c r="Q7" s="53">
        <f>+C7+P7</f>
        <v>359735.44999999995</v>
      </c>
      <c r="R7" s="57">
        <v>666349</v>
      </c>
      <c r="S7" s="57"/>
      <c r="T7" s="58">
        <f>+Q7/R7</f>
        <v>0.53986041848941013</v>
      </c>
      <c r="Y7" s="113"/>
    </row>
    <row r="8" spans="1:25" ht="24" x14ac:dyDescent="0.2">
      <c r="A8" s="113" t="s">
        <v>94</v>
      </c>
      <c r="B8" s="59" t="s">
        <v>103</v>
      </c>
      <c r="C8" s="61">
        <v>85997.64</v>
      </c>
      <c r="D8" s="60">
        <v>6802.67</v>
      </c>
      <c r="E8" s="49">
        <v>10484.030000000001</v>
      </c>
      <c r="F8" s="60">
        <v>10363.200000000001</v>
      </c>
      <c r="G8" s="60">
        <v>6083.98</v>
      </c>
      <c r="H8" s="60">
        <v>12567.67</v>
      </c>
      <c r="I8" s="60">
        <v>6897.09</v>
      </c>
      <c r="J8" s="60">
        <v>5745.21</v>
      </c>
      <c r="K8" s="60"/>
      <c r="L8" s="60"/>
      <c r="M8" s="60"/>
      <c r="N8" s="60"/>
      <c r="O8" s="56"/>
      <c r="P8" s="60">
        <f>SUM(D8:O8)</f>
        <v>58943.85</v>
      </c>
      <c r="Q8" s="53">
        <f>+C8+P8</f>
        <v>144941.49</v>
      </c>
      <c r="R8" s="57">
        <v>413532</v>
      </c>
      <c r="S8" s="62"/>
      <c r="T8" s="58">
        <f>+Q8/R8</f>
        <v>0.35049643074780185</v>
      </c>
      <c r="Y8" s="113"/>
    </row>
    <row r="9" spans="1:25" ht="12.75" x14ac:dyDescent="0.2">
      <c r="A9" s="113"/>
      <c r="B9" s="63" t="s">
        <v>52</v>
      </c>
      <c r="C9" s="72">
        <f>SUM(C7:C8)</f>
        <v>287269.20999999996</v>
      </c>
      <c r="D9" s="64">
        <f>SUM(D7:D8)</f>
        <v>29645.050000000003</v>
      </c>
      <c r="E9" s="64">
        <f t="shared" ref="E9:S9" si="0">SUM(E7:E8)</f>
        <v>47561.5</v>
      </c>
      <c r="F9" s="64">
        <f t="shared" si="0"/>
        <v>30750.690000000002</v>
      </c>
      <c r="G9" s="64">
        <f t="shared" si="0"/>
        <v>22445.39</v>
      </c>
      <c r="H9" s="64">
        <f t="shared" si="0"/>
        <v>34546.199999999997</v>
      </c>
      <c r="I9" s="64">
        <f t="shared" si="0"/>
        <v>27123.61</v>
      </c>
      <c r="J9" s="64">
        <f t="shared" si="0"/>
        <v>25335.29</v>
      </c>
      <c r="K9" s="64">
        <f t="shared" si="0"/>
        <v>0</v>
      </c>
      <c r="L9" s="64">
        <f t="shared" si="0"/>
        <v>0</v>
      </c>
      <c r="M9" s="64">
        <f t="shared" si="0"/>
        <v>0</v>
      </c>
      <c r="N9" s="64">
        <f t="shared" si="0"/>
        <v>0</v>
      </c>
      <c r="O9" s="65">
        <f t="shared" si="0"/>
        <v>0</v>
      </c>
      <c r="P9" s="64">
        <f t="shared" si="0"/>
        <v>217407.73</v>
      </c>
      <c r="Q9" s="72">
        <f t="shared" si="0"/>
        <v>504676.93999999994</v>
      </c>
      <c r="R9" s="65">
        <f t="shared" si="0"/>
        <v>1079881</v>
      </c>
      <c r="S9" s="65">
        <f t="shared" si="0"/>
        <v>0</v>
      </c>
      <c r="T9" s="66">
        <f>+Q9/R9</f>
        <v>0.46734495745364529</v>
      </c>
      <c r="Y9" s="113"/>
    </row>
    <row r="10" spans="1:25" s="35" customFormat="1" ht="3.75" customHeight="1" x14ac:dyDescent="0.2">
      <c r="A10" s="113"/>
      <c r="B10" s="67"/>
      <c r="C10" s="53"/>
      <c r="D10" s="49"/>
      <c r="E10" s="49"/>
      <c r="F10" s="49"/>
      <c r="G10" s="49"/>
      <c r="H10" s="49"/>
      <c r="I10" s="49"/>
      <c r="J10" s="49"/>
      <c r="K10" s="49"/>
      <c r="L10" s="49"/>
      <c r="M10" s="49"/>
      <c r="N10" s="49"/>
      <c r="O10" s="50"/>
      <c r="P10" s="50"/>
      <c r="Q10" s="68"/>
      <c r="R10" s="68"/>
      <c r="S10" s="68"/>
      <c r="T10" s="69"/>
      <c r="Y10" s="113"/>
    </row>
    <row r="11" spans="1:25" s="35" customFormat="1" ht="12.75" x14ac:dyDescent="0.2">
      <c r="A11" s="113"/>
      <c r="B11" s="48" t="s">
        <v>104</v>
      </c>
      <c r="C11" s="53"/>
      <c r="D11" s="49"/>
      <c r="E11" s="49"/>
      <c r="F11" s="49"/>
      <c r="G11" s="49"/>
      <c r="H11" s="49"/>
      <c r="I11" s="49"/>
      <c r="J11" s="49"/>
      <c r="K11" s="49"/>
      <c r="L11" s="49"/>
      <c r="M11" s="49"/>
      <c r="N11" s="49"/>
      <c r="O11" s="56"/>
      <c r="P11" s="56"/>
      <c r="Q11" s="53"/>
      <c r="R11" s="53"/>
      <c r="S11" s="53"/>
      <c r="T11" s="54"/>
      <c r="Y11" s="113"/>
    </row>
    <row r="12" spans="1:25" ht="12.75" x14ac:dyDescent="0.2">
      <c r="A12" s="113" t="s">
        <v>83</v>
      </c>
      <c r="B12" s="55" t="s">
        <v>105</v>
      </c>
      <c r="C12" s="53">
        <v>259533.25</v>
      </c>
      <c r="D12" s="49">
        <v>14793.98</v>
      </c>
      <c r="E12" s="49">
        <v>67514.66</v>
      </c>
      <c r="F12" s="49">
        <v>16982.2</v>
      </c>
      <c r="G12" s="49">
        <v>19126.349999999999</v>
      </c>
      <c r="H12" s="49">
        <v>26739.22</v>
      </c>
      <c r="I12" s="49">
        <f>18756.03-1754</f>
        <v>17002.03</v>
      </c>
      <c r="J12" s="49">
        <v>17586.669999999984</v>
      </c>
      <c r="K12" s="49"/>
      <c r="L12" s="49"/>
      <c r="M12" s="49"/>
      <c r="N12" s="49"/>
      <c r="O12" s="56"/>
      <c r="P12" s="49">
        <f>SUM(D12:O12)</f>
        <v>179745.11</v>
      </c>
      <c r="Q12" s="53">
        <f>+C12+P12</f>
        <v>439278.36</v>
      </c>
      <c r="R12" s="53">
        <v>3216000</v>
      </c>
      <c r="S12" s="53"/>
      <c r="T12" s="58">
        <f>+Q12/R12</f>
        <v>0.13659152985074627</v>
      </c>
      <c r="Y12" s="113"/>
    </row>
    <row r="13" spans="1:25" ht="12.75" x14ac:dyDescent="0.2">
      <c r="A13" s="113" t="s">
        <v>82</v>
      </c>
      <c r="B13" s="55" t="s">
        <v>65</v>
      </c>
      <c r="C13" s="53">
        <v>363759.35000000009</v>
      </c>
      <c r="D13" s="49">
        <v>19033.22</v>
      </c>
      <c r="E13" s="49">
        <v>208733.66</v>
      </c>
      <c r="F13" s="49">
        <v>-167942.08</v>
      </c>
      <c r="G13" s="49">
        <v>24304.59</v>
      </c>
      <c r="H13" s="49">
        <v>41286.03</v>
      </c>
      <c r="I13" s="49">
        <f>65350.9-37436.77</f>
        <v>27914.130000000005</v>
      </c>
      <c r="J13" s="49">
        <v>28338.829999999987</v>
      </c>
      <c r="K13" s="49"/>
      <c r="L13" s="49"/>
      <c r="M13" s="49"/>
      <c r="N13" s="49"/>
      <c r="O13" s="56"/>
      <c r="P13" s="49">
        <f t="shared" ref="P13:P15" si="1">SUM(D13:O13)</f>
        <v>181668.38</v>
      </c>
      <c r="Q13" s="53">
        <f t="shared" ref="Q13:Q15" si="2">+C13+P13</f>
        <v>545427.7300000001</v>
      </c>
      <c r="R13" s="56">
        <v>11563485</v>
      </c>
      <c r="S13" s="53"/>
      <c r="T13" s="70">
        <f>+Q13/R13</f>
        <v>4.7168109786971668E-2</v>
      </c>
      <c r="Y13" s="113"/>
    </row>
    <row r="14" spans="1:25" s="98" customFormat="1" ht="13.5" x14ac:dyDescent="0.2">
      <c r="A14" s="298" t="s">
        <v>95</v>
      </c>
      <c r="B14" s="55" t="s">
        <v>207</v>
      </c>
      <c r="C14" s="53">
        <v>612655.96</v>
      </c>
      <c r="D14" s="49">
        <v>222375.81</v>
      </c>
      <c r="E14" s="49">
        <v>7819.66</v>
      </c>
      <c r="F14" s="49">
        <v>-1837.09</v>
      </c>
      <c r="G14" s="49">
        <v>935.07</v>
      </c>
      <c r="H14" s="49">
        <v>19.52</v>
      </c>
      <c r="I14" s="49">
        <v>180.62</v>
      </c>
      <c r="J14" s="49">
        <v>215.44</v>
      </c>
      <c r="K14" s="49"/>
      <c r="L14" s="49"/>
      <c r="M14" s="49"/>
      <c r="N14" s="49"/>
      <c r="O14" s="56"/>
      <c r="P14" s="49">
        <f t="shared" si="1"/>
        <v>229709.03</v>
      </c>
      <c r="Q14" s="53">
        <f t="shared" si="2"/>
        <v>842364.99</v>
      </c>
      <c r="R14" s="53">
        <v>1750000</v>
      </c>
      <c r="S14" s="53"/>
      <c r="T14" s="58">
        <f>+Q14/R14</f>
        <v>0.48135142285714283</v>
      </c>
      <c r="Y14" s="298"/>
    </row>
    <row r="15" spans="1:25" ht="12.75" x14ac:dyDescent="0.2">
      <c r="A15" s="113"/>
      <c r="B15" s="55" t="s">
        <v>124</v>
      </c>
      <c r="C15" s="79">
        <v>3141762.6799999997</v>
      </c>
      <c r="D15" s="78">
        <f>-28009.54-72.63</f>
        <v>-28082.170000000002</v>
      </c>
      <c r="E15" s="49">
        <f>471830.17-24146.76</f>
        <v>447683.41</v>
      </c>
      <c r="F15" s="49">
        <f>285254.61-16252</f>
        <v>269002.61</v>
      </c>
      <c r="G15" s="49">
        <f>269847.65-29721.3</f>
        <v>240126.35000000003</v>
      </c>
      <c r="H15" s="49">
        <v>316697.78000000003</v>
      </c>
      <c r="I15" s="49">
        <f>505596.01-77673.81</f>
        <v>427922.2</v>
      </c>
      <c r="J15" s="49">
        <v>391198.92</v>
      </c>
      <c r="K15" s="49"/>
      <c r="L15" s="49"/>
      <c r="M15" s="49"/>
      <c r="N15" s="78"/>
      <c r="O15" s="56"/>
      <c r="P15" s="49">
        <f t="shared" si="1"/>
        <v>2064549.0999999999</v>
      </c>
      <c r="Q15" s="53">
        <f t="shared" si="2"/>
        <v>5206311.7799999993</v>
      </c>
      <c r="R15" s="56">
        <v>19353335</v>
      </c>
      <c r="S15" s="53"/>
      <c r="T15" s="71">
        <f>+Q15/R15</f>
        <v>0.26901367542079951</v>
      </c>
      <c r="Y15" s="113"/>
    </row>
    <row r="16" spans="1:25" ht="12.75" x14ac:dyDescent="0.2">
      <c r="A16" s="113"/>
      <c r="B16" s="63" t="s">
        <v>53</v>
      </c>
      <c r="C16" s="72">
        <f>SUM(C12:C15)</f>
        <v>4377711.24</v>
      </c>
      <c r="D16" s="64">
        <f>SUM(D12:D15)</f>
        <v>228120.84</v>
      </c>
      <c r="E16" s="64">
        <f>SUM(E12:E15)</f>
        <v>731751.3899999999</v>
      </c>
      <c r="F16" s="64">
        <f t="shared" ref="F16:R16" si="3">SUM(F12:F15)</f>
        <v>116205.64000000001</v>
      </c>
      <c r="G16" s="64">
        <f t="shared" si="3"/>
        <v>284492.36000000004</v>
      </c>
      <c r="H16" s="64">
        <f t="shared" si="3"/>
        <v>384742.55000000005</v>
      </c>
      <c r="I16" s="64">
        <f t="shared" si="3"/>
        <v>473018.98000000004</v>
      </c>
      <c r="J16" s="64">
        <f t="shared" si="3"/>
        <v>437339.86</v>
      </c>
      <c r="K16" s="64">
        <f t="shared" si="3"/>
        <v>0</v>
      </c>
      <c r="L16" s="64">
        <f t="shared" si="3"/>
        <v>0</v>
      </c>
      <c r="M16" s="64">
        <f t="shared" si="3"/>
        <v>0</v>
      </c>
      <c r="N16" s="64">
        <f t="shared" si="3"/>
        <v>0</v>
      </c>
      <c r="O16" s="64">
        <f t="shared" si="3"/>
        <v>0</v>
      </c>
      <c r="P16" s="110">
        <f t="shared" si="3"/>
        <v>2655671.62</v>
      </c>
      <c r="Q16" s="72">
        <f t="shared" si="3"/>
        <v>7033382.8599999994</v>
      </c>
      <c r="R16" s="65">
        <f t="shared" si="3"/>
        <v>35882820</v>
      </c>
      <c r="S16" s="65">
        <f>SUM(S12:S15)</f>
        <v>0</v>
      </c>
      <c r="T16" s="71">
        <f>+Q16/R16</f>
        <v>0.19600975787298766</v>
      </c>
      <c r="Y16" s="113"/>
    </row>
    <row r="17" spans="1:25" ht="5.15" customHeight="1" x14ac:dyDescent="0.2">
      <c r="A17" s="113"/>
      <c r="B17" s="40"/>
      <c r="C17" s="53"/>
      <c r="D17" s="49"/>
      <c r="E17" s="49"/>
      <c r="F17" s="49"/>
      <c r="G17" s="49"/>
      <c r="H17" s="49"/>
      <c r="I17" s="49"/>
      <c r="J17" s="49"/>
      <c r="K17" s="49"/>
      <c r="L17" s="49"/>
      <c r="M17" s="49"/>
      <c r="N17" s="49"/>
      <c r="O17" s="50"/>
      <c r="P17" s="56"/>
      <c r="Q17" s="53"/>
      <c r="R17" s="53"/>
      <c r="S17" s="53"/>
      <c r="T17" s="73"/>
      <c r="Y17" s="113"/>
    </row>
    <row r="18" spans="1:25" ht="12.75" x14ac:dyDescent="0.2">
      <c r="A18" s="113"/>
      <c r="B18" s="171" t="s">
        <v>106</v>
      </c>
      <c r="C18" s="53"/>
      <c r="D18" s="49"/>
      <c r="E18" s="49"/>
      <c r="F18" s="49"/>
      <c r="G18" s="49"/>
      <c r="H18" s="49"/>
      <c r="I18" s="49"/>
      <c r="J18" s="49"/>
      <c r="K18" s="49"/>
      <c r="L18" s="49"/>
      <c r="M18" s="49"/>
      <c r="N18" s="49"/>
      <c r="O18" s="56"/>
      <c r="P18" s="56"/>
      <c r="Q18" s="53"/>
      <c r="R18" s="53"/>
      <c r="S18" s="74"/>
      <c r="T18" s="73"/>
      <c r="Y18" s="113"/>
    </row>
    <row r="19" spans="1:25" ht="12.75" x14ac:dyDescent="0.2">
      <c r="A19" s="113" t="s">
        <v>78</v>
      </c>
      <c r="B19" s="55" t="s">
        <v>54</v>
      </c>
      <c r="C19" s="79">
        <v>315886.61000000004</v>
      </c>
      <c r="D19" s="49">
        <v>22028.63</v>
      </c>
      <c r="E19" s="49">
        <v>209397.89</v>
      </c>
      <c r="F19" s="82">
        <v>-163794.75</v>
      </c>
      <c r="G19" s="49">
        <v>26025.96</v>
      </c>
      <c r="H19" s="49">
        <v>42433.37</v>
      </c>
      <c r="I19" s="49">
        <v>28839.67</v>
      </c>
      <c r="J19" s="49">
        <v>29116.26</v>
      </c>
      <c r="K19" s="49"/>
      <c r="L19" s="49"/>
      <c r="M19" s="49"/>
      <c r="N19" s="49"/>
      <c r="O19" s="56"/>
      <c r="P19" s="49">
        <f>SUM(D19:O19)</f>
        <v>194047.03000000003</v>
      </c>
      <c r="Q19" s="53">
        <f>+C19+P19</f>
        <v>509933.64000000007</v>
      </c>
      <c r="R19" s="75">
        <v>1187700</v>
      </c>
      <c r="S19" s="76"/>
      <c r="T19" s="71">
        <f>+Q19/R19</f>
        <v>0.42934549128567828</v>
      </c>
      <c r="Y19" s="113"/>
    </row>
    <row r="20" spans="1:25" ht="12.75" x14ac:dyDescent="0.2">
      <c r="A20" s="113"/>
      <c r="B20" s="63" t="s">
        <v>55</v>
      </c>
      <c r="C20" s="72">
        <f>C19</f>
        <v>315886.61000000004</v>
      </c>
      <c r="D20" s="64">
        <f>D19</f>
        <v>22028.63</v>
      </c>
      <c r="E20" s="64">
        <f>E19</f>
        <v>209397.89</v>
      </c>
      <c r="F20" s="64">
        <f t="shared" ref="F20:R20" si="4">F19</f>
        <v>-163794.75</v>
      </c>
      <c r="G20" s="64">
        <f t="shared" si="4"/>
        <v>26025.96</v>
      </c>
      <c r="H20" s="64">
        <f t="shared" si="4"/>
        <v>42433.37</v>
      </c>
      <c r="I20" s="64">
        <f t="shared" si="4"/>
        <v>28839.67</v>
      </c>
      <c r="J20" s="64">
        <f t="shared" si="4"/>
        <v>29116.26</v>
      </c>
      <c r="K20" s="64">
        <f t="shared" si="4"/>
        <v>0</v>
      </c>
      <c r="L20" s="64">
        <f t="shared" si="4"/>
        <v>0</v>
      </c>
      <c r="M20" s="64">
        <f t="shared" si="4"/>
        <v>0</v>
      </c>
      <c r="N20" s="64">
        <f t="shared" si="4"/>
        <v>0</v>
      </c>
      <c r="O20" s="64">
        <f t="shared" si="4"/>
        <v>0</v>
      </c>
      <c r="P20" s="72">
        <f t="shared" si="4"/>
        <v>194047.03000000003</v>
      </c>
      <c r="Q20" s="65">
        <f t="shared" si="4"/>
        <v>509933.64000000007</v>
      </c>
      <c r="R20" s="65">
        <f t="shared" si="4"/>
        <v>1187700</v>
      </c>
      <c r="S20" s="65">
        <f>S19</f>
        <v>0</v>
      </c>
      <c r="T20" s="80">
        <f>+Q20/R20</f>
        <v>0.42934549128567828</v>
      </c>
      <c r="Y20" s="113"/>
    </row>
    <row r="21" spans="1:25" ht="3" customHeight="1" x14ac:dyDescent="0.25">
      <c r="A21" s="113"/>
      <c r="B21" s="55"/>
      <c r="C21" s="53"/>
      <c r="D21" s="49"/>
      <c r="E21" s="49"/>
      <c r="F21" s="49"/>
      <c r="G21" s="49"/>
      <c r="H21" s="49"/>
      <c r="I21" s="49"/>
      <c r="J21" s="49"/>
      <c r="K21" s="377"/>
      <c r="L21" s="49"/>
      <c r="M21" s="49"/>
      <c r="N21" s="49"/>
      <c r="O21" s="50"/>
      <c r="P21" s="56"/>
      <c r="Q21" s="53"/>
      <c r="R21" s="57"/>
      <c r="S21" s="57"/>
      <c r="T21" s="81"/>
      <c r="Y21" s="113"/>
    </row>
    <row r="22" spans="1:25" ht="12.75" x14ac:dyDescent="0.2">
      <c r="A22" s="113"/>
      <c r="B22" s="48" t="s">
        <v>107</v>
      </c>
      <c r="C22" s="53"/>
      <c r="D22" s="49"/>
      <c r="E22" s="49"/>
      <c r="F22" s="49"/>
      <c r="G22" s="49"/>
      <c r="H22" s="49"/>
      <c r="I22" s="49"/>
      <c r="J22" s="49"/>
      <c r="K22" s="49"/>
      <c r="L22" s="49"/>
      <c r="M22" s="49"/>
      <c r="N22" s="49"/>
      <c r="O22" s="56"/>
      <c r="P22" s="56"/>
      <c r="Q22" s="53"/>
      <c r="R22" s="53"/>
      <c r="S22" s="53"/>
      <c r="T22" s="54"/>
      <c r="Y22" s="113"/>
    </row>
    <row r="23" spans="1:25" ht="12.75" x14ac:dyDescent="0.2">
      <c r="A23" s="113" t="s">
        <v>79</v>
      </c>
      <c r="B23" s="55" t="s">
        <v>108</v>
      </c>
      <c r="C23" s="53">
        <v>1224635.1200000001</v>
      </c>
      <c r="D23" s="49">
        <v>174706.46</v>
      </c>
      <c r="E23" s="49">
        <v>242003.78</v>
      </c>
      <c r="F23" s="82">
        <v>128887.61</v>
      </c>
      <c r="G23" s="49">
        <v>240457.39</v>
      </c>
      <c r="H23" s="49">
        <v>189448.4</v>
      </c>
      <c r="I23" s="49">
        <v>190712.32000000001</v>
      </c>
      <c r="J23" s="49">
        <v>189383.03</v>
      </c>
      <c r="K23" s="49"/>
      <c r="L23" s="49"/>
      <c r="M23" s="49"/>
      <c r="N23" s="49"/>
      <c r="O23" s="56"/>
      <c r="P23" s="49">
        <f>SUM(D23:O23)</f>
        <v>1355598.99</v>
      </c>
      <c r="Q23" s="53">
        <f>+C23+P23</f>
        <v>2580234.1100000003</v>
      </c>
      <c r="R23" s="53">
        <v>26297459</v>
      </c>
      <c r="S23" s="53"/>
      <c r="T23" s="58">
        <f>Q23/R23</f>
        <v>9.8117240528828295E-2</v>
      </c>
      <c r="Y23" s="113"/>
    </row>
    <row r="24" spans="1:25" ht="12.75" x14ac:dyDescent="0.2">
      <c r="A24" s="113" t="s">
        <v>88</v>
      </c>
      <c r="B24" s="55" t="s">
        <v>56</v>
      </c>
      <c r="C24" s="79">
        <v>114274.40000000002</v>
      </c>
      <c r="D24" s="49">
        <v>20515.939999999999</v>
      </c>
      <c r="E24" s="49">
        <v>18430.95</v>
      </c>
      <c r="F24" s="49">
        <v>17564.91</v>
      </c>
      <c r="G24" s="49">
        <v>17865.580000000002</v>
      </c>
      <c r="H24" s="49">
        <v>16507.509999999998</v>
      </c>
      <c r="I24" s="49">
        <v>55061.36</v>
      </c>
      <c r="J24" s="49">
        <v>18755.52</v>
      </c>
      <c r="K24" s="49"/>
      <c r="L24" s="49"/>
      <c r="M24" s="49"/>
      <c r="N24" s="49"/>
      <c r="O24" s="56"/>
      <c r="P24" s="49">
        <f>SUM(D24:O24)</f>
        <v>164701.76999999999</v>
      </c>
      <c r="Q24" s="53">
        <f>+C24+P24</f>
        <v>278976.17000000004</v>
      </c>
      <c r="R24" s="75">
        <v>3749238</v>
      </c>
      <c r="S24" s="75"/>
      <c r="T24" s="71">
        <f>Q24/R24</f>
        <v>7.4408765194420856E-2</v>
      </c>
      <c r="Y24" s="113"/>
    </row>
    <row r="25" spans="1:25" ht="12.75" x14ac:dyDescent="0.2">
      <c r="A25" s="113"/>
      <c r="B25" s="63" t="s">
        <v>57</v>
      </c>
      <c r="C25" s="72">
        <f>SUM(C23:C24)</f>
        <v>1338909.52</v>
      </c>
      <c r="D25" s="64">
        <f>SUM(D23:D24)</f>
        <v>195222.39999999999</v>
      </c>
      <c r="E25" s="64">
        <f>SUM(E23:E24)</f>
        <v>260434.73</v>
      </c>
      <c r="F25" s="64">
        <f t="shared" ref="F25:S25" si="5">SUM(F23:F24)</f>
        <v>146452.51999999999</v>
      </c>
      <c r="G25" s="64">
        <f t="shared" si="5"/>
        <v>258322.97000000003</v>
      </c>
      <c r="H25" s="64">
        <f t="shared" si="5"/>
        <v>205955.91</v>
      </c>
      <c r="I25" s="64">
        <f t="shared" si="5"/>
        <v>245773.68</v>
      </c>
      <c r="J25" s="64">
        <f t="shared" si="5"/>
        <v>208138.55</v>
      </c>
      <c r="K25" s="64">
        <f t="shared" si="5"/>
        <v>0</v>
      </c>
      <c r="L25" s="64">
        <f t="shared" si="5"/>
        <v>0</v>
      </c>
      <c r="M25" s="64">
        <f t="shared" si="5"/>
        <v>0</v>
      </c>
      <c r="N25" s="64">
        <f t="shared" si="5"/>
        <v>0</v>
      </c>
      <c r="O25" s="64">
        <f t="shared" si="5"/>
        <v>0</v>
      </c>
      <c r="P25" s="72">
        <f t="shared" si="5"/>
        <v>1520300.76</v>
      </c>
      <c r="Q25" s="110">
        <f t="shared" si="5"/>
        <v>2859210.2800000003</v>
      </c>
      <c r="R25" s="72">
        <f t="shared" si="5"/>
        <v>30046697</v>
      </c>
      <c r="S25" s="72">
        <f t="shared" si="5"/>
        <v>0</v>
      </c>
      <c r="T25" s="71">
        <f>+Q25/R25</f>
        <v>9.5158888179955367E-2</v>
      </c>
      <c r="Y25" s="113"/>
    </row>
    <row r="26" spans="1:25" ht="3" customHeight="1" x14ac:dyDescent="0.2">
      <c r="A26" s="113"/>
      <c r="B26" s="55"/>
      <c r="C26" s="53"/>
      <c r="D26" s="49"/>
      <c r="E26" s="49"/>
      <c r="F26" s="49"/>
      <c r="G26" s="49"/>
      <c r="H26" s="49"/>
      <c r="I26" s="49"/>
      <c r="J26" s="49"/>
      <c r="K26" s="49"/>
      <c r="L26" s="49"/>
      <c r="M26" s="49"/>
      <c r="N26" s="49"/>
      <c r="O26" s="50"/>
      <c r="P26" s="56"/>
      <c r="Q26" s="53"/>
      <c r="R26" s="53"/>
      <c r="S26" s="53"/>
      <c r="T26" s="73"/>
      <c r="Y26" s="113"/>
    </row>
    <row r="27" spans="1:25" ht="12.75" x14ac:dyDescent="0.2">
      <c r="A27" s="113"/>
      <c r="B27" s="112" t="s">
        <v>109</v>
      </c>
      <c r="C27" s="53"/>
      <c r="D27" s="49"/>
      <c r="E27" s="49"/>
      <c r="F27" s="49"/>
      <c r="G27" s="49"/>
      <c r="H27" s="49"/>
      <c r="I27" s="49"/>
      <c r="J27" s="49"/>
      <c r="K27" s="49"/>
      <c r="L27" s="49"/>
      <c r="M27" s="49"/>
      <c r="N27" s="49"/>
      <c r="O27" s="56"/>
      <c r="P27" s="56"/>
      <c r="Q27" s="53"/>
      <c r="R27" s="53"/>
      <c r="S27" s="53"/>
      <c r="T27" s="73"/>
      <c r="Y27" s="113"/>
    </row>
    <row r="28" spans="1:25" ht="12.75" x14ac:dyDescent="0.2">
      <c r="A28" s="113" t="s">
        <v>81</v>
      </c>
      <c r="B28" s="55" t="s">
        <v>177</v>
      </c>
      <c r="C28" s="53">
        <v>53199.799999999988</v>
      </c>
      <c r="D28" s="49">
        <v>9524.7199999999993</v>
      </c>
      <c r="E28" s="49">
        <v>5554.39</v>
      </c>
      <c r="F28" s="49">
        <v>8739.16</v>
      </c>
      <c r="G28" s="49">
        <v>11238.57</v>
      </c>
      <c r="H28" s="49">
        <v>7355.71</v>
      </c>
      <c r="I28" s="49">
        <v>6841.37</v>
      </c>
      <c r="J28" s="49">
        <v>8365.42</v>
      </c>
      <c r="K28" s="49"/>
      <c r="L28" s="49"/>
      <c r="M28" s="49"/>
      <c r="N28" s="49"/>
      <c r="O28" s="56"/>
      <c r="P28" s="56">
        <f t="shared" ref="P28:P30" si="6">SUM(D28:O28)</f>
        <v>57619.34</v>
      </c>
      <c r="Q28" s="83">
        <f t="shared" ref="Q28:Q30" si="7">+C28+P28</f>
        <v>110819.13999999998</v>
      </c>
      <c r="R28" s="53">
        <v>2458336</v>
      </c>
      <c r="S28" s="53"/>
      <c r="T28" s="84">
        <f>Q28/R28</f>
        <v>4.5078923304218782E-2</v>
      </c>
      <c r="Y28" s="113"/>
    </row>
    <row r="29" spans="1:25" ht="12.75" x14ac:dyDescent="0.2">
      <c r="A29" s="113"/>
      <c r="B29" s="55" t="s">
        <v>110</v>
      </c>
      <c r="C29" s="53">
        <v>48436.31</v>
      </c>
      <c r="D29" s="49">
        <v>347.62</v>
      </c>
      <c r="E29" s="49">
        <v>4847.78</v>
      </c>
      <c r="F29" s="49">
        <v>7731.09</v>
      </c>
      <c r="G29" s="49">
        <v>2663.97</v>
      </c>
      <c r="H29" s="49">
        <v>6515.07</v>
      </c>
      <c r="I29" s="49">
        <v>6404.05</v>
      </c>
      <c r="J29" s="49">
        <v>7607.14</v>
      </c>
      <c r="K29" s="49"/>
      <c r="L29" s="49"/>
      <c r="M29" s="49"/>
      <c r="N29" s="49"/>
      <c r="O29" s="56"/>
      <c r="P29" s="56">
        <f t="shared" si="6"/>
        <v>36116.720000000001</v>
      </c>
      <c r="Q29" s="83">
        <f t="shared" si="7"/>
        <v>84553.03</v>
      </c>
      <c r="R29" s="53">
        <v>2458336</v>
      </c>
      <c r="S29" s="53"/>
      <c r="T29" s="84">
        <f>Q29/R29</f>
        <v>3.439441557215938E-2</v>
      </c>
      <c r="Y29" s="113"/>
    </row>
    <row r="30" spans="1:25" x14ac:dyDescent="0.25">
      <c r="A30" s="175" t="s">
        <v>98</v>
      </c>
      <c r="B30" s="55" t="s">
        <v>111</v>
      </c>
      <c r="C30" s="79">
        <v>45548.18</v>
      </c>
      <c r="D30" s="49">
        <v>2954.74</v>
      </c>
      <c r="E30" s="49">
        <v>2524.7199999999998</v>
      </c>
      <c r="F30" s="49">
        <v>1082</v>
      </c>
      <c r="G30" s="49">
        <v>3787.82</v>
      </c>
      <c r="H30" s="49">
        <v>9723.09</v>
      </c>
      <c r="I30" s="49">
        <v>7717.38</v>
      </c>
      <c r="J30" s="49">
        <v>9936.85</v>
      </c>
      <c r="K30" s="49"/>
      <c r="L30" s="49"/>
      <c r="M30" s="49"/>
      <c r="N30" s="49"/>
      <c r="O30" s="56"/>
      <c r="P30" s="56">
        <f t="shared" si="6"/>
        <v>37726.6</v>
      </c>
      <c r="Q30" s="83">
        <f t="shared" si="7"/>
        <v>83274.78</v>
      </c>
      <c r="R30" s="53">
        <v>3000000</v>
      </c>
      <c r="S30" s="53"/>
      <c r="T30" s="86">
        <f>Q30/R30</f>
        <v>2.775826E-2</v>
      </c>
      <c r="Y30" s="113"/>
    </row>
    <row r="31" spans="1:25" x14ac:dyDescent="0.25">
      <c r="A31" s="113"/>
      <c r="B31" s="63" t="s">
        <v>58</v>
      </c>
      <c r="C31" s="72">
        <f t="shared" ref="C31:S31" si="8">SUM(C28:C30)</f>
        <v>147184.28999999998</v>
      </c>
      <c r="D31" s="64">
        <f t="shared" si="8"/>
        <v>12827.08</v>
      </c>
      <c r="E31" s="64">
        <f t="shared" si="8"/>
        <v>12926.89</v>
      </c>
      <c r="F31" s="64">
        <f t="shared" si="8"/>
        <v>17552.25</v>
      </c>
      <c r="G31" s="64">
        <f t="shared" si="8"/>
        <v>17690.36</v>
      </c>
      <c r="H31" s="64">
        <f t="shared" si="8"/>
        <v>23593.87</v>
      </c>
      <c r="I31" s="64">
        <f t="shared" si="8"/>
        <v>20962.8</v>
      </c>
      <c r="J31" s="64">
        <f t="shared" si="8"/>
        <v>25909.410000000003</v>
      </c>
      <c r="K31" s="64">
        <f t="shared" si="8"/>
        <v>0</v>
      </c>
      <c r="L31" s="64">
        <f t="shared" si="8"/>
        <v>0</v>
      </c>
      <c r="M31" s="64">
        <f t="shared" si="8"/>
        <v>0</v>
      </c>
      <c r="N31" s="64">
        <f t="shared" si="8"/>
        <v>0</v>
      </c>
      <c r="O31" s="65">
        <f t="shared" si="8"/>
        <v>0</v>
      </c>
      <c r="P31" s="65">
        <f t="shared" si="8"/>
        <v>131462.66</v>
      </c>
      <c r="Q31" s="72">
        <f t="shared" si="8"/>
        <v>278646.94999999995</v>
      </c>
      <c r="R31" s="72">
        <f t="shared" si="8"/>
        <v>7916672</v>
      </c>
      <c r="S31" s="72">
        <f t="shared" si="8"/>
        <v>0</v>
      </c>
      <c r="T31" s="87">
        <f>Q31/R31</f>
        <v>3.5197485761693799E-2</v>
      </c>
      <c r="Y31" s="113"/>
    </row>
    <row r="32" spans="1:25" ht="3" customHeight="1" x14ac:dyDescent="0.25">
      <c r="A32" s="113"/>
      <c r="B32" s="55"/>
      <c r="C32" s="53"/>
      <c r="D32" s="49"/>
      <c r="E32" s="49"/>
      <c r="F32" s="49"/>
      <c r="G32" s="49"/>
      <c r="H32" s="49"/>
      <c r="I32" s="49"/>
      <c r="J32" s="49"/>
      <c r="K32" s="49"/>
      <c r="L32" s="49"/>
      <c r="M32" s="49"/>
      <c r="N32" s="49"/>
      <c r="O32" s="50"/>
      <c r="P32" s="56"/>
      <c r="Q32" s="53"/>
      <c r="R32" s="53"/>
      <c r="S32" s="53"/>
      <c r="T32" s="73"/>
      <c r="Y32" s="113"/>
    </row>
    <row r="33" spans="1:25" ht="12.75" customHeight="1" x14ac:dyDescent="0.25">
      <c r="A33" s="113"/>
      <c r="B33" s="171" t="s">
        <v>166</v>
      </c>
      <c r="C33" s="53"/>
      <c r="D33" s="49"/>
      <c r="E33" s="49"/>
      <c r="F33" s="49"/>
      <c r="G33" s="49"/>
      <c r="H33" s="49"/>
      <c r="I33" s="49"/>
      <c r="J33" s="49"/>
      <c r="K33" s="49"/>
      <c r="L33" s="49"/>
      <c r="M33" s="49"/>
      <c r="N33" s="49"/>
      <c r="O33" s="56"/>
      <c r="P33" s="56"/>
      <c r="Q33" s="53"/>
      <c r="R33" s="53"/>
      <c r="S33" s="53"/>
      <c r="T33" s="73"/>
      <c r="Y33" s="113"/>
    </row>
    <row r="34" spans="1:25" x14ac:dyDescent="0.25">
      <c r="A34" s="175" t="s">
        <v>87</v>
      </c>
      <c r="B34" s="55" t="s">
        <v>112</v>
      </c>
      <c r="C34" s="53">
        <v>774400.97</v>
      </c>
      <c r="D34" s="49">
        <v>142377.42000000001</v>
      </c>
      <c r="E34" s="49">
        <v>295831.96000000002</v>
      </c>
      <c r="F34" s="82">
        <v>410664.65</v>
      </c>
      <c r="G34" s="49">
        <v>91550.01</v>
      </c>
      <c r="H34" s="49">
        <v>121499.57</v>
      </c>
      <c r="I34" s="49">
        <v>160164.24</v>
      </c>
      <c r="J34" s="49">
        <v>125995.44</v>
      </c>
      <c r="K34" s="49"/>
      <c r="L34" s="49"/>
      <c r="M34" s="49"/>
      <c r="N34" s="49"/>
      <c r="O34" s="56"/>
      <c r="P34" s="49">
        <f t="shared" ref="P34:P35" si="9">SUM(D34:O34)</f>
        <v>1348083.29</v>
      </c>
      <c r="Q34" s="53">
        <f t="shared" ref="Q34:Q35" si="10">+C34+P34</f>
        <v>2122484.2599999998</v>
      </c>
      <c r="R34" s="53">
        <v>14520981</v>
      </c>
      <c r="S34" s="53"/>
      <c r="T34" s="85">
        <f>Q34/R34</f>
        <v>0.14616672661440711</v>
      </c>
      <c r="Y34" s="113"/>
    </row>
    <row r="35" spans="1:25" x14ac:dyDescent="0.25">
      <c r="A35" s="175"/>
      <c r="B35" s="55" t="s">
        <v>113</v>
      </c>
      <c r="C35" s="339">
        <v>0</v>
      </c>
      <c r="D35" s="337">
        <v>0</v>
      </c>
      <c r="E35" s="337">
        <v>0</v>
      </c>
      <c r="F35" s="382">
        <v>0</v>
      </c>
      <c r="G35" s="337">
        <v>0</v>
      </c>
      <c r="H35" s="337">
        <v>0</v>
      </c>
      <c r="I35" s="337">
        <v>0</v>
      </c>
      <c r="J35" s="337">
        <v>0</v>
      </c>
      <c r="K35" s="49"/>
      <c r="L35" s="49"/>
      <c r="M35" s="49"/>
      <c r="N35" s="49"/>
      <c r="O35" s="49"/>
      <c r="P35" s="339">
        <f t="shared" si="9"/>
        <v>0</v>
      </c>
      <c r="Q35" s="53">
        <f t="shared" si="10"/>
        <v>0</v>
      </c>
      <c r="R35" s="49">
        <v>1200000</v>
      </c>
      <c r="S35" s="53"/>
      <c r="T35" s="87">
        <f>Q35/R35</f>
        <v>0</v>
      </c>
      <c r="Y35" s="113"/>
    </row>
    <row r="36" spans="1:25" x14ac:dyDescent="0.25">
      <c r="A36" s="113"/>
      <c r="B36" s="63" t="s">
        <v>59</v>
      </c>
      <c r="C36" s="72">
        <f>SUM(C34:C35)</f>
        <v>774400.97</v>
      </c>
      <c r="D36" s="64">
        <f>SUM(D34:D35)</f>
        <v>142377.42000000001</v>
      </c>
      <c r="E36" s="64">
        <f>SUM(E34:E35)</f>
        <v>295831.96000000002</v>
      </c>
      <c r="F36" s="64">
        <f t="shared" ref="F36:S36" si="11">SUM(F34:F35)</f>
        <v>410664.65</v>
      </c>
      <c r="G36" s="64">
        <f t="shared" si="11"/>
        <v>91550.01</v>
      </c>
      <c r="H36" s="64">
        <f t="shared" si="11"/>
        <v>121499.57</v>
      </c>
      <c r="I36" s="64">
        <f t="shared" si="11"/>
        <v>160164.24</v>
      </c>
      <c r="J36" s="64">
        <f t="shared" si="11"/>
        <v>125995.44</v>
      </c>
      <c r="K36" s="64">
        <f t="shared" si="11"/>
        <v>0</v>
      </c>
      <c r="L36" s="64">
        <f t="shared" si="11"/>
        <v>0</v>
      </c>
      <c r="M36" s="64">
        <f t="shared" si="11"/>
        <v>0</v>
      </c>
      <c r="N36" s="64">
        <f t="shared" si="11"/>
        <v>0</v>
      </c>
      <c r="O36" s="64">
        <f t="shared" si="11"/>
        <v>0</v>
      </c>
      <c r="P36" s="72">
        <f t="shared" si="11"/>
        <v>1348083.29</v>
      </c>
      <c r="Q36" s="64">
        <f t="shared" si="11"/>
        <v>2122484.2599999998</v>
      </c>
      <c r="R36" s="72">
        <f t="shared" si="11"/>
        <v>15720981</v>
      </c>
      <c r="S36" s="72">
        <f t="shared" si="11"/>
        <v>0</v>
      </c>
      <c r="T36" s="87">
        <f>Q36/R36</f>
        <v>0.13500965747620963</v>
      </c>
      <c r="Y36" s="113"/>
    </row>
    <row r="37" spans="1:25" ht="3" customHeight="1" x14ac:dyDescent="0.25">
      <c r="A37" s="113"/>
      <c r="B37" s="55"/>
      <c r="C37" s="53"/>
      <c r="D37" s="49"/>
      <c r="E37" s="49"/>
      <c r="F37" s="49"/>
      <c r="G37" s="49"/>
      <c r="H37" s="49"/>
      <c r="I37" s="49"/>
      <c r="J37" s="49"/>
      <c r="K37" s="49"/>
      <c r="L37" s="49"/>
      <c r="M37" s="49"/>
      <c r="N37" s="49"/>
      <c r="O37" s="50"/>
      <c r="P37" s="56"/>
      <c r="Q37" s="53"/>
      <c r="R37" s="57"/>
      <c r="S37" s="57"/>
      <c r="T37" s="88"/>
      <c r="Y37" s="113"/>
    </row>
    <row r="38" spans="1:25" ht="12.75" customHeight="1" x14ac:dyDescent="0.25">
      <c r="A38" s="113"/>
      <c r="B38" s="48" t="s">
        <v>114</v>
      </c>
      <c r="C38" s="53"/>
      <c r="D38" s="49"/>
      <c r="E38" s="49"/>
      <c r="F38" s="90"/>
      <c r="G38" s="49"/>
      <c r="H38" s="49"/>
      <c r="I38" s="49"/>
      <c r="J38" s="49"/>
      <c r="K38" s="49"/>
      <c r="L38" s="49"/>
      <c r="M38" s="49"/>
      <c r="N38" s="49"/>
      <c r="O38" s="56"/>
      <c r="P38" s="56"/>
      <c r="Q38" s="53"/>
      <c r="R38" s="53"/>
      <c r="S38" s="53"/>
      <c r="T38" s="85"/>
      <c r="Y38" s="113"/>
    </row>
    <row r="39" spans="1:25" ht="12.75" customHeight="1" x14ac:dyDescent="0.25">
      <c r="A39" s="113"/>
      <c r="B39" s="55" t="s">
        <v>122</v>
      </c>
      <c r="C39" s="53">
        <v>3360000</v>
      </c>
      <c r="D39" s="337">
        <v>0</v>
      </c>
      <c r="E39" s="337">
        <v>0</v>
      </c>
      <c r="F39" s="49">
        <v>140000</v>
      </c>
      <c r="G39" s="337">
        <v>0</v>
      </c>
      <c r="H39" s="337">
        <v>0</v>
      </c>
      <c r="I39" s="49">
        <v>-140000</v>
      </c>
      <c r="J39" s="337">
        <v>0</v>
      </c>
      <c r="K39" s="49"/>
      <c r="L39" s="49"/>
      <c r="M39" s="49"/>
      <c r="N39" s="49"/>
      <c r="O39" s="56"/>
      <c r="P39" s="414">
        <f t="shared" ref="P39:P42" si="12">SUM(D39:O39)</f>
        <v>0</v>
      </c>
      <c r="Q39" s="53">
        <f t="shared" ref="Q39:Q42" si="13">+C39+P39</f>
        <v>3360000</v>
      </c>
      <c r="R39" s="53">
        <v>3500000</v>
      </c>
      <c r="S39" s="53"/>
      <c r="T39" s="85">
        <f>Q39/R39</f>
        <v>0.96</v>
      </c>
      <c r="Y39" s="113"/>
    </row>
    <row r="40" spans="1:25" ht="13.5" x14ac:dyDescent="0.25">
      <c r="A40" s="113" t="s">
        <v>85</v>
      </c>
      <c r="B40" s="55" t="s">
        <v>123</v>
      </c>
      <c r="C40" s="53">
        <v>1085822.0399999998</v>
      </c>
      <c r="D40" s="337">
        <f>100899.18+616.79-625.75+72.63</f>
        <v>100962.84999999999</v>
      </c>
      <c r="E40" s="49">
        <f>59910.76+61.11+23.78</f>
        <v>59995.65</v>
      </c>
      <c r="F40" s="49">
        <v>45450.38</v>
      </c>
      <c r="G40" s="49">
        <v>54020.77</v>
      </c>
      <c r="H40" s="49">
        <f>54406.72+84.79</f>
        <v>54491.51</v>
      </c>
      <c r="I40" s="49">
        <v>53164.34</v>
      </c>
      <c r="J40" s="49">
        <v>83229.83</v>
      </c>
      <c r="K40" s="49"/>
      <c r="L40" s="49"/>
      <c r="M40" s="49"/>
      <c r="N40" s="49"/>
      <c r="O40" s="56"/>
      <c r="P40" s="56">
        <f t="shared" si="12"/>
        <v>451315.33</v>
      </c>
      <c r="Q40" s="53">
        <f t="shared" si="13"/>
        <v>1537137.3699999999</v>
      </c>
      <c r="R40" s="53">
        <v>13000000</v>
      </c>
      <c r="S40" s="53"/>
      <c r="T40" s="85">
        <f>(Q40+Q41)/R40</f>
        <v>0.37091395153846157</v>
      </c>
      <c r="Y40" s="113"/>
    </row>
    <row r="41" spans="1:25" ht="13.5" x14ac:dyDescent="0.25">
      <c r="A41" s="113"/>
      <c r="B41" s="55" t="s">
        <v>217</v>
      </c>
      <c r="C41" s="53">
        <v>2073420.23</v>
      </c>
      <c r="D41" s="337">
        <f>-913.8+625.75</f>
        <v>-288.04999999999995</v>
      </c>
      <c r="E41" s="49">
        <f>28314.36-23.78</f>
        <v>28290.58</v>
      </c>
      <c r="F41" s="49">
        <v>64204.32</v>
      </c>
      <c r="G41" s="49">
        <v>202135.76</v>
      </c>
      <c r="H41" s="49">
        <v>540836.47</v>
      </c>
      <c r="I41" s="49">
        <v>298400.31</v>
      </c>
      <c r="J41" s="49">
        <v>77744.38</v>
      </c>
      <c r="K41" s="49"/>
      <c r="L41" s="49"/>
      <c r="M41" s="49"/>
      <c r="N41" s="49"/>
      <c r="O41" s="56"/>
      <c r="P41" s="56">
        <f t="shared" si="12"/>
        <v>1211323.77</v>
      </c>
      <c r="Q41" s="53">
        <f t="shared" si="13"/>
        <v>3284744</v>
      </c>
      <c r="R41" s="53">
        <v>0</v>
      </c>
      <c r="S41" s="53"/>
      <c r="T41" s="85"/>
      <c r="Y41" s="113"/>
    </row>
    <row r="42" spans="1:25" x14ac:dyDescent="0.25">
      <c r="A42" s="113" t="s">
        <v>84</v>
      </c>
      <c r="B42" s="55" t="s">
        <v>115</v>
      </c>
      <c r="C42" s="79">
        <v>78720.12</v>
      </c>
      <c r="D42" s="337">
        <v>5667.41</v>
      </c>
      <c r="E42" s="49">
        <v>2731.23</v>
      </c>
      <c r="F42" s="49">
        <v>17841.05</v>
      </c>
      <c r="G42" s="49">
        <v>6345.27</v>
      </c>
      <c r="H42" s="49">
        <v>3116.99</v>
      </c>
      <c r="I42" s="49">
        <v>4366.26</v>
      </c>
      <c r="J42" s="49">
        <v>4658.24</v>
      </c>
      <c r="K42" s="49"/>
      <c r="L42" s="49"/>
      <c r="M42" s="49"/>
      <c r="N42" s="49"/>
      <c r="O42" s="56"/>
      <c r="P42" s="56">
        <f t="shared" si="12"/>
        <v>44726.45</v>
      </c>
      <c r="Q42" s="53">
        <f t="shared" si="13"/>
        <v>123446.56999999999</v>
      </c>
      <c r="R42" s="53">
        <v>771993</v>
      </c>
      <c r="S42" s="53"/>
      <c r="T42" s="85">
        <f>Q42/R42</f>
        <v>0.15990633334758217</v>
      </c>
      <c r="Y42" s="113"/>
    </row>
    <row r="43" spans="1:25" x14ac:dyDescent="0.25">
      <c r="A43" s="113"/>
      <c r="B43" s="63" t="s">
        <v>60</v>
      </c>
      <c r="C43" s="72">
        <f t="shared" ref="C43:S43" si="14">SUM(C39:C42)</f>
        <v>6597962.3899999997</v>
      </c>
      <c r="D43" s="64">
        <f t="shared" si="14"/>
        <v>106342.20999999999</v>
      </c>
      <c r="E43" s="64">
        <f t="shared" si="14"/>
        <v>91017.46</v>
      </c>
      <c r="F43" s="64">
        <f t="shared" si="14"/>
        <v>267495.75</v>
      </c>
      <c r="G43" s="64">
        <f t="shared" si="14"/>
        <v>262501.8</v>
      </c>
      <c r="H43" s="64">
        <f t="shared" si="14"/>
        <v>598444.97</v>
      </c>
      <c r="I43" s="64">
        <f t="shared" si="14"/>
        <v>215930.91</v>
      </c>
      <c r="J43" s="64">
        <f t="shared" si="14"/>
        <v>165632.45000000001</v>
      </c>
      <c r="K43" s="64">
        <f t="shared" si="14"/>
        <v>0</v>
      </c>
      <c r="L43" s="64">
        <f t="shared" si="14"/>
        <v>0</v>
      </c>
      <c r="M43" s="64">
        <f t="shared" si="14"/>
        <v>0</v>
      </c>
      <c r="N43" s="64">
        <f t="shared" si="14"/>
        <v>0</v>
      </c>
      <c r="O43" s="64">
        <f t="shared" si="14"/>
        <v>0</v>
      </c>
      <c r="P43" s="72">
        <f t="shared" si="14"/>
        <v>1707365.55</v>
      </c>
      <c r="Q43" s="64">
        <f t="shared" si="14"/>
        <v>8305327.9400000004</v>
      </c>
      <c r="R43" s="110">
        <f t="shared" si="14"/>
        <v>17271993</v>
      </c>
      <c r="S43" s="72">
        <f t="shared" si="14"/>
        <v>0</v>
      </c>
      <c r="T43" s="89">
        <f>Q43/R43</f>
        <v>0.48085521688203559</v>
      </c>
      <c r="Y43" s="113"/>
    </row>
    <row r="44" spans="1:25" ht="5.25" customHeight="1" x14ac:dyDescent="0.25">
      <c r="A44" s="113"/>
      <c r="B44" s="55"/>
      <c r="C44" s="53"/>
      <c r="D44" s="82"/>
      <c r="E44" s="82"/>
      <c r="F44" s="82"/>
      <c r="G44" s="82"/>
      <c r="H44" s="82"/>
      <c r="I44" s="82"/>
      <c r="J44" s="82"/>
      <c r="K44" s="82"/>
      <c r="L44" s="82"/>
      <c r="M44" s="82"/>
      <c r="N44" s="82"/>
      <c r="O44" s="50"/>
      <c r="P44" s="56"/>
      <c r="Q44" s="53"/>
      <c r="R44" s="53"/>
      <c r="S44" s="53"/>
      <c r="T44" s="85"/>
      <c r="Y44" s="113"/>
    </row>
    <row r="45" spans="1:25" x14ac:dyDescent="0.25">
      <c r="A45" s="113"/>
      <c r="B45" s="48" t="s">
        <v>116</v>
      </c>
      <c r="C45" s="53"/>
      <c r="D45" s="49"/>
      <c r="E45" s="49"/>
      <c r="F45" s="49"/>
      <c r="G45" s="49"/>
      <c r="H45" s="49"/>
      <c r="I45" s="49"/>
      <c r="J45" s="49"/>
      <c r="K45" s="49"/>
      <c r="L45" s="49"/>
      <c r="M45" s="49"/>
      <c r="N45" s="49"/>
      <c r="O45" s="56"/>
      <c r="P45" s="56"/>
      <c r="Q45" s="53"/>
      <c r="R45" s="53"/>
      <c r="S45" s="53"/>
      <c r="T45" s="85"/>
      <c r="Y45" s="113"/>
    </row>
    <row r="46" spans="1:25" x14ac:dyDescent="0.25">
      <c r="A46" s="113" t="s">
        <v>89</v>
      </c>
      <c r="B46" s="55" t="s">
        <v>132</v>
      </c>
      <c r="C46" s="53">
        <v>3474596.8400000003</v>
      </c>
      <c r="D46" s="49">
        <v>956854.3</v>
      </c>
      <c r="E46" s="49">
        <v>-35069.230000000003</v>
      </c>
      <c r="F46" s="82">
        <v>249681.72</v>
      </c>
      <c r="G46" s="49">
        <v>234324.98</v>
      </c>
      <c r="H46" s="49">
        <v>235144.74</v>
      </c>
      <c r="I46" s="49">
        <v>246169.01</v>
      </c>
      <c r="J46" s="49">
        <v>251939.46</v>
      </c>
      <c r="K46" s="49"/>
      <c r="L46" s="49"/>
      <c r="M46" s="49"/>
      <c r="N46" s="49"/>
      <c r="O46" s="56"/>
      <c r="P46" s="56">
        <f t="shared" ref="P46:P49" si="15">SUM(D46:O46)</f>
        <v>2139044.98</v>
      </c>
      <c r="Q46" s="53">
        <f t="shared" ref="Q46:Q49" si="16">+C46+P46</f>
        <v>5613641.8200000003</v>
      </c>
      <c r="R46" s="53">
        <v>14407887</v>
      </c>
      <c r="S46" s="53"/>
      <c r="T46" s="85">
        <f>Q46/R46</f>
        <v>0.38962283782486634</v>
      </c>
      <c r="Y46" s="113"/>
    </row>
    <row r="47" spans="1:25" x14ac:dyDescent="0.25">
      <c r="A47" s="113" t="s">
        <v>86</v>
      </c>
      <c r="B47" s="55" t="s">
        <v>117</v>
      </c>
      <c r="C47" s="53">
        <v>1400623.8600000003</v>
      </c>
      <c r="D47" s="49">
        <v>129922.79</v>
      </c>
      <c r="E47" s="49">
        <v>212355.44</v>
      </c>
      <c r="F47" s="82">
        <v>681498.44</v>
      </c>
      <c r="G47" s="49">
        <v>202801.55</v>
      </c>
      <c r="H47" s="49">
        <v>23739.73</v>
      </c>
      <c r="I47" s="49">
        <v>194214.12</v>
      </c>
      <c r="J47" s="49">
        <v>228730.43</v>
      </c>
      <c r="K47" s="49"/>
      <c r="L47" s="49"/>
      <c r="M47" s="49"/>
      <c r="N47" s="49"/>
      <c r="O47" s="56"/>
      <c r="P47" s="56">
        <f t="shared" si="15"/>
        <v>1673262.4999999998</v>
      </c>
      <c r="Q47" s="53">
        <f t="shared" si="16"/>
        <v>3073886.3600000003</v>
      </c>
      <c r="R47" s="53">
        <v>15787400</v>
      </c>
      <c r="S47" s="53"/>
      <c r="T47" s="85">
        <f>Q47/R47</f>
        <v>0.19470504072868239</v>
      </c>
      <c r="Y47" s="113"/>
    </row>
    <row r="48" spans="1:25" x14ac:dyDescent="0.25">
      <c r="A48" s="113"/>
      <c r="B48" s="55" t="s">
        <v>133</v>
      </c>
      <c r="C48" s="53">
        <v>248315.78</v>
      </c>
      <c r="D48" s="49">
        <v>2038.3</v>
      </c>
      <c r="E48" s="49">
        <v>2866.88</v>
      </c>
      <c r="F48" s="82">
        <v>3521.62</v>
      </c>
      <c r="G48" s="49">
        <v>9206.2099999999991</v>
      </c>
      <c r="H48" s="49">
        <v>5618.21</v>
      </c>
      <c r="I48" s="49">
        <v>7272.36</v>
      </c>
      <c r="J48" s="49">
        <v>152030.29999999999</v>
      </c>
      <c r="K48" s="49"/>
      <c r="L48" s="49"/>
      <c r="M48" s="49"/>
      <c r="N48" s="49"/>
      <c r="O48" s="56"/>
      <c r="P48" s="56">
        <f t="shared" si="15"/>
        <v>182553.87999999998</v>
      </c>
      <c r="Q48" s="53">
        <f t="shared" si="16"/>
        <v>430869.66</v>
      </c>
      <c r="R48" s="53">
        <v>7427715</v>
      </c>
      <c r="S48" s="53"/>
      <c r="T48" s="85">
        <f>Q48/R48</f>
        <v>5.8008372696044475E-2</v>
      </c>
      <c r="Y48" s="113"/>
    </row>
    <row r="49" spans="1:25" x14ac:dyDescent="0.25">
      <c r="A49" s="113"/>
      <c r="B49" s="55" t="s">
        <v>118</v>
      </c>
      <c r="C49" s="79">
        <v>262744.89</v>
      </c>
      <c r="D49" s="49">
        <v>42123.86</v>
      </c>
      <c r="E49" s="49">
        <v>44378.57</v>
      </c>
      <c r="F49" s="82">
        <v>56115.38</v>
      </c>
      <c r="G49" s="49">
        <v>57927.360000000001</v>
      </c>
      <c r="H49" s="49">
        <v>58877.97</v>
      </c>
      <c r="I49" s="49">
        <v>95572.49</v>
      </c>
      <c r="J49" s="49">
        <v>99492.27</v>
      </c>
      <c r="K49" s="49"/>
      <c r="L49" s="49"/>
      <c r="M49" s="49"/>
      <c r="N49" s="49"/>
      <c r="O49" s="56"/>
      <c r="P49" s="56">
        <f t="shared" si="15"/>
        <v>454487.9</v>
      </c>
      <c r="Q49" s="53">
        <f t="shared" si="16"/>
        <v>717232.79</v>
      </c>
      <c r="R49" s="53">
        <v>3893342</v>
      </c>
      <c r="S49" s="53"/>
      <c r="T49" s="85">
        <f>Q49/R49</f>
        <v>0.18422034077663868</v>
      </c>
      <c r="Y49" s="113"/>
    </row>
    <row r="50" spans="1:25" x14ac:dyDescent="0.25">
      <c r="A50" s="113"/>
      <c r="B50" s="63" t="s">
        <v>61</v>
      </c>
      <c r="C50" s="79">
        <f>SUM(C46:C49)</f>
        <v>5386281.370000001</v>
      </c>
      <c r="D50" s="64">
        <f>SUM(D46:D49)</f>
        <v>1130939.2500000002</v>
      </c>
      <c r="E50" s="64">
        <f>SUM(E46:E49)</f>
        <v>224531.66</v>
      </c>
      <c r="F50" s="64">
        <f t="shared" ref="F50:R50" si="17">SUM(F46:F49)</f>
        <v>990817.15999999992</v>
      </c>
      <c r="G50" s="64">
        <f t="shared" si="17"/>
        <v>504260.10000000003</v>
      </c>
      <c r="H50" s="64">
        <f t="shared" si="17"/>
        <v>323380.65000000002</v>
      </c>
      <c r="I50" s="64">
        <f t="shared" si="17"/>
        <v>543227.98</v>
      </c>
      <c r="J50" s="64">
        <f t="shared" si="17"/>
        <v>732192.46</v>
      </c>
      <c r="K50" s="64">
        <f t="shared" si="17"/>
        <v>0</v>
      </c>
      <c r="L50" s="64">
        <f t="shared" si="17"/>
        <v>0</v>
      </c>
      <c r="M50" s="64">
        <f t="shared" si="17"/>
        <v>0</v>
      </c>
      <c r="N50" s="64">
        <f t="shared" si="17"/>
        <v>0</v>
      </c>
      <c r="O50" s="64">
        <f t="shared" si="17"/>
        <v>0</v>
      </c>
      <c r="P50" s="110">
        <f t="shared" si="17"/>
        <v>4449349.26</v>
      </c>
      <c r="Q50" s="110">
        <f t="shared" si="17"/>
        <v>9835630.629999999</v>
      </c>
      <c r="R50" s="110">
        <f t="shared" si="17"/>
        <v>41516344</v>
      </c>
      <c r="S50" s="72">
        <f>SUM(S46:S49)</f>
        <v>0</v>
      </c>
      <c r="T50" s="89">
        <f>Q50/R50</f>
        <v>0.23690984519253427</v>
      </c>
      <c r="Y50" s="113"/>
    </row>
    <row r="51" spans="1:25" ht="5.15" customHeight="1" x14ac:dyDescent="0.25">
      <c r="A51" s="113"/>
      <c r="B51" s="91"/>
      <c r="C51" s="53"/>
      <c r="D51" s="49"/>
      <c r="E51" s="49"/>
      <c r="F51" s="49"/>
      <c r="G51" s="49"/>
      <c r="H51" s="49"/>
      <c r="I51" s="49"/>
      <c r="J51" s="49"/>
      <c r="K51" s="49"/>
      <c r="L51" s="49"/>
      <c r="M51" s="49"/>
      <c r="N51" s="49"/>
      <c r="O51" s="50"/>
      <c r="P51" s="56"/>
      <c r="Q51" s="53"/>
      <c r="R51" s="53"/>
      <c r="S51" s="53"/>
      <c r="T51" s="85"/>
      <c r="Y51" s="113"/>
    </row>
    <row r="52" spans="1:25" ht="26.25" customHeight="1" x14ac:dyDescent="0.25">
      <c r="A52" s="113"/>
      <c r="B52" s="48" t="s">
        <v>198</v>
      </c>
      <c r="C52" s="53"/>
      <c r="D52" s="49"/>
      <c r="E52" s="49"/>
      <c r="F52" s="49"/>
      <c r="G52" s="49"/>
      <c r="H52" s="49"/>
      <c r="I52" s="49"/>
      <c r="J52" s="49"/>
      <c r="K52" s="49"/>
      <c r="L52" s="49"/>
      <c r="M52" s="49"/>
      <c r="N52" s="49"/>
      <c r="O52" s="56"/>
      <c r="P52" s="56"/>
      <c r="Q52" s="53"/>
      <c r="R52" s="53"/>
      <c r="S52" s="53"/>
      <c r="T52" s="85"/>
      <c r="Y52" s="113"/>
    </row>
    <row r="53" spans="1:25" ht="13.5" x14ac:dyDescent="0.25">
      <c r="A53" s="113" t="s">
        <v>99</v>
      </c>
      <c r="B53" s="55" t="s">
        <v>205</v>
      </c>
      <c r="C53" s="53">
        <v>326769.25</v>
      </c>
      <c r="D53" s="49">
        <v>25594.16</v>
      </c>
      <c r="E53" s="49">
        <v>76437.460000000006</v>
      </c>
      <c r="F53" s="49">
        <v>6707.03</v>
      </c>
      <c r="G53" s="49">
        <v>29706.27</v>
      </c>
      <c r="H53" s="49">
        <v>41424.120000000003</v>
      </c>
      <c r="I53" s="49">
        <v>40237.410000000003</v>
      </c>
      <c r="J53" s="49">
        <v>41600.839999999997</v>
      </c>
      <c r="K53" s="49"/>
      <c r="L53" s="49"/>
      <c r="M53" s="49"/>
      <c r="N53" s="49"/>
      <c r="O53" s="56"/>
      <c r="P53" s="56">
        <f t="shared" ref="P53:P59" si="18">SUM(D53:O53)</f>
        <v>261707.29</v>
      </c>
      <c r="Q53" s="53">
        <f t="shared" ref="Q53:Q59" si="19">+C53+P53</f>
        <v>588476.54</v>
      </c>
      <c r="R53" s="53">
        <f>3538000+4000000</f>
        <v>7538000</v>
      </c>
      <c r="S53" s="53"/>
      <c r="T53" s="58">
        <f>Q53/R53</f>
        <v>7.8067994162907939E-2</v>
      </c>
      <c r="Y53" s="113"/>
    </row>
    <row r="54" spans="1:25" ht="13.5" x14ac:dyDescent="0.25">
      <c r="A54" s="113" t="s">
        <v>96</v>
      </c>
      <c r="B54" s="55" t="s">
        <v>199</v>
      </c>
      <c r="C54" s="53">
        <v>542610.71</v>
      </c>
      <c r="D54" s="337">
        <v>0</v>
      </c>
      <c r="E54" s="49">
        <v>-917.66</v>
      </c>
      <c r="F54" s="82">
        <v>-44.79</v>
      </c>
      <c r="G54" s="337">
        <v>0</v>
      </c>
      <c r="H54" s="337">
        <v>0</v>
      </c>
      <c r="I54" s="337">
        <v>0</v>
      </c>
      <c r="J54" s="337">
        <v>0</v>
      </c>
      <c r="K54" s="49"/>
      <c r="L54" s="49"/>
      <c r="M54" s="49"/>
      <c r="N54" s="49"/>
      <c r="O54" s="56"/>
      <c r="P54" s="56">
        <f t="shared" si="18"/>
        <v>-962.44999999999993</v>
      </c>
      <c r="Q54" s="53">
        <f t="shared" si="19"/>
        <v>541648.26</v>
      </c>
      <c r="R54" s="53">
        <v>560000</v>
      </c>
      <c r="S54" s="53"/>
      <c r="T54" s="58">
        <f t="shared" ref="T54:T59" si="20">Q54/R54</f>
        <v>0.96722903571428576</v>
      </c>
      <c r="Y54" s="113"/>
    </row>
    <row r="55" spans="1:25" ht="13.5" x14ac:dyDescent="0.25">
      <c r="A55" s="113" t="s">
        <v>93</v>
      </c>
      <c r="B55" s="55" t="s">
        <v>200</v>
      </c>
      <c r="C55" s="53">
        <v>377385.81</v>
      </c>
      <c r="D55" s="49">
        <v>7412.17</v>
      </c>
      <c r="E55" s="49">
        <v>-40928.28</v>
      </c>
      <c r="F55" s="82">
        <v>-504.29</v>
      </c>
      <c r="G55" s="49">
        <v>3122.99</v>
      </c>
      <c r="H55" s="49">
        <v>7245.59</v>
      </c>
      <c r="I55" s="49">
        <v>-1720.6</v>
      </c>
      <c r="J55" s="49">
        <v>1632.32</v>
      </c>
      <c r="K55" s="49"/>
      <c r="L55" s="49"/>
      <c r="M55" s="49"/>
      <c r="N55" s="49"/>
      <c r="O55" s="56"/>
      <c r="P55" s="56">
        <f t="shared" si="18"/>
        <v>-23740.100000000002</v>
      </c>
      <c r="Q55" s="53">
        <f t="shared" si="19"/>
        <v>353645.71</v>
      </c>
      <c r="R55" s="53">
        <f>304500+S55</f>
        <v>377500</v>
      </c>
      <c r="S55" s="53">
        <v>73000</v>
      </c>
      <c r="T55" s="58">
        <f t="shared" si="20"/>
        <v>0.93680982781456956</v>
      </c>
      <c r="Y55" s="113"/>
    </row>
    <row r="56" spans="1:25" ht="13.5" x14ac:dyDescent="0.25">
      <c r="A56" s="113" t="s">
        <v>92</v>
      </c>
      <c r="B56" s="55" t="s">
        <v>201</v>
      </c>
      <c r="C56" s="53">
        <v>14895.220000000001</v>
      </c>
      <c r="D56" s="49">
        <v>1223.28</v>
      </c>
      <c r="E56" s="49">
        <v>45.86</v>
      </c>
      <c r="F56" s="82">
        <v>-1366.43</v>
      </c>
      <c r="G56" s="49">
        <v>50.18</v>
      </c>
      <c r="H56" s="49">
        <v>51.32</v>
      </c>
      <c r="I56" s="49">
        <v>36.090000000000003</v>
      </c>
      <c r="J56" s="49">
        <v>40.659999999999997</v>
      </c>
      <c r="K56" s="49"/>
      <c r="L56" s="49"/>
      <c r="M56" s="49"/>
      <c r="N56" s="49"/>
      <c r="O56" s="56"/>
      <c r="P56" s="56">
        <f t="shared" si="18"/>
        <v>80.959999999999809</v>
      </c>
      <c r="Q56" s="53">
        <f t="shared" si="19"/>
        <v>14976.18</v>
      </c>
      <c r="R56" s="53">
        <v>61000</v>
      </c>
      <c r="S56" s="53"/>
      <c r="T56" s="58">
        <f t="shared" si="20"/>
        <v>0.2455111475409836</v>
      </c>
      <c r="Y56" s="113"/>
    </row>
    <row r="57" spans="1:25" ht="13.5" x14ac:dyDescent="0.25">
      <c r="A57" s="113" t="s">
        <v>91</v>
      </c>
      <c r="B57" s="55" t="s">
        <v>203</v>
      </c>
      <c r="C57" s="53">
        <v>14743.99</v>
      </c>
      <c r="D57" s="49">
        <v>1177.42</v>
      </c>
      <c r="E57" s="337">
        <v>0</v>
      </c>
      <c r="F57" s="82">
        <v>-1414.78</v>
      </c>
      <c r="G57" s="337">
        <v>0</v>
      </c>
      <c r="H57" s="337">
        <v>0</v>
      </c>
      <c r="I57" s="337">
        <v>0</v>
      </c>
      <c r="J57" s="337">
        <v>0</v>
      </c>
      <c r="K57" s="49"/>
      <c r="L57" s="49"/>
      <c r="M57" s="49"/>
      <c r="N57" s="49"/>
      <c r="O57" s="56"/>
      <c r="P57" s="56">
        <f t="shared" si="18"/>
        <v>-237.3599999999999</v>
      </c>
      <c r="Q57" s="53">
        <f t="shared" si="19"/>
        <v>14506.63</v>
      </c>
      <c r="R57" s="53">
        <v>76000</v>
      </c>
      <c r="S57" s="53"/>
      <c r="T57" s="58">
        <f t="shared" si="20"/>
        <v>0.19087671052631577</v>
      </c>
      <c r="Y57" s="113"/>
    </row>
    <row r="58" spans="1:25" ht="13.5" x14ac:dyDescent="0.25">
      <c r="A58" s="113" t="s">
        <v>90</v>
      </c>
      <c r="B58" s="55" t="s">
        <v>206</v>
      </c>
      <c r="C58" s="53">
        <v>496186.71000000008</v>
      </c>
      <c r="D58" s="49">
        <v>19221.009999999998</v>
      </c>
      <c r="E58" s="49">
        <v>8406.58</v>
      </c>
      <c r="F58" s="49">
        <v>13181.34</v>
      </c>
      <c r="G58" s="49">
        <v>3333.42</v>
      </c>
      <c r="H58" s="49">
        <v>9774.42</v>
      </c>
      <c r="I58" s="49">
        <v>14869.87</v>
      </c>
      <c r="J58" s="49">
        <v>36427.93</v>
      </c>
      <c r="K58" s="49"/>
      <c r="L58" s="49"/>
      <c r="M58" s="49"/>
      <c r="N58" s="49"/>
      <c r="O58" s="56"/>
      <c r="P58" s="56">
        <f t="shared" si="18"/>
        <v>105214.56999999998</v>
      </c>
      <c r="Q58" s="53">
        <f t="shared" si="19"/>
        <v>601401.28</v>
      </c>
      <c r="R58" s="53">
        <f>1264000+S58+2528000</f>
        <v>3719000</v>
      </c>
      <c r="S58" s="53">
        <v>-73000</v>
      </c>
      <c r="T58" s="58">
        <f t="shared" si="20"/>
        <v>0.16171048131218071</v>
      </c>
      <c r="Y58" s="113"/>
    </row>
    <row r="59" spans="1:25" ht="13.5" x14ac:dyDescent="0.25">
      <c r="A59" s="113"/>
      <c r="B59" s="55" t="s">
        <v>202</v>
      </c>
      <c r="C59" s="79">
        <v>115976.36000000002</v>
      </c>
      <c r="D59" s="49">
        <v>3165.5</v>
      </c>
      <c r="E59" s="49">
        <v>13065.06</v>
      </c>
      <c r="F59" s="49">
        <v>28954.86</v>
      </c>
      <c r="G59" s="49">
        <v>-20360.87</v>
      </c>
      <c r="H59" s="49">
        <v>85628.56</v>
      </c>
      <c r="I59" s="49">
        <v>48959.67</v>
      </c>
      <c r="J59" s="49">
        <v>31413.29</v>
      </c>
      <c r="K59" s="49"/>
      <c r="L59" s="49"/>
      <c r="M59" s="49"/>
      <c r="N59" s="49"/>
      <c r="O59" s="56"/>
      <c r="P59" s="56">
        <f t="shared" si="18"/>
        <v>190826.07</v>
      </c>
      <c r="Q59" s="53">
        <f t="shared" si="19"/>
        <v>306802.43000000005</v>
      </c>
      <c r="R59" s="53">
        <v>440000</v>
      </c>
      <c r="S59" s="53"/>
      <c r="T59" s="58">
        <f t="shared" si="20"/>
        <v>0.6972782500000001</v>
      </c>
      <c r="Y59" s="113"/>
    </row>
    <row r="60" spans="1:25" s="35" customFormat="1" ht="11.5" x14ac:dyDescent="0.25">
      <c r="B60" s="63" t="s">
        <v>62</v>
      </c>
      <c r="C60" s="72">
        <f>SUM(C53:C59)</f>
        <v>1888568.05</v>
      </c>
      <c r="D60" s="64">
        <f>SUM(D53:D59)</f>
        <v>57793.539999999994</v>
      </c>
      <c r="E60" s="64">
        <f>SUM(E53:E59)</f>
        <v>56109.020000000004</v>
      </c>
      <c r="F60" s="64">
        <f>SUM(F53:F59)</f>
        <v>45512.94</v>
      </c>
      <c r="G60" s="64">
        <f t="shared" ref="G60:Q60" si="21">SUM(G53:G59)</f>
        <v>15851.990000000002</v>
      </c>
      <c r="H60" s="64">
        <f t="shared" si="21"/>
        <v>144124.01</v>
      </c>
      <c r="I60" s="64">
        <f t="shared" si="21"/>
        <v>102382.44</v>
      </c>
      <c r="J60" s="64">
        <f t="shared" si="21"/>
        <v>111115.04000000001</v>
      </c>
      <c r="K60" s="64">
        <f t="shared" si="21"/>
        <v>0</v>
      </c>
      <c r="L60" s="64">
        <f t="shared" si="21"/>
        <v>0</v>
      </c>
      <c r="M60" s="64">
        <f t="shared" si="21"/>
        <v>0</v>
      </c>
      <c r="N60" s="64">
        <f t="shared" si="21"/>
        <v>0</v>
      </c>
      <c r="O60" s="64">
        <f t="shared" si="21"/>
        <v>0</v>
      </c>
      <c r="P60" s="110">
        <f t="shared" si="21"/>
        <v>532888.98</v>
      </c>
      <c r="Q60" s="110">
        <f t="shared" si="21"/>
        <v>2421457.0299999998</v>
      </c>
      <c r="R60" s="72">
        <f>SUM(R53:R59)</f>
        <v>12771500</v>
      </c>
      <c r="S60" s="72">
        <f>SUM(S53:S59)</f>
        <v>0</v>
      </c>
      <c r="T60" s="89">
        <f>Q60/R60</f>
        <v>0.18959848334181575</v>
      </c>
    </row>
    <row r="61" spans="1:25" ht="3" customHeight="1" x14ac:dyDescent="0.25">
      <c r="A61" s="113"/>
      <c r="B61" s="55"/>
      <c r="C61" s="53"/>
      <c r="D61" s="49"/>
      <c r="E61" s="49"/>
      <c r="F61" s="49"/>
      <c r="G61" s="49"/>
      <c r="H61" s="49"/>
      <c r="I61" s="49"/>
      <c r="J61" s="49"/>
      <c r="K61" s="49"/>
      <c r="L61" s="49"/>
      <c r="M61" s="49"/>
      <c r="N61" s="49"/>
      <c r="O61" s="50"/>
      <c r="P61" s="56"/>
      <c r="Q61" s="53"/>
      <c r="R61" s="53"/>
      <c r="S61" s="53"/>
      <c r="T61" s="73"/>
      <c r="Y61" s="113"/>
    </row>
    <row r="62" spans="1:25" ht="11.25" customHeight="1" x14ac:dyDescent="0.25">
      <c r="A62" s="113"/>
      <c r="B62" s="48" t="s">
        <v>119</v>
      </c>
      <c r="C62" s="53"/>
      <c r="D62" s="49"/>
      <c r="E62" s="49"/>
      <c r="F62" s="49"/>
      <c r="G62" s="49"/>
      <c r="H62" s="49"/>
      <c r="I62" s="49"/>
      <c r="J62" s="49"/>
      <c r="K62" s="49"/>
      <c r="L62" s="49"/>
      <c r="M62" s="49"/>
      <c r="N62" s="49"/>
      <c r="O62" s="56"/>
      <c r="P62" s="56"/>
      <c r="Q62" s="53"/>
      <c r="R62" s="53"/>
      <c r="S62" s="53"/>
      <c r="T62" s="73"/>
      <c r="Y62" s="113"/>
    </row>
    <row r="63" spans="1:25" x14ac:dyDescent="0.25">
      <c r="A63" s="175" t="s">
        <v>87</v>
      </c>
      <c r="B63" s="55" t="s">
        <v>236</v>
      </c>
      <c r="C63" s="338">
        <v>0</v>
      </c>
      <c r="D63" s="337">
        <v>0</v>
      </c>
      <c r="E63" s="337">
        <v>0</v>
      </c>
      <c r="F63" s="382">
        <v>0</v>
      </c>
      <c r="G63" s="382">
        <v>0</v>
      </c>
      <c r="H63" s="382">
        <v>0</v>
      </c>
      <c r="I63" s="382">
        <v>0</v>
      </c>
      <c r="J63" s="49"/>
      <c r="K63" s="49"/>
      <c r="L63" s="49"/>
      <c r="M63" s="49"/>
      <c r="N63" s="49"/>
      <c r="O63" s="56"/>
      <c r="P63" s="414">
        <f t="shared" ref="P63:P64" si="22">SUM(D63:O63)</f>
        <v>0</v>
      </c>
      <c r="Q63" s="338">
        <f t="shared" ref="Q63:Q64" si="23">+C63+P63</f>
        <v>0</v>
      </c>
      <c r="R63" s="53">
        <v>11941000</v>
      </c>
      <c r="S63" s="53"/>
      <c r="T63" s="85">
        <f>Q63/R63</f>
        <v>0</v>
      </c>
      <c r="Y63" s="113"/>
    </row>
    <row r="64" spans="1:25" x14ac:dyDescent="0.25">
      <c r="A64" s="113" t="s">
        <v>97</v>
      </c>
      <c r="B64" s="55" t="s">
        <v>120</v>
      </c>
      <c r="C64" s="79">
        <v>211929.19</v>
      </c>
      <c r="D64" s="49">
        <v>17017.75</v>
      </c>
      <c r="E64" s="49">
        <v>18377.72</v>
      </c>
      <c r="F64" s="49">
        <v>16876.39</v>
      </c>
      <c r="G64" s="49">
        <v>15949.85</v>
      </c>
      <c r="H64" s="49">
        <v>21064.81</v>
      </c>
      <c r="I64" s="49">
        <v>19966.25</v>
      </c>
      <c r="J64" s="49">
        <v>24008.27</v>
      </c>
      <c r="K64" s="49"/>
      <c r="L64" s="49"/>
      <c r="M64" s="49"/>
      <c r="N64" s="49"/>
      <c r="O64" s="56"/>
      <c r="P64" s="56">
        <f t="shared" si="22"/>
        <v>133261.04</v>
      </c>
      <c r="Q64" s="53">
        <f t="shared" si="23"/>
        <v>345190.23</v>
      </c>
      <c r="R64" s="75">
        <v>15000000</v>
      </c>
      <c r="S64" s="75"/>
      <c r="T64" s="71">
        <f>Q64/R64</f>
        <v>2.3012682E-2</v>
      </c>
      <c r="Y64" s="113"/>
    </row>
    <row r="65" spans="1:25" x14ac:dyDescent="0.25">
      <c r="A65" s="113"/>
      <c r="B65" s="63" t="s">
        <v>63</v>
      </c>
      <c r="C65" s="72">
        <f t="shared" ref="C65:S67" si="24">SUM(C63:C64)</f>
        <v>211929.19</v>
      </c>
      <c r="D65" s="64">
        <f t="shared" si="24"/>
        <v>17017.75</v>
      </c>
      <c r="E65" s="64">
        <f t="shared" si="24"/>
        <v>18377.72</v>
      </c>
      <c r="F65" s="64">
        <f t="shared" si="24"/>
        <v>16876.39</v>
      </c>
      <c r="G65" s="64">
        <f t="shared" si="24"/>
        <v>15949.85</v>
      </c>
      <c r="H65" s="64">
        <f t="shared" si="24"/>
        <v>21064.81</v>
      </c>
      <c r="I65" s="64">
        <f t="shared" si="24"/>
        <v>19966.25</v>
      </c>
      <c r="J65" s="64">
        <f t="shared" si="24"/>
        <v>24008.27</v>
      </c>
      <c r="K65" s="64">
        <f t="shared" si="24"/>
        <v>0</v>
      </c>
      <c r="L65" s="64">
        <f t="shared" si="24"/>
        <v>0</v>
      </c>
      <c r="M65" s="64">
        <f t="shared" si="24"/>
        <v>0</v>
      </c>
      <c r="N65" s="64">
        <f t="shared" si="24"/>
        <v>0</v>
      </c>
      <c r="O65" s="64">
        <f t="shared" si="24"/>
        <v>0</v>
      </c>
      <c r="P65" s="110">
        <f t="shared" si="24"/>
        <v>133261.04</v>
      </c>
      <c r="Q65" s="72">
        <f t="shared" si="24"/>
        <v>345190.23</v>
      </c>
      <c r="R65" s="72">
        <f t="shared" si="24"/>
        <v>26941000</v>
      </c>
      <c r="S65" s="72">
        <f t="shared" si="24"/>
        <v>0</v>
      </c>
      <c r="T65" s="87">
        <f>Q65/R65</f>
        <v>1.281282172153966E-2</v>
      </c>
      <c r="Y65" s="113"/>
    </row>
    <row r="66" spans="1:25" s="35" customFormat="1" ht="7.5" customHeight="1" x14ac:dyDescent="0.25">
      <c r="B66" s="40"/>
      <c r="C66" s="72"/>
      <c r="D66" s="64"/>
      <c r="E66" s="64"/>
      <c r="F66" s="49"/>
      <c r="G66" s="49"/>
      <c r="H66" s="49"/>
      <c r="I66" s="49"/>
      <c r="J66" s="49"/>
      <c r="K66" s="49"/>
      <c r="L66" s="49"/>
      <c r="M66" s="49"/>
      <c r="N66" s="49"/>
      <c r="O66" s="56"/>
      <c r="P66" s="72"/>
      <c r="Q66" s="72"/>
      <c r="R66" s="53"/>
      <c r="S66" s="53"/>
      <c r="T66" s="85"/>
    </row>
    <row r="67" spans="1:25" s="35" customFormat="1" ht="12" thickBot="1" x14ac:dyDescent="0.3">
      <c r="B67" s="92" t="s">
        <v>165</v>
      </c>
      <c r="C67" s="72">
        <v>882402.07107486797</v>
      </c>
      <c r="D67" s="64">
        <v>67710.528991682208</v>
      </c>
      <c r="E67" s="78">
        <v>67489.722543747383</v>
      </c>
      <c r="F67" s="64">
        <v>67268.916095812572</v>
      </c>
      <c r="G67" s="64">
        <v>67048.109647877747</v>
      </c>
      <c r="H67" s="64">
        <v>66827.303199942922</v>
      </c>
      <c r="I67" s="64">
        <v>66606.496752008083</v>
      </c>
      <c r="J67" s="64">
        <v>65553.051392615234</v>
      </c>
      <c r="K67" s="64"/>
      <c r="L67" s="64"/>
      <c r="M67" s="64"/>
      <c r="N67" s="64"/>
      <c r="O67" s="65"/>
      <c r="P67" s="68">
        <f t="shared" ref="P67" si="25">SUM(D67:O67)</f>
        <v>468504.12862368621</v>
      </c>
      <c r="Q67" s="68">
        <f t="shared" ref="Q67" si="26">+C67+P67</f>
        <v>1350906.1996985541</v>
      </c>
      <c r="R67" s="72">
        <v>0</v>
      </c>
      <c r="S67" s="72">
        <f t="shared" si="24"/>
        <v>0</v>
      </c>
      <c r="T67" s="173" t="s">
        <v>21</v>
      </c>
    </row>
    <row r="68" spans="1:25" s="35" customFormat="1" ht="15" customHeight="1" thickBot="1" x14ac:dyDescent="0.3">
      <c r="B68" s="93" t="s">
        <v>249</v>
      </c>
      <c r="C68" s="172">
        <f>C9+C16+C20+C25+C31+C36+C43+C50+C60+C65+C67</f>
        <v>22208504.911074873</v>
      </c>
      <c r="D68" s="94">
        <f>D9+D16+D20+D25+D31+D36+D43+D50+D60+D65+D67</f>
        <v>2010024.6989916826</v>
      </c>
      <c r="E68" s="94">
        <f>E9+E16+E20+E25+E31+E36+E43+E50+E60+E65+E67</f>
        <v>2015429.9425437471</v>
      </c>
      <c r="F68" s="94">
        <f t="shared" ref="F68:S68" si="27">F9+F16+F20+F25+F31+F36+F43+F50+F60+F65+F67</f>
        <v>1945802.1560958123</v>
      </c>
      <c r="G68" s="94">
        <f t="shared" si="27"/>
        <v>1566138.899647878</v>
      </c>
      <c r="H68" s="94">
        <f t="shared" si="27"/>
        <v>1966613.2131999428</v>
      </c>
      <c r="I68" s="94">
        <f t="shared" si="27"/>
        <v>1903997.0567520079</v>
      </c>
      <c r="J68" s="94">
        <f t="shared" si="27"/>
        <v>1950336.0813926153</v>
      </c>
      <c r="K68" s="94">
        <f t="shared" si="27"/>
        <v>0</v>
      </c>
      <c r="L68" s="94">
        <f t="shared" si="27"/>
        <v>0</v>
      </c>
      <c r="M68" s="94">
        <f t="shared" si="27"/>
        <v>0</v>
      </c>
      <c r="N68" s="94">
        <f t="shared" si="27"/>
        <v>0</v>
      </c>
      <c r="O68" s="94">
        <f t="shared" si="27"/>
        <v>0</v>
      </c>
      <c r="P68" s="94">
        <f t="shared" si="27"/>
        <v>13358342.048623685</v>
      </c>
      <c r="Q68" s="94">
        <f t="shared" si="27"/>
        <v>35566846.959698543</v>
      </c>
      <c r="R68" s="94">
        <f t="shared" si="27"/>
        <v>190335588</v>
      </c>
      <c r="S68" s="94">
        <f t="shared" si="27"/>
        <v>0</v>
      </c>
      <c r="T68" s="174">
        <f>Q68/R68</f>
        <v>0.1868638825425466</v>
      </c>
    </row>
    <row r="69" spans="1:25" ht="8.25" customHeight="1" thickBot="1" x14ac:dyDescent="0.3">
      <c r="B69" s="95"/>
      <c r="C69" s="111"/>
      <c r="D69" s="49"/>
      <c r="E69" s="49"/>
      <c r="F69" s="49"/>
      <c r="G69" s="49"/>
      <c r="H69" s="49"/>
      <c r="I69" s="49"/>
      <c r="J69" s="49"/>
      <c r="K69" s="49"/>
      <c r="L69" s="49"/>
      <c r="M69" s="49"/>
      <c r="N69" s="49"/>
      <c r="O69" s="49"/>
      <c r="P69" s="49"/>
      <c r="Q69" s="49"/>
      <c r="R69" s="49"/>
      <c r="S69" s="49"/>
      <c r="T69" s="49"/>
    </row>
    <row r="70" spans="1:25" ht="32.25" customHeight="1" thickBot="1" x14ac:dyDescent="0.3">
      <c r="B70" s="294" t="s">
        <v>266</v>
      </c>
      <c r="C70" s="397"/>
      <c r="D70" s="172">
        <v>0</v>
      </c>
      <c r="E70" s="49"/>
      <c r="F70" s="49"/>
      <c r="G70" s="49"/>
      <c r="H70" s="49"/>
      <c r="I70" s="49"/>
      <c r="J70" s="49"/>
      <c r="O70" s="49"/>
      <c r="P70" s="49"/>
      <c r="Q70" s="49"/>
      <c r="R70" s="49"/>
      <c r="S70" s="49"/>
      <c r="T70" s="49"/>
    </row>
    <row r="71" spans="1:25" s="35" customFormat="1" ht="1.5" customHeight="1" x14ac:dyDescent="0.25">
      <c r="B71" s="96"/>
      <c r="C71" s="97"/>
      <c r="D71" s="49"/>
      <c r="E71" s="49"/>
      <c r="F71" s="49"/>
      <c r="G71" s="49"/>
      <c r="H71" s="49"/>
      <c r="I71" s="49"/>
      <c r="J71" s="49"/>
      <c r="K71" s="49"/>
      <c r="L71" s="49"/>
      <c r="M71" s="49"/>
      <c r="N71" s="49"/>
      <c r="O71" s="49"/>
      <c r="P71" s="49"/>
      <c r="Q71" s="49"/>
      <c r="R71" s="49"/>
      <c r="S71" s="49"/>
      <c r="T71" s="49"/>
    </row>
    <row r="72" spans="1:25" ht="11.5" x14ac:dyDescent="0.25">
      <c r="B72" s="691" t="s">
        <v>121</v>
      </c>
      <c r="C72" s="692"/>
      <c r="D72" s="692"/>
      <c r="E72" s="692"/>
      <c r="F72" s="692"/>
      <c r="G72" s="692"/>
      <c r="H72" s="692"/>
      <c r="I72" s="692"/>
      <c r="J72" s="692"/>
      <c r="K72" s="692"/>
      <c r="L72" s="692"/>
      <c r="M72" s="692"/>
      <c r="N72" s="692"/>
      <c r="O72" s="692"/>
      <c r="P72" s="692"/>
    </row>
    <row r="73" spans="1:25" ht="11.9" customHeight="1" x14ac:dyDescent="0.25">
      <c r="B73" s="691" t="s">
        <v>126</v>
      </c>
      <c r="C73" s="693"/>
      <c r="D73" s="693"/>
      <c r="E73" s="693"/>
      <c r="F73" s="693"/>
      <c r="G73" s="693"/>
      <c r="H73" s="693"/>
      <c r="I73" s="693"/>
      <c r="J73" s="693"/>
      <c r="K73" s="693"/>
      <c r="L73" s="693"/>
      <c r="M73" s="693"/>
      <c r="N73" s="693"/>
      <c r="O73" s="693"/>
      <c r="P73" s="693"/>
    </row>
    <row r="74" spans="1:25" ht="26.25" customHeight="1" x14ac:dyDescent="0.25">
      <c r="B74" s="691" t="s">
        <v>178</v>
      </c>
      <c r="C74" s="693"/>
      <c r="D74" s="693"/>
      <c r="E74" s="693"/>
      <c r="F74" s="693"/>
      <c r="G74" s="693"/>
      <c r="H74" s="693"/>
      <c r="I74" s="693"/>
      <c r="J74" s="693"/>
      <c r="K74" s="693"/>
      <c r="L74" s="693"/>
      <c r="M74" s="693"/>
      <c r="N74" s="693"/>
      <c r="O74" s="693"/>
      <c r="P74" s="693"/>
    </row>
    <row r="75" spans="1:25" ht="12.65" customHeight="1" x14ac:dyDescent="0.25">
      <c r="B75" s="691" t="s">
        <v>194</v>
      </c>
      <c r="C75" s="691"/>
      <c r="D75" s="691"/>
      <c r="E75" s="691"/>
      <c r="F75" s="691"/>
      <c r="G75" s="691"/>
      <c r="H75" s="691"/>
      <c r="I75" s="691"/>
      <c r="J75" s="691"/>
      <c r="K75" s="691"/>
      <c r="L75" s="691"/>
      <c r="M75" s="691"/>
      <c r="N75" s="691"/>
      <c r="O75" s="691"/>
      <c r="P75" s="691"/>
      <c r="Q75" s="49"/>
    </row>
    <row r="76" spans="1:25" ht="11.9" customHeight="1" x14ac:dyDescent="0.25">
      <c r="B76" s="691" t="s">
        <v>204</v>
      </c>
      <c r="C76" s="691"/>
      <c r="D76" s="691"/>
      <c r="E76" s="691"/>
      <c r="F76" s="691"/>
      <c r="G76" s="691"/>
      <c r="H76" s="691"/>
      <c r="I76" s="691"/>
      <c r="J76" s="691"/>
      <c r="K76" s="691"/>
      <c r="L76" s="691"/>
      <c r="M76" s="691"/>
      <c r="N76" s="691"/>
      <c r="O76" s="691"/>
      <c r="P76" s="691"/>
    </row>
    <row r="77" spans="1:25" ht="11.9" customHeight="1" x14ac:dyDescent="0.25">
      <c r="B77" s="691" t="s">
        <v>237</v>
      </c>
      <c r="C77" s="691"/>
      <c r="D77" s="691"/>
      <c r="E77" s="691"/>
      <c r="F77" s="691"/>
      <c r="G77" s="691"/>
      <c r="H77" s="691"/>
      <c r="I77" s="691"/>
      <c r="J77" s="691"/>
      <c r="K77" s="691"/>
      <c r="L77" s="691"/>
      <c r="M77" s="691"/>
      <c r="N77" s="691"/>
      <c r="O77" s="691"/>
      <c r="P77" s="691"/>
    </row>
    <row r="78" spans="1:25" ht="11.5" x14ac:dyDescent="0.25">
      <c r="B78" s="691" t="s">
        <v>250</v>
      </c>
      <c r="C78" s="691"/>
      <c r="D78" s="691"/>
      <c r="E78" s="691"/>
      <c r="F78" s="691"/>
      <c r="G78" s="691"/>
      <c r="H78" s="691"/>
      <c r="I78" s="691"/>
      <c r="J78" s="691"/>
      <c r="K78" s="691"/>
      <c r="L78" s="691"/>
      <c r="M78" s="691"/>
      <c r="N78" s="691"/>
      <c r="O78" s="691"/>
      <c r="P78" s="691"/>
    </row>
  </sheetData>
  <sheetProtection password="C511" sheet="1" objects="1" scenarios="1"/>
  <mergeCells count="7">
    <mergeCell ref="B72:P72"/>
    <mergeCell ref="B73:P73"/>
    <mergeCell ref="B78:P78"/>
    <mergeCell ref="B77:P77"/>
    <mergeCell ref="B76:P76"/>
    <mergeCell ref="B75:P75"/>
    <mergeCell ref="B74:P74"/>
  </mergeCells>
  <printOptions horizontalCentered="1"/>
  <pageMargins left="0" right="0" top="1.0636363636363599" bottom="0.25" header="0.13" footer="0.1"/>
  <pageSetup scale="53" orientation="landscape" r:id="rId1"/>
  <headerFooter>
    <oddHeader>&amp;C&amp;"Arial,Bold"&amp;K000000Table I-3
Pacific Gas and Electric Company 
Demand Response Programs and Activities
2012-2014 Incremental Cost Funding
July 2013</oddHeader>
    <oddFooter>&amp;L&amp;F&amp;CPage 7 of 11&amp;R&amp;A</oddFooter>
  </headerFooter>
  <ignoredErrors>
    <ignoredError sqref="S9:T67" emptyCellReference="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T40"/>
  <sheetViews>
    <sheetView view="pageLayout" zoomScale="115" zoomScaleNormal="100" zoomScalePageLayoutView="115" workbookViewId="0"/>
  </sheetViews>
  <sheetFormatPr defaultColWidth="9.453125" defaultRowHeight="11.25" customHeight="1" x14ac:dyDescent="0.25"/>
  <cols>
    <col min="1" max="1" width="31.54296875" style="99" customWidth="1"/>
    <col min="2" max="2" width="6.90625" style="419" customWidth="1"/>
    <col min="3" max="3" width="24.54296875" style="415" customWidth="1"/>
    <col min="4" max="4" width="23.08984375" style="422" customWidth="1"/>
    <col min="5" max="5" width="7.54296875" style="410" customWidth="1"/>
    <col min="6" max="6" width="7.54296875" style="252" customWidth="1"/>
    <col min="7" max="7" width="10.90625" style="99" customWidth="1"/>
    <col min="8" max="8" width="10.08984375" style="252" bestFit="1" customWidth="1"/>
    <col min="9" max="9" width="7.453125" style="420" customWidth="1"/>
    <col min="10" max="11" width="7.08984375" style="99" customWidth="1"/>
    <col min="12" max="12" width="8.453125" style="413" customWidth="1"/>
    <col min="13" max="13" width="9.08984375" style="432" customWidth="1"/>
    <col min="14" max="16384" width="9.453125" style="100"/>
  </cols>
  <sheetData>
    <row r="1" spans="1:254" s="472" customFormat="1" ht="36.5" customHeight="1" x14ac:dyDescent="0.25">
      <c r="A1" s="495" t="s">
        <v>243</v>
      </c>
      <c r="B1" s="496" t="s">
        <v>175</v>
      </c>
      <c r="C1" s="495" t="s">
        <v>269</v>
      </c>
      <c r="D1" s="497" t="s">
        <v>275</v>
      </c>
      <c r="E1" s="498" t="s">
        <v>68</v>
      </c>
      <c r="F1" s="499" t="s">
        <v>276</v>
      </c>
      <c r="G1" s="500" t="s">
        <v>243</v>
      </c>
      <c r="H1" s="495" t="s">
        <v>174</v>
      </c>
      <c r="I1" s="501" t="s">
        <v>242</v>
      </c>
      <c r="J1" s="502" t="s">
        <v>244</v>
      </c>
      <c r="K1" s="502" t="s">
        <v>245</v>
      </c>
      <c r="L1" s="503" t="s">
        <v>283</v>
      </c>
      <c r="M1" s="504" t="s">
        <v>277</v>
      </c>
    </row>
    <row r="2" spans="1:254" s="429" customFormat="1" ht="12" customHeight="1" x14ac:dyDescent="0.25">
      <c r="A2" s="421" t="s">
        <v>267</v>
      </c>
      <c r="B2" s="427"/>
      <c r="C2" s="425"/>
      <c r="D2" s="428"/>
      <c r="E2" s="423"/>
      <c r="F2" s="424"/>
      <c r="G2" s="425"/>
      <c r="H2" s="425"/>
      <c r="I2" s="426"/>
      <c r="J2" s="428"/>
      <c r="K2" s="428"/>
      <c r="L2" s="430"/>
      <c r="M2" s="431"/>
    </row>
    <row r="3" spans="1:254" s="457" customFormat="1" ht="10.5" x14ac:dyDescent="0.25">
      <c r="A3" s="433" t="s">
        <v>267</v>
      </c>
      <c r="B3" s="433" t="s">
        <v>259</v>
      </c>
      <c r="C3" s="451" t="s">
        <v>51</v>
      </c>
      <c r="D3" s="434" t="s">
        <v>265</v>
      </c>
      <c r="E3" s="442">
        <v>41457</v>
      </c>
      <c r="F3" s="443">
        <v>1</v>
      </c>
      <c r="G3" s="451" t="s">
        <v>240</v>
      </c>
      <c r="H3" s="452" t="s">
        <v>241</v>
      </c>
      <c r="I3" s="469">
        <v>281</v>
      </c>
      <c r="J3" s="453">
        <v>0.625</v>
      </c>
      <c r="K3" s="453">
        <v>0.79166666666666663</v>
      </c>
      <c r="L3" s="438">
        <v>4</v>
      </c>
      <c r="M3" s="456">
        <v>235.6</v>
      </c>
      <c r="N3" s="440"/>
      <c r="O3" s="440"/>
      <c r="P3" s="440"/>
      <c r="Q3" s="440"/>
      <c r="R3" s="440"/>
    </row>
    <row r="4" spans="1:254" s="440" customFormat="1" ht="21" x14ac:dyDescent="0.25">
      <c r="A4" s="433" t="s">
        <v>267</v>
      </c>
      <c r="B4" s="433" t="s">
        <v>1</v>
      </c>
      <c r="C4" s="434" t="s">
        <v>235</v>
      </c>
      <c r="D4" s="434"/>
      <c r="E4" s="435"/>
      <c r="F4" s="436"/>
      <c r="G4" s="433"/>
      <c r="H4" s="433"/>
      <c r="I4" s="437"/>
      <c r="J4" s="433"/>
      <c r="K4" s="433"/>
      <c r="L4" s="438"/>
      <c r="M4" s="439"/>
    </row>
    <row r="5" spans="1:254" s="467" customFormat="1" ht="11.25" customHeight="1" x14ac:dyDescent="0.25">
      <c r="A5" s="421" t="s">
        <v>268</v>
      </c>
      <c r="B5" s="459"/>
      <c r="C5" s="458"/>
      <c r="D5" s="460"/>
      <c r="E5" s="461"/>
      <c r="F5" s="462"/>
      <c r="G5" s="458"/>
      <c r="H5" s="463"/>
      <c r="I5" s="483"/>
      <c r="J5" s="464"/>
      <c r="K5" s="464"/>
      <c r="L5" s="465"/>
      <c r="M5" s="466"/>
    </row>
    <row r="6" spans="1:254" s="440" customFormat="1" ht="10.5" x14ac:dyDescent="0.25">
      <c r="A6" s="433" t="s">
        <v>268</v>
      </c>
      <c r="B6" s="433" t="s">
        <v>238</v>
      </c>
      <c r="C6" s="441" t="s">
        <v>54</v>
      </c>
      <c r="D6" s="434" t="s">
        <v>262</v>
      </c>
      <c r="E6" s="442">
        <v>41424</v>
      </c>
      <c r="F6" s="443">
        <v>1</v>
      </c>
      <c r="G6" s="441" t="s">
        <v>239</v>
      </c>
      <c r="H6" s="441" t="s">
        <v>241</v>
      </c>
      <c r="I6" s="444">
        <v>315</v>
      </c>
      <c r="J6" s="445">
        <v>0.625</v>
      </c>
      <c r="K6" s="445">
        <v>0.70833333333333337</v>
      </c>
      <c r="L6" s="438">
        <v>2</v>
      </c>
      <c r="M6" s="439">
        <v>34.672237002651102</v>
      </c>
    </row>
    <row r="7" spans="1:254" s="440" customFormat="1" ht="10.5" x14ac:dyDescent="0.25">
      <c r="A7" s="433" t="s">
        <v>268</v>
      </c>
      <c r="B7" s="433" t="s">
        <v>238</v>
      </c>
      <c r="C7" s="441" t="s">
        <v>54</v>
      </c>
      <c r="D7" s="434" t="s">
        <v>262</v>
      </c>
      <c r="E7" s="442">
        <v>41424</v>
      </c>
      <c r="F7" s="443">
        <v>1</v>
      </c>
      <c r="G7" s="441" t="s">
        <v>240</v>
      </c>
      <c r="H7" s="441" t="s">
        <v>241</v>
      </c>
      <c r="I7" s="444">
        <v>1283</v>
      </c>
      <c r="J7" s="445">
        <v>0.625</v>
      </c>
      <c r="K7" s="445">
        <v>0.70833333333333337</v>
      </c>
      <c r="L7" s="438">
        <v>2</v>
      </c>
      <c r="M7" s="439">
        <v>152.64962109619998</v>
      </c>
    </row>
    <row r="8" spans="1:254" s="440" customFormat="1" ht="10.5" x14ac:dyDescent="0.25">
      <c r="A8" s="433" t="s">
        <v>268</v>
      </c>
      <c r="B8" s="433" t="s">
        <v>259</v>
      </c>
      <c r="C8" s="441" t="s">
        <v>54</v>
      </c>
      <c r="D8" s="471" t="s">
        <v>263</v>
      </c>
      <c r="E8" s="442">
        <v>41456</v>
      </c>
      <c r="F8" s="443">
        <v>2</v>
      </c>
      <c r="G8" s="451" t="s">
        <v>239</v>
      </c>
      <c r="H8" s="452" t="s">
        <v>258</v>
      </c>
      <c r="I8" s="469">
        <v>442</v>
      </c>
      <c r="J8" s="453">
        <v>0.625</v>
      </c>
      <c r="K8" s="453">
        <v>0.79166666666666663</v>
      </c>
      <c r="L8" s="438">
        <v>4</v>
      </c>
      <c r="M8" s="454">
        <v>40.4</v>
      </c>
      <c r="N8" s="446"/>
    </row>
    <row r="9" spans="1:254" s="440" customFormat="1" ht="10.5" x14ac:dyDescent="0.25">
      <c r="A9" s="433" t="s">
        <v>268</v>
      </c>
      <c r="B9" s="433" t="s">
        <v>259</v>
      </c>
      <c r="C9" s="441" t="s">
        <v>54</v>
      </c>
      <c r="D9" s="434" t="s">
        <v>262</v>
      </c>
      <c r="E9" s="442">
        <v>41456</v>
      </c>
      <c r="F9" s="443">
        <v>2</v>
      </c>
      <c r="G9" s="451" t="s">
        <v>240</v>
      </c>
      <c r="H9" s="452" t="s">
        <v>258</v>
      </c>
      <c r="I9" s="469">
        <v>1331</v>
      </c>
      <c r="J9" s="453">
        <v>0.625</v>
      </c>
      <c r="K9" s="453">
        <v>0.79166666666666663</v>
      </c>
      <c r="L9" s="438">
        <v>4</v>
      </c>
      <c r="M9" s="454">
        <v>169.19370868265298</v>
      </c>
      <c r="N9" s="446"/>
    </row>
    <row r="10" spans="1:254" s="440" customFormat="1" ht="10.5" x14ac:dyDescent="0.25">
      <c r="A10" s="433" t="s">
        <v>268</v>
      </c>
      <c r="B10" s="433" t="s">
        <v>259</v>
      </c>
      <c r="C10" s="441" t="s">
        <v>54</v>
      </c>
      <c r="D10" s="471" t="s">
        <v>263</v>
      </c>
      <c r="E10" s="442">
        <v>41457</v>
      </c>
      <c r="F10" s="443">
        <v>3</v>
      </c>
      <c r="G10" s="451" t="s">
        <v>239</v>
      </c>
      <c r="H10" s="452" t="s">
        <v>258</v>
      </c>
      <c r="I10" s="469">
        <v>442</v>
      </c>
      <c r="J10" s="455">
        <v>0.58333333333333337</v>
      </c>
      <c r="K10" s="455">
        <v>0.75</v>
      </c>
      <c r="L10" s="438">
        <v>4</v>
      </c>
      <c r="M10" s="454">
        <v>38.480272418070001</v>
      </c>
      <c r="N10" s="446"/>
    </row>
    <row r="11" spans="1:254" s="440" customFormat="1" ht="10.5" x14ac:dyDescent="0.25">
      <c r="A11" s="433" t="s">
        <v>268</v>
      </c>
      <c r="B11" s="433" t="s">
        <v>259</v>
      </c>
      <c r="C11" s="441" t="s">
        <v>54</v>
      </c>
      <c r="D11" s="434" t="s">
        <v>262</v>
      </c>
      <c r="E11" s="442">
        <v>41457</v>
      </c>
      <c r="F11" s="443">
        <v>3</v>
      </c>
      <c r="G11" s="451" t="s">
        <v>240</v>
      </c>
      <c r="H11" s="452" t="s">
        <v>258</v>
      </c>
      <c r="I11" s="469">
        <v>1331</v>
      </c>
      <c r="J11" s="453">
        <v>0.625</v>
      </c>
      <c r="K11" s="453">
        <v>0.79166666666666663</v>
      </c>
      <c r="L11" s="438">
        <v>4</v>
      </c>
      <c r="M11" s="454">
        <v>167.89990480634702</v>
      </c>
      <c r="N11" s="446"/>
    </row>
    <row r="12" spans="1:254" s="440" customFormat="1" ht="10.5" x14ac:dyDescent="0.25">
      <c r="A12" s="433" t="s">
        <v>268</v>
      </c>
      <c r="B12" s="433" t="s">
        <v>259</v>
      </c>
      <c r="C12" s="441" t="s">
        <v>54</v>
      </c>
      <c r="D12" s="471" t="s">
        <v>263</v>
      </c>
      <c r="E12" s="442">
        <v>41458</v>
      </c>
      <c r="F12" s="443">
        <v>4</v>
      </c>
      <c r="G12" s="451" t="s">
        <v>239</v>
      </c>
      <c r="H12" s="452" t="s">
        <v>258</v>
      </c>
      <c r="I12" s="469">
        <v>442</v>
      </c>
      <c r="J12" s="453">
        <v>0.625</v>
      </c>
      <c r="K12" s="453">
        <v>0.79166666666666663</v>
      </c>
      <c r="L12" s="438">
        <v>4</v>
      </c>
      <c r="M12" s="454">
        <v>31.424638816159998</v>
      </c>
      <c r="N12" s="446"/>
    </row>
    <row r="13" spans="1:254" s="440" customFormat="1" ht="21" x14ac:dyDescent="0.25">
      <c r="A13" s="433" t="s">
        <v>268</v>
      </c>
      <c r="B13" s="433" t="s">
        <v>248</v>
      </c>
      <c r="C13" s="441" t="s">
        <v>65</v>
      </c>
      <c r="D13" s="434" t="s">
        <v>253</v>
      </c>
      <c r="E13" s="442">
        <v>41432</v>
      </c>
      <c r="F13" s="443">
        <v>1</v>
      </c>
      <c r="G13" s="441" t="s">
        <v>240</v>
      </c>
      <c r="H13" s="441" t="s">
        <v>247</v>
      </c>
      <c r="I13" s="444">
        <v>37</v>
      </c>
      <c r="J13" s="445">
        <v>0.625</v>
      </c>
      <c r="K13" s="445">
        <v>0.75</v>
      </c>
      <c r="L13" s="438">
        <v>3</v>
      </c>
      <c r="M13" s="439">
        <v>0.9783711719107</v>
      </c>
      <c r="S13" s="446"/>
      <c r="T13" s="446"/>
      <c r="U13" s="446"/>
      <c r="V13" s="446"/>
      <c r="W13" s="446"/>
      <c r="X13" s="446"/>
      <c r="Y13" s="446"/>
      <c r="Z13" s="446"/>
      <c r="AA13" s="446"/>
      <c r="AB13" s="446"/>
      <c r="AC13" s="446"/>
      <c r="AD13" s="446"/>
      <c r="AE13" s="446"/>
      <c r="AF13" s="446"/>
      <c r="AG13" s="447"/>
      <c r="AH13" s="447"/>
      <c r="AI13" s="447"/>
      <c r="AJ13" s="447"/>
      <c r="AK13" s="447"/>
      <c r="AL13" s="447"/>
      <c r="AM13" s="447"/>
      <c r="AN13" s="447"/>
      <c r="AO13" s="447"/>
      <c r="AP13" s="447"/>
      <c r="AQ13" s="447"/>
      <c r="AR13" s="447"/>
      <c r="AS13" s="447"/>
      <c r="AT13" s="447"/>
      <c r="AU13" s="447"/>
      <c r="AV13" s="447"/>
      <c r="AW13" s="448"/>
      <c r="AX13" s="448"/>
      <c r="AY13" s="447"/>
      <c r="AZ13" s="448"/>
      <c r="BA13" s="448"/>
      <c r="BB13" s="449"/>
      <c r="BC13" s="447"/>
      <c r="BD13" s="447"/>
      <c r="BE13" s="450"/>
      <c r="BF13" s="450"/>
      <c r="BG13" s="450"/>
      <c r="BH13" s="450"/>
      <c r="BI13" s="450"/>
      <c r="BJ13" s="450"/>
      <c r="BK13" s="450"/>
      <c r="BL13" s="450"/>
      <c r="BM13" s="450"/>
      <c r="BN13" s="450"/>
      <c r="BO13" s="450"/>
      <c r="BP13" s="450"/>
      <c r="BQ13" s="450"/>
      <c r="BR13" s="450"/>
      <c r="BS13" s="450"/>
      <c r="BT13" s="450"/>
      <c r="BU13" s="450"/>
      <c r="BV13" s="450"/>
      <c r="BW13" s="450"/>
      <c r="BX13" s="450"/>
      <c r="BY13" s="450"/>
      <c r="BZ13" s="450"/>
      <c r="CA13" s="450"/>
      <c r="CB13" s="450"/>
      <c r="CC13" s="450"/>
      <c r="CD13" s="450"/>
      <c r="CE13" s="450"/>
      <c r="CF13" s="450"/>
      <c r="CG13" s="450"/>
      <c r="CH13" s="450"/>
      <c r="CI13" s="450"/>
      <c r="CJ13" s="450"/>
      <c r="CK13" s="450"/>
      <c r="CL13" s="450"/>
      <c r="CM13" s="450"/>
      <c r="CN13" s="450"/>
      <c r="CO13" s="450"/>
      <c r="CP13" s="450"/>
      <c r="CQ13" s="450"/>
      <c r="CR13" s="450"/>
      <c r="CS13" s="450"/>
      <c r="CT13" s="450"/>
      <c r="CU13" s="450"/>
      <c r="CV13" s="450"/>
      <c r="CW13" s="450"/>
      <c r="CX13" s="450"/>
      <c r="CY13" s="450"/>
      <c r="CZ13" s="450"/>
      <c r="DA13" s="450"/>
      <c r="DB13" s="450"/>
      <c r="DC13" s="450"/>
      <c r="DD13" s="450"/>
      <c r="DE13" s="450"/>
      <c r="DF13" s="450"/>
      <c r="DG13" s="450"/>
      <c r="DH13" s="450"/>
      <c r="DI13" s="450"/>
      <c r="DJ13" s="450"/>
      <c r="DK13" s="450"/>
      <c r="DL13" s="450"/>
      <c r="DM13" s="450"/>
      <c r="DN13" s="450"/>
      <c r="DO13" s="450"/>
      <c r="DP13" s="450"/>
      <c r="DQ13" s="450"/>
      <c r="DR13" s="450"/>
      <c r="DS13" s="450"/>
      <c r="DT13" s="450"/>
      <c r="DU13" s="450"/>
      <c r="DV13" s="450"/>
      <c r="DW13" s="450"/>
      <c r="DX13" s="450"/>
      <c r="DY13" s="450"/>
      <c r="DZ13" s="450"/>
      <c r="EA13" s="450"/>
      <c r="EB13" s="450"/>
      <c r="EC13" s="450"/>
      <c r="ED13" s="450"/>
      <c r="EE13" s="450"/>
      <c r="EF13" s="450"/>
      <c r="EG13" s="450"/>
      <c r="EH13" s="450"/>
      <c r="EI13" s="450"/>
      <c r="EJ13" s="450"/>
      <c r="EK13" s="450"/>
      <c r="EL13" s="450"/>
      <c r="EM13" s="450"/>
      <c r="EN13" s="450"/>
      <c r="EO13" s="450"/>
      <c r="EP13" s="450"/>
      <c r="EQ13" s="450"/>
      <c r="ER13" s="450"/>
      <c r="ES13" s="450"/>
      <c r="ET13" s="450"/>
      <c r="EU13" s="450"/>
      <c r="EV13" s="450"/>
      <c r="EW13" s="450"/>
      <c r="EX13" s="450"/>
      <c r="EY13" s="450"/>
      <c r="EZ13" s="450"/>
      <c r="FA13" s="450"/>
      <c r="FB13" s="450"/>
      <c r="FC13" s="450"/>
      <c r="FD13" s="450"/>
      <c r="FE13" s="450"/>
      <c r="FF13" s="450"/>
      <c r="FG13" s="450"/>
      <c r="FH13" s="450"/>
      <c r="FI13" s="450"/>
      <c r="FJ13" s="450"/>
      <c r="FK13" s="450"/>
      <c r="FL13" s="450"/>
      <c r="FM13" s="450"/>
      <c r="FN13" s="450"/>
      <c r="FO13" s="450"/>
      <c r="FP13" s="450"/>
      <c r="FQ13" s="450"/>
      <c r="FR13" s="450"/>
      <c r="FS13" s="450"/>
      <c r="FT13" s="450"/>
      <c r="FU13" s="450"/>
      <c r="FV13" s="450"/>
      <c r="FW13" s="450"/>
      <c r="FX13" s="450"/>
      <c r="FY13" s="450"/>
      <c r="FZ13" s="450"/>
      <c r="GA13" s="450"/>
      <c r="GB13" s="450"/>
      <c r="GC13" s="450"/>
      <c r="GD13" s="450"/>
      <c r="GE13" s="450"/>
      <c r="GF13" s="450"/>
      <c r="GG13" s="450"/>
      <c r="GH13" s="450"/>
      <c r="GI13" s="450"/>
      <c r="GJ13" s="450"/>
      <c r="GK13" s="450"/>
      <c r="GL13" s="450"/>
      <c r="GM13" s="450"/>
      <c r="GN13" s="450"/>
      <c r="GO13" s="450"/>
      <c r="GP13" s="450"/>
      <c r="GQ13" s="450"/>
      <c r="GR13" s="450"/>
      <c r="GS13" s="450"/>
      <c r="GT13" s="450"/>
      <c r="GU13" s="450"/>
      <c r="GV13" s="450"/>
      <c r="GW13" s="450"/>
      <c r="GX13" s="450"/>
      <c r="GY13" s="450"/>
      <c r="GZ13" s="450"/>
      <c r="HA13" s="450"/>
      <c r="HB13" s="450"/>
      <c r="HC13" s="450"/>
      <c r="HD13" s="450"/>
      <c r="HE13" s="450"/>
      <c r="HF13" s="450"/>
      <c r="HG13" s="450"/>
      <c r="HH13" s="450"/>
      <c r="HI13" s="450"/>
      <c r="HJ13" s="450"/>
      <c r="HK13" s="450"/>
      <c r="HL13" s="450"/>
      <c r="HM13" s="450"/>
      <c r="HN13" s="450"/>
      <c r="HO13" s="450"/>
      <c r="HP13" s="450"/>
      <c r="HQ13" s="450"/>
      <c r="HR13" s="450"/>
      <c r="HS13" s="450"/>
      <c r="HT13" s="450"/>
      <c r="HU13" s="450"/>
      <c r="HV13" s="450"/>
      <c r="HW13" s="450"/>
      <c r="HX13" s="450"/>
      <c r="HY13" s="450"/>
      <c r="HZ13" s="450"/>
      <c r="IA13" s="450"/>
      <c r="IB13" s="450"/>
      <c r="IC13" s="450"/>
      <c r="ID13" s="450"/>
      <c r="IE13" s="450"/>
      <c r="IF13" s="450"/>
      <c r="IG13" s="450"/>
      <c r="IH13" s="450"/>
      <c r="II13" s="450"/>
      <c r="IJ13" s="450"/>
      <c r="IK13" s="450"/>
      <c r="IL13" s="450"/>
      <c r="IM13" s="450"/>
      <c r="IN13" s="450"/>
      <c r="IO13" s="450"/>
      <c r="IP13" s="450"/>
      <c r="IQ13" s="450"/>
      <c r="IR13" s="450"/>
      <c r="IS13" s="450"/>
      <c r="IT13" s="450"/>
    </row>
    <row r="14" spans="1:254" s="440" customFormat="1" ht="42" x14ac:dyDescent="0.25">
      <c r="A14" s="433" t="s">
        <v>268</v>
      </c>
      <c r="B14" s="433" t="s">
        <v>259</v>
      </c>
      <c r="C14" s="441" t="s">
        <v>65</v>
      </c>
      <c r="D14" s="434" t="s">
        <v>278</v>
      </c>
      <c r="E14" s="442">
        <v>41456</v>
      </c>
      <c r="F14" s="443">
        <v>2</v>
      </c>
      <c r="G14" s="451" t="s">
        <v>239</v>
      </c>
      <c r="H14" s="452" t="s">
        <v>258</v>
      </c>
      <c r="I14" s="482">
        <v>25</v>
      </c>
      <c r="J14" s="453">
        <v>0.625</v>
      </c>
      <c r="K14" s="453">
        <v>0.79166666666666663</v>
      </c>
      <c r="L14" s="438">
        <v>4</v>
      </c>
      <c r="M14" s="454">
        <v>12.2</v>
      </c>
      <c r="N14" s="446"/>
    </row>
    <row r="15" spans="1:254" s="440" customFormat="1" ht="21" x14ac:dyDescent="0.25">
      <c r="A15" s="433" t="s">
        <v>268</v>
      </c>
      <c r="B15" s="433" t="s">
        <v>259</v>
      </c>
      <c r="C15" s="441" t="s">
        <v>65</v>
      </c>
      <c r="D15" s="434" t="s">
        <v>279</v>
      </c>
      <c r="E15" s="442">
        <v>41456</v>
      </c>
      <c r="F15" s="443">
        <v>2</v>
      </c>
      <c r="G15" s="451" t="s">
        <v>240</v>
      </c>
      <c r="H15" s="452" t="s">
        <v>258</v>
      </c>
      <c r="I15" s="469">
        <v>470</v>
      </c>
      <c r="J15" s="453">
        <v>0.625</v>
      </c>
      <c r="K15" s="453">
        <v>0.79166666666666663</v>
      </c>
      <c r="L15" s="438">
        <v>4</v>
      </c>
      <c r="M15" s="454">
        <v>18.5</v>
      </c>
      <c r="N15" s="446"/>
    </row>
    <row r="16" spans="1:254" s="440" customFormat="1" ht="42" x14ac:dyDescent="0.25">
      <c r="A16" s="433" t="s">
        <v>268</v>
      </c>
      <c r="B16" s="433" t="s">
        <v>259</v>
      </c>
      <c r="C16" s="441" t="s">
        <v>65</v>
      </c>
      <c r="D16" s="434" t="s">
        <v>278</v>
      </c>
      <c r="E16" s="442">
        <v>41457</v>
      </c>
      <c r="F16" s="443">
        <v>3</v>
      </c>
      <c r="G16" s="451" t="s">
        <v>239</v>
      </c>
      <c r="H16" s="452" t="s">
        <v>258</v>
      </c>
      <c r="I16" s="469">
        <v>25</v>
      </c>
      <c r="J16" s="455">
        <v>0.58333333333333337</v>
      </c>
      <c r="K16" s="455">
        <v>0.75</v>
      </c>
      <c r="L16" s="438">
        <v>4</v>
      </c>
      <c r="M16" s="454">
        <v>6.6</v>
      </c>
      <c r="N16" s="446"/>
    </row>
    <row r="17" spans="1:18" s="440" customFormat="1" ht="21" x14ac:dyDescent="0.25">
      <c r="A17" s="433" t="s">
        <v>268</v>
      </c>
      <c r="B17" s="433" t="s">
        <v>259</v>
      </c>
      <c r="C17" s="441" t="s">
        <v>65</v>
      </c>
      <c r="D17" s="434" t="s">
        <v>279</v>
      </c>
      <c r="E17" s="442">
        <v>41457</v>
      </c>
      <c r="F17" s="443">
        <v>3</v>
      </c>
      <c r="G17" s="451" t="s">
        <v>240</v>
      </c>
      <c r="H17" s="452" t="s">
        <v>258</v>
      </c>
      <c r="I17" s="469">
        <v>470</v>
      </c>
      <c r="J17" s="453">
        <v>0.66666666666666663</v>
      </c>
      <c r="K17" s="453">
        <v>0.79166666666666663</v>
      </c>
      <c r="L17" s="438">
        <v>3</v>
      </c>
      <c r="M17" s="454">
        <v>18</v>
      </c>
      <c r="N17" s="446"/>
    </row>
    <row r="18" spans="1:18" s="440" customFormat="1" ht="42" x14ac:dyDescent="0.25">
      <c r="A18" s="433" t="s">
        <v>268</v>
      </c>
      <c r="B18" s="433" t="s">
        <v>259</v>
      </c>
      <c r="C18" s="441" t="s">
        <v>65</v>
      </c>
      <c r="D18" s="434" t="s">
        <v>278</v>
      </c>
      <c r="E18" s="442">
        <v>41458</v>
      </c>
      <c r="F18" s="443">
        <v>4</v>
      </c>
      <c r="G18" s="451" t="s">
        <v>239</v>
      </c>
      <c r="H18" s="452" t="s">
        <v>258</v>
      </c>
      <c r="I18" s="469">
        <v>25</v>
      </c>
      <c r="J18" s="453">
        <v>0.625</v>
      </c>
      <c r="K18" s="453">
        <v>0.79166666666666663</v>
      </c>
      <c r="L18" s="438">
        <v>4</v>
      </c>
      <c r="M18" s="454">
        <v>3.3</v>
      </c>
      <c r="N18" s="446"/>
    </row>
    <row r="19" spans="1:18" s="457" customFormat="1" ht="11.4" customHeight="1" x14ac:dyDescent="0.25">
      <c r="A19" s="433" t="s">
        <v>268</v>
      </c>
      <c r="B19" s="433" t="s">
        <v>248</v>
      </c>
      <c r="C19" s="441" t="s">
        <v>105</v>
      </c>
      <c r="D19" s="434" t="s">
        <v>280</v>
      </c>
      <c r="E19" s="442">
        <v>41432</v>
      </c>
      <c r="F19" s="443">
        <v>1</v>
      </c>
      <c r="G19" s="441" t="s">
        <v>239</v>
      </c>
      <c r="H19" s="441" t="s">
        <v>247</v>
      </c>
      <c r="I19" s="468">
        <v>2</v>
      </c>
      <c r="J19" s="445">
        <v>0.5</v>
      </c>
      <c r="K19" s="445">
        <v>0.83333333333333337</v>
      </c>
      <c r="L19" s="438">
        <v>8</v>
      </c>
      <c r="M19" s="439">
        <v>0.73351070679999997</v>
      </c>
      <c r="N19" s="440"/>
      <c r="O19" s="440"/>
      <c r="P19" s="440"/>
      <c r="Q19" s="440"/>
      <c r="R19" s="440"/>
    </row>
    <row r="20" spans="1:18" s="440" customFormat="1" ht="11.5" x14ac:dyDescent="0.25">
      <c r="A20" s="433" t="s">
        <v>268</v>
      </c>
      <c r="B20" s="433" t="s">
        <v>259</v>
      </c>
      <c r="C20" s="441" t="s">
        <v>105</v>
      </c>
      <c r="D20" s="434" t="s">
        <v>264</v>
      </c>
      <c r="E20" s="442">
        <v>41456</v>
      </c>
      <c r="F20" s="443">
        <v>2</v>
      </c>
      <c r="G20" s="451" t="s">
        <v>239</v>
      </c>
      <c r="H20" s="441" t="s">
        <v>247</v>
      </c>
      <c r="I20" s="470">
        <v>72</v>
      </c>
      <c r="J20" s="455">
        <v>0.5</v>
      </c>
      <c r="K20" s="455">
        <v>0.75</v>
      </c>
      <c r="L20" s="438">
        <v>6</v>
      </c>
      <c r="M20" s="454">
        <v>40.9</v>
      </c>
      <c r="N20" s="446"/>
    </row>
    <row r="21" spans="1:18" s="440" customFormat="1" ht="11.5" x14ac:dyDescent="0.25">
      <c r="A21" s="433" t="s">
        <v>268</v>
      </c>
      <c r="B21" s="433" t="s">
        <v>259</v>
      </c>
      <c r="C21" s="441" t="s">
        <v>105</v>
      </c>
      <c r="D21" s="434" t="s">
        <v>264</v>
      </c>
      <c r="E21" s="442">
        <v>41458</v>
      </c>
      <c r="F21" s="443">
        <v>3</v>
      </c>
      <c r="G21" s="451" t="s">
        <v>239</v>
      </c>
      <c r="H21" s="441" t="s">
        <v>247</v>
      </c>
      <c r="I21" s="469">
        <v>79</v>
      </c>
      <c r="J21" s="455">
        <v>0.5</v>
      </c>
      <c r="K21" s="455">
        <v>0.83333333333333337</v>
      </c>
      <c r="L21" s="438">
        <v>8</v>
      </c>
      <c r="M21" s="454">
        <v>44</v>
      </c>
      <c r="N21" s="446"/>
    </row>
    <row r="22" spans="1:18" s="440" customFormat="1" ht="10.5" x14ac:dyDescent="0.25">
      <c r="A22" s="433" t="s">
        <v>268</v>
      </c>
      <c r="B22" s="433" t="s">
        <v>248</v>
      </c>
      <c r="C22" s="441" t="s">
        <v>260</v>
      </c>
      <c r="D22" s="434" t="s">
        <v>252</v>
      </c>
      <c r="E22" s="442">
        <v>41432</v>
      </c>
      <c r="F22" s="443">
        <v>1</v>
      </c>
      <c r="G22" s="441" t="s">
        <v>239</v>
      </c>
      <c r="H22" s="441" t="s">
        <v>247</v>
      </c>
      <c r="I22" s="444">
        <v>6031</v>
      </c>
      <c r="J22" s="445">
        <v>0.5</v>
      </c>
      <c r="K22" s="445">
        <v>0.75</v>
      </c>
      <c r="L22" s="438">
        <v>6</v>
      </c>
      <c r="M22" s="439">
        <v>44.715402177476541</v>
      </c>
    </row>
    <row r="23" spans="1:18" s="440" customFormat="1" ht="10.5" x14ac:dyDescent="0.25">
      <c r="A23" s="433" t="s">
        <v>268</v>
      </c>
      <c r="B23" s="433" t="s">
        <v>248</v>
      </c>
      <c r="C23" s="441" t="s">
        <v>260</v>
      </c>
      <c r="D23" s="434" t="s">
        <v>252</v>
      </c>
      <c r="E23" s="442">
        <v>41453</v>
      </c>
      <c r="F23" s="443">
        <v>2</v>
      </c>
      <c r="G23" s="441" t="s">
        <v>239</v>
      </c>
      <c r="H23" s="441" t="s">
        <v>247</v>
      </c>
      <c r="I23" s="444">
        <v>6047</v>
      </c>
      <c r="J23" s="445">
        <v>0.5</v>
      </c>
      <c r="K23" s="445">
        <v>0.75</v>
      </c>
      <c r="L23" s="438">
        <v>6</v>
      </c>
      <c r="M23" s="439">
        <v>49.687610318565483</v>
      </c>
    </row>
    <row r="24" spans="1:18" s="440" customFormat="1" ht="11.25" customHeight="1" x14ac:dyDescent="0.25">
      <c r="A24" s="433" t="s">
        <v>268</v>
      </c>
      <c r="B24" s="433" t="s">
        <v>259</v>
      </c>
      <c r="C24" s="441" t="s">
        <v>260</v>
      </c>
      <c r="D24" s="434" t="s">
        <v>252</v>
      </c>
      <c r="E24" s="442">
        <v>41456</v>
      </c>
      <c r="F24" s="443">
        <v>3</v>
      </c>
      <c r="G24" s="441" t="s">
        <v>239</v>
      </c>
      <c r="H24" s="441" t="s">
        <v>247</v>
      </c>
      <c r="I24" s="470">
        <v>6047</v>
      </c>
      <c r="J24" s="455">
        <v>0.5</v>
      </c>
      <c r="K24" s="455">
        <v>0.75</v>
      </c>
      <c r="L24" s="438">
        <v>6</v>
      </c>
      <c r="M24" s="454">
        <v>41.233390391958778</v>
      </c>
    </row>
    <row r="25" spans="1:18" s="440" customFormat="1" ht="11.25" customHeight="1" x14ac:dyDescent="0.25">
      <c r="A25" s="433" t="s">
        <v>268</v>
      </c>
      <c r="B25" s="433" t="s">
        <v>259</v>
      </c>
      <c r="C25" s="441" t="s">
        <v>260</v>
      </c>
      <c r="D25" s="434" t="s">
        <v>252</v>
      </c>
      <c r="E25" s="442">
        <v>41457</v>
      </c>
      <c r="F25" s="443">
        <v>4</v>
      </c>
      <c r="G25" s="451" t="s">
        <v>239</v>
      </c>
      <c r="H25" s="452" t="s">
        <v>247</v>
      </c>
      <c r="I25" s="469">
        <v>6047</v>
      </c>
      <c r="J25" s="455">
        <v>0.5</v>
      </c>
      <c r="K25" s="455">
        <v>0.75</v>
      </c>
      <c r="L25" s="438">
        <v>6</v>
      </c>
      <c r="M25" s="454">
        <v>44.494669864982832</v>
      </c>
    </row>
    <row r="26" spans="1:18" s="440" customFormat="1" ht="11.4" customHeight="1" x14ac:dyDescent="0.25">
      <c r="A26" s="433" t="s">
        <v>268</v>
      </c>
      <c r="B26" s="433" t="s">
        <v>259</v>
      </c>
      <c r="C26" s="441" t="s">
        <v>260</v>
      </c>
      <c r="D26" s="434" t="s">
        <v>252</v>
      </c>
      <c r="E26" s="442">
        <v>41464</v>
      </c>
      <c r="F26" s="443">
        <v>5</v>
      </c>
      <c r="G26" s="451" t="s">
        <v>239</v>
      </c>
      <c r="H26" s="441" t="s">
        <v>247</v>
      </c>
      <c r="I26" s="469">
        <v>6040</v>
      </c>
      <c r="J26" s="455">
        <v>0.5</v>
      </c>
      <c r="K26" s="455">
        <v>0.75</v>
      </c>
      <c r="L26" s="438">
        <v>6</v>
      </c>
      <c r="M26" s="454">
        <v>32.469347515567122</v>
      </c>
    </row>
    <row r="27" spans="1:18" s="440" customFormat="1" ht="11.25" customHeight="1" x14ac:dyDescent="0.25">
      <c r="A27" s="433" t="s">
        <v>268</v>
      </c>
      <c r="B27" s="433" t="s">
        <v>259</v>
      </c>
      <c r="C27" s="441" t="s">
        <v>260</v>
      </c>
      <c r="D27" s="434" t="s">
        <v>252</v>
      </c>
      <c r="E27" s="442">
        <v>41474</v>
      </c>
      <c r="F27" s="443">
        <v>6</v>
      </c>
      <c r="G27" s="451" t="s">
        <v>239</v>
      </c>
      <c r="H27" s="441" t="s">
        <v>247</v>
      </c>
      <c r="I27" s="469">
        <v>6037</v>
      </c>
      <c r="J27" s="455">
        <v>0.5</v>
      </c>
      <c r="K27" s="455">
        <v>0.75</v>
      </c>
      <c r="L27" s="438">
        <v>6</v>
      </c>
      <c r="M27" s="454">
        <v>46.790149109897243</v>
      </c>
    </row>
    <row r="28" spans="1:18" s="440" customFormat="1" ht="10.5" x14ac:dyDescent="0.25">
      <c r="A28" s="433" t="s">
        <v>268</v>
      </c>
      <c r="B28" s="433" t="s">
        <v>248</v>
      </c>
      <c r="C28" s="441" t="s">
        <v>246</v>
      </c>
      <c r="D28" s="434" t="s">
        <v>252</v>
      </c>
      <c r="E28" s="442">
        <v>41432</v>
      </c>
      <c r="F28" s="443">
        <v>1</v>
      </c>
      <c r="G28" s="441" t="s">
        <v>239</v>
      </c>
      <c r="H28" s="441" t="s">
        <v>247</v>
      </c>
      <c r="I28" s="444">
        <v>114438</v>
      </c>
      <c r="J28" s="445">
        <v>0.58333333333333337</v>
      </c>
      <c r="K28" s="445">
        <v>0.79166666666666663</v>
      </c>
      <c r="L28" s="438">
        <v>5</v>
      </c>
      <c r="M28" s="439">
        <v>41.68</v>
      </c>
    </row>
    <row r="29" spans="1:18" s="440" customFormat="1" ht="10.5" x14ac:dyDescent="0.25">
      <c r="A29" s="433" t="s">
        <v>268</v>
      </c>
      <c r="B29" s="433" t="s">
        <v>248</v>
      </c>
      <c r="C29" s="441" t="s">
        <v>246</v>
      </c>
      <c r="D29" s="434" t="s">
        <v>252</v>
      </c>
      <c r="E29" s="442">
        <v>41453</v>
      </c>
      <c r="F29" s="443">
        <v>2</v>
      </c>
      <c r="G29" s="441" t="s">
        <v>239</v>
      </c>
      <c r="H29" s="441" t="s">
        <v>247</v>
      </c>
      <c r="I29" s="444">
        <v>117469</v>
      </c>
      <c r="J29" s="445">
        <v>0.58333333333333337</v>
      </c>
      <c r="K29" s="445">
        <v>0.79166666666666663</v>
      </c>
      <c r="L29" s="438">
        <v>5</v>
      </c>
      <c r="M29" s="439">
        <v>51.419501713983017</v>
      </c>
    </row>
    <row r="30" spans="1:18" s="440" customFormat="1" ht="11.25" customHeight="1" x14ac:dyDescent="0.25">
      <c r="A30" s="433" t="s">
        <v>268</v>
      </c>
      <c r="B30" s="433" t="s">
        <v>259</v>
      </c>
      <c r="C30" s="451" t="s">
        <v>246</v>
      </c>
      <c r="D30" s="434" t="s">
        <v>252</v>
      </c>
      <c r="E30" s="442">
        <v>41456</v>
      </c>
      <c r="F30" s="443">
        <v>3</v>
      </c>
      <c r="G30" s="451" t="s">
        <v>239</v>
      </c>
      <c r="H30" s="441" t="s">
        <v>247</v>
      </c>
      <c r="I30" s="469">
        <v>117831</v>
      </c>
      <c r="J30" s="455">
        <v>0.58333333333333337</v>
      </c>
      <c r="K30" s="455">
        <v>0.79166666666666663</v>
      </c>
      <c r="L30" s="438">
        <v>5</v>
      </c>
      <c r="M30" s="454">
        <v>44.068551654468408</v>
      </c>
    </row>
    <row r="31" spans="1:18" s="440" customFormat="1" ht="11.25" customHeight="1" x14ac:dyDescent="0.25">
      <c r="A31" s="433" t="s">
        <v>268</v>
      </c>
      <c r="B31" s="433" t="s">
        <v>259</v>
      </c>
      <c r="C31" s="451" t="s">
        <v>246</v>
      </c>
      <c r="D31" s="434" t="s">
        <v>252</v>
      </c>
      <c r="E31" s="442">
        <v>41457</v>
      </c>
      <c r="F31" s="443">
        <v>4</v>
      </c>
      <c r="G31" s="451" t="s">
        <v>239</v>
      </c>
      <c r="H31" s="452" t="s">
        <v>247</v>
      </c>
      <c r="I31" s="469">
        <v>117831</v>
      </c>
      <c r="J31" s="455">
        <v>0.58333333333333337</v>
      </c>
      <c r="K31" s="455">
        <v>0.79166666666666663</v>
      </c>
      <c r="L31" s="438">
        <v>5</v>
      </c>
      <c r="M31" s="454">
        <v>47.241449144289831</v>
      </c>
    </row>
    <row r="32" spans="1:18" s="440" customFormat="1" ht="11.25" customHeight="1" x14ac:dyDescent="0.25">
      <c r="A32" s="433" t="s">
        <v>268</v>
      </c>
      <c r="B32" s="433" t="s">
        <v>259</v>
      </c>
      <c r="C32" s="451" t="s">
        <v>246</v>
      </c>
      <c r="D32" s="434" t="s">
        <v>252</v>
      </c>
      <c r="E32" s="442">
        <v>41474</v>
      </c>
      <c r="F32" s="443">
        <v>5</v>
      </c>
      <c r="G32" s="451" t="s">
        <v>239</v>
      </c>
      <c r="H32" s="452" t="s">
        <v>247</v>
      </c>
      <c r="I32" s="469">
        <v>0</v>
      </c>
      <c r="J32" s="455">
        <v>0.58333333333333337</v>
      </c>
      <c r="K32" s="455">
        <v>0.79166666666666663</v>
      </c>
      <c r="L32" s="438">
        <v>5</v>
      </c>
      <c r="M32" s="454">
        <v>32.551838260940904</v>
      </c>
    </row>
    <row r="33" spans="1:15" s="440" customFormat="1" ht="10.5" x14ac:dyDescent="0.25">
      <c r="A33" s="433" t="s">
        <v>268</v>
      </c>
      <c r="B33" s="433" t="s">
        <v>248</v>
      </c>
      <c r="C33" s="441" t="s">
        <v>69</v>
      </c>
      <c r="D33" s="434" t="s">
        <v>255</v>
      </c>
      <c r="E33" s="442">
        <v>41432</v>
      </c>
      <c r="F33" s="443">
        <v>1</v>
      </c>
      <c r="G33" s="441" t="s">
        <v>240</v>
      </c>
      <c r="H33" s="441" t="s">
        <v>254</v>
      </c>
      <c r="I33" s="444">
        <v>35011</v>
      </c>
      <c r="J33" s="445">
        <v>0.79166666666666663</v>
      </c>
      <c r="K33" s="445">
        <v>0.91666666666666663</v>
      </c>
      <c r="L33" s="438">
        <v>3</v>
      </c>
      <c r="M33" s="439"/>
    </row>
    <row r="34" spans="1:15" ht="11.25" customHeight="1" x14ac:dyDescent="0.2">
      <c r="A34" s="433" t="s">
        <v>268</v>
      </c>
      <c r="B34" s="660" t="s">
        <v>259</v>
      </c>
      <c r="C34" s="661" t="s">
        <v>69</v>
      </c>
      <c r="D34" s="662" t="s">
        <v>281</v>
      </c>
      <c r="E34" s="663">
        <v>41456</v>
      </c>
      <c r="F34" s="443">
        <v>2</v>
      </c>
      <c r="G34" s="661" t="s">
        <v>240</v>
      </c>
      <c r="H34" s="661" t="s">
        <v>241</v>
      </c>
      <c r="I34" s="664">
        <v>112282</v>
      </c>
      <c r="J34" s="665">
        <v>0.39583333333333331</v>
      </c>
      <c r="K34" s="665">
        <v>0.83333333333333337</v>
      </c>
      <c r="L34" s="666">
        <v>10.5</v>
      </c>
      <c r="M34" s="666"/>
    </row>
    <row r="35" spans="1:15" ht="11.25" customHeight="1" x14ac:dyDescent="0.2">
      <c r="A35" s="433" t="s">
        <v>268</v>
      </c>
      <c r="B35" s="475" t="s">
        <v>259</v>
      </c>
      <c r="C35" s="476" t="s">
        <v>69</v>
      </c>
      <c r="D35" s="477" t="s">
        <v>270</v>
      </c>
      <c r="E35" s="478">
        <v>41457</v>
      </c>
      <c r="F35" s="667">
        <v>3</v>
      </c>
      <c r="G35" s="476" t="s">
        <v>240</v>
      </c>
      <c r="H35" s="476" t="s">
        <v>254</v>
      </c>
      <c r="I35" s="480">
        <v>6919</v>
      </c>
      <c r="J35" s="481">
        <v>0.78472222222222221</v>
      </c>
      <c r="K35" s="481">
        <v>0.95138888888888884</v>
      </c>
      <c r="L35" s="479">
        <v>4</v>
      </c>
      <c r="M35" s="479"/>
    </row>
    <row r="36" spans="1:15" ht="11.25" customHeight="1" x14ac:dyDescent="0.2">
      <c r="A36" s="433" t="s">
        <v>268</v>
      </c>
      <c r="B36" s="475" t="s">
        <v>259</v>
      </c>
      <c r="C36" s="476" t="s">
        <v>69</v>
      </c>
      <c r="D36" s="477" t="s">
        <v>271</v>
      </c>
      <c r="E36" s="478">
        <v>41458</v>
      </c>
      <c r="F36" s="667">
        <v>4</v>
      </c>
      <c r="G36" s="476" t="s">
        <v>240</v>
      </c>
      <c r="H36" s="476" t="s">
        <v>254</v>
      </c>
      <c r="I36" s="480">
        <v>1182</v>
      </c>
      <c r="J36" s="481">
        <v>0.73958333333333337</v>
      </c>
      <c r="K36" s="481">
        <v>0.90625</v>
      </c>
      <c r="L36" s="479">
        <v>4</v>
      </c>
      <c r="M36" s="479"/>
    </row>
    <row r="37" spans="1:15" ht="11.25" customHeight="1" x14ac:dyDescent="0.2">
      <c r="A37" s="433" t="s">
        <v>268</v>
      </c>
      <c r="B37" s="475" t="s">
        <v>259</v>
      </c>
      <c r="C37" s="476" t="s">
        <v>69</v>
      </c>
      <c r="D37" s="477" t="s">
        <v>272</v>
      </c>
      <c r="E37" s="478">
        <v>41458</v>
      </c>
      <c r="F37" s="667">
        <v>4</v>
      </c>
      <c r="G37" s="476" t="s">
        <v>240</v>
      </c>
      <c r="H37" s="476" t="s">
        <v>254</v>
      </c>
      <c r="I37" s="480">
        <v>4534</v>
      </c>
      <c r="J37" s="481">
        <v>0.74305555555555547</v>
      </c>
      <c r="K37" s="481">
        <v>0.90972222222222221</v>
      </c>
      <c r="L37" s="479">
        <v>4</v>
      </c>
      <c r="M37" s="479"/>
    </row>
    <row r="38" spans="1:15" ht="11" customHeight="1" x14ac:dyDescent="0.25">
      <c r="A38" s="490" t="s">
        <v>273</v>
      </c>
      <c r="B38" s="491"/>
      <c r="C38" s="485"/>
      <c r="D38" s="492"/>
      <c r="E38" s="493"/>
      <c r="F38" s="484"/>
      <c r="G38" s="485"/>
      <c r="H38" s="484"/>
      <c r="I38" s="486"/>
      <c r="J38" s="485"/>
      <c r="K38" s="485"/>
      <c r="L38" s="487"/>
      <c r="M38" s="488"/>
      <c r="N38" s="494"/>
      <c r="O38" s="494"/>
    </row>
    <row r="39" spans="1:15" ht="10.5" customHeight="1" x14ac:dyDescent="0.25">
      <c r="A39" s="490" t="s">
        <v>274</v>
      </c>
      <c r="B39" s="489"/>
      <c r="C39" s="485"/>
      <c r="D39" s="492"/>
      <c r="E39" s="493"/>
      <c r="F39" s="484"/>
      <c r="G39" s="485"/>
      <c r="H39" s="484"/>
      <c r="I39" s="486"/>
      <c r="J39" s="485"/>
      <c r="K39" s="485"/>
      <c r="L39" s="487"/>
      <c r="M39" s="488"/>
    </row>
    <row r="40" spans="1:15" ht="22.5" customHeight="1" x14ac:dyDescent="0.25">
      <c r="A40" s="694" t="s">
        <v>282</v>
      </c>
      <c r="B40" s="695"/>
      <c r="C40" s="695"/>
      <c r="D40" s="695"/>
      <c r="E40" s="695"/>
      <c r="F40" s="695"/>
      <c r="G40" s="695"/>
      <c r="H40" s="695"/>
      <c r="I40" s="695"/>
      <c r="J40" s="695"/>
      <c r="K40" s="695"/>
      <c r="L40" s="695"/>
      <c r="M40" s="695"/>
    </row>
  </sheetData>
  <sheetProtection password="C511" sheet="1" objects="1" scenarios="1"/>
  <protectedRanges>
    <protectedRange password="D9D5" sqref="G6:G7" name="Add Rows"/>
    <protectedRange sqref="G6:G7" name="Enter Event Data"/>
    <protectedRange password="D9D5" sqref="E6:E7" name="Add Rows_1"/>
    <protectedRange sqref="E6:E7" name="Enter Event Data_1"/>
    <protectedRange password="D9D5" sqref="G33 C33 G19 E19 E13 G13 E22:E23 G22:G23 C29 E28:E29 G28:G29 C22:C27 E33" name="Add Rows_3"/>
    <protectedRange sqref="G33 C33 G19 E19 E13 G13 E22:E23 G22:G23 C29 E28:E29 G28:G29 C22:C27 E33" name="Enter Event Data_3"/>
    <protectedRange password="D9D5" sqref="H22:I23 H19:I19 S13:IT13 H13 S22:IT23 I29 H28:H29 H33:I33 S6:IT6 S33:IT33" name="Add Rows_40"/>
    <protectedRange sqref="BB13 S13:AF13 H19:I19 H13 BB22:BB23 S22:AF23 I29 H28:H29 H22:I23 S33:AF33 H33:I33 BB6 S6:AF6 BB33" name="Enter Event Data_4"/>
    <protectedRange password="D9D5" sqref="I13 I28" name="Add Rows_41"/>
    <protectedRange sqref="I13 I28" name="Enter Event Data_5"/>
    <protectedRange password="D9D5" sqref="J13:K13 J28:J29" name="Add Rows_42"/>
    <protectedRange sqref="J13:K13 J28:J29" name="Enter Event Data_6"/>
    <protectedRange password="D9D5" sqref="K28:K29 J22:J23 J33" name="Add Rows_44"/>
    <protectedRange sqref="K28:K29 J22:J23 J33" name="Enter Event Data_8"/>
    <protectedRange password="D9D5" sqref="K22:K23 K33" name="Add Rows_45"/>
    <protectedRange sqref="K22:K23 K33" name="Enter Event Data_9"/>
    <protectedRange password="D9D5" sqref="J19:K19" name="Add Rows_47"/>
    <protectedRange sqref="J19:K19" name="Enter Event Data_11"/>
    <protectedRange password="D9D5" sqref="D22:D27 D29:D33" name="Add Rows_3_3"/>
    <protectedRange sqref="D22:D27 D29:D33" name="Enter Event Data_3_3"/>
    <protectedRange password="D9D5" sqref="C30:C32 C3" name="Add Rows_7"/>
    <protectedRange sqref="C30:C32 C3" name="Enter Event Data_13"/>
    <protectedRange password="D9D5" sqref="D8 D10 D12:D18 D3 D20:D21 D5" name="Add Rows_8"/>
    <protectedRange sqref="D8 D10 D12:D18 D3 D20:D21 D5" name="Enter Event Data_14"/>
    <protectedRange password="D9D5" sqref="E24:E25 E30:E31 E8:E11 E20 E14:E16 E3" name="Add Rows_9"/>
    <protectedRange sqref="E24:E25 E30:E31 E8:E11 E20 E14:E16 E3" name="Enter Event Data_15"/>
    <protectedRange password="D9D5" sqref="G13:G18 G30:G32 G20 G8 G10 G3 G5 G24:G27" name="Add Rows_10"/>
    <protectedRange sqref="G13:G18 G30:G32 G20 G8 G10 G3 G5 G24:G27" name="Enter Event Data_16"/>
    <protectedRange password="D9D5" sqref="H8:I8 H14:I14 H21 H24:I24 H30:I30 I31 H9:H18 H20:I20 H3 H5 H26:H27" name="Add Rows_11"/>
    <protectedRange sqref="H21 H24:I24 H30:I30 I31 H14:I15 H9:H18 H20:I20 H8:I8 H3 H5 H26:H27" name="Enter Event Data_17"/>
    <protectedRange password="D9D5" sqref="J24:K24 J30:K30 J20:K20 J8:K9 J3:K3 J11:K18 J5:K5" name="Add Rows_12"/>
    <protectedRange sqref="J24:K24 J30:K30 J20:K20 J8:K9 J3:K3 J11:K18 J5:K5" name="Enter Event Data_18"/>
    <protectedRange password="D9D5" sqref="M20:M21 M30:M32 M8:M18 M3 M5 M24:M27" name="Add Rows_14"/>
    <protectedRange password="D9D5" sqref="E17" name="Add Rows_16"/>
    <protectedRange sqref="E17" name="Enter Event Data_21"/>
    <protectedRange password="D9D5" sqref="G17" name="Add Rows_17"/>
    <protectedRange sqref="G17" name="Enter Event Data_22"/>
    <protectedRange password="D9D5" sqref="H17" name="Add Rows_18"/>
    <protectedRange sqref="H17" name="Enter Event Data_23"/>
    <protectedRange sqref="I17" name="Enter Event Data_24"/>
    <protectedRange password="D9D5" sqref="J17:K17" name="Add Rows_19"/>
    <protectedRange sqref="J17:K17" name="Enter Event Data_25"/>
    <protectedRange password="D9D5" sqref="M17" name="Add Rows_20"/>
  </protectedRanges>
  <autoFilter ref="A1:L37"/>
  <mergeCells count="1">
    <mergeCell ref="A40:M40"/>
  </mergeCells>
  <printOptions verticalCentered="1"/>
  <pageMargins left="0.25" right="0.25" top="1.25" bottom="0.75" header="0.3" footer="0.3"/>
  <pageSetup scale="77" orientation="landscape" r:id="rId1"/>
  <headerFooter>
    <oddHeader>&amp;C&amp;"Arial,Bold"&amp;K000000Table I-4 
Pacific Gas and Electric Company 
 Interruptible and Price Responsive Programs
Year-to-Date Event Summary 
July 2013</oddHeader>
    <oddFooter>&amp;L&amp;F&amp;CPage 8 of 11&amp;R&amp;A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view="pageLayout" topLeftCell="C5" zoomScale="85" zoomScaleNormal="100" zoomScalePageLayoutView="85" workbookViewId="0">
      <selection activeCell="I5" sqref="I5"/>
    </sheetView>
  </sheetViews>
  <sheetFormatPr defaultColWidth="9.453125" defaultRowHeight="12.5" x14ac:dyDescent="0.25"/>
  <cols>
    <col min="1" max="1" width="35.54296875" style="105" customWidth="1"/>
    <col min="2" max="2" width="13.54296875" style="105" bestFit="1" customWidth="1"/>
    <col min="3" max="7" width="12.453125" style="105" bestFit="1" customWidth="1"/>
    <col min="8" max="8" width="11.54296875" style="105" customWidth="1"/>
    <col min="9" max="10" width="11.54296875" style="105" bestFit="1" customWidth="1"/>
    <col min="11" max="11" width="12.453125" style="105" bestFit="1" customWidth="1"/>
    <col min="12" max="15" width="12.453125" style="105" customWidth="1"/>
    <col min="16" max="16" width="15.54296875" style="105" bestFit="1" customWidth="1"/>
    <col min="17" max="17" width="11.54296875" style="105" bestFit="1" customWidth="1"/>
    <col min="18" max="16384" width="9.453125" style="105"/>
  </cols>
  <sheetData>
    <row r="1" spans="1:18" s="113" customFormat="1" ht="5.25" customHeight="1" x14ac:dyDescent="0.2"/>
    <row r="2" spans="1:18" s="113" customFormat="1" ht="5.15" customHeight="1" thickBot="1" x14ac:dyDescent="0.25"/>
    <row r="3" spans="1:18" ht="12.75" x14ac:dyDescent="0.2">
      <c r="A3" s="101" t="s">
        <v>70</v>
      </c>
      <c r="B3" s="340"/>
      <c r="C3" s="114"/>
      <c r="D3" s="114"/>
      <c r="E3" s="114"/>
      <c r="F3" s="114"/>
      <c r="G3" s="114"/>
      <c r="H3" s="114"/>
      <c r="I3" s="114"/>
      <c r="J3" s="114"/>
      <c r="K3" s="114"/>
      <c r="L3" s="114"/>
      <c r="M3" s="114"/>
      <c r="N3" s="114"/>
      <c r="O3" s="114"/>
      <c r="P3" s="115"/>
    </row>
    <row r="4" spans="1:18" ht="12.75" x14ac:dyDescent="0.2">
      <c r="A4" s="3"/>
      <c r="B4" s="341"/>
      <c r="C4" s="116"/>
      <c r="D4" s="116"/>
      <c r="E4" s="116"/>
      <c r="F4" s="116"/>
      <c r="G4" s="116"/>
      <c r="H4" s="116"/>
      <c r="I4" s="116"/>
      <c r="J4" s="116"/>
      <c r="K4" s="116"/>
      <c r="L4" s="116"/>
      <c r="M4" s="116"/>
      <c r="N4" s="116"/>
      <c r="O4" s="116"/>
      <c r="P4" s="117"/>
    </row>
    <row r="5" spans="1:18" ht="42.65" customHeight="1" x14ac:dyDescent="0.2">
      <c r="A5" s="342" t="s">
        <v>49</v>
      </c>
      <c r="B5" s="351" t="s">
        <v>215</v>
      </c>
      <c r="C5" s="102" t="s">
        <v>6</v>
      </c>
      <c r="D5" s="102" t="s">
        <v>7</v>
      </c>
      <c r="E5" s="102" t="s">
        <v>8</v>
      </c>
      <c r="F5" s="102" t="s">
        <v>9</v>
      </c>
      <c r="G5" s="102" t="s">
        <v>10</v>
      </c>
      <c r="H5" s="102" t="s">
        <v>11</v>
      </c>
      <c r="I5" s="102" t="s">
        <v>12</v>
      </c>
      <c r="J5" s="102" t="s">
        <v>36</v>
      </c>
      <c r="K5" s="102" t="s">
        <v>37</v>
      </c>
      <c r="L5" s="102" t="s">
        <v>15</v>
      </c>
      <c r="M5" s="102" t="s">
        <v>38</v>
      </c>
      <c r="N5" s="102" t="s">
        <v>17</v>
      </c>
      <c r="O5" s="363" t="s">
        <v>71</v>
      </c>
      <c r="P5" s="103" t="s">
        <v>214</v>
      </c>
    </row>
    <row r="6" spans="1:18" ht="12.75" x14ac:dyDescent="0.2">
      <c r="A6" s="2" t="s">
        <v>72</v>
      </c>
      <c r="B6" s="352"/>
      <c r="C6" s="104"/>
      <c r="D6" s="104"/>
      <c r="E6" s="104"/>
      <c r="F6" s="104"/>
      <c r="G6" s="104"/>
      <c r="H6" s="104"/>
      <c r="I6" s="104"/>
      <c r="J6" s="104"/>
      <c r="K6" s="104"/>
      <c r="L6" s="104"/>
      <c r="M6" s="104"/>
      <c r="N6" s="104"/>
      <c r="O6" s="364"/>
      <c r="P6" s="360"/>
    </row>
    <row r="7" spans="1:18" ht="12.75" x14ac:dyDescent="0.2">
      <c r="A7" s="343" t="s">
        <v>66</v>
      </c>
      <c r="B7" s="353">
        <v>0</v>
      </c>
      <c r="C7" s="104">
        <v>0</v>
      </c>
      <c r="D7" s="104">
        <v>0</v>
      </c>
      <c r="E7" s="104">
        <v>0</v>
      </c>
      <c r="F7" s="104">
        <v>0</v>
      </c>
      <c r="G7" s="104">
        <v>0</v>
      </c>
      <c r="H7" s="104">
        <v>0</v>
      </c>
      <c r="I7" s="104">
        <v>0</v>
      </c>
      <c r="J7" s="104"/>
      <c r="K7" s="104"/>
      <c r="L7" s="104"/>
      <c r="M7" s="104"/>
      <c r="N7" s="104"/>
      <c r="O7" s="353">
        <f>SUM(C7:N7)</f>
        <v>0</v>
      </c>
      <c r="P7" s="361">
        <f>B7+O7</f>
        <v>0</v>
      </c>
    </row>
    <row r="8" spans="1:18" ht="14.25" x14ac:dyDescent="0.2">
      <c r="A8" s="343" t="s">
        <v>209</v>
      </c>
      <c r="B8" s="353">
        <v>13510977.865051845</v>
      </c>
      <c r="C8" s="104">
        <v>0</v>
      </c>
      <c r="D8" s="104">
        <v>0</v>
      </c>
      <c r="E8" s="104">
        <v>0</v>
      </c>
      <c r="F8" s="104">
        <v>0</v>
      </c>
      <c r="G8" s="104">
        <v>0</v>
      </c>
      <c r="H8" s="104">
        <v>0</v>
      </c>
      <c r="I8" s="104">
        <v>0</v>
      </c>
      <c r="J8" s="104"/>
      <c r="K8" s="104"/>
      <c r="L8" s="104"/>
      <c r="M8" s="104"/>
      <c r="N8" s="104"/>
      <c r="O8" s="353">
        <f t="shared" ref="O8:O15" si="0">SUM(C8:N8)</f>
        <v>0</v>
      </c>
      <c r="P8" s="361">
        <f t="shared" ref="P8:P15" si="1">B8+O8</f>
        <v>13510977.865051845</v>
      </c>
      <c r="Q8" s="105" t="s">
        <v>1</v>
      </c>
    </row>
    <row r="9" spans="1:18" ht="16.5" x14ac:dyDescent="0.2">
      <c r="A9" s="343" t="s">
        <v>73</v>
      </c>
      <c r="B9" s="353">
        <v>23249246.750000004</v>
      </c>
      <c r="C9" s="104">
        <v>1740082</v>
      </c>
      <c r="D9" s="381">
        <v>1919796.67</v>
      </c>
      <c r="E9" s="398">
        <v>1969335</v>
      </c>
      <c r="F9" s="170">
        <v>2156412.5</v>
      </c>
      <c r="G9" s="104">
        <v>2082785.49</v>
      </c>
      <c r="H9" s="104">
        <v>2140797.0499999998</v>
      </c>
      <c r="I9" s="104">
        <v>1934983.66</v>
      </c>
      <c r="J9" s="170"/>
      <c r="K9" s="104"/>
      <c r="L9" s="268"/>
      <c r="M9" s="271"/>
      <c r="N9" s="106"/>
      <c r="O9" s="353">
        <f t="shared" si="0"/>
        <v>13944192.370000001</v>
      </c>
      <c r="P9" s="361">
        <f t="shared" si="1"/>
        <v>37193439.120000005</v>
      </c>
    </row>
    <row r="10" spans="1:18" ht="12.75" x14ac:dyDescent="0.2">
      <c r="A10" s="344" t="s">
        <v>74</v>
      </c>
      <c r="B10" s="353">
        <v>2101911.5299999998</v>
      </c>
      <c r="C10" s="104">
        <v>0</v>
      </c>
      <c r="D10" s="104">
        <v>0</v>
      </c>
      <c r="E10" s="104">
        <v>0</v>
      </c>
      <c r="F10" s="104">
        <v>0</v>
      </c>
      <c r="G10" s="104">
        <v>49558</v>
      </c>
      <c r="H10" s="104">
        <v>37436.769999999997</v>
      </c>
      <c r="I10" s="104">
        <v>221201.23</v>
      </c>
      <c r="J10" s="104"/>
      <c r="K10" s="104"/>
      <c r="L10" s="104"/>
      <c r="M10" s="104"/>
      <c r="N10" s="104"/>
      <c r="O10" s="353">
        <f t="shared" si="0"/>
        <v>308196</v>
      </c>
      <c r="P10" s="361">
        <f t="shared" si="1"/>
        <v>2410107.5299999998</v>
      </c>
    </row>
    <row r="11" spans="1:18" ht="12.75" customHeight="1" x14ac:dyDescent="0.2">
      <c r="A11" s="344" t="s">
        <v>64</v>
      </c>
      <c r="B11" s="353">
        <v>487016.75</v>
      </c>
      <c r="C11" s="104">
        <v>0</v>
      </c>
      <c r="D11" s="104">
        <v>0</v>
      </c>
      <c r="E11" s="104">
        <v>0</v>
      </c>
      <c r="F11" s="104">
        <v>0</v>
      </c>
      <c r="G11" s="104">
        <v>0</v>
      </c>
      <c r="H11" s="104">
        <v>1754</v>
      </c>
      <c r="I11" s="104">
        <v>295070</v>
      </c>
      <c r="J11" s="104"/>
      <c r="K11" s="104"/>
      <c r="L11" s="104"/>
      <c r="M11" s="104"/>
      <c r="N11" s="104"/>
      <c r="O11" s="353">
        <f t="shared" si="0"/>
        <v>296824</v>
      </c>
      <c r="P11" s="361">
        <f t="shared" si="1"/>
        <v>783840.75</v>
      </c>
      <c r="Q11" s="118"/>
    </row>
    <row r="12" spans="1:18" ht="40.5" x14ac:dyDescent="0.2">
      <c r="A12" s="345" t="s">
        <v>125</v>
      </c>
      <c r="B12" s="353">
        <v>0</v>
      </c>
      <c r="C12" s="104">
        <v>0</v>
      </c>
      <c r="D12" s="104">
        <v>0</v>
      </c>
      <c r="E12" s="104">
        <v>0</v>
      </c>
      <c r="F12" s="176">
        <v>0</v>
      </c>
      <c r="G12" s="176">
        <v>0</v>
      </c>
      <c r="H12" s="176">
        <v>0</v>
      </c>
      <c r="I12" s="176">
        <v>0</v>
      </c>
      <c r="J12" s="176"/>
      <c r="K12" s="176"/>
      <c r="L12" s="176"/>
      <c r="M12" s="176"/>
      <c r="N12" s="104"/>
      <c r="O12" s="353">
        <f t="shared" si="0"/>
        <v>0</v>
      </c>
      <c r="P12" s="361">
        <f t="shared" si="1"/>
        <v>0</v>
      </c>
      <c r="Q12" s="119"/>
    </row>
    <row r="13" spans="1:18" ht="12.75" x14ac:dyDescent="0.2">
      <c r="A13" s="346" t="s">
        <v>77</v>
      </c>
      <c r="B13" s="353">
        <v>0</v>
      </c>
      <c r="C13" s="104">
        <v>0</v>
      </c>
      <c r="D13" s="104">
        <v>0</v>
      </c>
      <c r="E13" s="107">
        <v>0</v>
      </c>
      <c r="F13" s="107">
        <v>0</v>
      </c>
      <c r="G13" s="107">
        <v>0</v>
      </c>
      <c r="H13" s="107">
        <v>0</v>
      </c>
      <c r="I13" s="107">
        <v>0</v>
      </c>
      <c r="J13" s="107"/>
      <c r="K13" s="107"/>
      <c r="L13" s="107"/>
      <c r="M13" s="107"/>
      <c r="N13" s="104"/>
      <c r="O13" s="353">
        <f t="shared" si="0"/>
        <v>0</v>
      </c>
      <c r="P13" s="361">
        <f t="shared" si="1"/>
        <v>0</v>
      </c>
      <c r="Q13" s="119"/>
    </row>
    <row r="14" spans="1:18" ht="12.75" x14ac:dyDescent="0.2">
      <c r="A14" s="346" t="s">
        <v>172</v>
      </c>
      <c r="B14" s="353">
        <v>135968.68</v>
      </c>
      <c r="C14" s="104">
        <v>0</v>
      </c>
      <c r="D14" s="104">
        <v>0</v>
      </c>
      <c r="E14" s="107">
        <v>0</v>
      </c>
      <c r="F14" s="107">
        <v>0</v>
      </c>
      <c r="G14" s="107">
        <v>0</v>
      </c>
      <c r="H14" s="107">
        <v>0</v>
      </c>
      <c r="I14" s="107">
        <v>0</v>
      </c>
      <c r="J14" s="107"/>
      <c r="K14" s="107"/>
      <c r="L14" s="107"/>
      <c r="M14" s="107"/>
      <c r="N14" s="104"/>
      <c r="O14" s="353">
        <f t="shared" si="0"/>
        <v>0</v>
      </c>
      <c r="P14" s="361">
        <f t="shared" si="1"/>
        <v>135968.68</v>
      </c>
      <c r="Q14" s="119"/>
    </row>
    <row r="15" spans="1:18" ht="12.75" x14ac:dyDescent="0.2">
      <c r="A15" s="347" t="s">
        <v>69</v>
      </c>
      <c r="B15" s="354">
        <v>435493.07</v>
      </c>
      <c r="C15" s="104">
        <v>69396.990000000005</v>
      </c>
      <c r="D15" s="104">
        <v>24146.76</v>
      </c>
      <c r="E15" s="104">
        <v>16252</v>
      </c>
      <c r="F15" s="104">
        <v>29721.3</v>
      </c>
      <c r="G15" s="104">
        <v>54547.6</v>
      </c>
      <c r="H15" s="104">
        <v>77673.81</v>
      </c>
      <c r="I15" s="104">
        <v>21046.69</v>
      </c>
      <c r="J15" s="104"/>
      <c r="K15" s="104"/>
      <c r="L15" s="104"/>
      <c r="M15" s="104"/>
      <c r="N15" s="104"/>
      <c r="O15" s="353">
        <f t="shared" si="0"/>
        <v>292785.14999999997</v>
      </c>
      <c r="P15" s="361">
        <f t="shared" si="1"/>
        <v>728278.22</v>
      </c>
      <c r="Q15" s="119"/>
      <c r="R15" s="119"/>
    </row>
    <row r="16" spans="1:18" ht="12.75" x14ac:dyDescent="0.2">
      <c r="A16" s="348" t="s">
        <v>131</v>
      </c>
      <c r="B16" s="355">
        <f t="shared" ref="B16:P16" si="2">SUM(B7:B15)</f>
        <v>39920614.645051852</v>
      </c>
      <c r="C16" s="120">
        <f t="shared" si="2"/>
        <v>1809478.99</v>
      </c>
      <c r="D16" s="120">
        <f t="shared" si="2"/>
        <v>1943943.43</v>
      </c>
      <c r="E16" s="120">
        <f t="shared" si="2"/>
        <v>1985587</v>
      </c>
      <c r="F16" s="120">
        <f t="shared" si="2"/>
        <v>2186133.7999999998</v>
      </c>
      <c r="G16" s="120">
        <f t="shared" si="2"/>
        <v>2186891.0900000003</v>
      </c>
      <c r="H16" s="120">
        <f t="shared" si="2"/>
        <v>2257661.63</v>
      </c>
      <c r="I16" s="120">
        <f t="shared" si="2"/>
        <v>2472301.58</v>
      </c>
      <c r="J16" s="120">
        <f t="shared" si="2"/>
        <v>0</v>
      </c>
      <c r="K16" s="120">
        <f t="shared" si="2"/>
        <v>0</v>
      </c>
      <c r="L16" s="120">
        <f t="shared" si="2"/>
        <v>0</v>
      </c>
      <c r="M16" s="120">
        <f t="shared" si="2"/>
        <v>0</v>
      </c>
      <c r="N16" s="120">
        <f t="shared" si="2"/>
        <v>0</v>
      </c>
      <c r="O16" s="358">
        <f t="shared" ref="O16" si="3">SUM(O7:O15)</f>
        <v>14841997.520000001</v>
      </c>
      <c r="P16" s="362">
        <f t="shared" si="2"/>
        <v>54762612.165051848</v>
      </c>
    </row>
    <row r="17" spans="1:16" ht="12.75" x14ac:dyDescent="0.2">
      <c r="A17" s="344"/>
      <c r="B17" s="356"/>
      <c r="C17" s="121"/>
      <c r="D17" s="121"/>
      <c r="E17" s="121"/>
      <c r="F17" s="121"/>
      <c r="G17" s="121"/>
      <c r="H17" s="121"/>
      <c r="I17" s="121"/>
      <c r="J17" s="121"/>
      <c r="K17" s="121"/>
      <c r="L17" s="121"/>
      <c r="M17" s="121"/>
      <c r="N17" s="121"/>
      <c r="O17" s="365"/>
      <c r="P17" s="122"/>
    </row>
    <row r="18" spans="1:16" ht="13.5" thickBot="1" x14ac:dyDescent="0.25">
      <c r="A18" s="349"/>
      <c r="B18" s="357"/>
      <c r="C18" s="123"/>
      <c r="D18" s="123"/>
      <c r="E18" s="123"/>
      <c r="F18" s="123"/>
      <c r="G18" s="123"/>
      <c r="H18" s="123"/>
      <c r="I18" s="123"/>
      <c r="J18" s="123"/>
      <c r="K18" s="123"/>
      <c r="L18" s="123"/>
      <c r="M18" s="123"/>
      <c r="N18" s="123"/>
      <c r="O18" s="366"/>
      <c r="P18" s="124"/>
    </row>
    <row r="19" spans="1:16" ht="9" customHeight="1" thickBot="1" x14ac:dyDescent="0.25">
      <c r="A19" s="2"/>
      <c r="B19" s="352"/>
      <c r="C19" s="121"/>
      <c r="D19" s="121"/>
      <c r="E19" s="121"/>
      <c r="F19" s="121"/>
      <c r="G19" s="121"/>
      <c r="H19" s="121"/>
      <c r="I19" s="121"/>
      <c r="J19" s="121"/>
      <c r="K19" s="121"/>
      <c r="L19" s="121"/>
      <c r="M19" s="121"/>
      <c r="N19" s="121"/>
      <c r="O19" s="367"/>
      <c r="P19" s="122"/>
    </row>
    <row r="20" spans="1:16" ht="20.25" customHeight="1" thickBot="1" x14ac:dyDescent="0.25">
      <c r="A20" s="350" t="s">
        <v>75</v>
      </c>
      <c r="B20" s="359">
        <v>0</v>
      </c>
      <c r="C20" s="125">
        <v>0</v>
      </c>
      <c r="D20" s="125">
        <v>0</v>
      </c>
      <c r="E20" s="125">
        <v>0</v>
      </c>
      <c r="F20" s="125">
        <v>0</v>
      </c>
      <c r="G20" s="125">
        <v>0</v>
      </c>
      <c r="H20" s="125">
        <v>0</v>
      </c>
      <c r="I20" s="126">
        <v>0</v>
      </c>
      <c r="J20" s="126">
        <v>0</v>
      </c>
      <c r="K20" s="126">
        <v>0</v>
      </c>
      <c r="L20" s="126">
        <v>0</v>
      </c>
      <c r="M20" s="126">
        <v>0</v>
      </c>
      <c r="N20" s="126">
        <v>0</v>
      </c>
      <c r="O20" s="368">
        <f>SUM(C20:N20)</f>
        <v>0</v>
      </c>
      <c r="P20" s="127">
        <f>SUM(C20:N20)</f>
        <v>0</v>
      </c>
    </row>
    <row r="21" spans="1:16" s="32" customFormat="1" ht="15.75" customHeight="1" x14ac:dyDescent="0.25">
      <c r="A21" s="108" t="s">
        <v>251</v>
      </c>
      <c r="B21" s="108"/>
      <c r="C21" s="49"/>
      <c r="D21" s="49"/>
      <c r="E21" s="49"/>
      <c r="F21" s="49"/>
      <c r="G21" s="49"/>
      <c r="H21" s="49"/>
      <c r="I21" s="82"/>
      <c r="J21" s="82"/>
      <c r="K21" s="376"/>
      <c r="L21" s="82"/>
      <c r="M21" s="82"/>
      <c r="N21" s="82"/>
      <c r="O21" s="82"/>
      <c r="P21" s="49"/>
    </row>
    <row r="22" spans="1:16" ht="12.75" x14ac:dyDescent="0.2">
      <c r="A22" s="105" t="s">
        <v>1</v>
      </c>
    </row>
    <row r="23" spans="1:16" x14ac:dyDescent="0.25">
      <c r="A23" s="170" t="s">
        <v>1</v>
      </c>
      <c r="B23" s="170"/>
      <c r="C23" s="119"/>
    </row>
    <row r="24" spans="1:16" x14ac:dyDescent="0.25">
      <c r="A24" s="104" t="s">
        <v>1</v>
      </c>
      <c r="B24" s="104"/>
    </row>
    <row r="25" spans="1:16" x14ac:dyDescent="0.25">
      <c r="A25" s="170" t="s">
        <v>1</v>
      </c>
      <c r="B25" s="170"/>
    </row>
  </sheetData>
  <sheetProtection password="C511" sheet="1" objects="1" scenarios="1"/>
  <printOptions horizontalCentered="1"/>
  <pageMargins left="0" right="0" top="0.93" bottom="0.25" header="0.13" footer="0.1"/>
  <pageSetup scale="62" orientation="landscape" r:id="rId1"/>
  <headerFooter>
    <oddHeader>&amp;C&amp;"Arial,Bold"&amp;K000000Table I-5 
Pacific Gas and Electric Company 
2012-2014 Demand Response Programs 
Total Embedded Cost and Revenues
July 2013</oddHeader>
    <oddFooter>&amp;L&amp;F&amp;CPage 9 of 11&amp;R&amp;A</oddFooter>
  </headerFooter>
  <ignoredErrors>
    <ignoredError sqref="H16:N16" emptyCellReferenc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5A7C31AD6C2E469C9C2F055F88C4AD" ma:contentTypeVersion="0" ma:contentTypeDescription="Create a new document." ma:contentTypeScope="" ma:versionID="9ab4c19e677a814e7c989ca40986430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7D5A63-6E41-4EA8-9615-8ECB164F1469}">
  <ds:schemaRefs>
    <ds:schemaRef ds:uri="http://schemas.microsoft.com/sharepoint/v3/contenttype/forms"/>
  </ds:schemaRefs>
</ds:datastoreItem>
</file>

<file path=customXml/itemProps2.xml><?xml version="1.0" encoding="utf-8"?>
<ds:datastoreItem xmlns:ds="http://schemas.openxmlformats.org/officeDocument/2006/customXml" ds:itemID="{0C1A6D2F-329F-4363-BB71-E9C7CC289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04FFFEA-D033-4BC2-B681-FFA43C216FC9}">
  <ds:schemaRefs>
    <ds:schemaRef ds:uri="http://purl.org/dc/elements/1.1/"/>
    <ds:schemaRef ds:uri="http://purl.org/dc/term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Report Cover</vt:lpstr>
      <vt:lpstr>Cover Page</vt:lpstr>
      <vt:lpstr>Program MW</vt:lpstr>
      <vt:lpstr>Ex Ante LI &amp; Eligibility Stats</vt:lpstr>
      <vt:lpstr>Ex Post LI &amp; Eligibility Stats</vt:lpstr>
      <vt:lpstr>TA-TI Distribution</vt:lpstr>
      <vt:lpstr>DREBA Expenses 2012-14</vt:lpstr>
      <vt:lpstr>Event Summary</vt:lpstr>
      <vt:lpstr>Incentives 2012-14</vt:lpstr>
      <vt:lpstr>ME&amp;O Actual Expenditures</vt:lpstr>
      <vt:lpstr>Fund Shift Log 2012-2014</vt:lpstr>
      <vt:lpstr>'DREBA Expenses 2012-14'!Print_Area</vt:lpstr>
      <vt:lpstr>'Event Summary'!Print_Area</vt:lpstr>
      <vt:lpstr>'Ex Ante LI &amp; Eligibility Stats'!Print_Area</vt:lpstr>
      <vt:lpstr>'Ex Post LI &amp; Eligibility Stats'!Print_Area</vt:lpstr>
      <vt:lpstr>'Fund Shift Log 2012-2014'!Print_Area</vt:lpstr>
      <vt:lpstr>'Incentives 2012-14'!Print_Area</vt:lpstr>
      <vt:lpstr>'ME&amp;O Actual Expenditures'!Print_Area</vt:lpstr>
      <vt:lpstr>'Program MW'!Print_Area</vt:lpstr>
      <vt:lpstr>'TA-TI Distribution'!Print_Area</vt:lpstr>
    </vt:vector>
  </TitlesOfParts>
  <Company>Pacific Gas and Electric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Lerma, Yolanda</dc:creator>
  <cp:lastModifiedBy>Lerma, Yolanda</cp:lastModifiedBy>
  <cp:lastPrinted>2013-08-19T21:09:42Z</cp:lastPrinted>
  <dcterms:created xsi:type="dcterms:W3CDTF">2012-02-10T21:21:31Z</dcterms:created>
  <dcterms:modified xsi:type="dcterms:W3CDTF">2013-08-19T23:43:38Z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0x0101008B5A7C31AD6C2E469C9C2F055F88C4AD</vt:lpwstr>
  </property>
</Properties>
</file>