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12555" tabRatio="866"/>
  </bookViews>
  <sheets>
    <sheet name="Program MW ExPost &amp; ExAnte" sheetId="1" r:id="rId1"/>
    <sheet name="Load Impacts (ExPost &amp; ExAnte)" sheetId="2" r:id="rId2"/>
    <sheet name="2009 TA-TI Distribution" sheetId="3" r:id="rId3"/>
    <sheet name="2012 TA-TI Distribution" sheetId="4" r:id="rId4"/>
    <sheet name="2012-2014 DRP Expenditures" sheetId="5" r:id="rId5"/>
    <sheet name="DRP Carryover Expenditures" sheetId="7" r:id="rId6"/>
    <sheet name="Incentives" sheetId="9" r:id="rId7"/>
    <sheet name="Marketing-Monthly" sheetId="27" r:id="rId8"/>
    <sheet name="Marketing-Quarterly" sheetId="28" r:id="rId9"/>
    <sheet name="Fund Shift Log" sheetId="6" r:id="rId10"/>
    <sheet name="Event Summary" sheetId="8" r:id="rId11"/>
  </sheets>
  <externalReferences>
    <externalReference r:id="rId12"/>
  </externalReferences>
  <definedNames>
    <definedName name="_xlnm._FilterDatabase" localSheetId="4" hidden="1">'2012-2014 DRP Expenditures'!$B$56:$T$72</definedName>
    <definedName name="_xlnm._FilterDatabase" localSheetId="10" hidden="1">'Event Summary'!$B$4:$I$219</definedName>
    <definedName name="BEx002UMNZ7W9J1USKBIXXY7OL5G" localSheetId="7" hidden="1">#REF!</definedName>
    <definedName name="BEx002UMNZ7W9J1USKBIXXY7OL5G" localSheetId="8" hidden="1">#REF!</definedName>
    <definedName name="BEx002UMNZ7W9J1USKBIXXY7OL5G" hidden="1">#REF!</definedName>
    <definedName name="BEx1FPDH9HTA0782XVSDONUC9JTX" localSheetId="7" hidden="1">#REF!</definedName>
    <definedName name="BEx1FPDH9HTA0782XVSDONUC9JTX" localSheetId="8" hidden="1">#REF!</definedName>
    <definedName name="BEx1FPDH9HTA0782XVSDONUC9JTX" hidden="1">#REF!</definedName>
    <definedName name="BEx1H2TQMG02SK9ZQJ46YUCP5XBC" localSheetId="7" hidden="1">#REF!</definedName>
    <definedName name="BEx1H2TQMG02SK9ZQJ46YUCP5XBC" localSheetId="8" hidden="1">#REF!</definedName>
    <definedName name="BEx1H2TQMG02SK9ZQJ46YUCP5XBC" hidden="1">#REF!</definedName>
    <definedName name="BEx1HF4404AHE06CVV04V3VYXGLO" localSheetId="7" hidden="1">#REF!</definedName>
    <definedName name="BEx1HF4404AHE06CVV04V3VYXGLO" localSheetId="8" hidden="1">#REF!</definedName>
    <definedName name="BEx1HF4404AHE06CVV04V3VYXGLO" hidden="1">#REF!</definedName>
    <definedName name="BEx1HS5DZZBYN407E0SB1MLDKPPP" localSheetId="7" hidden="1">#REF!</definedName>
    <definedName name="BEx1HS5DZZBYN407E0SB1MLDKPPP" localSheetId="8" hidden="1">#REF!</definedName>
    <definedName name="BEx1HS5DZZBYN407E0SB1MLDKPPP" hidden="1">#REF!</definedName>
    <definedName name="BEx1I7VS2YQ428XXWBU9LMAKVG9J" localSheetId="7" hidden="1">#REF!</definedName>
    <definedName name="BEx1I7VS2YQ428XXWBU9LMAKVG9J" localSheetId="8" hidden="1">#REF!</definedName>
    <definedName name="BEx1I7VS2YQ428XXWBU9LMAKVG9J" hidden="1">#REF!</definedName>
    <definedName name="BEx1ICODGOQ05E1F0GH9VP39FLQN" localSheetId="7" hidden="1">#REF!</definedName>
    <definedName name="BEx1ICODGOQ05E1F0GH9VP39FLQN" localSheetId="8" hidden="1">#REF!</definedName>
    <definedName name="BEx1ICODGOQ05E1F0GH9VP39FLQN" hidden="1">#REF!</definedName>
    <definedName name="BEx1J0I9Z726T1Y2I27UIF92260K" localSheetId="7" hidden="1">#REF!</definedName>
    <definedName name="BEx1J0I9Z726T1Y2I27UIF92260K" localSheetId="8" hidden="1">#REF!</definedName>
    <definedName name="BEx1J0I9Z726T1Y2I27UIF92260K" hidden="1">#REF!</definedName>
    <definedName name="BEx1JCHTAE52HYWZUZYTWJJM2JB0" localSheetId="7" hidden="1">#REF!</definedName>
    <definedName name="BEx1JCHTAE52HYWZUZYTWJJM2JB0" localSheetId="8" hidden="1">#REF!</definedName>
    <definedName name="BEx1JCHTAE52HYWZUZYTWJJM2JB0" hidden="1">#REF!</definedName>
    <definedName name="BEx1JHVVW8M1V6AQXW7HUG1PH1VJ" localSheetId="7" hidden="1">#REF!</definedName>
    <definedName name="BEx1JHVVW8M1V6AQXW7HUG1PH1VJ" localSheetId="8" hidden="1">#REF!</definedName>
    <definedName name="BEx1JHVVW8M1V6AQXW7HUG1PH1VJ" hidden="1">#REF!</definedName>
    <definedName name="BEx1K12EBDBZ3JMBWF0M57SNYZUF" localSheetId="7" hidden="1">#REF!</definedName>
    <definedName name="BEx1K12EBDBZ3JMBWF0M57SNYZUF" localSheetId="8" hidden="1">#REF!</definedName>
    <definedName name="BEx1K12EBDBZ3JMBWF0M57SNYZUF" hidden="1">#REF!</definedName>
    <definedName name="BEx1M5CC27R1A0YMCOZ28QX7W2MR" localSheetId="7" hidden="1">#REF!</definedName>
    <definedName name="BEx1M5CC27R1A0YMCOZ28QX7W2MR" localSheetId="8" hidden="1">#REF!</definedName>
    <definedName name="BEx1M5CC27R1A0YMCOZ28QX7W2MR" hidden="1">#REF!</definedName>
    <definedName name="BEx1MCU2DCVEH91UKV113YEL2QO7" localSheetId="7" hidden="1">#REF!</definedName>
    <definedName name="BEx1MCU2DCVEH91UKV113YEL2QO7" localSheetId="8" hidden="1">#REF!</definedName>
    <definedName name="BEx1MCU2DCVEH91UKV113YEL2QO7" hidden="1">#REF!</definedName>
    <definedName name="BEx1MV47TO7GCCGIX1NIE3OYZWCT" localSheetId="7" hidden="1">#REF!</definedName>
    <definedName name="BEx1MV47TO7GCCGIX1NIE3OYZWCT" localSheetId="8" hidden="1">#REF!</definedName>
    <definedName name="BEx1MV47TO7GCCGIX1NIE3OYZWCT" hidden="1">#REF!</definedName>
    <definedName name="BEx1MZRDHLHAOYJW7YJ4U5V67T04" localSheetId="7" hidden="1">#REF!</definedName>
    <definedName name="BEx1MZRDHLHAOYJW7YJ4U5V67T04" localSheetId="8" hidden="1">#REF!</definedName>
    <definedName name="BEx1MZRDHLHAOYJW7YJ4U5V67T04" hidden="1">#REF!</definedName>
    <definedName name="BEx1NN4ZBEC5P3R8OWHMJV3PT1AE" localSheetId="7" hidden="1">#REF!</definedName>
    <definedName name="BEx1NN4ZBEC5P3R8OWHMJV3PT1AE" localSheetId="8" hidden="1">#REF!</definedName>
    <definedName name="BEx1NN4ZBEC5P3R8OWHMJV3PT1AE" hidden="1">#REF!</definedName>
    <definedName name="BEx1O6MA4U54WIASAU7N5SK2P6QQ" localSheetId="7" hidden="1">#REF!</definedName>
    <definedName name="BEx1O6MA4U54WIASAU7N5SK2P6QQ" localSheetId="8" hidden="1">#REF!</definedName>
    <definedName name="BEx1O6MA4U54WIASAU7N5SK2P6QQ" hidden="1">#REF!</definedName>
    <definedName name="BEx1OHPC3X6194Y4UEP70L5BRHIC" localSheetId="7" hidden="1">#REF!</definedName>
    <definedName name="BEx1OHPC3X6194Y4UEP70L5BRHIC" localSheetId="8" hidden="1">#REF!</definedName>
    <definedName name="BEx1OHPC3X6194Y4UEP70L5BRHIC" hidden="1">#REF!</definedName>
    <definedName name="BEx1P4S4QEA1C18SB9PMTBYANV9L" localSheetId="7" hidden="1">#REF!</definedName>
    <definedName name="BEx1P4S4QEA1C18SB9PMTBYANV9L" localSheetId="8" hidden="1">#REF!</definedName>
    <definedName name="BEx1P4S4QEA1C18SB9PMTBYANV9L" hidden="1">#REF!</definedName>
    <definedName name="BEx1R14684MXOYX7UYPNAF935HWZ" localSheetId="7" hidden="1">#REF!</definedName>
    <definedName name="BEx1R14684MXOYX7UYPNAF935HWZ" localSheetId="8" hidden="1">#REF!</definedName>
    <definedName name="BEx1R14684MXOYX7UYPNAF935HWZ" hidden="1">#REF!</definedName>
    <definedName name="BEx1RINA9LJ7PZVBINYN5E95I7RV" localSheetId="7" hidden="1">#REF!</definedName>
    <definedName name="BEx1RINA9LJ7PZVBINYN5E95I7RV" localSheetId="8" hidden="1">#REF!</definedName>
    <definedName name="BEx1RINA9LJ7PZVBINYN5E95I7RV" hidden="1">#REF!</definedName>
    <definedName name="BEx1UMA67JIA3L33TCVDYQBZ5D0G" localSheetId="7" hidden="1">#REF!</definedName>
    <definedName name="BEx1UMA67JIA3L33TCVDYQBZ5D0G" localSheetId="8" hidden="1">#REF!</definedName>
    <definedName name="BEx1UMA67JIA3L33TCVDYQBZ5D0G" hidden="1">#REF!</definedName>
    <definedName name="BEx1W8KOKB714C3X1KU1DUZYV03G" localSheetId="7" hidden="1">#REF!</definedName>
    <definedName name="BEx1W8KOKB714C3X1KU1DUZYV03G" localSheetId="8" hidden="1">#REF!</definedName>
    <definedName name="BEx1W8KOKB714C3X1KU1DUZYV03G" hidden="1">#REF!</definedName>
    <definedName name="BEx1WA8494L12SPTEXRZ9A3S0U34" localSheetId="7" hidden="1">#REF!</definedName>
    <definedName name="BEx1WA8494L12SPTEXRZ9A3S0U34" localSheetId="8" hidden="1">#REF!</definedName>
    <definedName name="BEx1WA8494L12SPTEXRZ9A3S0U34" hidden="1">#REF!</definedName>
    <definedName name="BEx1WKEZ8XWNNJ7AADBY6TTP3CU7" localSheetId="7" hidden="1">#REF!</definedName>
    <definedName name="BEx1WKEZ8XWNNJ7AADBY6TTP3CU7" localSheetId="8" hidden="1">#REF!</definedName>
    <definedName name="BEx1WKEZ8XWNNJ7AADBY6TTP3CU7" hidden="1">#REF!</definedName>
    <definedName name="BEx1X7SJO69WG642IL52WHCNJD8U" localSheetId="7" hidden="1">#REF!</definedName>
    <definedName name="BEx1X7SJO69WG642IL52WHCNJD8U" localSheetId="8" hidden="1">#REF!</definedName>
    <definedName name="BEx1X7SJO69WG642IL52WHCNJD8U" hidden="1">#REF!</definedName>
    <definedName name="BEx1XJ6LTRHVDQC8RSCHV6MONFX3" localSheetId="7" hidden="1">#REF!</definedName>
    <definedName name="BEx1XJ6LTRHVDQC8RSCHV6MONFX3" localSheetId="8" hidden="1">#REF!</definedName>
    <definedName name="BEx1XJ6LTRHVDQC8RSCHV6MONFX3" hidden="1">#REF!</definedName>
    <definedName name="BEx39XPS63QJ7EDCBJJWOEXFX2XB" localSheetId="7" hidden="1">#REF!</definedName>
    <definedName name="BEx39XPS63QJ7EDCBJJWOEXFX2XB" localSheetId="8" hidden="1">#REF!</definedName>
    <definedName name="BEx39XPS63QJ7EDCBJJWOEXFX2XB" hidden="1">#REF!</definedName>
    <definedName name="BEx3B6DGLREK9TOPAR2VUNEC26D0" localSheetId="7" hidden="1">#REF!</definedName>
    <definedName name="BEx3B6DGLREK9TOPAR2VUNEC26D0" localSheetId="8" hidden="1">#REF!</definedName>
    <definedName name="BEx3B6DGLREK9TOPAR2VUNEC26D0" hidden="1">#REF!</definedName>
    <definedName name="BEx3BUNERC0N1DS94QWSPTCD4BI0" localSheetId="7" hidden="1">#REF!</definedName>
    <definedName name="BEx3BUNERC0N1DS94QWSPTCD4BI0" localSheetId="8" hidden="1">#REF!</definedName>
    <definedName name="BEx3BUNERC0N1DS94QWSPTCD4BI0" hidden="1">#REF!</definedName>
    <definedName name="BEx3CKFBSVO7UJ4B0YS4GQXQMB6L" localSheetId="7" hidden="1">#REF!</definedName>
    <definedName name="BEx3CKFBSVO7UJ4B0YS4GQXQMB6L" localSheetId="8" hidden="1">#REF!</definedName>
    <definedName name="BEx3CKFBSVO7UJ4B0YS4GQXQMB6L" hidden="1">#REF!</definedName>
    <definedName name="BEx3D53TXFDNGQFDTNC0VRXGU07E" localSheetId="7" hidden="1">#REF!</definedName>
    <definedName name="BEx3D53TXFDNGQFDTNC0VRXGU07E" localSheetId="8" hidden="1">#REF!</definedName>
    <definedName name="BEx3D53TXFDNGQFDTNC0VRXGU07E" hidden="1">#REF!</definedName>
    <definedName name="BEx3DE3H47JYK627M9JKCS4Q1VOS" localSheetId="7" hidden="1">#REF!</definedName>
    <definedName name="BEx3DE3H47JYK627M9JKCS4Q1VOS" localSheetId="8" hidden="1">#REF!</definedName>
    <definedName name="BEx3DE3H47JYK627M9JKCS4Q1VOS" hidden="1">#REF!</definedName>
    <definedName name="BEx3EDM0LGKV8FC586SWKNTFALX2" localSheetId="7" hidden="1">#REF!</definedName>
    <definedName name="BEx3EDM0LGKV8FC586SWKNTFALX2" localSheetId="8" hidden="1">#REF!</definedName>
    <definedName name="BEx3EDM0LGKV8FC586SWKNTFALX2" hidden="1">#REF!</definedName>
    <definedName name="BEx3EVW0S9EC9HZ1K9LAMJKASE7P" localSheetId="7" hidden="1">#REF!</definedName>
    <definedName name="BEx3EVW0S9EC9HZ1K9LAMJKASE7P" localSheetId="8" hidden="1">#REF!</definedName>
    <definedName name="BEx3EVW0S9EC9HZ1K9LAMJKASE7P" hidden="1">#REF!</definedName>
    <definedName name="BEx3FHBJY7O8ATHK5NA5S3CCYIXW" localSheetId="7" hidden="1">#REF!</definedName>
    <definedName name="BEx3FHBJY7O8ATHK5NA5S3CCYIXW" localSheetId="8" hidden="1">#REF!</definedName>
    <definedName name="BEx3FHBJY7O8ATHK5NA5S3CCYIXW" hidden="1">#REF!</definedName>
    <definedName name="BEx3FQRBESMLD334RR7D8I2X3ZOC" localSheetId="7" hidden="1">#REF!</definedName>
    <definedName name="BEx3FQRBESMLD334RR7D8I2X3ZOC" localSheetId="8" hidden="1">#REF!</definedName>
    <definedName name="BEx3FQRBESMLD334RR7D8I2X3ZOC" hidden="1">#REF!</definedName>
    <definedName name="BEx3G8AL08G217NT6QANBYCXYOAC" localSheetId="7" hidden="1">#REF!</definedName>
    <definedName name="BEx3G8AL08G217NT6QANBYCXYOAC" localSheetId="8" hidden="1">#REF!</definedName>
    <definedName name="BEx3G8AL08G217NT6QANBYCXYOAC" hidden="1">#REF!</definedName>
    <definedName name="BEx3H0BCSUAKL36USTNIMZFLG5IK" localSheetId="7" hidden="1">#REF!</definedName>
    <definedName name="BEx3H0BCSUAKL36USTNIMZFLG5IK" localSheetId="8" hidden="1">#REF!</definedName>
    <definedName name="BEx3H0BCSUAKL36USTNIMZFLG5IK" hidden="1">#REF!</definedName>
    <definedName name="BEx3H128Y67GNES2BBP5Z1STQPFB" localSheetId="7" hidden="1">#REF!</definedName>
    <definedName name="BEx3H128Y67GNES2BBP5Z1STQPFB" localSheetId="8" hidden="1">#REF!</definedName>
    <definedName name="BEx3H128Y67GNES2BBP5Z1STQPFB" hidden="1">#REF!</definedName>
    <definedName name="BEx3HLW2FFOYV7DEN7OK2HB2BFCW" localSheetId="7" hidden="1">#REF!</definedName>
    <definedName name="BEx3HLW2FFOYV7DEN7OK2HB2BFCW" localSheetId="8" hidden="1">#REF!</definedName>
    <definedName name="BEx3HLW2FFOYV7DEN7OK2HB2BFCW" hidden="1">#REF!</definedName>
    <definedName name="BEx3ICV3EW9A89KD6OHKXO27AMPK" localSheetId="7" hidden="1">#REF!</definedName>
    <definedName name="BEx3ICV3EW9A89KD6OHKXO27AMPK" localSheetId="8" hidden="1">#REF!</definedName>
    <definedName name="BEx3ICV3EW9A89KD6OHKXO27AMPK" hidden="1">#REF!</definedName>
    <definedName name="BEx3KGU77J3DC5GSGVUZGEXT82OH" localSheetId="7" hidden="1">#REF!</definedName>
    <definedName name="BEx3KGU77J3DC5GSGVUZGEXT82OH" localSheetId="8" hidden="1">#REF!</definedName>
    <definedName name="BEx3KGU77J3DC5GSGVUZGEXT82OH" hidden="1">#REF!</definedName>
    <definedName name="BEx3KPTXHWKUI6BCGXY5I4W6NUMG" localSheetId="7" hidden="1">#REF!</definedName>
    <definedName name="BEx3KPTXHWKUI6BCGXY5I4W6NUMG" localSheetId="8" hidden="1">#REF!</definedName>
    <definedName name="BEx3KPTXHWKUI6BCGXY5I4W6NUMG" hidden="1">#REF!</definedName>
    <definedName name="BEx3L9WMZAIXYF9ZHL85CXSYGBLJ" localSheetId="7" hidden="1">#REF!</definedName>
    <definedName name="BEx3L9WMZAIXYF9ZHL85CXSYGBLJ" localSheetId="8" hidden="1">#REF!</definedName>
    <definedName name="BEx3L9WMZAIXYF9ZHL85CXSYGBLJ" hidden="1">#REF!</definedName>
    <definedName name="BEx3LS6UB8VHYNDDNAH88I8BDTBR" localSheetId="7" hidden="1">#REF!</definedName>
    <definedName name="BEx3LS6UB8VHYNDDNAH88I8BDTBR" localSheetId="8" hidden="1">#REF!</definedName>
    <definedName name="BEx3LS6UB8VHYNDDNAH88I8BDTBR" hidden="1">#REF!</definedName>
    <definedName name="BEx3MCF7B21C0DX2S6JIMGZ2T8WM" localSheetId="7" hidden="1">#REF!</definedName>
    <definedName name="BEx3MCF7B21C0DX2S6JIMGZ2T8WM" localSheetId="8" hidden="1">#REF!</definedName>
    <definedName name="BEx3MCF7B21C0DX2S6JIMGZ2T8WM" hidden="1">#REF!</definedName>
    <definedName name="BEx3MCKHNA9YF8284CT53RERGBFY" localSheetId="7" hidden="1">#REF!</definedName>
    <definedName name="BEx3MCKHNA9YF8284CT53RERGBFY" localSheetId="8" hidden="1">#REF!</definedName>
    <definedName name="BEx3MCKHNA9YF8284CT53RERGBFY" hidden="1">#REF!</definedName>
    <definedName name="BEx3MH7VBIJE9EI0GR1VQWZLRWV1" localSheetId="7" hidden="1">#REF!</definedName>
    <definedName name="BEx3MH7VBIJE9EI0GR1VQWZLRWV1" localSheetId="8" hidden="1">#REF!</definedName>
    <definedName name="BEx3MH7VBIJE9EI0GR1VQWZLRWV1" hidden="1">#REF!</definedName>
    <definedName name="BEx3O7UQ9KQON1AHETG7F395SB62" localSheetId="7" hidden="1">#REF!</definedName>
    <definedName name="BEx3O7UQ9KQON1AHETG7F395SB62" localSheetId="8" hidden="1">#REF!</definedName>
    <definedName name="BEx3O7UQ9KQON1AHETG7F395SB62" hidden="1">#REF!</definedName>
    <definedName name="BEx3PTZX8KBJVJNJGCUU0G9FP0AI" localSheetId="7" hidden="1">#REF!</definedName>
    <definedName name="BEx3PTZX8KBJVJNJGCUU0G9FP0AI" localSheetId="8" hidden="1">#REF!</definedName>
    <definedName name="BEx3PTZX8KBJVJNJGCUU0G9FP0AI" hidden="1">#REF!</definedName>
    <definedName name="BEx3Q46RB3CD42SY2M0B2Y9JT0XJ" localSheetId="7" hidden="1">#REF!</definedName>
    <definedName name="BEx3Q46RB3CD42SY2M0B2Y9JT0XJ" localSheetId="8" hidden="1">#REF!</definedName>
    <definedName name="BEx3Q46RB3CD42SY2M0B2Y9JT0XJ" hidden="1">#REF!</definedName>
    <definedName name="BEx3RFDVGAOJD65T3EPBQTT921BY" localSheetId="7" hidden="1">#REF!</definedName>
    <definedName name="BEx3RFDVGAOJD65T3EPBQTT921BY" localSheetId="8" hidden="1">#REF!</definedName>
    <definedName name="BEx3RFDVGAOJD65T3EPBQTT921BY" hidden="1">#REF!</definedName>
    <definedName name="BEx3SXHD869VW3070AAGUFLZJT0O" localSheetId="7" hidden="1">#REF!</definedName>
    <definedName name="BEx3SXHD869VW3070AAGUFLZJT0O" localSheetId="8" hidden="1">#REF!</definedName>
    <definedName name="BEx3SXHD869VW3070AAGUFLZJT0O" hidden="1">#REF!</definedName>
    <definedName name="BEx3T90SGEDQAQANQ0RJJUYCJQD1" localSheetId="7" hidden="1">#REF!</definedName>
    <definedName name="BEx3T90SGEDQAQANQ0RJJUYCJQD1" localSheetId="8" hidden="1">#REF!</definedName>
    <definedName name="BEx3T90SGEDQAQANQ0RJJUYCJQD1" hidden="1">#REF!</definedName>
    <definedName name="BEx3TC61JCN3TQ4GFSHF8N51M3K7" localSheetId="7" hidden="1">#REF!</definedName>
    <definedName name="BEx3TC61JCN3TQ4GFSHF8N51M3K7" localSheetId="8" hidden="1">#REF!</definedName>
    <definedName name="BEx3TC61JCN3TQ4GFSHF8N51M3K7" hidden="1">#REF!</definedName>
    <definedName name="BEx3TDD6MG3K0M3ODNDIYD662WUB" localSheetId="7" hidden="1">#REF!</definedName>
    <definedName name="BEx3TDD6MG3K0M3ODNDIYD662WUB" localSheetId="8" hidden="1">#REF!</definedName>
    <definedName name="BEx3TDD6MG3K0M3ODNDIYD662WUB" hidden="1">#REF!</definedName>
    <definedName name="BEx3TMYFZZJUA4J8UVP7L463T6D0" localSheetId="7" hidden="1">#REF!</definedName>
    <definedName name="BEx3TMYFZZJUA4J8UVP7L463T6D0" localSheetId="8" hidden="1">#REF!</definedName>
    <definedName name="BEx3TMYFZZJUA4J8UVP7L463T6D0" hidden="1">#REF!</definedName>
    <definedName name="BEx3TOWOIOR3KH088ZQNXFOHKPSH" localSheetId="7" hidden="1">#REF!</definedName>
    <definedName name="BEx3TOWOIOR3KH088ZQNXFOHKPSH" localSheetId="8" hidden="1">#REF!</definedName>
    <definedName name="BEx3TOWOIOR3KH088ZQNXFOHKPSH" hidden="1">#REF!</definedName>
    <definedName name="BEx3TS1VF4CB2N4XVTSI4XQJWRW9" localSheetId="7" hidden="1">#REF!</definedName>
    <definedName name="BEx3TS1VF4CB2N4XVTSI4XQJWRW9" localSheetId="8" hidden="1">#REF!</definedName>
    <definedName name="BEx3TS1VF4CB2N4XVTSI4XQJWRW9" hidden="1">#REF!</definedName>
    <definedName name="BEx58O1W6AFD3ETRZWL0J1H0D2A2" localSheetId="7" hidden="1">#REF!</definedName>
    <definedName name="BEx58O1W6AFD3ETRZWL0J1H0D2A2" localSheetId="8" hidden="1">#REF!</definedName>
    <definedName name="BEx58O1W6AFD3ETRZWL0J1H0D2A2" hidden="1">#REF!</definedName>
    <definedName name="BEx593S930XWYI7AWR6Y7BLCZWO0" localSheetId="7" hidden="1">#REF!</definedName>
    <definedName name="BEx593S930XWYI7AWR6Y7BLCZWO0" localSheetId="8" hidden="1">#REF!</definedName>
    <definedName name="BEx593S930XWYI7AWR6Y7BLCZWO0" hidden="1">#REF!</definedName>
    <definedName name="BEx59BA064BMDNZQ353YZIGWQC6E" localSheetId="7" hidden="1">#REF!</definedName>
    <definedName name="BEx59BA064BMDNZQ353YZIGWQC6E" localSheetId="8" hidden="1">#REF!</definedName>
    <definedName name="BEx59BA064BMDNZQ353YZIGWQC6E" hidden="1">#REF!</definedName>
    <definedName name="BEx59S29C4QXRCAX9GV3NN7R4PDS" localSheetId="7" hidden="1">#REF!</definedName>
    <definedName name="BEx59S29C4QXRCAX9GV3NN7R4PDS" localSheetId="8" hidden="1">#REF!</definedName>
    <definedName name="BEx59S29C4QXRCAX9GV3NN7R4PDS" hidden="1">#REF!</definedName>
    <definedName name="BEx5A3QZVSJ08M05MDGIRE8D74MV" localSheetId="7" hidden="1">#REF!</definedName>
    <definedName name="BEx5A3QZVSJ08M05MDGIRE8D74MV" localSheetId="8" hidden="1">#REF!</definedName>
    <definedName name="BEx5A3QZVSJ08M05MDGIRE8D74MV" hidden="1">#REF!</definedName>
    <definedName name="BEx5ABUD2NMTG4XZ9NX8318NKI69" localSheetId="7" hidden="1">#REF!</definedName>
    <definedName name="BEx5ABUD2NMTG4XZ9NX8318NKI69" localSheetId="8" hidden="1">#REF!</definedName>
    <definedName name="BEx5ABUD2NMTG4XZ9NX8318NKI69" hidden="1">#REF!</definedName>
    <definedName name="BEx5AMS3AXYBPKIVK2G5JGZ02KIC" localSheetId="7" hidden="1">#REF!</definedName>
    <definedName name="BEx5AMS3AXYBPKIVK2G5JGZ02KIC" localSheetId="8" hidden="1">#REF!</definedName>
    <definedName name="BEx5AMS3AXYBPKIVK2G5JGZ02KIC" hidden="1">#REF!</definedName>
    <definedName name="BEx5AZ2GXSIQE9UPALH32YYLZNTC" localSheetId="7" hidden="1">#REF!</definedName>
    <definedName name="BEx5AZ2GXSIQE9UPALH32YYLZNTC" localSheetId="8" hidden="1">#REF!</definedName>
    <definedName name="BEx5AZ2GXSIQE9UPALH32YYLZNTC" hidden="1">#REF!</definedName>
    <definedName name="BEx5B8I83PF5DHF9E9F1PS757JOS" localSheetId="7" hidden="1">#REF!</definedName>
    <definedName name="BEx5B8I83PF5DHF9E9F1PS757JOS" localSheetId="8" hidden="1">#REF!</definedName>
    <definedName name="BEx5B8I83PF5DHF9E9F1PS757JOS" hidden="1">#REF!</definedName>
    <definedName name="BEx5BD5KHF5H6VZUHRELERJV30K9" localSheetId="7" hidden="1">#REF!</definedName>
    <definedName name="BEx5BD5KHF5H6VZUHRELERJV30K9" localSheetId="8" hidden="1">#REF!</definedName>
    <definedName name="BEx5BD5KHF5H6VZUHRELERJV30K9" hidden="1">#REF!</definedName>
    <definedName name="BEx5DL69T1NDKLNVQOJ7QS9HK2RU" localSheetId="7" hidden="1">#REF!</definedName>
    <definedName name="BEx5DL69T1NDKLNVQOJ7QS9HK2RU" localSheetId="8" hidden="1">#REF!</definedName>
    <definedName name="BEx5DL69T1NDKLNVQOJ7QS9HK2RU" hidden="1">#REF!</definedName>
    <definedName name="BEx5EDY1SRAUOQL60BZNMWK8EYXM" localSheetId="7" hidden="1">#REF!</definedName>
    <definedName name="BEx5EDY1SRAUOQL60BZNMWK8EYXM" localSheetId="8" hidden="1">#REF!</definedName>
    <definedName name="BEx5EDY1SRAUOQL60BZNMWK8EYXM" hidden="1">#REF!</definedName>
    <definedName name="BEx5FGLQV2NQUIJGSNBY9ZMZU568" localSheetId="7" hidden="1">#REF!</definedName>
    <definedName name="BEx5FGLQV2NQUIJGSNBY9ZMZU568" localSheetId="8" hidden="1">#REF!</definedName>
    <definedName name="BEx5FGLQV2NQUIJGSNBY9ZMZU568" hidden="1">#REF!</definedName>
    <definedName name="BEx5GXI1Y15S52E8XGUYJ1S37JAZ" localSheetId="7" hidden="1">#REF!</definedName>
    <definedName name="BEx5GXI1Y15S52E8XGUYJ1S37JAZ" localSheetId="8" hidden="1">#REF!</definedName>
    <definedName name="BEx5GXI1Y15S52E8XGUYJ1S37JAZ" hidden="1">#REF!</definedName>
    <definedName name="BEx5HMJ264VWR1SO0TKF3CPN9V5M" localSheetId="7" hidden="1">#REF!</definedName>
    <definedName name="BEx5HMJ264VWR1SO0TKF3CPN9V5M" localSheetId="8" hidden="1">#REF!</definedName>
    <definedName name="BEx5HMJ264VWR1SO0TKF3CPN9V5M" hidden="1">#REF!</definedName>
    <definedName name="BEx5ILLAXM0A5LW6I1RJ1NNQA5GA" localSheetId="7" hidden="1">#REF!</definedName>
    <definedName name="BEx5ILLAXM0A5LW6I1RJ1NNQA5GA" localSheetId="8" hidden="1">#REF!</definedName>
    <definedName name="BEx5ILLAXM0A5LW6I1RJ1NNQA5GA" hidden="1">#REF!</definedName>
    <definedName name="BEx5K7FOCGY5T4UMBXSOQ1DCDFQY" localSheetId="7" hidden="1">#REF!</definedName>
    <definedName name="BEx5K7FOCGY5T4UMBXSOQ1DCDFQY" localSheetId="8" hidden="1">#REF!</definedName>
    <definedName name="BEx5K7FOCGY5T4UMBXSOQ1DCDFQY" hidden="1">#REF!</definedName>
    <definedName name="BEx5KLO3XS0I638UKRU6A2E7GV7D" localSheetId="7" hidden="1">#REF!</definedName>
    <definedName name="BEx5KLO3XS0I638UKRU6A2E7GV7D" localSheetId="8" hidden="1">#REF!</definedName>
    <definedName name="BEx5KLO3XS0I638UKRU6A2E7GV7D" hidden="1">#REF!</definedName>
    <definedName name="BEx5KLTMF07UT65858ORLLI6H1ND" localSheetId="7" hidden="1">#REF!</definedName>
    <definedName name="BEx5KLTMF07UT65858ORLLI6H1ND" localSheetId="8" hidden="1">#REF!</definedName>
    <definedName name="BEx5KLTMF07UT65858ORLLI6H1ND" hidden="1">#REF!</definedName>
    <definedName name="BEx5KTWR6UC1G6FZUG76YH4ADGW6" localSheetId="7" hidden="1">#REF!</definedName>
    <definedName name="BEx5KTWR6UC1G6FZUG76YH4ADGW6" localSheetId="8" hidden="1">#REF!</definedName>
    <definedName name="BEx5KTWR6UC1G6FZUG76YH4ADGW6" hidden="1">#REF!</definedName>
    <definedName name="BEx5KY3ZU6A1675YRFIG8O2JY3B3" localSheetId="7" hidden="1">#REF!</definedName>
    <definedName name="BEx5KY3ZU6A1675YRFIG8O2JY3B3" localSheetId="8" hidden="1">#REF!</definedName>
    <definedName name="BEx5KY3ZU6A1675YRFIG8O2JY3B3" hidden="1">#REF!</definedName>
    <definedName name="BEx5LISG9WVDGFZRCTU5D2AD02AH" localSheetId="7" hidden="1">#REF!</definedName>
    <definedName name="BEx5LISG9WVDGFZRCTU5D2AD02AH" localSheetId="8" hidden="1">#REF!</definedName>
    <definedName name="BEx5LISG9WVDGFZRCTU5D2AD02AH" hidden="1">#REF!</definedName>
    <definedName name="BEx5LZQ04J1P84R70WT4THGZVI0X" localSheetId="7" hidden="1">#REF!</definedName>
    <definedName name="BEx5LZQ04J1P84R70WT4THGZVI0X" localSheetId="8" hidden="1">#REF!</definedName>
    <definedName name="BEx5LZQ04J1P84R70WT4THGZVI0X" hidden="1">#REF!</definedName>
    <definedName name="BEx5MACXYPYMNILP6WMIOGODLP9K" localSheetId="7" hidden="1">#REF!</definedName>
    <definedName name="BEx5MACXYPYMNILP6WMIOGODLP9K" localSheetId="8" hidden="1">#REF!</definedName>
    <definedName name="BEx5MACXYPYMNILP6WMIOGODLP9K" hidden="1">#REF!</definedName>
    <definedName name="BEx5MZ8HHE6Q3GH4DJUFFUDHAC0B" localSheetId="7" hidden="1">#REF!</definedName>
    <definedName name="BEx5MZ8HHE6Q3GH4DJUFFUDHAC0B" localSheetId="8" hidden="1">#REF!</definedName>
    <definedName name="BEx5MZ8HHE6Q3GH4DJUFFUDHAC0B" hidden="1">#REF!</definedName>
    <definedName name="BEx5O456Y5KKAQNWBQTZ2G6R2CUY" localSheetId="7" hidden="1">#REF!</definedName>
    <definedName name="BEx5O456Y5KKAQNWBQTZ2G6R2CUY" localSheetId="8" hidden="1">#REF!</definedName>
    <definedName name="BEx5O456Y5KKAQNWBQTZ2G6R2CUY" hidden="1">#REF!</definedName>
    <definedName name="BEx5OBS9OF3EU2J0Y2DV3WS5SBZ2" localSheetId="7" hidden="1">#REF!</definedName>
    <definedName name="BEx5OBS9OF3EU2J0Y2DV3WS5SBZ2" localSheetId="8" hidden="1">#REF!</definedName>
    <definedName name="BEx5OBS9OF3EU2J0Y2DV3WS5SBZ2" hidden="1">#REF!</definedName>
    <definedName name="BEx5OODEV2C6ZAVQ9WUV06PILH8Q" localSheetId="7" hidden="1">#REF!</definedName>
    <definedName name="BEx5OODEV2C6ZAVQ9WUV06PILH8Q" localSheetId="8" hidden="1">#REF!</definedName>
    <definedName name="BEx5OODEV2C6ZAVQ9WUV06PILH8Q" hidden="1">#REF!</definedName>
    <definedName name="BEx5P25RG8EWFOH3E5Z8TZGEKDRX" localSheetId="7" hidden="1">#REF!</definedName>
    <definedName name="BEx5P25RG8EWFOH3E5Z8TZGEKDRX" localSheetId="8" hidden="1">#REF!</definedName>
    <definedName name="BEx5P25RG8EWFOH3E5Z8TZGEKDRX" hidden="1">#REF!</definedName>
    <definedName name="BEx5PUBZ6QV225MNGBIYEB5GYHBN" localSheetId="7" hidden="1">#REF!</definedName>
    <definedName name="BEx5PUBZ6QV225MNGBIYEB5GYHBN" localSheetId="8" hidden="1">#REF!</definedName>
    <definedName name="BEx5PUBZ6QV225MNGBIYEB5GYHBN" hidden="1">#REF!</definedName>
    <definedName name="BEx73Y0A4OLDNOASYVVSJNIGY0QT" localSheetId="7" hidden="1">#REF!</definedName>
    <definedName name="BEx73Y0A4OLDNOASYVVSJNIGY0QT" localSheetId="8" hidden="1">#REF!</definedName>
    <definedName name="BEx73Y0A4OLDNOASYVVSJNIGY0QT" hidden="1">#REF!</definedName>
    <definedName name="BEx765VMSNHRRVNG2W9EWCDWCCXK" localSheetId="7" hidden="1">#REF!</definedName>
    <definedName name="BEx765VMSNHRRVNG2W9EWCDWCCXK" localSheetId="8" hidden="1">#REF!</definedName>
    <definedName name="BEx765VMSNHRRVNG2W9EWCDWCCXK" hidden="1">#REF!</definedName>
    <definedName name="BEx7689ZMFLCQVGIUDLP0N1D59GU" localSheetId="7" hidden="1">#REF!</definedName>
    <definedName name="BEx7689ZMFLCQVGIUDLP0N1D59GU" localSheetId="8" hidden="1">#REF!</definedName>
    <definedName name="BEx7689ZMFLCQVGIUDLP0N1D59GU" hidden="1">#REF!</definedName>
    <definedName name="BEx771Y5JBBV1NTOJL3B5P328FZS" localSheetId="7" hidden="1">#REF!</definedName>
    <definedName name="BEx771Y5JBBV1NTOJL3B5P328FZS" localSheetId="8" hidden="1">#REF!</definedName>
    <definedName name="BEx771Y5JBBV1NTOJL3B5P328FZS" hidden="1">#REF!</definedName>
    <definedName name="BEx7870CBP343OT1IIA0I9BB9SP0" localSheetId="7" hidden="1">#REF!</definedName>
    <definedName name="BEx7870CBP343OT1IIA0I9BB9SP0" localSheetId="8" hidden="1">#REF!</definedName>
    <definedName name="BEx7870CBP343OT1IIA0I9BB9SP0" hidden="1">#REF!</definedName>
    <definedName name="BEx78C3KCXG2A5C7Z7L6PUQNDP91" localSheetId="7" hidden="1">#REF!</definedName>
    <definedName name="BEx78C3KCXG2A5C7Z7L6PUQNDP91" localSheetId="8" hidden="1">#REF!</definedName>
    <definedName name="BEx78C3KCXG2A5C7Z7L6PUQNDP91" hidden="1">#REF!</definedName>
    <definedName name="BEx79RI2FMCPD9CSSYPC66JDDQIM" localSheetId="7" hidden="1">#REF!</definedName>
    <definedName name="BEx79RI2FMCPD9CSSYPC66JDDQIM" localSheetId="8" hidden="1">#REF!</definedName>
    <definedName name="BEx79RI2FMCPD9CSSYPC66JDDQIM" hidden="1">#REF!</definedName>
    <definedName name="BEx7AGTPPYFNFJ30NJ3MRPGURHNB" localSheetId="7" hidden="1">#REF!</definedName>
    <definedName name="BEx7AGTPPYFNFJ30NJ3MRPGURHNB" localSheetId="8" hidden="1">#REF!</definedName>
    <definedName name="BEx7AGTPPYFNFJ30NJ3MRPGURHNB" hidden="1">#REF!</definedName>
    <definedName name="BEx7AXLSHP7HWORVRER9Q5SOIHGD" localSheetId="7" hidden="1">#REF!</definedName>
    <definedName name="BEx7AXLSHP7HWORVRER9Q5SOIHGD" localSheetId="8" hidden="1">#REF!</definedName>
    <definedName name="BEx7AXLSHP7HWORVRER9Q5SOIHGD" hidden="1">#REF!</definedName>
    <definedName name="BEx7AZUTME180WCCR458GE8BIDLW" localSheetId="7" hidden="1">#REF!</definedName>
    <definedName name="BEx7AZUTME180WCCR458GE8BIDLW" localSheetId="8" hidden="1">#REF!</definedName>
    <definedName name="BEx7AZUTME180WCCR458GE8BIDLW" hidden="1">#REF!</definedName>
    <definedName name="BEx7BC560FJZSPCZOC0CMO5HS8PW" localSheetId="7" hidden="1">#REF!</definedName>
    <definedName name="BEx7BC560FJZSPCZOC0CMO5HS8PW" localSheetId="8" hidden="1">#REF!</definedName>
    <definedName name="BEx7BC560FJZSPCZOC0CMO5HS8PW" hidden="1">#REF!</definedName>
    <definedName name="BEx7D4VJ70P9DPU01N0HKRUM1RPB" localSheetId="7" hidden="1">#REF!</definedName>
    <definedName name="BEx7D4VJ70P9DPU01N0HKRUM1RPB" localSheetId="8" hidden="1">#REF!</definedName>
    <definedName name="BEx7D4VJ70P9DPU01N0HKRUM1RPB" hidden="1">#REF!</definedName>
    <definedName name="BEx7DGKCLIUG9QERN8PTUB0PJSN8" localSheetId="7" hidden="1">#REF!</definedName>
    <definedName name="BEx7DGKCLIUG9QERN8PTUB0PJSN8" localSheetId="8" hidden="1">#REF!</definedName>
    <definedName name="BEx7DGKCLIUG9QERN8PTUB0PJSN8" hidden="1">#REF!</definedName>
    <definedName name="BEx7DUSR4UM6EBI71OKVNMZ33LY1" localSheetId="7" hidden="1">#REF!</definedName>
    <definedName name="BEx7DUSR4UM6EBI71OKVNMZ33LY1" localSheetId="8" hidden="1">#REF!</definedName>
    <definedName name="BEx7DUSR4UM6EBI71OKVNMZ33LY1" hidden="1">#REF!</definedName>
    <definedName name="BEx7E3HTXUDM3G7SXE91WA2EA8RI" localSheetId="7" hidden="1">#REF!</definedName>
    <definedName name="BEx7E3HTXUDM3G7SXE91WA2EA8RI" localSheetId="8" hidden="1">#REF!</definedName>
    <definedName name="BEx7E3HTXUDM3G7SXE91WA2EA8RI" hidden="1">#REF!</definedName>
    <definedName name="BEx7EP80WWVRVVYDS5IG75H496C5" localSheetId="7" hidden="1">#REF!</definedName>
    <definedName name="BEx7EP80WWVRVVYDS5IG75H496C5" localSheetId="8" hidden="1">#REF!</definedName>
    <definedName name="BEx7EP80WWVRVVYDS5IG75H496C5" hidden="1">#REF!</definedName>
    <definedName name="BEx7EPDD0Q4P6TF4FI8H7HS7RVPM" localSheetId="7" hidden="1">#REF!</definedName>
    <definedName name="BEx7EPDD0Q4P6TF4FI8H7HS7RVPM" localSheetId="8" hidden="1">#REF!</definedName>
    <definedName name="BEx7EPDD0Q4P6TF4FI8H7HS7RVPM" hidden="1">#REF!</definedName>
    <definedName name="BEx7ES7WANM3AMF8755MKTHCHWXQ" localSheetId="7" hidden="1">#REF!</definedName>
    <definedName name="BEx7ES7WANM3AMF8755MKTHCHWXQ" localSheetId="8" hidden="1">#REF!</definedName>
    <definedName name="BEx7ES7WANM3AMF8755MKTHCHWXQ" hidden="1">#REF!</definedName>
    <definedName name="BEx7FKU8YV5UAD2ZEQ2V93CJP6N2" localSheetId="7" hidden="1">#REF!</definedName>
    <definedName name="BEx7FKU8YV5UAD2ZEQ2V93CJP6N2" localSheetId="8" hidden="1">#REF!</definedName>
    <definedName name="BEx7FKU8YV5UAD2ZEQ2V93CJP6N2" hidden="1">#REF!</definedName>
    <definedName name="BEx7G1675I1HCHRICU9LJJWVTLCS" localSheetId="7" hidden="1">#REF!</definedName>
    <definedName name="BEx7G1675I1HCHRICU9LJJWVTLCS" localSheetId="8" hidden="1">#REF!</definedName>
    <definedName name="BEx7G1675I1HCHRICU9LJJWVTLCS" hidden="1">#REF!</definedName>
    <definedName name="BEx7G4WYC777T0T2O076BQ1CKA4R" localSheetId="7" hidden="1">#REF!</definedName>
    <definedName name="BEx7G4WYC777T0T2O076BQ1CKA4R" localSheetId="8" hidden="1">#REF!</definedName>
    <definedName name="BEx7G4WYC777T0T2O076BQ1CKA4R" hidden="1">#REF!</definedName>
    <definedName name="BEx7G6KE4UVLF4367SL1WNQ4BSCY" localSheetId="7" hidden="1">#REF!</definedName>
    <definedName name="BEx7G6KE4UVLF4367SL1WNQ4BSCY" localSheetId="8" hidden="1">#REF!</definedName>
    <definedName name="BEx7G6KE4UVLF4367SL1WNQ4BSCY" hidden="1">#REF!</definedName>
    <definedName name="BEx7HS416LETDEMT7WQ40IYN0VY7" localSheetId="7" hidden="1">#REF!</definedName>
    <definedName name="BEx7HS416LETDEMT7WQ40IYN0VY7" localSheetId="8" hidden="1">#REF!</definedName>
    <definedName name="BEx7HS416LETDEMT7WQ40IYN0VY7" hidden="1">#REF!</definedName>
    <definedName name="BEx7IY2EV9CRLVNQFRW9O4F9BWZH" localSheetId="7" hidden="1">#REF!</definedName>
    <definedName name="BEx7IY2EV9CRLVNQFRW9O4F9BWZH" localSheetId="8" hidden="1">#REF!</definedName>
    <definedName name="BEx7IY2EV9CRLVNQFRW9O4F9BWZH" hidden="1">#REF!</definedName>
    <definedName name="BEx7JDSYWXPUF8RKC731Z8G1B27Y" localSheetId="7" hidden="1">#REF!</definedName>
    <definedName name="BEx7JDSYWXPUF8RKC731Z8G1B27Y" localSheetId="8" hidden="1">#REF!</definedName>
    <definedName name="BEx7JDSYWXPUF8RKC731Z8G1B27Y" hidden="1">#REF!</definedName>
    <definedName name="BEx7JGI1O9GZDUHDP82GR31JLQL8" localSheetId="7" hidden="1">#REF!</definedName>
    <definedName name="BEx7JGI1O9GZDUHDP82GR31JLQL8" localSheetId="8" hidden="1">#REF!</definedName>
    <definedName name="BEx7JGI1O9GZDUHDP82GR31JLQL8" hidden="1">#REF!</definedName>
    <definedName name="BEx7KKI9S9SEZDLOIMRSQ8JQOJT4" localSheetId="7" hidden="1">#REF!</definedName>
    <definedName name="BEx7KKI9S9SEZDLOIMRSQ8JQOJT4" localSheetId="8" hidden="1">#REF!</definedName>
    <definedName name="BEx7KKI9S9SEZDLOIMRSQ8JQOJT4" hidden="1">#REF!</definedName>
    <definedName name="BEx7L4AI0CXM65MR56TE753E33UE" localSheetId="7" hidden="1">#REF!</definedName>
    <definedName name="BEx7L4AI0CXM65MR56TE753E33UE" localSheetId="8" hidden="1">#REF!</definedName>
    <definedName name="BEx7L4AI0CXM65MR56TE753E33UE" hidden="1">#REF!</definedName>
    <definedName name="BEx7L6DV256RJKEE5MP8MV821NP2" localSheetId="7" hidden="1">#REF!</definedName>
    <definedName name="BEx7L6DV256RJKEE5MP8MV821NP2" localSheetId="8" hidden="1">#REF!</definedName>
    <definedName name="BEx7L6DV256RJKEE5MP8MV821NP2" hidden="1">#REF!</definedName>
    <definedName name="BEx7N00S7KVMQDLP3SC7FI18HHSE" localSheetId="7" hidden="1">#REF!</definedName>
    <definedName name="BEx7N00S7KVMQDLP3SC7FI18HHSE" localSheetId="8" hidden="1">#REF!</definedName>
    <definedName name="BEx7N00S7KVMQDLP3SC7FI18HHSE" hidden="1">#REF!</definedName>
    <definedName name="BEx90PWT26CUZC4QBYPIGOIQRK57" localSheetId="7" hidden="1">#REF!</definedName>
    <definedName name="BEx90PWT26CUZC4QBYPIGOIQRK57" localSheetId="8" hidden="1">#REF!</definedName>
    <definedName name="BEx90PWT26CUZC4QBYPIGOIQRK57" hidden="1">#REF!</definedName>
    <definedName name="BEx925M3H98PWAPIVXEFUO0J02NS" localSheetId="7" hidden="1">#REF!</definedName>
    <definedName name="BEx925M3H98PWAPIVXEFUO0J02NS" localSheetId="8" hidden="1">#REF!</definedName>
    <definedName name="BEx925M3H98PWAPIVXEFUO0J02NS" hidden="1">#REF!</definedName>
    <definedName name="BEx929CWD6XCSUHBR0V5BUUGIE4W" localSheetId="7" hidden="1">#REF!</definedName>
    <definedName name="BEx929CWD6XCSUHBR0V5BUUGIE4W" localSheetId="8" hidden="1">#REF!</definedName>
    <definedName name="BEx929CWD6XCSUHBR0V5BUUGIE4W" hidden="1">#REF!</definedName>
    <definedName name="BEx92SZHV0ST4Q1BSOHCW0ZAMVV9" localSheetId="7" hidden="1">#REF!</definedName>
    <definedName name="BEx92SZHV0ST4Q1BSOHCW0ZAMVV9" localSheetId="8" hidden="1">#REF!</definedName>
    <definedName name="BEx92SZHV0ST4Q1BSOHCW0ZAMVV9" hidden="1">#REF!</definedName>
    <definedName name="BEx92VU449ZVATFK8XRZJDXZY42I" localSheetId="7" hidden="1">#REF!</definedName>
    <definedName name="BEx92VU449ZVATFK8XRZJDXZY42I" localSheetId="8" hidden="1">#REF!</definedName>
    <definedName name="BEx92VU449ZVATFK8XRZJDXZY42I" hidden="1">#REF!</definedName>
    <definedName name="BEx92XHCVU1KMOOU6FAX1QSMK5V3" localSheetId="7" hidden="1">#REF!</definedName>
    <definedName name="BEx92XHCVU1KMOOU6FAX1QSMK5V3" localSheetId="8" hidden="1">#REF!</definedName>
    <definedName name="BEx92XHCVU1KMOOU6FAX1QSMK5V3" hidden="1">#REF!</definedName>
    <definedName name="BEx941CDPJKDKGCRWGMVPJX1AY8N" localSheetId="7" hidden="1">#REF!</definedName>
    <definedName name="BEx941CDPJKDKGCRWGMVPJX1AY8N" localSheetId="8" hidden="1">#REF!</definedName>
    <definedName name="BEx941CDPJKDKGCRWGMVPJX1AY8N" hidden="1">#REF!</definedName>
    <definedName name="BEx94MRR3F2567DTEU2XYWQ1H5T7" localSheetId="7" hidden="1">#REF!</definedName>
    <definedName name="BEx94MRR3F2567DTEU2XYWQ1H5T7" localSheetId="8" hidden="1">#REF!</definedName>
    <definedName name="BEx94MRR3F2567DTEU2XYWQ1H5T7" hidden="1">#REF!</definedName>
    <definedName name="BEx94T2D2RX8K11UX4L7GBCE15J4" localSheetId="7" hidden="1">#REF!</definedName>
    <definedName name="BEx94T2D2RX8K11UX4L7GBCE15J4" localSheetId="8" hidden="1">#REF!</definedName>
    <definedName name="BEx94T2D2RX8K11UX4L7GBCE15J4" hidden="1">#REF!</definedName>
    <definedName name="BEx94V0FDLW7LK3IAU25M5AHJSJH" localSheetId="7" hidden="1">#REF!</definedName>
    <definedName name="BEx94V0FDLW7LK3IAU25M5AHJSJH" localSheetId="8" hidden="1">#REF!</definedName>
    <definedName name="BEx94V0FDLW7LK3IAU25M5AHJSJH" hidden="1">#REF!</definedName>
    <definedName name="BEx96AK8XX91JLLMJYIF0198BFS5" localSheetId="7" hidden="1">#REF!</definedName>
    <definedName name="BEx96AK8XX91JLLMJYIF0198BFS5" localSheetId="8" hidden="1">#REF!</definedName>
    <definedName name="BEx96AK8XX91JLLMJYIF0198BFS5" hidden="1">#REF!</definedName>
    <definedName name="BEx96P8WC0ZUP1ZAVUL4VOFZS9WW" localSheetId="7" hidden="1">#REF!</definedName>
    <definedName name="BEx96P8WC0ZUP1ZAVUL4VOFZS9WW" localSheetId="8" hidden="1">#REF!</definedName>
    <definedName name="BEx96P8WC0ZUP1ZAVUL4VOFZS9WW" hidden="1">#REF!</definedName>
    <definedName name="BEx96UXXLJKX4WJ5M8B56ASIGBIS" localSheetId="7" hidden="1">#REF!</definedName>
    <definedName name="BEx96UXXLJKX4WJ5M8B56ASIGBIS" localSheetId="8" hidden="1">#REF!</definedName>
    <definedName name="BEx96UXXLJKX4WJ5M8B56ASIGBIS" hidden="1">#REF!</definedName>
    <definedName name="BEx97FM9GAXIDZX7ZUVRZDXO7B8T" localSheetId="7" hidden="1">#REF!</definedName>
    <definedName name="BEx97FM9GAXIDZX7ZUVRZDXO7B8T" localSheetId="8" hidden="1">#REF!</definedName>
    <definedName name="BEx97FM9GAXIDZX7ZUVRZDXO7B8T" hidden="1">#REF!</definedName>
    <definedName name="BEx98DS9NBRU8OAKDORM6URAUYHN" localSheetId="7" hidden="1">#REF!</definedName>
    <definedName name="BEx98DS9NBRU8OAKDORM6URAUYHN" localSheetId="8" hidden="1">#REF!</definedName>
    <definedName name="BEx98DS9NBRU8OAKDORM6URAUYHN" hidden="1">#REF!</definedName>
    <definedName name="BEx98LVKSD5PICE7MTD18JD6DN8X" localSheetId="7" hidden="1">#REF!</definedName>
    <definedName name="BEx98LVKSD5PICE7MTD18JD6DN8X" localSheetId="8" hidden="1">#REF!</definedName>
    <definedName name="BEx98LVKSD5PICE7MTD18JD6DN8X" hidden="1">#REF!</definedName>
    <definedName name="BEx995CVOSINW6GED4FFQ5JXV9WC" localSheetId="7" hidden="1">#REF!</definedName>
    <definedName name="BEx995CVOSINW6GED4FFQ5JXV9WC" localSheetId="8" hidden="1">#REF!</definedName>
    <definedName name="BEx995CVOSINW6GED4FFQ5JXV9WC" hidden="1">#REF!</definedName>
    <definedName name="BEx9B18PHKFP61A42WWQBXT0VRGM" localSheetId="7" hidden="1">#REF!</definedName>
    <definedName name="BEx9B18PHKFP61A42WWQBXT0VRGM" localSheetId="8" hidden="1">#REF!</definedName>
    <definedName name="BEx9B18PHKFP61A42WWQBXT0VRGM" hidden="1">#REF!</definedName>
    <definedName name="BEx9CEUASCT88T0L8XQKKBPDTO3F" localSheetId="7" hidden="1">#REF!</definedName>
    <definedName name="BEx9CEUASCT88T0L8XQKKBPDTO3F" localSheetId="8" hidden="1">#REF!</definedName>
    <definedName name="BEx9CEUASCT88T0L8XQKKBPDTO3F" hidden="1">#REF!</definedName>
    <definedName name="BEx9CFFUM6XO1PX1UI6DD5ANOOC9" localSheetId="7" hidden="1">#REF!</definedName>
    <definedName name="BEx9CFFUM6XO1PX1UI6DD5ANOOC9" localSheetId="8" hidden="1">#REF!</definedName>
    <definedName name="BEx9CFFUM6XO1PX1UI6DD5ANOOC9" hidden="1">#REF!</definedName>
    <definedName name="BEx9DOEATR57T3AET7XVVUKMKOPY" localSheetId="7" hidden="1">#REF!</definedName>
    <definedName name="BEx9DOEATR57T3AET7XVVUKMKOPY" localSheetId="8" hidden="1">#REF!</definedName>
    <definedName name="BEx9DOEATR57T3AET7XVVUKMKOPY" hidden="1">#REF!</definedName>
    <definedName name="BEx9FEA4ROWAF4VCVY3LR0BQ5EUD" localSheetId="7" hidden="1">#REF!</definedName>
    <definedName name="BEx9FEA4ROWAF4VCVY3LR0BQ5EUD" localSheetId="8" hidden="1">#REF!</definedName>
    <definedName name="BEx9FEA4ROWAF4VCVY3LR0BQ5EUD" hidden="1">#REF!</definedName>
    <definedName name="BEx9FLML3EODGOJH4ENFGWE88FJO" localSheetId="7" hidden="1">#REF!</definedName>
    <definedName name="BEx9FLML3EODGOJH4ENFGWE88FJO" localSheetId="8" hidden="1">#REF!</definedName>
    <definedName name="BEx9FLML3EODGOJH4ENFGWE88FJO" hidden="1">#REF!</definedName>
    <definedName name="BEx9FVYQ8U2QG8Q8ENPZR02JQPV4" localSheetId="7" hidden="1">#REF!</definedName>
    <definedName name="BEx9FVYQ8U2QG8Q8ENPZR02JQPV4" localSheetId="8" hidden="1">#REF!</definedName>
    <definedName name="BEx9FVYQ8U2QG8Q8ENPZR02JQPV4" hidden="1">#REF!</definedName>
    <definedName name="BEx9G6WG4QVRE75NFDH9AK9ENFM1" localSheetId="7" hidden="1">#REF!</definedName>
    <definedName name="BEx9G6WG4QVRE75NFDH9AK9ENFM1" localSheetId="8" hidden="1">#REF!</definedName>
    <definedName name="BEx9G6WG4QVRE75NFDH9AK9ENFM1" hidden="1">#REF!</definedName>
    <definedName name="BEx9GRFM4UC40IJ5CKFB120CV0MG" localSheetId="7" hidden="1">#REF!</definedName>
    <definedName name="BEx9GRFM4UC40IJ5CKFB120CV0MG" localSheetId="8" hidden="1">#REF!</definedName>
    <definedName name="BEx9GRFM4UC40IJ5CKFB120CV0MG" hidden="1">#REF!</definedName>
    <definedName name="BEx9GWJ26T0WLA3Q0197TM3186KU" localSheetId="7" hidden="1">#REF!</definedName>
    <definedName name="BEx9GWJ26T0WLA3Q0197TM3186KU" localSheetId="8" hidden="1">#REF!</definedName>
    <definedName name="BEx9GWJ26T0WLA3Q0197TM3186KU" hidden="1">#REF!</definedName>
    <definedName name="BEx9HD0IAEEP7F9UP5Z68MOHC0U1" localSheetId="7" hidden="1">#REF!</definedName>
    <definedName name="BEx9HD0IAEEP7F9UP5Z68MOHC0U1" localSheetId="8" hidden="1">#REF!</definedName>
    <definedName name="BEx9HD0IAEEP7F9UP5Z68MOHC0U1" hidden="1">#REF!</definedName>
    <definedName name="BEx9IA4OATQIX6A5FEZADVNCQ19Z" localSheetId="7" hidden="1">#REF!</definedName>
    <definedName name="BEx9IA4OATQIX6A5FEZADVNCQ19Z" localSheetId="8" hidden="1">#REF!</definedName>
    <definedName name="BEx9IA4OATQIX6A5FEZADVNCQ19Z" hidden="1">#REF!</definedName>
    <definedName name="BEx9IBH4B9UZ6T32I2AGL5K1L2BP" localSheetId="7" hidden="1">#REF!</definedName>
    <definedName name="BEx9IBH4B9UZ6T32I2AGL5K1L2BP" localSheetId="8" hidden="1">#REF!</definedName>
    <definedName name="BEx9IBH4B9UZ6T32I2AGL5K1L2BP" hidden="1">#REF!</definedName>
    <definedName name="BEx9J0COL9AEXI6QMK31L66D8XFO" localSheetId="7" hidden="1">#REF!</definedName>
    <definedName name="BEx9J0COL9AEXI6QMK31L66D8XFO" localSheetId="8" hidden="1">#REF!</definedName>
    <definedName name="BEx9J0COL9AEXI6QMK31L66D8XFO" hidden="1">#REF!</definedName>
    <definedName name="BExAWMHVLZSJGYYQ8G0WQ4BNKPEU" localSheetId="7" hidden="1">#REF!</definedName>
    <definedName name="BExAWMHVLZSJGYYQ8G0WQ4BNKPEU" localSheetId="8" hidden="1">#REF!</definedName>
    <definedName name="BExAWMHVLZSJGYYQ8G0WQ4BNKPEU" hidden="1">#REF!</definedName>
    <definedName name="BExAX94G288ORE5KHV3UNLVKVLZ3" localSheetId="7" hidden="1">#REF!</definedName>
    <definedName name="BExAX94G288ORE5KHV3UNLVKVLZ3" localSheetId="8" hidden="1">#REF!</definedName>
    <definedName name="BExAX94G288ORE5KHV3UNLVKVLZ3" hidden="1">#REF!</definedName>
    <definedName name="BExAXCF53AUAR49BW555266EIXMJ" localSheetId="7" hidden="1">#REF!</definedName>
    <definedName name="BExAXCF53AUAR49BW555266EIXMJ" localSheetId="8" hidden="1">#REF!</definedName>
    <definedName name="BExAXCF53AUAR49BW555266EIXMJ" hidden="1">#REF!</definedName>
    <definedName name="BExAXK2BBHV712SNKSCP61ZSU2HE" localSheetId="7" hidden="1">#REF!</definedName>
    <definedName name="BExAXK2BBHV712SNKSCP61ZSU2HE" localSheetId="8" hidden="1">#REF!</definedName>
    <definedName name="BExAXK2BBHV712SNKSCP61ZSU2HE" hidden="1">#REF!</definedName>
    <definedName name="BExAXKD4Y6MPL7SY455O4CDBZ4EC" localSheetId="7" hidden="1">#REF!</definedName>
    <definedName name="BExAXKD4Y6MPL7SY455O4CDBZ4EC" localSheetId="8" hidden="1">#REF!</definedName>
    <definedName name="BExAXKD4Y6MPL7SY455O4CDBZ4EC" hidden="1">#REF!</definedName>
    <definedName name="BExAXQCWV2BSAQMJ58ISXF4TIA4Q" localSheetId="7" hidden="1">#REF!</definedName>
    <definedName name="BExAXQCWV2BSAQMJ58ISXF4TIA4Q" localSheetId="8" hidden="1">#REF!</definedName>
    <definedName name="BExAXQCWV2BSAQMJ58ISXF4TIA4Q" hidden="1">#REF!</definedName>
    <definedName name="BExAXWCPXC6233WE4C0GNQF0FH1C" localSheetId="7" hidden="1">#REF!</definedName>
    <definedName name="BExAXWCPXC6233WE4C0GNQF0FH1C" localSheetId="8" hidden="1">#REF!</definedName>
    <definedName name="BExAXWCPXC6233WE4C0GNQF0FH1C" hidden="1">#REF!</definedName>
    <definedName name="BExAYIDOOY96W9AET1TG1FBPIBO2" localSheetId="7" hidden="1">#REF!</definedName>
    <definedName name="BExAYIDOOY96W9AET1TG1FBPIBO2" localSheetId="8" hidden="1">#REF!</definedName>
    <definedName name="BExAYIDOOY96W9AET1TG1FBPIBO2" hidden="1">#REF!</definedName>
    <definedName name="BExAZS300XHVHW5V3K7KIYTN4OLA" localSheetId="7" hidden="1">#REF!</definedName>
    <definedName name="BExAZS300XHVHW5V3K7KIYTN4OLA" localSheetId="8" hidden="1">#REF!</definedName>
    <definedName name="BExAZS300XHVHW5V3K7KIYTN4OLA" hidden="1">#REF!</definedName>
    <definedName name="BExAZS8ARO29WINOW14N7AO3K6DI" localSheetId="7" hidden="1">#REF!</definedName>
    <definedName name="BExAZS8ARO29WINOW14N7AO3K6DI" localSheetId="8" hidden="1">#REF!</definedName>
    <definedName name="BExAZS8ARO29WINOW14N7AO3K6DI" hidden="1">#REF!</definedName>
    <definedName name="BExB0ANYR4RSVRJ8HCMTJGC1CJXA" localSheetId="7" hidden="1">#REF!</definedName>
    <definedName name="BExB0ANYR4RSVRJ8HCMTJGC1CJXA" localSheetId="8" hidden="1">#REF!</definedName>
    <definedName name="BExB0ANYR4RSVRJ8HCMTJGC1CJXA" hidden="1">#REF!</definedName>
    <definedName name="BExB0KUSRIZYZL303V9JHPK8EJ3K" localSheetId="7" hidden="1">#REF!</definedName>
    <definedName name="BExB0KUSRIZYZL303V9JHPK8EJ3K" localSheetId="8" hidden="1">#REF!</definedName>
    <definedName name="BExB0KUSRIZYZL303V9JHPK8EJ3K" hidden="1">#REF!</definedName>
    <definedName name="BExB1JRPPFL3I6P8NHFCTFPXL4Q6" localSheetId="7" hidden="1">#REF!</definedName>
    <definedName name="BExB1JRPPFL3I6P8NHFCTFPXL4Q6" localSheetId="8" hidden="1">#REF!</definedName>
    <definedName name="BExB1JRPPFL3I6P8NHFCTFPXL4Q6" hidden="1">#REF!</definedName>
    <definedName name="BExB2WGXUKR5KH0ZZCK5S693NUD8" localSheetId="7" hidden="1">#REF!</definedName>
    <definedName name="BExB2WGXUKR5KH0ZZCK5S693NUD8" localSheetId="8" hidden="1">#REF!</definedName>
    <definedName name="BExB2WGXUKR5KH0ZZCK5S693NUD8" hidden="1">#REF!</definedName>
    <definedName name="BExB3N58J9FE7ITJNLBVGXTKYT7U" localSheetId="7" hidden="1">#REF!</definedName>
    <definedName name="BExB3N58J9FE7ITJNLBVGXTKYT7U" localSheetId="8" hidden="1">#REF!</definedName>
    <definedName name="BExB3N58J9FE7ITJNLBVGXTKYT7U" hidden="1">#REF!</definedName>
    <definedName name="BExB3O1MDVCO28LU72KIUQYDXLHH" localSheetId="7" hidden="1">#REF!</definedName>
    <definedName name="BExB3O1MDVCO28LU72KIUQYDXLHH" localSheetId="8" hidden="1">#REF!</definedName>
    <definedName name="BExB3O1MDVCO28LU72KIUQYDXLHH" hidden="1">#REF!</definedName>
    <definedName name="BExB3QQPV0K7XP3VIO7Y0BCMXF1G" localSheetId="7" hidden="1">#REF!</definedName>
    <definedName name="BExB3QQPV0K7XP3VIO7Y0BCMXF1G" localSheetId="8" hidden="1">#REF!</definedName>
    <definedName name="BExB3QQPV0K7XP3VIO7Y0BCMXF1G" hidden="1">#REF!</definedName>
    <definedName name="BExB54SF4PZ84XG0SNQLKDEH4YJL" localSheetId="7" hidden="1">#REF!</definedName>
    <definedName name="BExB54SF4PZ84XG0SNQLKDEH4YJL" localSheetId="8" hidden="1">#REF!</definedName>
    <definedName name="BExB54SF4PZ84XG0SNQLKDEH4YJL" hidden="1">#REF!</definedName>
    <definedName name="BExB5HDKVUMAOLYXWFU3WT723FRI" localSheetId="7" hidden="1">#REF!</definedName>
    <definedName name="BExB5HDKVUMAOLYXWFU3WT723FRI" localSheetId="8" hidden="1">#REF!</definedName>
    <definedName name="BExB5HDKVUMAOLYXWFU3WT723FRI" hidden="1">#REF!</definedName>
    <definedName name="BExB5ZNR98KL95MFCEZ0UFNASUO4" localSheetId="7" hidden="1">#REF!</definedName>
    <definedName name="BExB5ZNR98KL95MFCEZ0UFNASUO4" localSheetId="8" hidden="1">#REF!</definedName>
    <definedName name="BExB5ZNR98KL95MFCEZ0UFNASUO4" hidden="1">#REF!</definedName>
    <definedName name="BExB6VQ841QHHYAZWQSVPPVOPM2X" localSheetId="7" hidden="1">#REF!</definedName>
    <definedName name="BExB6VQ841QHHYAZWQSVPPVOPM2X" localSheetId="8" hidden="1">#REF!</definedName>
    <definedName name="BExB6VQ841QHHYAZWQSVPPVOPM2X" hidden="1">#REF!</definedName>
    <definedName name="BExB70O76RLV835BWJ3HJ58ONHLJ" localSheetId="7" hidden="1">#REF!</definedName>
    <definedName name="BExB70O76RLV835BWJ3HJ58ONHLJ" localSheetId="8" hidden="1">#REF!</definedName>
    <definedName name="BExB70O76RLV835BWJ3HJ58ONHLJ" hidden="1">#REF!</definedName>
    <definedName name="BExB7MUNMDKPIUK33IWN848FXZE5" localSheetId="7" hidden="1">#REF!</definedName>
    <definedName name="BExB7MUNMDKPIUK33IWN848FXZE5" localSheetId="8" hidden="1">#REF!</definedName>
    <definedName name="BExB7MUNMDKPIUK33IWN848FXZE5" hidden="1">#REF!</definedName>
    <definedName name="BExB8CXC30VGX9FAHB8KTS9R7DOJ" localSheetId="7" hidden="1">#REF!</definedName>
    <definedName name="BExB8CXC30VGX9FAHB8KTS9R7DOJ" localSheetId="8" hidden="1">#REF!</definedName>
    <definedName name="BExB8CXC30VGX9FAHB8KTS9R7DOJ" hidden="1">#REF!</definedName>
    <definedName name="BExB8GIT6VQOJ1D447TGUMRG5AKE" localSheetId="7" hidden="1">#REF!</definedName>
    <definedName name="BExB8GIT6VQOJ1D447TGUMRG5AKE" localSheetId="8" hidden="1">#REF!</definedName>
    <definedName name="BExB8GIT6VQOJ1D447TGUMRG5AKE" hidden="1">#REF!</definedName>
    <definedName name="BExB8J7R2CKDIIB00N6VRIIQ1QXI" localSheetId="7" hidden="1">#REF!</definedName>
    <definedName name="BExB8J7R2CKDIIB00N6VRIIQ1QXI" localSheetId="8" hidden="1">#REF!</definedName>
    <definedName name="BExB8J7R2CKDIIB00N6VRIIQ1QXI" hidden="1">#REF!</definedName>
    <definedName name="BExB9NOBYUSSLLACDW9L8LOC9I7Z" localSheetId="7" hidden="1">#REF!</definedName>
    <definedName name="BExB9NOBYUSSLLACDW9L8LOC9I7Z" localSheetId="8" hidden="1">#REF!</definedName>
    <definedName name="BExB9NOBYUSSLLACDW9L8LOC9I7Z" hidden="1">#REF!</definedName>
    <definedName name="BExBB74969QZYDRWA7H332748LX0" localSheetId="7" hidden="1">#REF!</definedName>
    <definedName name="BExBB74969QZYDRWA7H332748LX0" localSheetId="8" hidden="1">#REF!</definedName>
    <definedName name="BExBB74969QZYDRWA7H332748LX0" hidden="1">#REF!</definedName>
    <definedName name="BExBCQV4LCO9RFI8FMKA7BQTARXW" localSheetId="7" hidden="1">#REF!</definedName>
    <definedName name="BExBCQV4LCO9RFI8FMKA7BQTARXW" localSheetId="8" hidden="1">#REF!</definedName>
    <definedName name="BExBCQV4LCO9RFI8FMKA7BQTARXW" hidden="1">#REF!</definedName>
    <definedName name="BExBDWYZ0Q7JN35S0QLFDVJ406C6" localSheetId="7" hidden="1">#REF!</definedName>
    <definedName name="BExBDWYZ0Q7JN35S0QLFDVJ406C6" localSheetId="8" hidden="1">#REF!</definedName>
    <definedName name="BExBDWYZ0Q7JN35S0QLFDVJ406C6" hidden="1">#REF!</definedName>
    <definedName name="BExBEJG7KEL0M0Y3OTMP8557BCS3" localSheetId="7" hidden="1">#REF!</definedName>
    <definedName name="BExBEJG7KEL0M0Y3OTMP8557BCS3" localSheetId="8" hidden="1">#REF!</definedName>
    <definedName name="BExBEJG7KEL0M0Y3OTMP8557BCS3" hidden="1">#REF!</definedName>
    <definedName name="BExCSRMDIIJA608CEF1KB3O220DP" localSheetId="7" hidden="1">#REF!</definedName>
    <definedName name="BExCSRMDIIJA608CEF1KB3O220DP" localSheetId="8" hidden="1">#REF!</definedName>
    <definedName name="BExCSRMDIIJA608CEF1KB3O220DP" hidden="1">#REF!</definedName>
    <definedName name="BExCSYO0OM0QVXP6DQWO4PMBEN9Z" localSheetId="7" hidden="1">#REF!</definedName>
    <definedName name="BExCSYO0OM0QVXP6DQWO4PMBEN9Z" localSheetId="8" hidden="1">#REF!</definedName>
    <definedName name="BExCSYO0OM0QVXP6DQWO4PMBEN9Z" hidden="1">#REF!</definedName>
    <definedName name="BExCTD78UU9WYS98EEKWMBEV8X2N" localSheetId="7" hidden="1">#REF!</definedName>
    <definedName name="BExCTD78UU9WYS98EEKWMBEV8X2N" localSheetId="8" hidden="1">#REF!</definedName>
    <definedName name="BExCTD78UU9WYS98EEKWMBEV8X2N" hidden="1">#REF!</definedName>
    <definedName name="BExCTDCPOR38DBLC14J2RWYRDBUB" localSheetId="7" hidden="1">#REF!</definedName>
    <definedName name="BExCTDCPOR38DBLC14J2RWYRDBUB" localSheetId="8" hidden="1">#REF!</definedName>
    <definedName name="BExCTDCPOR38DBLC14J2RWYRDBUB" hidden="1">#REF!</definedName>
    <definedName name="BExCTNZNGLI8IJPXAJ8877BODL7L" localSheetId="7" hidden="1">#REF!</definedName>
    <definedName name="BExCTNZNGLI8IJPXAJ8877BODL7L" localSheetId="8" hidden="1">#REF!</definedName>
    <definedName name="BExCTNZNGLI8IJPXAJ8877BODL7L" hidden="1">#REF!</definedName>
    <definedName name="BExCTZZA5MMFUYT5037NF8J4CQCD" localSheetId="7" hidden="1">#REF!</definedName>
    <definedName name="BExCTZZA5MMFUYT5037NF8J4CQCD" localSheetId="8" hidden="1">#REF!</definedName>
    <definedName name="BExCTZZA5MMFUYT5037NF8J4CQCD" hidden="1">#REF!</definedName>
    <definedName name="BExCUHIEJ1NOKQJJXZ9WMN05DXNF" localSheetId="7" hidden="1">#REF!</definedName>
    <definedName name="BExCUHIEJ1NOKQJJXZ9WMN05DXNF" localSheetId="8" hidden="1">#REF!</definedName>
    <definedName name="BExCUHIEJ1NOKQJJXZ9WMN05DXNF" hidden="1">#REF!</definedName>
    <definedName name="BExCV26UGUZTSGUQELK5HWTEVF7A" localSheetId="7" hidden="1">#REF!</definedName>
    <definedName name="BExCV26UGUZTSGUQELK5HWTEVF7A" localSheetId="8" hidden="1">#REF!</definedName>
    <definedName name="BExCV26UGUZTSGUQELK5HWTEVF7A" hidden="1">#REF!</definedName>
    <definedName name="BExCV6342V8M6TUET0AMO4O8ABFN" localSheetId="7" hidden="1">#REF!</definedName>
    <definedName name="BExCV6342V8M6TUET0AMO4O8ABFN" localSheetId="8" hidden="1">#REF!</definedName>
    <definedName name="BExCV6342V8M6TUET0AMO4O8ABFN" hidden="1">#REF!</definedName>
    <definedName name="BExCVGKRPB7N33MMGJCZQ8SMZFQA" localSheetId="7" hidden="1">#REF!</definedName>
    <definedName name="BExCVGKRPB7N33MMGJCZQ8SMZFQA" localSheetId="8" hidden="1">#REF!</definedName>
    <definedName name="BExCVGKRPB7N33MMGJCZQ8SMZFQA" hidden="1">#REF!</definedName>
    <definedName name="BExCW25NC3BN6PIINZAEO8LTM7IT" localSheetId="7" hidden="1">#REF!</definedName>
    <definedName name="BExCW25NC3BN6PIINZAEO8LTM7IT" localSheetId="8" hidden="1">#REF!</definedName>
    <definedName name="BExCW25NC3BN6PIINZAEO8LTM7IT" hidden="1">#REF!</definedName>
    <definedName name="BExCW2R83FEAVTXCV8PAYYXJZIOT" localSheetId="7" hidden="1">#REF!</definedName>
    <definedName name="BExCW2R83FEAVTXCV8PAYYXJZIOT" localSheetId="8" hidden="1">#REF!</definedName>
    <definedName name="BExCW2R83FEAVTXCV8PAYYXJZIOT" hidden="1">#REF!</definedName>
    <definedName name="BExCWHL7OZ19JY56TQCWBY4SCKUU" localSheetId="7" hidden="1">#REF!</definedName>
    <definedName name="BExCWHL7OZ19JY56TQCWBY4SCKUU" localSheetId="8" hidden="1">#REF!</definedName>
    <definedName name="BExCWHL7OZ19JY56TQCWBY4SCKUU" hidden="1">#REF!</definedName>
    <definedName name="BExCWSZ7A69026Y2L2WOORGBCUGG" localSheetId="7" hidden="1">#REF!</definedName>
    <definedName name="BExCWSZ7A69026Y2L2WOORGBCUGG" localSheetId="8" hidden="1">#REF!</definedName>
    <definedName name="BExCWSZ7A69026Y2L2WOORGBCUGG" hidden="1">#REF!</definedName>
    <definedName name="BExCX4TASL1FSRY6JCUH68DVMQ25" localSheetId="7" hidden="1">#REF!</definedName>
    <definedName name="BExCX4TASL1FSRY6JCUH68DVMQ25" localSheetId="8" hidden="1">#REF!</definedName>
    <definedName name="BExCX4TASL1FSRY6JCUH68DVMQ25" hidden="1">#REF!</definedName>
    <definedName name="BExCXJSSYCFO5U9388RLJDKQH8OQ" localSheetId="7" hidden="1">#REF!</definedName>
    <definedName name="BExCXJSSYCFO5U9388RLJDKQH8OQ" localSheetId="8" hidden="1">#REF!</definedName>
    <definedName name="BExCXJSSYCFO5U9388RLJDKQH8OQ" hidden="1">#REF!</definedName>
    <definedName name="BExCY4152D2ZH1OSLIRJLX25PNI0" localSheetId="7" hidden="1">#REF!</definedName>
    <definedName name="BExCY4152D2ZH1OSLIRJLX25PNI0" localSheetId="8" hidden="1">#REF!</definedName>
    <definedName name="BExCY4152D2ZH1OSLIRJLX25PNI0" hidden="1">#REF!</definedName>
    <definedName name="BExCZ21Q67DTG6JZO3GVALW3RTH6" localSheetId="7" hidden="1">#REF!</definedName>
    <definedName name="BExCZ21Q67DTG6JZO3GVALW3RTH6" localSheetId="8" hidden="1">#REF!</definedName>
    <definedName name="BExCZ21Q67DTG6JZO3GVALW3RTH6" hidden="1">#REF!</definedName>
    <definedName name="BExCZBXSUWTTB01VCEFF7QRUN4IU" localSheetId="7" hidden="1">#REF!</definedName>
    <definedName name="BExCZBXSUWTTB01VCEFF7QRUN4IU" localSheetId="8" hidden="1">#REF!</definedName>
    <definedName name="BExCZBXSUWTTB01VCEFF7QRUN4IU" hidden="1">#REF!</definedName>
    <definedName name="BExCZDA943W3HLHYHLNM80S47SO3" localSheetId="7" hidden="1">#REF!</definedName>
    <definedName name="BExCZDA943W3HLHYHLNM80S47SO3" localSheetId="8" hidden="1">#REF!</definedName>
    <definedName name="BExCZDA943W3HLHYHLNM80S47SO3" hidden="1">#REF!</definedName>
    <definedName name="BExCZNRWARGPM0CK6DX2HVF2W8G2" localSheetId="7" hidden="1">#REF!</definedName>
    <definedName name="BExCZNRWARGPM0CK6DX2HVF2W8G2" localSheetId="8" hidden="1">#REF!</definedName>
    <definedName name="BExCZNRWARGPM0CK6DX2HVF2W8G2" hidden="1">#REF!</definedName>
    <definedName name="BExCZOTKD49IS1W5OZJR46LC2ABA" localSheetId="7" hidden="1">#REF!</definedName>
    <definedName name="BExCZOTKD49IS1W5OZJR46LC2ABA" localSheetId="8" hidden="1">#REF!</definedName>
    <definedName name="BExCZOTKD49IS1W5OZJR46LC2ABA" hidden="1">#REF!</definedName>
    <definedName name="BExCZWRKKSYZ32FLK543T2FS1Z4H" localSheetId="7" hidden="1">#REF!</definedName>
    <definedName name="BExCZWRKKSYZ32FLK543T2FS1Z4H" localSheetId="8" hidden="1">#REF!</definedName>
    <definedName name="BExCZWRKKSYZ32FLK543T2FS1Z4H" hidden="1">#REF!</definedName>
    <definedName name="BExD01EWB1S4YUS4BISN2QN0IGM8" localSheetId="7" hidden="1">#REF!</definedName>
    <definedName name="BExD01EWB1S4YUS4BISN2QN0IGM8" localSheetId="8" hidden="1">#REF!</definedName>
    <definedName name="BExD01EWB1S4YUS4BISN2QN0IGM8" hidden="1">#REF!</definedName>
    <definedName name="BExD01K8HF76O09WZVDZTT68E4WP" localSheetId="7" hidden="1">#REF!</definedName>
    <definedName name="BExD01K8HF76O09WZVDZTT68E4WP" localSheetId="8" hidden="1">#REF!</definedName>
    <definedName name="BExD01K8HF76O09WZVDZTT68E4WP" hidden="1">#REF!</definedName>
    <definedName name="BExD1CBEZ7D3MEDE8P9CYDJ6JAZB" localSheetId="7" hidden="1">#REF!</definedName>
    <definedName name="BExD1CBEZ7D3MEDE8P9CYDJ6JAZB" localSheetId="8" hidden="1">#REF!</definedName>
    <definedName name="BExD1CBEZ7D3MEDE8P9CYDJ6JAZB" hidden="1">#REF!</definedName>
    <definedName name="BExD2NYRIR90HD3DH9SWJQPKFHUJ" localSheetId="7" hidden="1">#REF!</definedName>
    <definedName name="BExD2NYRIR90HD3DH9SWJQPKFHUJ" localSheetId="8" hidden="1">#REF!</definedName>
    <definedName name="BExD2NYRIR90HD3DH9SWJQPKFHUJ" hidden="1">#REF!</definedName>
    <definedName name="BExD4AUW89AZTABK2K6N9JE0LWP6" localSheetId="7" hidden="1">#REF!</definedName>
    <definedName name="BExD4AUW89AZTABK2K6N9JE0LWP6" localSheetId="8" hidden="1">#REF!</definedName>
    <definedName name="BExD4AUW89AZTABK2K6N9JE0LWP6" hidden="1">#REF!</definedName>
    <definedName name="BExD5OR9TAUAKQEC4YZAU9SEIJAI" localSheetId="7" hidden="1">#REF!</definedName>
    <definedName name="BExD5OR9TAUAKQEC4YZAU9SEIJAI" localSheetId="8" hidden="1">#REF!</definedName>
    <definedName name="BExD5OR9TAUAKQEC4YZAU9SEIJAI" hidden="1">#REF!</definedName>
    <definedName name="BExD5T3OMTI9MD802JYQYUCYDF9C" localSheetId="7" hidden="1">#REF!</definedName>
    <definedName name="BExD5T3OMTI9MD802JYQYUCYDF9C" localSheetId="8" hidden="1">#REF!</definedName>
    <definedName name="BExD5T3OMTI9MD802JYQYUCYDF9C" hidden="1">#REF!</definedName>
    <definedName name="BExD6BJAOQ3T2N7T2D9UAUNJB5RH" localSheetId="7" hidden="1">#REF!</definedName>
    <definedName name="BExD6BJAOQ3T2N7T2D9UAUNJB5RH" localSheetId="8" hidden="1">#REF!</definedName>
    <definedName name="BExD6BJAOQ3T2N7T2D9UAUNJB5RH" hidden="1">#REF!</definedName>
    <definedName name="BExD6LKNKR5AH3NTJSFCJNCF56SU" localSheetId="7" hidden="1">#REF!</definedName>
    <definedName name="BExD6LKNKR5AH3NTJSFCJNCF56SU" localSheetId="8" hidden="1">#REF!</definedName>
    <definedName name="BExD6LKNKR5AH3NTJSFCJNCF56SU" hidden="1">#REF!</definedName>
    <definedName name="BExD6VGQ1KDUAAM20QYKF510LHNQ" localSheetId="7" hidden="1">#REF!</definedName>
    <definedName name="BExD6VGQ1KDUAAM20QYKF510LHNQ" localSheetId="8" hidden="1">#REF!</definedName>
    <definedName name="BExD6VGQ1KDUAAM20QYKF510LHNQ" hidden="1">#REF!</definedName>
    <definedName name="BExD751YUEQ2J1KFGQIHKTHEAIWQ" localSheetId="7" hidden="1">#REF!</definedName>
    <definedName name="BExD751YUEQ2J1KFGQIHKTHEAIWQ" localSheetId="8" hidden="1">#REF!</definedName>
    <definedName name="BExD751YUEQ2J1KFGQIHKTHEAIWQ" hidden="1">#REF!</definedName>
    <definedName name="BExD7ALO5VFNYZLHTR912XES5F7I" localSheetId="7" hidden="1">#REF!</definedName>
    <definedName name="BExD7ALO5VFNYZLHTR912XES5F7I" localSheetId="8" hidden="1">#REF!</definedName>
    <definedName name="BExD7ALO5VFNYZLHTR912XES5F7I" hidden="1">#REF!</definedName>
    <definedName name="BExD802MZJDSZKYNO370TCBIJ5IZ" localSheetId="7" hidden="1">#REF!</definedName>
    <definedName name="BExD802MZJDSZKYNO370TCBIJ5IZ" localSheetId="8" hidden="1">#REF!</definedName>
    <definedName name="BExD802MZJDSZKYNO370TCBIJ5IZ" hidden="1">#REF!</definedName>
    <definedName name="BExD86IOHFTYP0HDCGLXU9GK4DC2" localSheetId="7" hidden="1">#REF!</definedName>
    <definedName name="BExD86IOHFTYP0HDCGLXU9GK4DC2" localSheetId="8" hidden="1">#REF!</definedName>
    <definedName name="BExD86IOHFTYP0HDCGLXU9GK4DC2" hidden="1">#REF!</definedName>
    <definedName name="BExD94DR12E2Q3IO886T3LN6LOBM" localSheetId="7" hidden="1">#REF!</definedName>
    <definedName name="BExD94DR12E2Q3IO886T3LN6LOBM" localSheetId="8" hidden="1">#REF!</definedName>
    <definedName name="BExD94DR12E2Q3IO886T3LN6LOBM" hidden="1">#REF!</definedName>
    <definedName name="BExD9FMG8R9Y0IXA576H0LEM89IR" localSheetId="7" hidden="1">#REF!</definedName>
    <definedName name="BExD9FMG8R9Y0IXA576H0LEM89IR" localSheetId="8" hidden="1">#REF!</definedName>
    <definedName name="BExD9FMG8R9Y0IXA576H0LEM89IR" hidden="1">#REF!</definedName>
    <definedName name="BExD9H48EAQMO3Q08CHNNP31IGFO" localSheetId="7" hidden="1">#REF!</definedName>
    <definedName name="BExD9H48EAQMO3Q08CHNNP31IGFO" localSheetId="8" hidden="1">#REF!</definedName>
    <definedName name="BExD9H48EAQMO3Q08CHNNP31IGFO" hidden="1">#REF!</definedName>
    <definedName name="BExDA0G90MOM885Q14YPOEO3TB6J" localSheetId="7" hidden="1">#REF!</definedName>
    <definedName name="BExDA0G90MOM885Q14YPOEO3TB6J" localSheetId="8" hidden="1">#REF!</definedName>
    <definedName name="BExDA0G90MOM885Q14YPOEO3TB6J" hidden="1">#REF!</definedName>
    <definedName name="BExDBAGECQNTPTKWYMRMX4OKJ12P" localSheetId="7" hidden="1">#REF!</definedName>
    <definedName name="BExDBAGECQNTPTKWYMRMX4OKJ12P" localSheetId="8" hidden="1">#REF!</definedName>
    <definedName name="BExDBAGECQNTPTKWYMRMX4OKJ12P" hidden="1">#REF!</definedName>
    <definedName name="BExDBCUP8JB3TM4T0EZBEHVZHNGQ" localSheetId="7" hidden="1">#REF!</definedName>
    <definedName name="BExDBCUP8JB3TM4T0EZBEHVZHNGQ" localSheetId="8" hidden="1">#REF!</definedName>
    <definedName name="BExDBCUP8JB3TM4T0EZBEHVZHNGQ" hidden="1">#REF!</definedName>
    <definedName name="BExDBWC0RD6QHZ24XFI01VL9OV3Z" localSheetId="7" hidden="1">#REF!</definedName>
    <definedName name="BExDBWC0RD6QHZ24XFI01VL9OV3Z" localSheetId="8" hidden="1">#REF!</definedName>
    <definedName name="BExDBWC0RD6QHZ24XFI01VL9OV3Z" hidden="1">#REF!</definedName>
    <definedName name="BExEO4FCXZYST0OYSB5X45HEB87Y" localSheetId="7" hidden="1">#REF!</definedName>
    <definedName name="BExEO4FCXZYST0OYSB5X45HEB87Y" localSheetId="8" hidden="1">#REF!</definedName>
    <definedName name="BExEO4FCXZYST0OYSB5X45HEB87Y" hidden="1">#REF!</definedName>
    <definedName name="BExEOE0MTVZD9YSD4ZCHK0TS5CYN" localSheetId="7" hidden="1">#REF!</definedName>
    <definedName name="BExEOE0MTVZD9YSD4ZCHK0TS5CYN" localSheetId="8" hidden="1">#REF!</definedName>
    <definedName name="BExEOE0MTVZD9YSD4ZCHK0TS5CYN" hidden="1">#REF!</definedName>
    <definedName name="BExEPVIHVSYN7PE8S4ECVJ0543ND" localSheetId="7" hidden="1">#REF!</definedName>
    <definedName name="BExEPVIHVSYN7PE8S4ECVJ0543ND" localSheetId="8" hidden="1">#REF!</definedName>
    <definedName name="BExEPVIHVSYN7PE8S4ECVJ0543ND" hidden="1">#REF!</definedName>
    <definedName name="BExEQVH903ARCZK6L5U06401OR99" localSheetId="7" hidden="1">#REF!</definedName>
    <definedName name="BExEQVH903ARCZK6L5U06401OR99" localSheetId="8" hidden="1">#REF!</definedName>
    <definedName name="BExEQVH903ARCZK6L5U06401OR99" hidden="1">#REF!</definedName>
    <definedName name="BExER5TE6STVZMVOL3IVTM39RT2I" localSheetId="7" hidden="1">#REF!</definedName>
    <definedName name="BExER5TE6STVZMVOL3IVTM39RT2I" localSheetId="8" hidden="1">#REF!</definedName>
    <definedName name="BExER5TE6STVZMVOL3IVTM39RT2I" hidden="1">#REF!</definedName>
    <definedName name="BExET4UKSKG6DGFO78FLY7YXJ03N" localSheetId="7" hidden="1">#REF!</definedName>
    <definedName name="BExET4UKSKG6DGFO78FLY7YXJ03N" localSheetId="8" hidden="1">#REF!</definedName>
    <definedName name="BExET4UKSKG6DGFO78FLY7YXJ03N" hidden="1">#REF!</definedName>
    <definedName name="BExETGZGC9SA19G891T6ISXT8YAV" localSheetId="7" hidden="1">#REF!</definedName>
    <definedName name="BExETGZGC9SA19G891T6ISXT8YAV" localSheetId="8" hidden="1">#REF!</definedName>
    <definedName name="BExETGZGC9SA19G891T6ISXT8YAV" hidden="1">#REF!</definedName>
    <definedName name="BExETURRN50I867QX8UP79LIKYAH" localSheetId="7" hidden="1">#REF!</definedName>
    <definedName name="BExETURRN50I867QX8UP79LIKYAH" localSheetId="8" hidden="1">#REF!</definedName>
    <definedName name="BExETURRN50I867QX8UP79LIKYAH" hidden="1">#REF!</definedName>
    <definedName name="BExEUNE40OIMDIWK3334GQ24EV3R" localSheetId="7" hidden="1">#REF!</definedName>
    <definedName name="BExEUNE40OIMDIWK3334GQ24EV3R" localSheetId="8" hidden="1">#REF!</definedName>
    <definedName name="BExEUNE40OIMDIWK3334GQ24EV3R" hidden="1">#REF!</definedName>
    <definedName name="BExEV586LC7F2BGYU7MNA878ZSVG" localSheetId="7" hidden="1">#REF!</definedName>
    <definedName name="BExEV586LC7F2BGYU7MNA878ZSVG" localSheetId="8" hidden="1">#REF!</definedName>
    <definedName name="BExEV586LC7F2BGYU7MNA878ZSVG" hidden="1">#REF!</definedName>
    <definedName name="BExEVIEXOACG0IQD644UMFVU9LSV" localSheetId="7" hidden="1">#REF!</definedName>
    <definedName name="BExEVIEXOACG0IQD644UMFVU9LSV" localSheetId="8" hidden="1">#REF!</definedName>
    <definedName name="BExEVIEXOACG0IQD644UMFVU9LSV" hidden="1">#REF!</definedName>
    <definedName name="BExEW08UKHQWDQQ9LQYIAIPDH4AH" localSheetId="7" hidden="1">#REF!</definedName>
    <definedName name="BExEW08UKHQWDQQ9LQYIAIPDH4AH" localSheetId="8" hidden="1">#REF!</definedName>
    <definedName name="BExEW08UKHQWDQQ9LQYIAIPDH4AH" hidden="1">#REF!</definedName>
    <definedName name="BExEW4QNFFCYN1NOMMHT99CIXYVX" localSheetId="7" hidden="1">#REF!</definedName>
    <definedName name="BExEW4QNFFCYN1NOMMHT99CIXYVX" localSheetId="8" hidden="1">#REF!</definedName>
    <definedName name="BExEW4QNFFCYN1NOMMHT99CIXYVX" hidden="1">#REF!</definedName>
    <definedName name="BExEWOYVKVBR4051BHBIFCZ5NSCE" localSheetId="7" hidden="1">#REF!</definedName>
    <definedName name="BExEWOYVKVBR4051BHBIFCZ5NSCE" localSheetId="8" hidden="1">#REF!</definedName>
    <definedName name="BExEWOYVKVBR4051BHBIFCZ5NSCE" hidden="1">#REF!</definedName>
    <definedName name="BExEWX26TBNE29WL9W8S51DS82W5" localSheetId="7" hidden="1">#REF!</definedName>
    <definedName name="BExEWX26TBNE29WL9W8S51DS82W5" localSheetId="8" hidden="1">#REF!</definedName>
    <definedName name="BExEWX26TBNE29WL9W8S51DS82W5" hidden="1">#REF!</definedName>
    <definedName name="BExEX7ZZ8ZDYLJJ9EDHHDL1VEGWK" localSheetId="7" hidden="1">#REF!</definedName>
    <definedName name="BExEX7ZZ8ZDYLJJ9EDHHDL1VEGWK" localSheetId="8" hidden="1">#REF!</definedName>
    <definedName name="BExEX7ZZ8ZDYLJJ9EDHHDL1VEGWK" hidden="1">#REF!</definedName>
    <definedName name="BExEXJDYYG84DO6HSFHJOCS3U3IZ" localSheetId="7" hidden="1">#REF!</definedName>
    <definedName name="BExEXJDYYG84DO6HSFHJOCS3U3IZ" localSheetId="8" hidden="1">#REF!</definedName>
    <definedName name="BExEXJDYYG84DO6HSFHJOCS3U3IZ" hidden="1">#REF!</definedName>
    <definedName name="BExEXXMDLTYMVDDLCSGD6KIFINVA" localSheetId="7" hidden="1">#REF!</definedName>
    <definedName name="BExEXXMDLTYMVDDLCSGD6KIFINVA" localSheetId="8" hidden="1">#REF!</definedName>
    <definedName name="BExEXXMDLTYMVDDLCSGD6KIFINVA" hidden="1">#REF!</definedName>
    <definedName name="BExEYKUNTYG8XIS9PO6G58X428OB" localSheetId="7" hidden="1">#REF!</definedName>
    <definedName name="BExEYKUNTYG8XIS9PO6G58X428OB" localSheetId="8" hidden="1">#REF!</definedName>
    <definedName name="BExEYKUNTYG8XIS9PO6G58X428OB" hidden="1">#REF!</definedName>
    <definedName name="BExEZ76FBEFFD5RBFDF2CZKWDVGB" localSheetId="7" hidden="1">#REF!</definedName>
    <definedName name="BExEZ76FBEFFD5RBFDF2CZKWDVGB" localSheetId="8" hidden="1">#REF!</definedName>
    <definedName name="BExEZ76FBEFFD5RBFDF2CZKWDVGB" hidden="1">#REF!</definedName>
    <definedName name="BExF12RFEXDF9512Z5VLALVQQNLT" localSheetId="7" hidden="1">#REF!</definedName>
    <definedName name="BExF12RFEXDF9512Z5VLALVQQNLT" localSheetId="8" hidden="1">#REF!</definedName>
    <definedName name="BExF12RFEXDF9512Z5VLALVQQNLT" hidden="1">#REF!</definedName>
    <definedName name="BExF1C77C5GUU1F8PXGS9Q5YBZYV" localSheetId="7" hidden="1">#REF!</definedName>
    <definedName name="BExF1C77C5GUU1F8PXGS9Q5YBZYV" localSheetId="8" hidden="1">#REF!</definedName>
    <definedName name="BExF1C77C5GUU1F8PXGS9Q5YBZYV" hidden="1">#REF!</definedName>
    <definedName name="BExF1QFSATBVNQ4FENM3HGBP6ZW0" localSheetId="7" hidden="1">#REF!</definedName>
    <definedName name="BExF1QFSATBVNQ4FENM3HGBP6ZW0" localSheetId="8" hidden="1">#REF!</definedName>
    <definedName name="BExF1QFSATBVNQ4FENM3HGBP6ZW0" hidden="1">#REF!</definedName>
    <definedName name="BExF1TQGQC44Y7OBXKBGTG7HOOOW" localSheetId="7" hidden="1">#REF!</definedName>
    <definedName name="BExF1TQGQC44Y7OBXKBGTG7HOOOW" localSheetId="8" hidden="1">#REF!</definedName>
    <definedName name="BExF1TQGQC44Y7OBXKBGTG7HOOOW" hidden="1">#REF!</definedName>
    <definedName name="BExF24DFEEF39VL1EEEF33QDPM0L" localSheetId="7" hidden="1">#REF!</definedName>
    <definedName name="BExF24DFEEF39VL1EEEF33QDPM0L" localSheetId="8" hidden="1">#REF!</definedName>
    <definedName name="BExF24DFEEF39VL1EEEF33QDPM0L" hidden="1">#REF!</definedName>
    <definedName name="BExF24O8FYR92WS3RM7PQTQIVWID" localSheetId="7" hidden="1">#REF!</definedName>
    <definedName name="BExF24O8FYR92WS3RM7PQTQIVWID" localSheetId="8" hidden="1">#REF!</definedName>
    <definedName name="BExF24O8FYR92WS3RM7PQTQIVWID" hidden="1">#REF!</definedName>
    <definedName name="BExF2FBB9FHV6GRV7E4ZO0IUGAOM" localSheetId="7" hidden="1">#REF!</definedName>
    <definedName name="BExF2FBB9FHV6GRV7E4ZO0IUGAOM" localSheetId="8" hidden="1">#REF!</definedName>
    <definedName name="BExF2FBB9FHV6GRV7E4ZO0IUGAOM" hidden="1">#REF!</definedName>
    <definedName name="BExF2SSPJY0KOAMFLS7QOT0IW4GT" localSheetId="7" hidden="1">#REF!</definedName>
    <definedName name="BExF2SSPJY0KOAMFLS7QOT0IW4GT" localSheetId="8" hidden="1">#REF!</definedName>
    <definedName name="BExF2SSPJY0KOAMFLS7QOT0IW4GT" hidden="1">#REF!</definedName>
    <definedName name="BExF403PM1OGZXKT6217MN5QOLFD" localSheetId="7" hidden="1">#REF!</definedName>
    <definedName name="BExF403PM1OGZXKT6217MN5QOLFD" localSheetId="8" hidden="1">#REF!</definedName>
    <definedName name="BExF403PM1OGZXKT6217MN5QOLFD" hidden="1">#REF!</definedName>
    <definedName name="BExF4102KV2Q6U9LT2VNTWEF7ILE" localSheetId="7" hidden="1">#REF!</definedName>
    <definedName name="BExF4102KV2Q6U9LT2VNTWEF7ILE" localSheetId="8" hidden="1">#REF!</definedName>
    <definedName name="BExF4102KV2Q6U9LT2VNTWEF7ILE" hidden="1">#REF!</definedName>
    <definedName name="BExF4QBVIDBUNKW0K6ZSSJCNEZ7M" localSheetId="7" hidden="1">#REF!</definedName>
    <definedName name="BExF4QBVIDBUNKW0K6ZSSJCNEZ7M" localSheetId="8" hidden="1">#REF!</definedName>
    <definedName name="BExF4QBVIDBUNKW0K6ZSSJCNEZ7M" hidden="1">#REF!</definedName>
    <definedName name="BExF5GP7C4QUKV2NQH53NC36GL1H" localSheetId="7" hidden="1">#REF!</definedName>
    <definedName name="BExF5GP7C4QUKV2NQH53NC36GL1H" localSheetId="8" hidden="1">#REF!</definedName>
    <definedName name="BExF5GP7C4QUKV2NQH53NC36GL1H" hidden="1">#REF!</definedName>
    <definedName name="BExF5QAHIWI3UCYHEDLKHOX0O1C6" localSheetId="7" hidden="1">#REF!</definedName>
    <definedName name="BExF5QAHIWI3UCYHEDLKHOX0O1C6" localSheetId="8" hidden="1">#REF!</definedName>
    <definedName name="BExF5QAHIWI3UCYHEDLKHOX0O1C6" hidden="1">#REF!</definedName>
    <definedName name="BExF5Y30ZVLOGCX5MXF8PUEH3440" localSheetId="7" hidden="1">#REF!</definedName>
    <definedName name="BExF5Y30ZVLOGCX5MXF8PUEH3440" localSheetId="8" hidden="1">#REF!</definedName>
    <definedName name="BExF5Y30ZVLOGCX5MXF8PUEH3440" hidden="1">#REF!</definedName>
    <definedName name="BExF63MPK8RYBXXEINSQOEJ5XG21" localSheetId="7" hidden="1">#REF!</definedName>
    <definedName name="BExF63MPK8RYBXXEINSQOEJ5XG21" localSheetId="8" hidden="1">#REF!</definedName>
    <definedName name="BExF63MPK8RYBXXEINSQOEJ5XG21" hidden="1">#REF!</definedName>
    <definedName name="BExF6LBAFET3ZQILC7TKLGQG2UVK" localSheetId="7" hidden="1">#REF!</definedName>
    <definedName name="BExF6LBAFET3ZQILC7TKLGQG2UVK" localSheetId="8" hidden="1">#REF!</definedName>
    <definedName name="BExF6LBAFET3ZQILC7TKLGQG2UVK" hidden="1">#REF!</definedName>
    <definedName name="BExF6P7DQ4W7DHMXSCOBEDXOBVL0" localSheetId="7" hidden="1">#REF!</definedName>
    <definedName name="BExF6P7DQ4W7DHMXSCOBEDXOBVL0" localSheetId="8" hidden="1">#REF!</definedName>
    <definedName name="BExF6P7DQ4W7DHMXSCOBEDXOBVL0" hidden="1">#REF!</definedName>
    <definedName name="BExF6UAULJLQF3AL9RD9DK4138TT" localSheetId="7" hidden="1">#REF!</definedName>
    <definedName name="BExF6UAULJLQF3AL9RD9DK4138TT" localSheetId="8" hidden="1">#REF!</definedName>
    <definedName name="BExF6UAULJLQF3AL9RD9DK4138TT" hidden="1">#REF!</definedName>
    <definedName name="BExF815QZ6N8FT52ZE8MISGJONN7" localSheetId="7" hidden="1">#REF!</definedName>
    <definedName name="BExF815QZ6N8FT52ZE8MISGJONN7" localSheetId="8" hidden="1">#REF!</definedName>
    <definedName name="BExF815QZ6N8FT52ZE8MISGJONN7" hidden="1">#REF!</definedName>
    <definedName name="BExGLGERJ1GXGBI6VM90LGAQB8BZ" localSheetId="7" hidden="1">#REF!</definedName>
    <definedName name="BExGLGERJ1GXGBI6VM90LGAQB8BZ" localSheetId="8" hidden="1">#REF!</definedName>
    <definedName name="BExGLGERJ1GXGBI6VM90LGAQB8BZ" hidden="1">#REF!</definedName>
    <definedName name="BExGN6G8KOEQ6RS81OPJ2EBDG0PM" localSheetId="7" hidden="1">#REF!</definedName>
    <definedName name="BExGN6G8KOEQ6RS81OPJ2EBDG0PM" localSheetId="8" hidden="1">#REF!</definedName>
    <definedName name="BExGN6G8KOEQ6RS81OPJ2EBDG0PM" hidden="1">#REF!</definedName>
    <definedName name="BExGNAHTZM66FTN72D2964ZNZMPY" localSheetId="7" hidden="1">#REF!</definedName>
    <definedName name="BExGNAHTZM66FTN72D2964ZNZMPY" localSheetId="8" hidden="1">#REF!</definedName>
    <definedName name="BExGNAHTZM66FTN72D2964ZNZMPY" hidden="1">#REF!</definedName>
    <definedName name="BExGNTIWPL7DPDLUY5OV6YU2GPP9" localSheetId="7" hidden="1">#REF!</definedName>
    <definedName name="BExGNTIWPL7DPDLUY5OV6YU2GPP9" localSheetId="8" hidden="1">#REF!</definedName>
    <definedName name="BExGNTIWPL7DPDLUY5OV6YU2GPP9" hidden="1">#REF!</definedName>
    <definedName name="BExGNVRW5GWEB8PG4DCNZRMOHDWB" localSheetId="7" hidden="1">#REF!</definedName>
    <definedName name="BExGNVRW5GWEB8PG4DCNZRMOHDWB" localSheetId="8" hidden="1">#REF!</definedName>
    <definedName name="BExGNVRW5GWEB8PG4DCNZRMOHDWB" hidden="1">#REF!</definedName>
    <definedName name="BExGOZC40LL12RVYYJZUPD76VV0L" localSheetId="7" hidden="1">#REF!</definedName>
    <definedName name="BExGOZC40LL12RVYYJZUPD76VV0L" localSheetId="8" hidden="1">#REF!</definedName>
    <definedName name="BExGOZC40LL12RVYYJZUPD76VV0L" hidden="1">#REF!</definedName>
    <definedName name="BExGOZMRIEO65120M37LQFBZBY52" localSheetId="7" hidden="1">#REF!</definedName>
    <definedName name="BExGOZMRIEO65120M37LQFBZBY52" localSheetId="8" hidden="1">#REF!</definedName>
    <definedName name="BExGOZMRIEO65120M37LQFBZBY52" hidden="1">#REF!</definedName>
    <definedName name="BExGOZXJP8XH2UAS6AA53US1HZT3" localSheetId="7" hidden="1">#REF!</definedName>
    <definedName name="BExGOZXJP8XH2UAS6AA53US1HZT3" localSheetId="8" hidden="1">#REF!</definedName>
    <definedName name="BExGOZXJP8XH2UAS6AA53US1HZT3" hidden="1">#REF!</definedName>
    <definedName name="BExGP4KVK6OJCIU9GM96SVS194KW" localSheetId="7" hidden="1">#REF!</definedName>
    <definedName name="BExGP4KVK6OJCIU9GM96SVS194KW" localSheetId="8" hidden="1">#REF!</definedName>
    <definedName name="BExGP4KVK6OJCIU9GM96SVS194KW" hidden="1">#REF!</definedName>
    <definedName name="BExGPBRS4DDWQMHMTR9TMGONT0U8" localSheetId="7" hidden="1">#REF!</definedName>
    <definedName name="BExGPBRS4DDWQMHMTR9TMGONT0U8" localSheetId="8" hidden="1">#REF!</definedName>
    <definedName name="BExGPBRS4DDWQMHMTR9TMGONT0U8" hidden="1">#REF!</definedName>
    <definedName name="BExGPDVBO1WFU4TKXYD8XUBUNTR8" localSheetId="7" hidden="1">#REF!</definedName>
    <definedName name="BExGPDVBO1WFU4TKXYD8XUBUNTR8" localSheetId="8" hidden="1">#REF!</definedName>
    <definedName name="BExGPDVBO1WFU4TKXYD8XUBUNTR8" hidden="1">#REF!</definedName>
    <definedName name="BExGQC6NQ51VU4RK7O8UV3O3F6A5" localSheetId="7" hidden="1">#REF!</definedName>
    <definedName name="BExGQC6NQ51VU4RK7O8UV3O3F6A5" localSheetId="8" hidden="1">#REF!</definedName>
    <definedName name="BExGQC6NQ51VU4RK7O8UV3O3F6A5" hidden="1">#REF!</definedName>
    <definedName name="BExGQJZ6OJV5T7B8EL4XHYY5C7WU" localSheetId="7" hidden="1">#REF!</definedName>
    <definedName name="BExGQJZ6OJV5T7B8EL4XHYY5C7WU" localSheetId="8" hidden="1">#REF!</definedName>
    <definedName name="BExGQJZ6OJV5T7B8EL4XHYY5C7WU" hidden="1">#REF!</definedName>
    <definedName name="BExGR2PGROK6ZG0OSTLJ939MGSZA" localSheetId="7" hidden="1">#REF!</definedName>
    <definedName name="BExGR2PGROK6ZG0OSTLJ939MGSZA" localSheetId="8" hidden="1">#REF!</definedName>
    <definedName name="BExGR2PGROK6ZG0OSTLJ939MGSZA" hidden="1">#REF!</definedName>
    <definedName name="BExGREE9CBBFK5BVTD8VVARJD69S" localSheetId="7" hidden="1">#REF!</definedName>
    <definedName name="BExGREE9CBBFK5BVTD8VVARJD69S" localSheetId="8" hidden="1">#REF!</definedName>
    <definedName name="BExGREE9CBBFK5BVTD8VVARJD69S" hidden="1">#REF!</definedName>
    <definedName name="BExGRIAJ7HU50EHX1009PMP72R17" localSheetId="7" hidden="1">#REF!</definedName>
    <definedName name="BExGRIAJ7HU50EHX1009PMP72R17" localSheetId="8" hidden="1">#REF!</definedName>
    <definedName name="BExGRIAJ7HU50EHX1009PMP72R17" hidden="1">#REF!</definedName>
    <definedName name="BExGRVMQMFL6NEM19AINTWTJ4J2M" localSheetId="7" hidden="1">#REF!</definedName>
    <definedName name="BExGRVMQMFL6NEM19AINTWTJ4J2M" localSheetId="8" hidden="1">#REF!</definedName>
    <definedName name="BExGRVMQMFL6NEM19AINTWTJ4J2M" hidden="1">#REF!</definedName>
    <definedName name="BExGSJR8OC735F9VLIBYD6YO3IG8" localSheetId="7" hidden="1">#REF!</definedName>
    <definedName name="BExGSJR8OC735F9VLIBYD6YO3IG8" localSheetId="8" hidden="1">#REF!</definedName>
    <definedName name="BExGSJR8OC735F9VLIBYD6YO3IG8" hidden="1">#REF!</definedName>
    <definedName name="BExGTCTUP1AK7NZ47H6GH693HVE1" localSheetId="7" hidden="1">#REF!</definedName>
    <definedName name="BExGTCTUP1AK7NZ47H6GH693HVE1" localSheetId="8" hidden="1">#REF!</definedName>
    <definedName name="BExGTCTUP1AK7NZ47H6GH693HVE1" hidden="1">#REF!</definedName>
    <definedName name="BExGTD4LE3UIR4GLLTAB66PCHND7" localSheetId="7" hidden="1">#REF!</definedName>
    <definedName name="BExGTD4LE3UIR4GLLTAB66PCHND7" localSheetId="8" hidden="1">#REF!</definedName>
    <definedName name="BExGTD4LE3UIR4GLLTAB66PCHND7" hidden="1">#REF!</definedName>
    <definedName name="BExGTY987LRHRUGK53MYHUOYXVLS" localSheetId="7" hidden="1">#REF!</definedName>
    <definedName name="BExGTY987LRHRUGK53MYHUOYXVLS" localSheetId="8" hidden="1">#REF!</definedName>
    <definedName name="BExGTY987LRHRUGK53MYHUOYXVLS" hidden="1">#REF!</definedName>
    <definedName name="BExGU672LPULMJMHLZV609YOG8QT" localSheetId="7" hidden="1">#REF!</definedName>
    <definedName name="BExGU672LPULMJMHLZV609YOG8QT" localSheetId="8" hidden="1">#REF!</definedName>
    <definedName name="BExGU672LPULMJMHLZV609YOG8QT" hidden="1">#REF!</definedName>
    <definedName name="BExGUE5265AHZWGOC7TRG25NIJXS" localSheetId="7" hidden="1">#REF!</definedName>
    <definedName name="BExGUE5265AHZWGOC7TRG25NIJXS" localSheetId="8" hidden="1">#REF!</definedName>
    <definedName name="BExGUE5265AHZWGOC7TRG25NIJXS" hidden="1">#REF!</definedName>
    <definedName name="BExGW1XC4M43AMDSMBNIU3XDE1O0" localSheetId="7" hidden="1">#REF!</definedName>
    <definedName name="BExGW1XC4M43AMDSMBNIU3XDE1O0" localSheetId="8" hidden="1">#REF!</definedName>
    <definedName name="BExGW1XC4M43AMDSMBNIU3XDE1O0" hidden="1">#REF!</definedName>
    <definedName name="BExGWVLJGPCM5KM62N1J1PL9XTEP" localSheetId="7" hidden="1">#REF!</definedName>
    <definedName name="BExGWVLJGPCM5KM62N1J1PL9XTEP" localSheetId="8" hidden="1">#REF!</definedName>
    <definedName name="BExGWVLJGPCM5KM62N1J1PL9XTEP" hidden="1">#REF!</definedName>
    <definedName name="BExGXPV9DTN6K89BXJT91TD8SWLH" localSheetId="7" hidden="1">#REF!</definedName>
    <definedName name="BExGXPV9DTN6K89BXJT91TD8SWLH" localSheetId="8" hidden="1">#REF!</definedName>
    <definedName name="BExGXPV9DTN6K89BXJT91TD8SWLH" hidden="1">#REF!</definedName>
    <definedName name="BExGXQRN33HNR200NGBC2UH4BJOV" localSheetId="7" hidden="1">#REF!</definedName>
    <definedName name="BExGXQRN33HNR200NGBC2UH4BJOV" localSheetId="8" hidden="1">#REF!</definedName>
    <definedName name="BExGXQRN33HNR200NGBC2UH4BJOV" hidden="1">#REF!</definedName>
    <definedName name="BExGXX28BZVUOJHTHT3S12VKJXI8" localSheetId="7" hidden="1">#REF!</definedName>
    <definedName name="BExGXX28BZVUOJHTHT3S12VKJXI8" localSheetId="8" hidden="1">#REF!</definedName>
    <definedName name="BExGXX28BZVUOJHTHT3S12VKJXI8" hidden="1">#REF!</definedName>
    <definedName name="BExGY496U61KRGO2005N1I4LUPB0" localSheetId="7" hidden="1">#REF!</definedName>
    <definedName name="BExGY496U61KRGO2005N1I4LUPB0" localSheetId="8" hidden="1">#REF!</definedName>
    <definedName name="BExGY496U61KRGO2005N1I4LUPB0" hidden="1">#REF!</definedName>
    <definedName name="BExGY85GLQ0CSADLALKTJWZCVATQ" localSheetId="7" hidden="1">#REF!</definedName>
    <definedName name="BExGY85GLQ0CSADLALKTJWZCVATQ" localSheetId="8" hidden="1">#REF!</definedName>
    <definedName name="BExGY85GLQ0CSADLALKTJWZCVATQ" hidden="1">#REF!</definedName>
    <definedName name="BExGYJU81LMZRTE3MFMNBCRX693B" localSheetId="7" hidden="1">#REF!</definedName>
    <definedName name="BExGYJU81LMZRTE3MFMNBCRX693B" localSheetId="8" hidden="1">#REF!</definedName>
    <definedName name="BExGYJU81LMZRTE3MFMNBCRX693B" hidden="1">#REF!</definedName>
    <definedName name="BExGYLMYU65YEXNQJY7ANHHT4ARS" localSheetId="7" hidden="1">#REF!</definedName>
    <definedName name="BExGYLMYU65YEXNQJY7ANHHT4ARS" localSheetId="8" hidden="1">#REF!</definedName>
    <definedName name="BExGYLMYU65YEXNQJY7ANHHT4ARS" hidden="1">#REF!</definedName>
    <definedName name="BExH0OUZS3YIRW4W32NRTTM0NNUH" localSheetId="7" hidden="1">#REF!</definedName>
    <definedName name="BExH0OUZS3YIRW4W32NRTTM0NNUH" localSheetId="8" hidden="1">#REF!</definedName>
    <definedName name="BExH0OUZS3YIRW4W32NRTTM0NNUH" hidden="1">#REF!</definedName>
    <definedName name="BExH10UM6GYVDIT7KPS6FBXFP9SS" localSheetId="7" hidden="1">#REF!</definedName>
    <definedName name="BExH10UM6GYVDIT7KPS6FBXFP9SS" localSheetId="8" hidden="1">#REF!</definedName>
    <definedName name="BExH10UM6GYVDIT7KPS6FBXFP9SS" hidden="1">#REF!</definedName>
    <definedName name="BExH2EWCG8KDSHNRJDXOEJWB199L" localSheetId="7" hidden="1">#REF!</definedName>
    <definedName name="BExH2EWCG8KDSHNRJDXOEJWB199L" localSheetId="8" hidden="1">#REF!</definedName>
    <definedName name="BExH2EWCG8KDSHNRJDXOEJWB199L" hidden="1">#REF!</definedName>
    <definedName name="BExH312Q81MGHKTTB5Q6EXMZPR4U" localSheetId="7" hidden="1">#REF!</definedName>
    <definedName name="BExH312Q81MGHKTTB5Q6EXMZPR4U" localSheetId="8" hidden="1">#REF!</definedName>
    <definedName name="BExH312Q81MGHKTTB5Q6EXMZPR4U" hidden="1">#REF!</definedName>
    <definedName name="BExH34O8NP40M6LDRKPXW5H40ECU" localSheetId="7" hidden="1">#REF!</definedName>
    <definedName name="BExH34O8NP40M6LDRKPXW5H40ECU" localSheetId="8" hidden="1">#REF!</definedName>
    <definedName name="BExH34O8NP40M6LDRKPXW5H40ECU" hidden="1">#REF!</definedName>
    <definedName name="BExH3780QMT3Y3KH4CFR3GDEPGAV" localSheetId="7" hidden="1">#REF!</definedName>
    <definedName name="BExH3780QMT3Y3KH4CFR3GDEPGAV" localSheetId="8" hidden="1">#REF!</definedName>
    <definedName name="BExH3780QMT3Y3KH4CFR3GDEPGAV" hidden="1">#REF!</definedName>
    <definedName name="BExH3E463TPTI0SLOILG2HJUAE7N" localSheetId="7" hidden="1">#REF!</definedName>
    <definedName name="BExH3E463TPTI0SLOILG2HJUAE7N" localSheetId="8" hidden="1">#REF!</definedName>
    <definedName name="BExH3E463TPTI0SLOILG2HJUAE7N" hidden="1">#REF!</definedName>
    <definedName name="BExH3WUGLGQXAUFMSGJJPTYMD3H3" localSheetId="7" hidden="1">#REF!</definedName>
    <definedName name="BExH3WUGLGQXAUFMSGJJPTYMD3H3" localSheetId="8" hidden="1">#REF!</definedName>
    <definedName name="BExH3WUGLGQXAUFMSGJJPTYMD3H3" hidden="1">#REF!</definedName>
    <definedName name="BExIHHSIR004A0J9TCIPBARHSZO8" localSheetId="7" hidden="1">#REF!</definedName>
    <definedName name="BExIHHSIR004A0J9TCIPBARHSZO8" localSheetId="8" hidden="1">#REF!</definedName>
    <definedName name="BExIHHSIR004A0J9TCIPBARHSZO8" hidden="1">#REF!</definedName>
    <definedName name="BExIHR2ZOIW6P9SPPVFZ2IC19X0N" localSheetId="7" hidden="1">#REF!</definedName>
    <definedName name="BExIHR2ZOIW6P9SPPVFZ2IC19X0N" localSheetId="8" hidden="1">#REF!</definedName>
    <definedName name="BExIHR2ZOIW6P9SPPVFZ2IC19X0N" hidden="1">#REF!</definedName>
    <definedName name="BExII3DCXI7E4JNB5WWBPE2F31AK" localSheetId="7" hidden="1">#REF!</definedName>
    <definedName name="BExII3DCXI7E4JNB5WWBPE2F31AK" localSheetId="8" hidden="1">#REF!</definedName>
    <definedName name="BExII3DCXI7E4JNB5WWBPE2F31AK" hidden="1">#REF!</definedName>
    <definedName name="BExIIG3US8G2GIN207F9TGXOIZLI" localSheetId="7" hidden="1">#REF!</definedName>
    <definedName name="BExIIG3US8G2GIN207F9TGXOIZLI" localSheetId="8" hidden="1">#REF!</definedName>
    <definedName name="BExIIG3US8G2GIN207F9TGXOIZLI" hidden="1">#REF!</definedName>
    <definedName name="BExIJE9UQANTDT9TZHWKXJOZCW1F" localSheetId="7" hidden="1">#REF!</definedName>
    <definedName name="BExIJE9UQANTDT9TZHWKXJOZCW1F" localSheetId="8" hidden="1">#REF!</definedName>
    <definedName name="BExIJE9UQANTDT9TZHWKXJOZCW1F" hidden="1">#REF!</definedName>
    <definedName name="BExIKQTMBZEAV30I1UPEMYQVMSGQ" localSheetId="7" hidden="1">#REF!</definedName>
    <definedName name="BExIKQTMBZEAV30I1UPEMYQVMSGQ" localSheetId="8" hidden="1">#REF!</definedName>
    <definedName name="BExIKQTMBZEAV30I1UPEMYQVMSGQ" hidden="1">#REF!</definedName>
    <definedName name="BExILH1SH1Z8V68TA3172I5SX3MG" localSheetId="7" hidden="1">#REF!</definedName>
    <definedName name="BExILH1SH1Z8V68TA3172I5SX3MG" localSheetId="8" hidden="1">#REF!</definedName>
    <definedName name="BExILH1SH1Z8V68TA3172I5SX3MG" hidden="1">#REF!</definedName>
    <definedName name="BExIMKGDBWCWA2DP70GWH0ZKT5DU" localSheetId="7" hidden="1">#REF!</definedName>
    <definedName name="BExIMKGDBWCWA2DP70GWH0ZKT5DU" localSheetId="8" hidden="1">#REF!</definedName>
    <definedName name="BExIMKGDBWCWA2DP70GWH0ZKT5DU" hidden="1">#REF!</definedName>
    <definedName name="BExIMMK2FZ6DRIJQCDSJO9TUE1GW" localSheetId="7" hidden="1">#REF!</definedName>
    <definedName name="BExIMMK2FZ6DRIJQCDSJO9TUE1GW" localSheetId="8" hidden="1">#REF!</definedName>
    <definedName name="BExIMMK2FZ6DRIJQCDSJO9TUE1GW" hidden="1">#REF!</definedName>
    <definedName name="BExIN2FWISBWLRDO9H9H77A46VH9" localSheetId="7" hidden="1">#REF!</definedName>
    <definedName name="BExIN2FWISBWLRDO9H9H77A46VH9" localSheetId="8" hidden="1">#REF!</definedName>
    <definedName name="BExIN2FWISBWLRDO9H9H77A46VH9" hidden="1">#REF!</definedName>
    <definedName name="BExINS7OIA92CINZA36I8EB4RH8X" localSheetId="7" hidden="1">#REF!</definedName>
    <definedName name="BExINS7OIA92CINZA36I8EB4RH8X" localSheetId="8" hidden="1">#REF!</definedName>
    <definedName name="BExINS7OIA92CINZA36I8EB4RH8X" hidden="1">#REF!</definedName>
    <definedName name="BExIP5T9MO7I3W7GXGUUOTTIH9J3" localSheetId="7" hidden="1">#REF!</definedName>
    <definedName name="BExIP5T9MO7I3W7GXGUUOTTIH9J3" localSheetId="8" hidden="1">#REF!</definedName>
    <definedName name="BExIP5T9MO7I3W7GXGUUOTTIH9J3" hidden="1">#REF!</definedName>
    <definedName name="BExIPE7EP2G8G9TQ3E9JVR8CI3WY" localSheetId="7" hidden="1">#REF!</definedName>
    <definedName name="BExIPE7EP2G8G9TQ3E9JVR8CI3WY" localSheetId="8" hidden="1">#REF!</definedName>
    <definedName name="BExIPE7EP2G8G9TQ3E9JVR8CI3WY" hidden="1">#REF!</definedName>
    <definedName name="BExIPJATU67IVLXHYDXUFDFMB895" localSheetId="7" hidden="1">#REF!</definedName>
    <definedName name="BExIPJATU67IVLXHYDXUFDFMB895" localSheetId="8" hidden="1">#REF!</definedName>
    <definedName name="BExIPJATU67IVLXHYDXUFDFMB895" hidden="1">#REF!</definedName>
    <definedName name="BExIQ5MJ2BMB4EOY8O4M3FSXEX96" localSheetId="7" hidden="1">#REF!</definedName>
    <definedName name="BExIQ5MJ2BMB4EOY8O4M3FSXEX96" localSheetId="8" hidden="1">#REF!</definedName>
    <definedName name="BExIQ5MJ2BMB4EOY8O4M3FSXEX96" hidden="1">#REF!</definedName>
    <definedName name="BExIQA9VF6LTQ6939FMZ7AZXOIGP" localSheetId="7" hidden="1">#REF!</definedName>
    <definedName name="BExIQA9VF6LTQ6939FMZ7AZXOIGP" localSheetId="8" hidden="1">#REF!</definedName>
    <definedName name="BExIQA9VF6LTQ6939FMZ7AZXOIGP" hidden="1">#REF!</definedName>
    <definedName name="BExIQKWU5LEOQ45CIKK54NPPCECF" localSheetId="7" hidden="1">#REF!</definedName>
    <definedName name="BExIQKWU5LEOQ45CIKK54NPPCECF" localSheetId="8" hidden="1">#REF!</definedName>
    <definedName name="BExIQKWU5LEOQ45CIKK54NPPCECF" hidden="1">#REF!</definedName>
    <definedName name="BExIQSUOOEHZG2DATSFH1AAUCFSK" localSheetId="7" hidden="1">#REF!</definedName>
    <definedName name="BExIQSUOOEHZG2DATSFH1AAUCFSK" localSheetId="8" hidden="1">#REF!</definedName>
    <definedName name="BExIQSUOOEHZG2DATSFH1AAUCFSK" hidden="1">#REF!</definedName>
    <definedName name="BExIR13GQZ9QBYG5HUBK9UCS98TR" localSheetId="7" hidden="1">#REF!</definedName>
    <definedName name="BExIR13GQZ9QBYG5HUBK9UCS98TR" localSheetId="8" hidden="1">#REF!</definedName>
    <definedName name="BExIR13GQZ9QBYG5HUBK9UCS98TR" hidden="1">#REF!</definedName>
    <definedName name="BExIRKFAVMMJA1I9QB8O1T99G677" localSheetId="7" hidden="1">#REF!</definedName>
    <definedName name="BExIRKFAVMMJA1I9QB8O1T99G677" localSheetId="8" hidden="1">#REF!</definedName>
    <definedName name="BExIRKFAVMMJA1I9QB8O1T99G677" hidden="1">#REF!</definedName>
    <definedName name="BExIRNKO5WJ8CIEY11ZW8NL3ED12" localSheetId="7" hidden="1">#REF!</definedName>
    <definedName name="BExIRNKO5WJ8CIEY11ZW8NL3ED12" localSheetId="8" hidden="1">#REF!</definedName>
    <definedName name="BExIRNKO5WJ8CIEY11ZW8NL3ED12" hidden="1">#REF!</definedName>
    <definedName name="BExIRXBB2GQ8KR7NRX0YP6NHQMCH" localSheetId="7" hidden="1">#REF!</definedName>
    <definedName name="BExIRXBB2GQ8KR7NRX0YP6NHQMCH" localSheetId="8" hidden="1">#REF!</definedName>
    <definedName name="BExIRXBB2GQ8KR7NRX0YP6NHQMCH" hidden="1">#REF!</definedName>
    <definedName name="BExISXVLS9NGHEFIHV8OYFNFU21V" localSheetId="7" hidden="1">#REF!</definedName>
    <definedName name="BExISXVLS9NGHEFIHV8OYFNFU21V" localSheetId="8" hidden="1">#REF!</definedName>
    <definedName name="BExISXVLS9NGHEFIHV8OYFNFU21V" hidden="1">#REF!</definedName>
    <definedName name="BExIU1VY53BMMM62GBNI6UBET6NL" localSheetId="7" hidden="1">#REF!</definedName>
    <definedName name="BExIU1VY53BMMM62GBNI6UBET6NL" localSheetId="8" hidden="1">#REF!</definedName>
    <definedName name="BExIU1VY53BMMM62GBNI6UBET6NL" hidden="1">#REF!</definedName>
    <definedName name="BExIV5G5WDQITPV3P72I164FBRS8" localSheetId="7" hidden="1">#REF!</definedName>
    <definedName name="BExIV5G5WDQITPV3P72I164FBRS8" localSheetId="8" hidden="1">#REF!</definedName>
    <definedName name="BExIV5G5WDQITPV3P72I164FBRS8" hidden="1">#REF!</definedName>
    <definedName name="BExIV7ZSDN1RKLAH1CCMIUJSP2BY" localSheetId="7" hidden="1">#REF!</definedName>
    <definedName name="BExIV7ZSDN1RKLAH1CCMIUJSP2BY" localSheetId="8" hidden="1">#REF!</definedName>
    <definedName name="BExIV7ZSDN1RKLAH1CCMIUJSP2BY" hidden="1">#REF!</definedName>
    <definedName name="BExIVAZPCCPNY6X8IPGS52OBBPCJ" localSheetId="7" hidden="1">#REF!</definedName>
    <definedName name="BExIVAZPCCPNY6X8IPGS52OBBPCJ" localSheetId="8" hidden="1">#REF!</definedName>
    <definedName name="BExIVAZPCCPNY6X8IPGS52OBBPCJ" hidden="1">#REF!</definedName>
    <definedName name="BExIVKQAFU4EZLXCQ9ROFVHNL0D7" localSheetId="7" hidden="1">#REF!</definedName>
    <definedName name="BExIVKQAFU4EZLXCQ9ROFVHNL0D7" localSheetId="8" hidden="1">#REF!</definedName>
    <definedName name="BExIVKQAFU4EZLXCQ9ROFVHNL0D7" hidden="1">#REF!</definedName>
    <definedName name="BExIVKVRPBO18RRZR8B0G7Q9K0F9" localSheetId="7" hidden="1">#REF!</definedName>
    <definedName name="BExIVKVRPBO18RRZR8B0G7Q9K0F9" localSheetId="8" hidden="1">#REF!</definedName>
    <definedName name="BExIVKVRPBO18RRZR8B0G7Q9K0F9" hidden="1">#REF!</definedName>
    <definedName name="BExIWE953F00HYJSITVJEJ27ORJL" localSheetId="7" hidden="1">#REF!</definedName>
    <definedName name="BExIWE953F00HYJSITVJEJ27ORJL" localSheetId="8" hidden="1">#REF!</definedName>
    <definedName name="BExIWE953F00HYJSITVJEJ27ORJL" hidden="1">#REF!</definedName>
    <definedName name="BExIWOLB2AFYMZCVWZ1FTMAEEA60" localSheetId="7" hidden="1">#REF!</definedName>
    <definedName name="BExIWOLB2AFYMZCVWZ1FTMAEEA60" localSheetId="8" hidden="1">#REF!</definedName>
    <definedName name="BExIWOLB2AFYMZCVWZ1FTMAEEA60" hidden="1">#REF!</definedName>
    <definedName name="BExIWXL0QH3HX1C1HQYFMP34ZTJ8" localSheetId="7" hidden="1">#REF!</definedName>
    <definedName name="BExIWXL0QH3HX1C1HQYFMP34ZTJ8" localSheetId="8" hidden="1">#REF!</definedName>
    <definedName name="BExIWXL0QH3HX1C1HQYFMP34ZTJ8" hidden="1">#REF!</definedName>
    <definedName name="BExIXA0WAX7YA81PKB3MNNNR4CO3" localSheetId="7" hidden="1">#REF!</definedName>
    <definedName name="BExIXA0WAX7YA81PKB3MNNNR4CO3" localSheetId="8" hidden="1">#REF!</definedName>
    <definedName name="BExIXA0WAX7YA81PKB3MNNNR4CO3" hidden="1">#REF!</definedName>
    <definedName name="BExIXLK79H7AR5PQ0M5UYI8NAXPQ" localSheetId="7" hidden="1">#REF!</definedName>
    <definedName name="BExIXLK79H7AR5PQ0M5UYI8NAXPQ" localSheetId="8" hidden="1">#REF!</definedName>
    <definedName name="BExIXLK79H7AR5PQ0M5UYI8NAXPQ" hidden="1">#REF!</definedName>
    <definedName name="BExIXNT19877FSEMZOGQKNH77ENI" localSheetId="7" hidden="1">#REF!</definedName>
    <definedName name="BExIXNT19877FSEMZOGQKNH77ENI" localSheetId="8" hidden="1">#REF!</definedName>
    <definedName name="BExIXNT19877FSEMZOGQKNH77ENI" hidden="1">#REF!</definedName>
    <definedName name="BExIXU92V6LJHF2NWR5KVO5GLR2C" localSheetId="7" hidden="1">#REF!</definedName>
    <definedName name="BExIXU92V6LJHF2NWR5KVO5GLR2C" localSheetId="8" hidden="1">#REF!</definedName>
    <definedName name="BExIXU92V6LJHF2NWR5KVO5GLR2C" hidden="1">#REF!</definedName>
    <definedName name="BExIXYAO6HRPE7UPS2DA516H07VS" localSheetId="7" hidden="1">#REF!</definedName>
    <definedName name="BExIXYAO6HRPE7UPS2DA516H07VS" localSheetId="8" hidden="1">#REF!</definedName>
    <definedName name="BExIXYAO6HRPE7UPS2DA516H07VS" hidden="1">#REF!</definedName>
    <definedName name="BExIYEHBB2ZQRXB94B5B5AKFMB42" localSheetId="7" hidden="1">#REF!</definedName>
    <definedName name="BExIYEHBB2ZQRXB94B5B5AKFMB42" localSheetId="8" hidden="1">#REF!</definedName>
    <definedName name="BExIYEHBB2ZQRXB94B5B5AKFMB42" hidden="1">#REF!</definedName>
    <definedName name="BExIYJF9ZPV3Y54H5A525VPYIUFB" localSheetId="7" hidden="1">#REF!</definedName>
    <definedName name="BExIYJF9ZPV3Y54H5A525VPYIUFB" localSheetId="8" hidden="1">#REF!</definedName>
    <definedName name="BExIYJF9ZPV3Y54H5A525VPYIUFB" hidden="1">#REF!</definedName>
    <definedName name="BExIYLIS2P3SLCG11D19WT47Y0Y1" localSheetId="7" hidden="1">#REF!</definedName>
    <definedName name="BExIYLIS2P3SLCG11D19WT47Y0Y1" localSheetId="8" hidden="1">#REF!</definedName>
    <definedName name="BExIYLIS2P3SLCG11D19WT47Y0Y1" hidden="1">#REF!</definedName>
    <definedName name="BExIYZGKIZXO566O26UFLE6AM44T" localSheetId="7" hidden="1">#REF!</definedName>
    <definedName name="BExIYZGKIZXO566O26UFLE6AM44T" localSheetId="8" hidden="1">#REF!</definedName>
    <definedName name="BExIYZGKIZXO566O26UFLE6AM44T" hidden="1">#REF!</definedName>
    <definedName name="BExKE1AXRX1D2IP59IK2X5194EOW" localSheetId="7" hidden="1">#REF!</definedName>
    <definedName name="BExKE1AXRX1D2IP59IK2X5194EOW" localSheetId="8" hidden="1">#REF!</definedName>
    <definedName name="BExKE1AXRX1D2IP59IK2X5194EOW" hidden="1">#REF!</definedName>
    <definedName name="BExKENHCXV7E0ZGWECYJADFKG5K6" localSheetId="7" hidden="1">#REF!</definedName>
    <definedName name="BExKENHCXV7E0ZGWECYJADFKG5K6" localSheetId="8" hidden="1">#REF!</definedName>
    <definedName name="BExKENHCXV7E0ZGWECYJADFKG5K6" hidden="1">#REF!</definedName>
    <definedName name="BExKFR1E7H1CKOZPL7O44L4O1G6U" localSheetId="7" hidden="1">#REF!</definedName>
    <definedName name="BExKFR1E7H1CKOZPL7O44L4O1G6U" localSheetId="8" hidden="1">#REF!</definedName>
    <definedName name="BExKFR1E7H1CKOZPL7O44L4O1G6U" hidden="1">#REF!</definedName>
    <definedName name="BExKGA2NH1SO8Q2CJZITKWT0VHV2" localSheetId="7" hidden="1">#REF!</definedName>
    <definedName name="BExKGA2NH1SO8Q2CJZITKWT0VHV2" localSheetId="8" hidden="1">#REF!</definedName>
    <definedName name="BExKGA2NH1SO8Q2CJZITKWT0VHV2" hidden="1">#REF!</definedName>
    <definedName name="BExKGFBDAJNRY0TELA79PO8DDZ7Y" localSheetId="7" hidden="1">#REF!</definedName>
    <definedName name="BExKGFBDAJNRY0TELA79PO8DDZ7Y" localSheetId="8" hidden="1">#REF!</definedName>
    <definedName name="BExKGFBDAJNRY0TELA79PO8DDZ7Y" hidden="1">#REF!</definedName>
    <definedName name="BExKGSCN3SJV9UY2XTDELC3IT5RG" localSheetId="7" hidden="1">#REF!</definedName>
    <definedName name="BExKGSCN3SJV9UY2XTDELC3IT5RG" localSheetId="8" hidden="1">#REF!</definedName>
    <definedName name="BExKGSCN3SJV9UY2XTDELC3IT5RG" hidden="1">#REF!</definedName>
    <definedName name="BExKGZP2FVKCK1LYAQSJCBZQBZUU" localSheetId="7" hidden="1">#REF!</definedName>
    <definedName name="BExKGZP2FVKCK1LYAQSJCBZQBZUU" localSheetId="8" hidden="1">#REF!</definedName>
    <definedName name="BExKGZP2FVKCK1LYAQSJCBZQBZUU" hidden="1">#REF!</definedName>
    <definedName name="BExKH7N3O1QJU117IZ06EUFOKYPA" localSheetId="7" hidden="1">#REF!</definedName>
    <definedName name="BExKH7N3O1QJU117IZ06EUFOKYPA" localSheetId="8" hidden="1">#REF!</definedName>
    <definedName name="BExKH7N3O1QJU117IZ06EUFOKYPA" hidden="1">#REF!</definedName>
    <definedName name="BExKHPBI2LM3V70KMR1RAN6RK03Y" localSheetId="7" hidden="1">#REF!</definedName>
    <definedName name="BExKHPBI2LM3V70KMR1RAN6RK03Y" localSheetId="8" hidden="1">#REF!</definedName>
    <definedName name="BExKHPBI2LM3V70KMR1RAN6RK03Y" hidden="1">#REF!</definedName>
    <definedName name="BExKHR9PRN4C8BXP3224HIY8GLJ3" localSheetId="7" hidden="1">#REF!</definedName>
    <definedName name="BExKHR9PRN4C8BXP3224HIY8GLJ3" localSheetId="8" hidden="1">#REF!</definedName>
    <definedName name="BExKHR9PRN4C8BXP3224HIY8GLJ3" hidden="1">#REF!</definedName>
    <definedName name="BExKI6URN6OUIIPYIMTY1UIOTUKZ" localSheetId="7" hidden="1">#REF!</definedName>
    <definedName name="BExKI6URN6OUIIPYIMTY1UIOTUKZ" localSheetId="8" hidden="1">#REF!</definedName>
    <definedName name="BExKI6URN6OUIIPYIMTY1UIOTUKZ" hidden="1">#REF!</definedName>
    <definedName name="BExKIK6VHMP456VYZILG9SH9N3YX" localSheetId="7" hidden="1">#REF!</definedName>
    <definedName name="BExKIK6VHMP456VYZILG9SH9N3YX" localSheetId="8" hidden="1">#REF!</definedName>
    <definedName name="BExKIK6VHMP456VYZILG9SH9N3YX" hidden="1">#REF!</definedName>
    <definedName name="BExKJBB7B8RMYP767HI9DFZJAGER" localSheetId="7" hidden="1">#REF!</definedName>
    <definedName name="BExKJBB7B8RMYP767HI9DFZJAGER" localSheetId="8" hidden="1">#REF!</definedName>
    <definedName name="BExKJBB7B8RMYP767HI9DFZJAGER" hidden="1">#REF!</definedName>
    <definedName name="BExKKCH4JYT6IV5NXZEGKBMMVFY9" localSheetId="7" hidden="1">#REF!</definedName>
    <definedName name="BExKKCH4JYT6IV5NXZEGKBMMVFY9" localSheetId="8" hidden="1">#REF!</definedName>
    <definedName name="BExKKCH4JYT6IV5NXZEGKBMMVFY9" hidden="1">#REF!</definedName>
    <definedName name="BExKKP7MYYQU70LFCJKB4PK9I7P9" localSheetId="7" hidden="1">#REF!</definedName>
    <definedName name="BExKKP7MYYQU70LFCJKB4PK9I7P9" localSheetId="8" hidden="1">#REF!</definedName>
    <definedName name="BExKKP7MYYQU70LFCJKB4PK9I7P9" hidden="1">#REF!</definedName>
    <definedName name="BExKKST3G7F06034XEO1WPKIR4CA" localSheetId="7" hidden="1">#REF!</definedName>
    <definedName name="BExKKST3G7F06034XEO1WPKIR4CA" localSheetId="8" hidden="1">#REF!</definedName>
    <definedName name="BExKKST3G7F06034XEO1WPKIR4CA" hidden="1">#REF!</definedName>
    <definedName name="BExKL3LJ7CTVUWQ1EWAKEUNL7ZLN" localSheetId="7" hidden="1">#REF!</definedName>
    <definedName name="BExKL3LJ7CTVUWQ1EWAKEUNL7ZLN" localSheetId="8" hidden="1">#REF!</definedName>
    <definedName name="BExKL3LJ7CTVUWQ1EWAKEUNL7ZLN" hidden="1">#REF!</definedName>
    <definedName name="BExKL5E8NX3KQLIDOXK2HYLNM2BS" localSheetId="7" hidden="1">#REF!</definedName>
    <definedName name="BExKL5E8NX3KQLIDOXK2HYLNM2BS" localSheetId="8" hidden="1">#REF!</definedName>
    <definedName name="BExKL5E8NX3KQLIDOXK2HYLNM2BS" hidden="1">#REF!</definedName>
    <definedName name="BExKLZD7K8B5B3FBBMOQOEK4KSEE" localSheetId="7" hidden="1">#REF!</definedName>
    <definedName name="BExKLZD7K8B5B3FBBMOQOEK4KSEE" localSheetId="8" hidden="1">#REF!</definedName>
    <definedName name="BExKLZD7K8B5B3FBBMOQOEK4KSEE" hidden="1">#REF!</definedName>
    <definedName name="BExKMGG92F29YM8QL7V74W8IG8BY" localSheetId="7" hidden="1">#REF!</definedName>
    <definedName name="BExKMGG92F29YM8QL7V74W8IG8BY" localSheetId="8" hidden="1">#REF!</definedName>
    <definedName name="BExKMGG92F29YM8QL7V74W8IG8BY" hidden="1">#REF!</definedName>
    <definedName name="BExKMMW5IP5ZSG5DTRIUIOY339XI" localSheetId="7" hidden="1">#REF!</definedName>
    <definedName name="BExKMMW5IP5ZSG5DTRIUIOY339XI" localSheetId="8" hidden="1">#REF!</definedName>
    <definedName name="BExKMMW5IP5ZSG5DTRIUIOY339XI" hidden="1">#REF!</definedName>
    <definedName name="BExKMVFJJ6JL4CU6PSUZ8AONSUGF" localSheetId="7" hidden="1">#REF!</definedName>
    <definedName name="BExKMVFJJ6JL4CU6PSUZ8AONSUGF" localSheetId="8" hidden="1">#REF!</definedName>
    <definedName name="BExKMVFJJ6JL4CU6PSUZ8AONSUGF" hidden="1">#REF!</definedName>
    <definedName name="BExKNCTCHR1CX0O9PFDKHKQTVR80" localSheetId="7" hidden="1">#REF!</definedName>
    <definedName name="BExKNCTCHR1CX0O9PFDKHKQTVR80" localSheetId="8" hidden="1">#REF!</definedName>
    <definedName name="BExKNCTCHR1CX0O9PFDKHKQTVR80" hidden="1">#REF!</definedName>
    <definedName name="BExKNJ3XRI6F6P91WG5BDG3IPZXU" localSheetId="7" hidden="1">#REF!</definedName>
    <definedName name="BExKNJ3XRI6F6P91WG5BDG3IPZXU" localSheetId="8" hidden="1">#REF!</definedName>
    <definedName name="BExKNJ3XRI6F6P91WG5BDG3IPZXU" hidden="1">#REF!</definedName>
    <definedName name="BExKNXCJ6649Y4TIUNEAEBKTDPOH" localSheetId="7" hidden="1">#REF!</definedName>
    <definedName name="BExKNXCJ6649Y4TIUNEAEBKTDPOH" localSheetId="8" hidden="1">#REF!</definedName>
    <definedName name="BExKNXCJ6649Y4TIUNEAEBKTDPOH" hidden="1">#REF!</definedName>
    <definedName name="BExKO4JAKGU72MTJOIPXLOUVVNNC" localSheetId="7" hidden="1">#REF!</definedName>
    <definedName name="BExKO4JAKGU72MTJOIPXLOUVVNNC" localSheetId="8" hidden="1">#REF!</definedName>
    <definedName name="BExKO4JAKGU72MTJOIPXLOUVVNNC" hidden="1">#REF!</definedName>
    <definedName name="BExKQ6PO4SV3FNAL3EVU8S0CHUJ1" localSheetId="7" hidden="1">#REF!</definedName>
    <definedName name="BExKQ6PO4SV3FNAL3EVU8S0CHUJ1" localSheetId="8" hidden="1">#REF!</definedName>
    <definedName name="BExKQ6PO4SV3FNAL3EVU8S0CHUJ1" hidden="1">#REF!</definedName>
    <definedName name="BExKQDGJ96F8QMSUY6ERGK7MU3QI" localSheetId="7" hidden="1">#REF!</definedName>
    <definedName name="BExKQDGJ96F8QMSUY6ERGK7MU3QI" localSheetId="8" hidden="1">#REF!</definedName>
    <definedName name="BExKQDGJ96F8QMSUY6ERGK7MU3QI" hidden="1">#REF!</definedName>
    <definedName name="BExKQIJTCNUJ3306IKAAGTBB4J0M" localSheetId="7" hidden="1">#REF!</definedName>
    <definedName name="BExKQIJTCNUJ3306IKAAGTBB4J0M" localSheetId="8" hidden="1">#REF!</definedName>
    <definedName name="BExKQIJTCNUJ3306IKAAGTBB4J0M" hidden="1">#REF!</definedName>
    <definedName name="BExKQSLAKPHWVBS03I2TTWJN4DIQ" localSheetId="7" hidden="1">#REF!</definedName>
    <definedName name="BExKQSLAKPHWVBS03I2TTWJN4DIQ" localSheetId="8" hidden="1">#REF!</definedName>
    <definedName name="BExKQSLAKPHWVBS03I2TTWJN4DIQ" hidden="1">#REF!</definedName>
    <definedName name="BExKRBMDBYLTNDAZ3BC7X3ZA880G" localSheetId="7" hidden="1">#REF!</definedName>
    <definedName name="BExKRBMDBYLTNDAZ3BC7X3ZA880G" localSheetId="8" hidden="1">#REF!</definedName>
    <definedName name="BExKRBMDBYLTNDAZ3BC7X3ZA880G" hidden="1">#REF!</definedName>
    <definedName name="BExKREBH22F98G8DW321NOM4E8VT" localSheetId="7" hidden="1">#REF!</definedName>
    <definedName name="BExKREBH22F98G8DW321NOM4E8VT" localSheetId="8" hidden="1">#REF!</definedName>
    <definedName name="BExKREBH22F98G8DW321NOM4E8VT" hidden="1">#REF!</definedName>
    <definedName name="BExKRWLNFO1Z9TUEKAM31HQMEBOQ" localSheetId="7" hidden="1">#REF!</definedName>
    <definedName name="BExKRWLNFO1Z9TUEKAM31HQMEBOQ" localSheetId="8" hidden="1">#REF!</definedName>
    <definedName name="BExKRWLNFO1Z9TUEKAM31HQMEBOQ" hidden="1">#REF!</definedName>
    <definedName name="BExKS0Y6JX8F26MO3QH8W5PQSJQG" localSheetId="7" hidden="1">#REF!</definedName>
    <definedName name="BExKS0Y6JX8F26MO3QH8W5PQSJQG" localSheetId="8" hidden="1">#REF!</definedName>
    <definedName name="BExKS0Y6JX8F26MO3QH8W5PQSJQG" hidden="1">#REF!</definedName>
    <definedName name="BExKS3SM06PDIST2ROEYIUTHK5ZD" localSheetId="7" hidden="1">#REF!</definedName>
    <definedName name="BExKS3SM06PDIST2ROEYIUTHK5ZD" localSheetId="8" hidden="1">#REF!</definedName>
    <definedName name="BExKS3SM06PDIST2ROEYIUTHK5ZD" hidden="1">#REF!</definedName>
    <definedName name="BExKSAU8K3CQQFJH5GYVDOBFCBGS" localSheetId="7" hidden="1">#REF!</definedName>
    <definedName name="BExKSAU8K3CQQFJH5GYVDOBFCBGS" localSheetId="8" hidden="1">#REF!</definedName>
    <definedName name="BExKSAU8K3CQQFJH5GYVDOBFCBGS" hidden="1">#REF!</definedName>
    <definedName name="BExKSXM35XWTKPG4YF5PR9V6PD12" localSheetId="7" hidden="1">#REF!</definedName>
    <definedName name="BExKSXM35XWTKPG4YF5PR9V6PD12" localSheetId="8" hidden="1">#REF!</definedName>
    <definedName name="BExKSXM35XWTKPG4YF5PR9V6PD12" hidden="1">#REF!</definedName>
    <definedName name="BExKTO4WWG5BOT9YMFEGC5VTEVJH" localSheetId="7" hidden="1">#REF!</definedName>
    <definedName name="BExKTO4WWG5BOT9YMFEGC5VTEVJH" localSheetId="8" hidden="1">#REF!</definedName>
    <definedName name="BExKTO4WWG5BOT9YMFEGC5VTEVJH" hidden="1">#REF!</definedName>
    <definedName name="BExKU6KJ3OS358ZP5RQBSJVFKE9Q" localSheetId="7" hidden="1">#REF!</definedName>
    <definedName name="BExKU6KJ3OS358ZP5RQBSJVFKE9Q" localSheetId="8" hidden="1">#REF!</definedName>
    <definedName name="BExKU6KJ3OS358ZP5RQBSJVFKE9Q" hidden="1">#REF!</definedName>
    <definedName name="BExKUIPGCMMQC9QL2Q4X7XEZCXM1" localSheetId="7" hidden="1">#REF!</definedName>
    <definedName name="BExKUIPGCMMQC9QL2Q4X7XEZCXM1" localSheetId="8" hidden="1">#REF!</definedName>
    <definedName name="BExKUIPGCMMQC9QL2Q4X7XEZCXM1" hidden="1">#REF!</definedName>
    <definedName name="BExKURZX6QNLQNSOJ6ZWUSMEB15L" localSheetId="7" hidden="1">#REF!</definedName>
    <definedName name="BExKURZX6QNLQNSOJ6ZWUSMEB15L" localSheetId="8" hidden="1">#REF!</definedName>
    <definedName name="BExKURZX6QNLQNSOJ6ZWUSMEB15L" hidden="1">#REF!</definedName>
    <definedName name="BExKVDKRWVINV6XOXX7VNUCEQJ1V" localSheetId="7" hidden="1">#REF!</definedName>
    <definedName name="BExKVDKRWVINV6XOXX7VNUCEQJ1V" localSheetId="8" hidden="1">#REF!</definedName>
    <definedName name="BExKVDKRWVINV6XOXX7VNUCEQJ1V" hidden="1">#REF!</definedName>
    <definedName name="BExKVO2ENYD3E3KZP5T9K6BU3T3W" localSheetId="7" hidden="1">#REF!</definedName>
    <definedName name="BExKVO2ENYD3E3KZP5T9K6BU3T3W" localSheetId="8" hidden="1">#REF!</definedName>
    <definedName name="BExKVO2ENYD3E3KZP5T9K6BU3T3W" hidden="1">#REF!</definedName>
    <definedName name="BExM9C5OMCPXSOUQHC2L8VXJ6ZLF" localSheetId="7" hidden="1">#REF!</definedName>
    <definedName name="BExM9C5OMCPXSOUQHC2L8VXJ6ZLF" localSheetId="8" hidden="1">#REF!</definedName>
    <definedName name="BExM9C5OMCPXSOUQHC2L8VXJ6ZLF" hidden="1">#REF!</definedName>
    <definedName name="BExMB03LYZ4QX8Y2FTQRQ0JKM4I9" localSheetId="7" hidden="1">#REF!</definedName>
    <definedName name="BExMB03LYZ4QX8Y2FTQRQ0JKM4I9" localSheetId="8" hidden="1">#REF!</definedName>
    <definedName name="BExMB03LYZ4QX8Y2FTQRQ0JKM4I9" hidden="1">#REF!</definedName>
    <definedName name="BExMC8AZ2O0SR8OO71DUQY2KSTJS" localSheetId="7" hidden="1">#REF!</definedName>
    <definedName name="BExMC8AZ2O0SR8OO71DUQY2KSTJS" localSheetId="8" hidden="1">#REF!</definedName>
    <definedName name="BExMC8AZ2O0SR8OO71DUQY2KSTJS" hidden="1">#REF!</definedName>
    <definedName name="BExMDCRKUR3Z41EJG5V8TZLS3IJM" localSheetId="7" hidden="1">#REF!</definedName>
    <definedName name="BExMDCRKUR3Z41EJG5V8TZLS3IJM" localSheetId="8" hidden="1">#REF!</definedName>
    <definedName name="BExMDCRKUR3Z41EJG5V8TZLS3IJM" hidden="1">#REF!</definedName>
    <definedName name="BExMDQ3MZ3V7OXCR0KIAOFLE85K3" localSheetId="7" hidden="1">#REF!</definedName>
    <definedName name="BExMDQ3MZ3V7OXCR0KIAOFLE85K3" localSheetId="8" hidden="1">#REF!</definedName>
    <definedName name="BExMDQ3MZ3V7OXCR0KIAOFLE85K3" hidden="1">#REF!</definedName>
    <definedName name="BExMDVHUN7OXSLYVX19I94NJ5D1Z" localSheetId="7" hidden="1">#REF!</definedName>
    <definedName name="BExMDVHUN7OXSLYVX19I94NJ5D1Z" localSheetId="8" hidden="1">#REF!</definedName>
    <definedName name="BExMDVHUN7OXSLYVX19I94NJ5D1Z" hidden="1">#REF!</definedName>
    <definedName name="BExMEHDH88OD30HQ5D982Y7X4ESR" localSheetId="7" hidden="1">#REF!</definedName>
    <definedName name="BExMEHDH88OD30HQ5D982Y7X4ESR" localSheetId="8" hidden="1">#REF!</definedName>
    <definedName name="BExMEHDH88OD30HQ5D982Y7X4ESR" hidden="1">#REF!</definedName>
    <definedName name="BExMEOPS11WVU1TX3AELQH8AL3WD" localSheetId="7" hidden="1">#REF!</definedName>
    <definedName name="BExMEOPS11WVU1TX3AELQH8AL3WD" localSheetId="8" hidden="1">#REF!</definedName>
    <definedName name="BExMEOPS11WVU1TX3AELQH8AL3WD" hidden="1">#REF!</definedName>
    <definedName name="BExMFROE87AA54VHL8FVJ94H0M3E" localSheetId="7" hidden="1">#REF!</definedName>
    <definedName name="BExMFROE87AA54VHL8FVJ94H0M3E" localSheetId="8" hidden="1">#REF!</definedName>
    <definedName name="BExMFROE87AA54VHL8FVJ94H0M3E" hidden="1">#REF!</definedName>
    <definedName name="BExMFX7YW4KOB68QY2APIMNW4L8M" localSheetId="7" hidden="1">#REF!</definedName>
    <definedName name="BExMFX7YW4KOB68QY2APIMNW4L8M" localSheetId="8" hidden="1">#REF!</definedName>
    <definedName name="BExMFX7YW4KOB68QY2APIMNW4L8M" hidden="1">#REF!</definedName>
    <definedName name="BExMG3NZZB0ECOZTTRHNJ3HVOU0Q" localSheetId="7" hidden="1">#REF!</definedName>
    <definedName name="BExMG3NZZB0ECOZTTRHNJ3HVOU0Q" localSheetId="8" hidden="1">#REF!</definedName>
    <definedName name="BExMG3NZZB0ECOZTTRHNJ3HVOU0Q" hidden="1">#REF!</definedName>
    <definedName name="BExMGDPEMA0SQZFJXN54B87HEUQN" localSheetId="7" hidden="1">#REF!</definedName>
    <definedName name="BExMGDPEMA0SQZFJXN54B87HEUQN" localSheetId="8" hidden="1">#REF!</definedName>
    <definedName name="BExMGDPEMA0SQZFJXN54B87HEUQN" hidden="1">#REF!</definedName>
    <definedName name="BExMGOCBTUPV867W621QU9Q6AJUJ" localSheetId="7" hidden="1">#REF!</definedName>
    <definedName name="BExMGOCBTUPV867W621QU9Q6AJUJ" localSheetId="8" hidden="1">#REF!</definedName>
    <definedName name="BExMGOCBTUPV867W621QU9Q6AJUJ" hidden="1">#REF!</definedName>
    <definedName name="BExMHN3XS9RXNDNSSLRP28QKT649" localSheetId="7" hidden="1">#REF!</definedName>
    <definedName name="BExMHN3XS9RXNDNSSLRP28QKT649" localSheetId="8" hidden="1">#REF!</definedName>
    <definedName name="BExMHN3XS9RXNDNSSLRP28QKT649" hidden="1">#REF!</definedName>
    <definedName name="BExMHN3XTC7NCB7LSHI95Z0JVROL" localSheetId="7" hidden="1">#REF!</definedName>
    <definedName name="BExMHN3XTC7NCB7LSHI95Z0JVROL" localSheetId="8" hidden="1">#REF!</definedName>
    <definedName name="BExMHN3XTC7NCB7LSHI95Z0JVROL" hidden="1">#REF!</definedName>
    <definedName name="BExMJ4LSTJPMURXPRUGXHXREHOJR" localSheetId="7" hidden="1">#REF!</definedName>
    <definedName name="BExMJ4LSTJPMURXPRUGXHXREHOJR" localSheetId="8" hidden="1">#REF!</definedName>
    <definedName name="BExMJ4LSTJPMURXPRUGXHXREHOJR" hidden="1">#REF!</definedName>
    <definedName name="BExMK4KKK0WKBZI8IFM360K4QXL2" localSheetId="7" hidden="1">#REF!</definedName>
    <definedName name="BExMK4KKK0WKBZI8IFM360K4QXL2" localSheetId="8" hidden="1">#REF!</definedName>
    <definedName name="BExMK4KKK0WKBZI8IFM360K4QXL2" hidden="1">#REF!</definedName>
    <definedName name="BExMLG2MVEIS5OX90QEQXH39IERQ" localSheetId="7" hidden="1">#REF!</definedName>
    <definedName name="BExMLG2MVEIS5OX90QEQXH39IERQ" localSheetId="8" hidden="1">#REF!</definedName>
    <definedName name="BExMLG2MVEIS5OX90QEQXH39IERQ" hidden="1">#REF!</definedName>
    <definedName name="BExMLJTELAZAHP2JPZX1RJKH501B" localSheetId="7" hidden="1">#REF!</definedName>
    <definedName name="BExMLJTELAZAHP2JPZX1RJKH501B" localSheetId="8" hidden="1">#REF!</definedName>
    <definedName name="BExMLJTELAZAHP2JPZX1RJKH501B" hidden="1">#REF!</definedName>
    <definedName name="BExMLYSXVE4UXB1YSV886PTKULH0" localSheetId="7" hidden="1">#REF!</definedName>
    <definedName name="BExMLYSXVE4UXB1YSV886PTKULH0" localSheetId="8" hidden="1">#REF!</definedName>
    <definedName name="BExMLYSXVE4UXB1YSV886PTKULH0" hidden="1">#REF!</definedName>
    <definedName name="BExMLZ97DFDAWA6YGZP6OK9A9ELW" localSheetId="7" hidden="1">#REF!</definedName>
    <definedName name="BExMLZ97DFDAWA6YGZP6OK9A9ELW" localSheetId="8" hidden="1">#REF!</definedName>
    <definedName name="BExMLZ97DFDAWA6YGZP6OK9A9ELW" hidden="1">#REF!</definedName>
    <definedName name="BExMM4HXD3ZB3UDYEBHFOR6EOTAH" localSheetId="7" hidden="1">#REF!</definedName>
    <definedName name="BExMM4HXD3ZB3UDYEBHFOR6EOTAH" localSheetId="8" hidden="1">#REF!</definedName>
    <definedName name="BExMM4HXD3ZB3UDYEBHFOR6EOTAH" hidden="1">#REF!</definedName>
    <definedName name="BExMM71KSANGAXZDQTGOZRF7ALW4" localSheetId="7" hidden="1">#REF!</definedName>
    <definedName name="BExMM71KSANGAXZDQTGOZRF7ALW4" localSheetId="8" hidden="1">#REF!</definedName>
    <definedName name="BExMM71KSANGAXZDQTGOZRF7ALW4" hidden="1">#REF!</definedName>
    <definedName name="BExMMGHI6I41TTQTAY9LBXWEMB7C" localSheetId="7" hidden="1">#REF!</definedName>
    <definedName name="BExMMGHI6I41TTQTAY9LBXWEMB7C" localSheetId="8" hidden="1">#REF!</definedName>
    <definedName name="BExMMGHI6I41TTQTAY9LBXWEMB7C" hidden="1">#REF!</definedName>
    <definedName name="BExMMQDK8T175X7EF6UBQCQXLJR2" localSheetId="7" hidden="1">#REF!</definedName>
    <definedName name="BExMMQDK8T175X7EF6UBQCQXLJR2" localSheetId="8" hidden="1">#REF!</definedName>
    <definedName name="BExMMQDK8T175X7EF6UBQCQXLJR2" hidden="1">#REF!</definedName>
    <definedName name="BExMN7WOFE96DYMHA5GGUQTF88LI" localSheetId="7" hidden="1">#REF!</definedName>
    <definedName name="BExMN7WOFE96DYMHA5GGUQTF88LI" localSheetId="8" hidden="1">#REF!</definedName>
    <definedName name="BExMN7WOFE96DYMHA5GGUQTF88LI" hidden="1">#REF!</definedName>
    <definedName name="BExMO6OAD6A39O8X8SKOROM36P7B" localSheetId="7" hidden="1">#REF!</definedName>
    <definedName name="BExMO6OAD6A39O8X8SKOROM36P7B" localSheetId="8" hidden="1">#REF!</definedName>
    <definedName name="BExMO6OAD6A39O8X8SKOROM36P7B" hidden="1">#REF!</definedName>
    <definedName name="BExMOVEBQ52N1D7CS1WYEZ6YL70K" localSheetId="7" hidden="1">#REF!</definedName>
    <definedName name="BExMOVEBQ52N1D7CS1WYEZ6YL70K" localSheetId="8" hidden="1">#REF!</definedName>
    <definedName name="BExMOVEBQ52N1D7CS1WYEZ6YL70K" hidden="1">#REF!</definedName>
    <definedName name="BExMPHA0A07ELVB7WA4JYA9AQFW3" localSheetId="7" hidden="1">#REF!</definedName>
    <definedName name="BExMPHA0A07ELVB7WA4JYA9AQFW3" localSheetId="8" hidden="1">#REF!</definedName>
    <definedName name="BExMPHA0A07ELVB7WA4JYA9AQFW3" hidden="1">#REF!</definedName>
    <definedName name="BExMPT42RI5KLA97T6FJ6L1FPG3Y" localSheetId="7" hidden="1">#REF!</definedName>
    <definedName name="BExMPT42RI5KLA97T6FJ6L1FPG3Y" localSheetId="8" hidden="1">#REF!</definedName>
    <definedName name="BExMPT42RI5KLA97T6FJ6L1FPG3Y" hidden="1">#REF!</definedName>
    <definedName name="BExMQ1SYYRD6H6U24ER4R7P14GDV" localSheetId="7" hidden="1">#REF!</definedName>
    <definedName name="BExMQ1SYYRD6H6U24ER4R7P14GDV" localSheetId="8" hidden="1">#REF!</definedName>
    <definedName name="BExMQ1SYYRD6H6U24ER4R7P14GDV" hidden="1">#REF!</definedName>
    <definedName name="BExMQOA76WXX28R23P767I227UNY" localSheetId="7" hidden="1">#REF!</definedName>
    <definedName name="BExMQOA76WXX28R23P767I227UNY" localSheetId="8" hidden="1">#REF!</definedName>
    <definedName name="BExMQOA76WXX28R23P767I227UNY" hidden="1">#REF!</definedName>
    <definedName name="BExMQW87O7B389LKP5B5S47KDLVP" localSheetId="7" hidden="1">#REF!</definedName>
    <definedName name="BExMQW87O7B389LKP5B5S47KDLVP" localSheetId="8" hidden="1">#REF!</definedName>
    <definedName name="BExMQW87O7B389LKP5B5S47KDLVP" hidden="1">#REF!</definedName>
    <definedName name="BExMS6Z8K3D12H2NHCVZAQTZVAXL" localSheetId="7" hidden="1">#REF!</definedName>
    <definedName name="BExMS6Z8K3D12H2NHCVZAQTZVAXL" localSheetId="8" hidden="1">#REF!</definedName>
    <definedName name="BExMS6Z8K3D12H2NHCVZAQTZVAXL" hidden="1">#REF!</definedName>
    <definedName name="BExO6W33JRYDGSVUE6OOBFR8FFKQ" localSheetId="7" hidden="1">#REF!</definedName>
    <definedName name="BExO6W33JRYDGSVUE6OOBFR8FFKQ" localSheetId="8" hidden="1">#REF!</definedName>
    <definedName name="BExO6W33JRYDGSVUE6OOBFR8FFKQ" hidden="1">#REF!</definedName>
    <definedName name="BExO7SG7OAAWS2H8AO21KRRC0NV7" localSheetId="7" hidden="1">#REF!</definedName>
    <definedName name="BExO7SG7OAAWS2H8AO21KRRC0NV7" localSheetId="8" hidden="1">#REF!</definedName>
    <definedName name="BExO7SG7OAAWS2H8AO21KRRC0NV7" hidden="1">#REF!</definedName>
    <definedName name="BExO7WSQXVINGHNU3AUJKQQ8KMPX" localSheetId="7" hidden="1">#REF!</definedName>
    <definedName name="BExO7WSQXVINGHNU3AUJKQQ8KMPX" localSheetId="8" hidden="1">#REF!</definedName>
    <definedName name="BExO7WSQXVINGHNU3AUJKQQ8KMPX" hidden="1">#REF!</definedName>
    <definedName name="BExO937E57Q7TB4HSAOGWPD29MJ1" localSheetId="7" hidden="1">#REF!</definedName>
    <definedName name="BExO937E57Q7TB4HSAOGWPD29MJ1" localSheetId="8" hidden="1">#REF!</definedName>
    <definedName name="BExO937E57Q7TB4HSAOGWPD29MJ1" hidden="1">#REF!</definedName>
    <definedName name="BExO9CSNSZW0VGO645ALDQBOP9HV" localSheetId="7" hidden="1">#REF!</definedName>
    <definedName name="BExO9CSNSZW0VGO645ALDQBOP9HV" localSheetId="8" hidden="1">#REF!</definedName>
    <definedName name="BExO9CSNSZW0VGO645ALDQBOP9HV" hidden="1">#REF!</definedName>
    <definedName name="BExO9M35GZ9TOC6N75KYDE9DFD0C" localSheetId="7" hidden="1">#REF!</definedName>
    <definedName name="BExO9M35GZ9TOC6N75KYDE9DFD0C" localSheetId="8" hidden="1">#REF!</definedName>
    <definedName name="BExO9M35GZ9TOC6N75KYDE9DFD0C" hidden="1">#REF!</definedName>
    <definedName name="BExO9M8FOQ7NBJZRWBQIVYCSKTYP" localSheetId="7" hidden="1">#REF!</definedName>
    <definedName name="BExO9M8FOQ7NBJZRWBQIVYCSKTYP" localSheetId="8" hidden="1">#REF!</definedName>
    <definedName name="BExO9M8FOQ7NBJZRWBQIVYCSKTYP" hidden="1">#REF!</definedName>
    <definedName name="BExO9XMHDOA1CSYMN086QJPDPGCO" localSheetId="7" hidden="1">#REF!</definedName>
    <definedName name="BExO9XMHDOA1CSYMN086QJPDPGCO" localSheetId="8" hidden="1">#REF!</definedName>
    <definedName name="BExO9XMHDOA1CSYMN086QJPDPGCO" hidden="1">#REF!</definedName>
    <definedName name="BExO9YIUV9KT20JDSDQK801LCUV0" localSheetId="7" hidden="1">#REF!</definedName>
    <definedName name="BExO9YIUV9KT20JDSDQK801LCUV0" localSheetId="8" hidden="1">#REF!</definedName>
    <definedName name="BExO9YIUV9KT20JDSDQK801LCUV0" hidden="1">#REF!</definedName>
    <definedName name="BExOA0RU2TOWNO4FR7PLZQ7MLHXC" localSheetId="7" hidden="1">#REF!</definedName>
    <definedName name="BExOA0RU2TOWNO4FR7PLZQ7MLHXC" localSheetId="8" hidden="1">#REF!</definedName>
    <definedName name="BExOA0RU2TOWNO4FR7PLZQ7MLHXC" hidden="1">#REF!</definedName>
    <definedName name="BExOA2F3VANFY1GGGDVEPRQJ92OV" localSheetId="7" hidden="1">#REF!</definedName>
    <definedName name="BExOA2F3VANFY1GGGDVEPRQJ92OV" localSheetId="8" hidden="1">#REF!</definedName>
    <definedName name="BExOA2F3VANFY1GGGDVEPRQJ92OV" hidden="1">#REF!</definedName>
    <definedName name="BExOBKYTSCFM0VNKNJE1SHOAVACY" localSheetId="7" hidden="1">#REF!</definedName>
    <definedName name="BExOBKYTSCFM0VNKNJE1SHOAVACY" localSheetId="8" hidden="1">#REF!</definedName>
    <definedName name="BExOBKYTSCFM0VNKNJE1SHOAVACY" hidden="1">#REF!</definedName>
    <definedName name="BExOE30VA6JNH6ERIY9W2T9MPENY" localSheetId="7" hidden="1">#REF!</definedName>
    <definedName name="BExOE30VA6JNH6ERIY9W2T9MPENY" localSheetId="8" hidden="1">#REF!</definedName>
    <definedName name="BExOE30VA6JNH6ERIY9W2T9MPENY" hidden="1">#REF!</definedName>
    <definedName name="BExOE84BI4CC4RUOMNVA57K2LES6" localSheetId="7" hidden="1">#REF!</definedName>
    <definedName name="BExOE84BI4CC4RUOMNVA57K2LES6" localSheetId="8" hidden="1">#REF!</definedName>
    <definedName name="BExOE84BI4CC4RUOMNVA57K2LES6" hidden="1">#REF!</definedName>
    <definedName name="BExOEBPSEXQXIFK3OKZXWTMAW1CT" localSheetId="7" hidden="1">#REF!</definedName>
    <definedName name="BExOEBPSEXQXIFK3OKZXWTMAW1CT" localSheetId="8" hidden="1">#REF!</definedName>
    <definedName name="BExOEBPSEXQXIFK3OKZXWTMAW1CT" hidden="1">#REF!</definedName>
    <definedName name="BExOF7MYWNXYHIZDPGQJJJM7X3TI" localSheetId="7" hidden="1">#REF!</definedName>
    <definedName name="BExOF7MYWNXYHIZDPGQJJJM7X3TI" localSheetId="8" hidden="1">#REF!</definedName>
    <definedName name="BExOF7MYWNXYHIZDPGQJJJM7X3TI" hidden="1">#REF!</definedName>
    <definedName name="BExOH6IH4UWO7UNPFBGWCK310A3Y" localSheetId="7" hidden="1">#REF!</definedName>
    <definedName name="BExOH6IH4UWO7UNPFBGWCK310A3Y" localSheetId="8" hidden="1">#REF!</definedName>
    <definedName name="BExOH6IH4UWO7UNPFBGWCK310A3Y" hidden="1">#REF!</definedName>
    <definedName name="BExOHB0C299QX4VFXMIBQEBH89U2" localSheetId="7" hidden="1">#REF!</definedName>
    <definedName name="BExOHB0C299QX4VFXMIBQEBH89U2" localSheetId="8" hidden="1">#REF!</definedName>
    <definedName name="BExOHB0C299QX4VFXMIBQEBH89U2" hidden="1">#REF!</definedName>
    <definedName name="BExOIQENL4ROILSN1NSJCVDDZWHT" localSheetId="7" hidden="1">#REF!</definedName>
    <definedName name="BExOIQENL4ROILSN1NSJCVDDZWHT" localSheetId="8" hidden="1">#REF!</definedName>
    <definedName name="BExOIQENL4ROILSN1NSJCVDDZWHT" hidden="1">#REF!</definedName>
    <definedName name="BExOIY76CPSPGD6O0BPLPT3WMBQO" localSheetId="7" hidden="1">#REF!</definedName>
    <definedName name="BExOIY76CPSPGD6O0BPLPT3WMBQO" localSheetId="8" hidden="1">#REF!</definedName>
    <definedName name="BExOIY76CPSPGD6O0BPLPT3WMBQO" hidden="1">#REF!</definedName>
    <definedName name="BExOJ4XVFML4E043W30BG69KINMT" localSheetId="7" hidden="1">#REF!</definedName>
    <definedName name="BExOJ4XVFML4E043W30BG69KINMT" localSheetId="8" hidden="1">#REF!</definedName>
    <definedName name="BExOJ4XVFML4E043W30BG69KINMT" hidden="1">#REF!</definedName>
    <definedName name="BExOKI3D8ZSH9ENVIRRSDVE5UHB8" localSheetId="7" hidden="1">#REF!</definedName>
    <definedName name="BExOKI3D8ZSH9ENVIRRSDVE5UHB8" localSheetId="8" hidden="1">#REF!</definedName>
    <definedName name="BExOKI3D8ZSH9ENVIRRSDVE5UHB8" hidden="1">#REF!</definedName>
    <definedName name="BExOKNXO37PECHLIY28RG92LW8HU" localSheetId="7" hidden="1">#REF!</definedName>
    <definedName name="BExOKNXO37PECHLIY28RG92LW8HU" localSheetId="8" hidden="1">#REF!</definedName>
    <definedName name="BExOKNXO37PECHLIY28RG92LW8HU" hidden="1">#REF!</definedName>
    <definedName name="BExOKZ0WDKV6EBFRXR354TWO0U6I" localSheetId="7" hidden="1">#REF!</definedName>
    <definedName name="BExOKZ0WDKV6EBFRXR354TWO0U6I" localSheetId="8" hidden="1">#REF!</definedName>
    <definedName name="BExOKZ0WDKV6EBFRXR354TWO0U6I" hidden="1">#REF!</definedName>
    <definedName name="BExOLCNQZVBX2BB485INX670YYV0" localSheetId="7" hidden="1">#REF!</definedName>
    <definedName name="BExOLCNQZVBX2BB485INX670YYV0" localSheetId="8" hidden="1">#REF!</definedName>
    <definedName name="BExOLCNQZVBX2BB485INX670YYV0" hidden="1">#REF!</definedName>
    <definedName name="BExOLEWQH8R52ZCP55QNALWMF8RK" localSheetId="7" hidden="1">#REF!</definedName>
    <definedName name="BExOLEWQH8R52ZCP55QNALWMF8RK" localSheetId="8" hidden="1">#REF!</definedName>
    <definedName name="BExOLEWQH8R52ZCP55QNALWMF8RK" hidden="1">#REF!</definedName>
    <definedName name="BExOLLI47FSLO5M5U9R5KORZH4MQ" localSheetId="7" hidden="1">#REF!</definedName>
    <definedName name="BExOLLI47FSLO5M5U9R5KORZH4MQ" localSheetId="8" hidden="1">#REF!</definedName>
    <definedName name="BExOLLI47FSLO5M5U9R5KORZH4MQ" hidden="1">#REF!</definedName>
    <definedName name="BExOLSZVI00LVFPVSCA1FWHS2GK1" localSheetId="7" hidden="1">#REF!</definedName>
    <definedName name="BExOLSZVI00LVFPVSCA1FWHS2GK1" localSheetId="8" hidden="1">#REF!</definedName>
    <definedName name="BExOLSZVI00LVFPVSCA1FWHS2GK1" hidden="1">#REF!</definedName>
    <definedName name="BExOMF6BO7ZWIFUZYY5FFQP0EWKE" localSheetId="7" hidden="1">#REF!</definedName>
    <definedName name="BExOMF6BO7ZWIFUZYY5FFQP0EWKE" localSheetId="8" hidden="1">#REF!</definedName>
    <definedName name="BExOMF6BO7ZWIFUZYY5FFQP0EWKE" hidden="1">#REF!</definedName>
    <definedName name="BExON41OIDU0PLUSUNI1F5NTUUVO" localSheetId="7" hidden="1">#REF!</definedName>
    <definedName name="BExON41OIDU0PLUSUNI1F5NTUUVO" localSheetId="8" hidden="1">#REF!</definedName>
    <definedName name="BExON41OIDU0PLUSUNI1F5NTUUVO" hidden="1">#REF!</definedName>
    <definedName name="BExONE8IZ7JN165NGSBL8DAPPD99" localSheetId="7" hidden="1">#REF!</definedName>
    <definedName name="BExONE8IZ7JN165NGSBL8DAPPD99" localSheetId="8" hidden="1">#REF!</definedName>
    <definedName name="BExONE8IZ7JN165NGSBL8DAPPD99" hidden="1">#REF!</definedName>
    <definedName name="BExONYX0NR5LMFAATDG1WG9N6P7V" localSheetId="7" hidden="1">#REF!</definedName>
    <definedName name="BExONYX0NR5LMFAATDG1WG9N6P7V" localSheetId="8" hidden="1">#REF!</definedName>
    <definedName name="BExONYX0NR5LMFAATDG1WG9N6P7V" hidden="1">#REF!</definedName>
    <definedName name="BExOOGASFNE47UK2AND0W52BRDHT" localSheetId="7" hidden="1">#REF!</definedName>
    <definedName name="BExOOGASFNE47UK2AND0W52BRDHT" localSheetId="8" hidden="1">#REF!</definedName>
    <definedName name="BExOOGASFNE47UK2AND0W52BRDHT" hidden="1">#REF!</definedName>
    <definedName name="BExOOMLDKHV929QIMIFIHGVHLCR9" localSheetId="7" hidden="1">#REF!</definedName>
    <definedName name="BExOOMLDKHV929QIMIFIHGVHLCR9" localSheetId="8" hidden="1">#REF!</definedName>
    <definedName name="BExOOMLDKHV929QIMIFIHGVHLCR9" hidden="1">#REF!</definedName>
    <definedName name="BExOOVVUQROHEH4VG8P2TPGKK66M" localSheetId="7" hidden="1">#REF!</definedName>
    <definedName name="BExOOVVUQROHEH4VG8P2TPGKK66M" localSheetId="8" hidden="1">#REF!</definedName>
    <definedName name="BExOOVVUQROHEH4VG8P2TPGKK66M" hidden="1">#REF!</definedName>
    <definedName name="BExOPDV9HDG6DGL75G1G8BDYKIF5" localSheetId="7" hidden="1">#REF!</definedName>
    <definedName name="BExOPDV9HDG6DGL75G1G8BDYKIF5" localSheetId="8" hidden="1">#REF!</definedName>
    <definedName name="BExOPDV9HDG6DGL75G1G8BDYKIF5" hidden="1">#REF!</definedName>
    <definedName name="BExQ1XCKYR1MY6PSL581BH4851VQ" localSheetId="7" hidden="1">#REF!</definedName>
    <definedName name="BExQ1XCKYR1MY6PSL581BH4851VQ" localSheetId="8" hidden="1">#REF!</definedName>
    <definedName name="BExQ1XCKYR1MY6PSL581BH4851VQ" hidden="1">#REF!</definedName>
    <definedName name="BExQ27JF54C1L7OM30IT2N9SYOIY" localSheetId="7" hidden="1">#REF!</definedName>
    <definedName name="BExQ27JF54C1L7OM30IT2N9SYOIY" localSheetId="8" hidden="1">#REF!</definedName>
    <definedName name="BExQ27JF54C1L7OM30IT2N9SYOIY" hidden="1">#REF!</definedName>
    <definedName name="BExQ2N4H4PTRKSONSUFSTGXA1UXU" localSheetId="7" hidden="1">#REF!</definedName>
    <definedName name="BExQ2N4H4PTRKSONSUFSTGXA1UXU" localSheetId="8" hidden="1">#REF!</definedName>
    <definedName name="BExQ2N4H4PTRKSONSUFSTGXA1UXU" hidden="1">#REF!</definedName>
    <definedName name="BExQ4E7MNNABHYAMFTCRQU1KAELQ" localSheetId="7" hidden="1">#REF!</definedName>
    <definedName name="BExQ4E7MNNABHYAMFTCRQU1KAELQ" localSheetId="8" hidden="1">#REF!</definedName>
    <definedName name="BExQ4E7MNNABHYAMFTCRQU1KAELQ" hidden="1">#REF!</definedName>
    <definedName name="BExQ4R3KRSY1FW6ICVE9O38VWKW6" localSheetId="7" hidden="1">#REF!</definedName>
    <definedName name="BExQ4R3KRSY1FW6ICVE9O38VWKW6" localSheetId="8" hidden="1">#REF!</definedName>
    <definedName name="BExQ4R3KRSY1FW6ICVE9O38VWKW6" hidden="1">#REF!</definedName>
    <definedName name="BExQ4RZY671HZMTFB2VRH48WBL9X" localSheetId="7" hidden="1">#REF!</definedName>
    <definedName name="BExQ4RZY671HZMTFB2VRH48WBL9X" localSheetId="8" hidden="1">#REF!</definedName>
    <definedName name="BExQ4RZY671HZMTFB2VRH48WBL9X" hidden="1">#REF!</definedName>
    <definedName name="BExQ6GJB7W5EWWBSYDF6AQROU6GD" localSheetId="7" hidden="1">#REF!</definedName>
    <definedName name="BExQ6GJB7W5EWWBSYDF6AQROU6GD" localSheetId="8" hidden="1">#REF!</definedName>
    <definedName name="BExQ6GJB7W5EWWBSYDF6AQROU6GD" hidden="1">#REF!</definedName>
    <definedName name="BExQ6XMBMTIC2NK4RDIRH5SVNVYH" localSheetId="7" hidden="1">#REF!</definedName>
    <definedName name="BExQ6XMBMTIC2NK4RDIRH5SVNVYH" localSheetId="8" hidden="1">#REF!</definedName>
    <definedName name="BExQ6XMBMTIC2NK4RDIRH5SVNVYH" hidden="1">#REF!</definedName>
    <definedName name="BExQ74NYXLZQUO3CANBMLZL8WF3V" localSheetId="7" hidden="1">#REF!</definedName>
    <definedName name="BExQ74NYXLZQUO3CANBMLZL8WF3V" localSheetId="8" hidden="1">#REF!</definedName>
    <definedName name="BExQ74NYXLZQUO3CANBMLZL8WF3V" hidden="1">#REF!</definedName>
    <definedName name="BExQ790C2BH1AQI3GE7DSWK07AHE" localSheetId="7" hidden="1">#REF!</definedName>
    <definedName name="BExQ790C2BH1AQI3GE7DSWK07AHE" localSheetId="8" hidden="1">#REF!</definedName>
    <definedName name="BExQ790C2BH1AQI3GE7DSWK07AHE" hidden="1">#REF!</definedName>
    <definedName name="BExQ7DNHLRF3N1XVTR6SM5XVU9T1" localSheetId="7" hidden="1">#REF!</definedName>
    <definedName name="BExQ7DNHLRF3N1XVTR6SM5XVU9T1" localSheetId="8" hidden="1">#REF!</definedName>
    <definedName name="BExQ7DNHLRF3N1XVTR6SM5XVU9T1" hidden="1">#REF!</definedName>
    <definedName name="BExQ7JSQNNBLPJBSZ6SEJ9AYURF7" localSheetId="7" hidden="1">#REF!</definedName>
    <definedName name="BExQ7JSQNNBLPJBSZ6SEJ9AYURF7" localSheetId="8" hidden="1">#REF!</definedName>
    <definedName name="BExQ7JSQNNBLPJBSZ6SEJ9AYURF7" hidden="1">#REF!</definedName>
    <definedName name="BExQ8KT70YSTLD3X9G38EK8MFV0A" localSheetId="7" hidden="1">#REF!</definedName>
    <definedName name="BExQ8KT70YSTLD3X9G38EK8MFV0A" localSheetId="8" hidden="1">#REF!</definedName>
    <definedName name="BExQ8KT70YSTLD3X9G38EK8MFV0A" hidden="1">#REF!</definedName>
    <definedName name="BExQ8MR7SQZT5JIGD4M1XJHNH5FE" localSheetId="7" hidden="1">#REF!</definedName>
    <definedName name="BExQ8MR7SQZT5JIGD4M1XJHNH5FE" localSheetId="8" hidden="1">#REF!</definedName>
    <definedName name="BExQ8MR7SQZT5JIGD4M1XJHNH5FE" hidden="1">#REF!</definedName>
    <definedName name="BExQ8R3QVXR982D9US79KKBDX1WM" localSheetId="7" hidden="1">#REF!</definedName>
    <definedName name="BExQ8R3QVXR982D9US79KKBDX1WM" localSheetId="8" hidden="1">#REF!</definedName>
    <definedName name="BExQ8R3QVXR982D9US79KKBDX1WM" hidden="1">#REF!</definedName>
    <definedName name="BExQ8U957Z95TE2BQ63LP8L014HQ" localSheetId="7" hidden="1">#REF!</definedName>
    <definedName name="BExQ8U957Z95TE2BQ63LP8L014HQ" localSheetId="8" hidden="1">#REF!</definedName>
    <definedName name="BExQ8U957Z95TE2BQ63LP8L014HQ" hidden="1">#REF!</definedName>
    <definedName name="BExQ92N464TLXCAL9E8Z3IOXFG72" localSheetId="7" hidden="1">#REF!</definedName>
    <definedName name="BExQ92N464TLXCAL9E8Z3IOXFG72" localSheetId="8" hidden="1">#REF!</definedName>
    <definedName name="BExQ92N464TLXCAL9E8Z3IOXFG72" hidden="1">#REF!</definedName>
    <definedName name="BExQAY8264LAKB160A7T7I442VOH" localSheetId="7" hidden="1">#REF!</definedName>
    <definedName name="BExQAY8264LAKB160A7T7I442VOH" localSheetId="8" hidden="1">#REF!</definedName>
    <definedName name="BExQAY8264LAKB160A7T7I442VOH" hidden="1">#REF!</definedName>
    <definedName name="BExQCTT1B36CK87X7USH46JVJLWW" localSheetId="7" hidden="1">#REF!</definedName>
    <definedName name="BExQCTT1B36CK87X7USH46JVJLWW" localSheetId="8" hidden="1">#REF!</definedName>
    <definedName name="BExQCTT1B36CK87X7USH46JVJLWW" hidden="1">#REF!</definedName>
    <definedName name="BExQD6UARQV7EONK1PL53JP3E9VE" localSheetId="7" hidden="1">#REF!</definedName>
    <definedName name="BExQD6UARQV7EONK1PL53JP3E9VE" localSheetId="8" hidden="1">#REF!</definedName>
    <definedName name="BExQD6UARQV7EONK1PL53JP3E9VE" hidden="1">#REF!</definedName>
    <definedName name="BExQD8N24STRUED4E2IOIEV06P5F" localSheetId="7" hidden="1">#REF!</definedName>
    <definedName name="BExQD8N24STRUED4E2IOIEV06P5F" localSheetId="8" hidden="1">#REF!</definedName>
    <definedName name="BExQD8N24STRUED4E2IOIEV06P5F" hidden="1">#REF!</definedName>
    <definedName name="BExQDHBYKSZ6A1GOGZ35WSO4FYK7" localSheetId="7" hidden="1">#REF!</definedName>
    <definedName name="BExQDHBYKSZ6A1GOGZ35WSO4FYK7" localSheetId="8" hidden="1">#REF!</definedName>
    <definedName name="BExQDHBYKSZ6A1GOGZ35WSO4FYK7" hidden="1">#REF!</definedName>
    <definedName name="BExQE5GG0Y35WGT8EO5ZR0KMC32Z" localSheetId="7" hidden="1">#REF!</definedName>
    <definedName name="BExQE5GG0Y35WGT8EO5ZR0KMC32Z" localSheetId="8" hidden="1">#REF!</definedName>
    <definedName name="BExQE5GG0Y35WGT8EO5ZR0KMC32Z" hidden="1">#REF!</definedName>
    <definedName name="BExQFD2EQXJ5VOCFZGLZZDCP8GWC" localSheetId="7" hidden="1">#REF!</definedName>
    <definedName name="BExQFD2EQXJ5VOCFZGLZZDCP8GWC" localSheetId="8" hidden="1">#REF!</definedName>
    <definedName name="BExQFD2EQXJ5VOCFZGLZZDCP8GWC" hidden="1">#REF!</definedName>
    <definedName name="BExQGFFBTVHCTHCNBJMYHRS969Z1" localSheetId="7" hidden="1">#REF!</definedName>
    <definedName name="BExQGFFBTVHCTHCNBJMYHRS969Z1" localSheetId="8" hidden="1">#REF!</definedName>
    <definedName name="BExQGFFBTVHCTHCNBJMYHRS969Z1" hidden="1">#REF!</definedName>
    <definedName name="BExQGH81OIPP1BI62II9PUU8RKFE" localSheetId="7" hidden="1">#REF!</definedName>
    <definedName name="BExQGH81OIPP1BI62II9PUU8RKFE" localSheetId="8" hidden="1">#REF!</definedName>
    <definedName name="BExQGH81OIPP1BI62II9PUU8RKFE" hidden="1">#REF!</definedName>
    <definedName name="BExQGUPNB895EL6FFEKXD2MWG0VM" localSheetId="7" hidden="1">#REF!</definedName>
    <definedName name="BExQGUPNB895EL6FFEKXD2MWG0VM" localSheetId="8" hidden="1">#REF!</definedName>
    <definedName name="BExQGUPNB895EL6FFEKXD2MWG0VM" hidden="1">#REF!</definedName>
    <definedName name="BExQGZ7F0ZCNSQG1SIG24OSX85W1" localSheetId="7" hidden="1">#REF!</definedName>
    <definedName name="BExQGZ7F0ZCNSQG1SIG24OSX85W1" localSheetId="8" hidden="1">#REF!</definedName>
    <definedName name="BExQGZ7F0ZCNSQG1SIG24OSX85W1" hidden="1">#REF!</definedName>
    <definedName name="BExQH3JU6NURFG6UU4FQH2MEDNYX" localSheetId="7" hidden="1">#REF!</definedName>
    <definedName name="BExQH3JU6NURFG6UU4FQH2MEDNYX" localSheetId="8" hidden="1">#REF!</definedName>
    <definedName name="BExQH3JU6NURFG6UU4FQH2MEDNYX" hidden="1">#REF!</definedName>
    <definedName name="BExQHAG6EJWW0WND2W89BW14BDH1" localSheetId="7" hidden="1">#REF!</definedName>
    <definedName name="BExQHAG6EJWW0WND2W89BW14BDH1" localSheetId="8" hidden="1">#REF!</definedName>
    <definedName name="BExQHAG6EJWW0WND2W89BW14BDH1" hidden="1">#REF!</definedName>
    <definedName name="BExQIAPIILUQG21ZNNGHLAVQ1ADS" localSheetId="7" hidden="1">#REF!</definedName>
    <definedName name="BExQIAPIILUQG21ZNNGHLAVQ1ADS" localSheetId="8" hidden="1">#REF!</definedName>
    <definedName name="BExQIAPIILUQG21ZNNGHLAVQ1ADS" hidden="1">#REF!</definedName>
    <definedName name="BExQIDUXQ84W8BNWLCQ2XYG6GAUR" localSheetId="7" hidden="1">#REF!</definedName>
    <definedName name="BExQIDUXQ84W8BNWLCQ2XYG6GAUR" localSheetId="8" hidden="1">#REF!</definedName>
    <definedName name="BExQIDUXQ84W8BNWLCQ2XYG6GAUR" hidden="1">#REF!</definedName>
    <definedName name="BExQIQLDXN0EX6QE2UE4B7KC0MZY" localSheetId="7" hidden="1">#REF!</definedName>
    <definedName name="BExQIQLDXN0EX6QE2UE4B7KC0MZY" localSheetId="8" hidden="1">#REF!</definedName>
    <definedName name="BExQIQLDXN0EX6QE2UE4B7KC0MZY" hidden="1">#REF!</definedName>
    <definedName name="BExQJIBCNTR8XOZXF6WPYVSGAMJU" localSheetId="7" hidden="1">#REF!</definedName>
    <definedName name="BExQJIBCNTR8XOZXF6WPYVSGAMJU" localSheetId="8" hidden="1">#REF!</definedName>
    <definedName name="BExQJIBCNTR8XOZXF6WPYVSGAMJU" hidden="1">#REF!</definedName>
    <definedName name="BExQJUGERCHSD5QMDASWSQQZM2DE" localSheetId="7" hidden="1">#REF!</definedName>
    <definedName name="BExQJUGERCHSD5QMDASWSQQZM2DE" localSheetId="8" hidden="1">#REF!</definedName>
    <definedName name="BExQJUGERCHSD5QMDASWSQQZM2DE" hidden="1">#REF!</definedName>
    <definedName name="BExQKAHKQADOXZZE8EVRMRPT26YU" localSheetId="7" hidden="1">#REF!</definedName>
    <definedName name="BExQKAHKQADOXZZE8EVRMRPT26YU" localSheetId="8" hidden="1">#REF!</definedName>
    <definedName name="BExQKAHKQADOXZZE8EVRMRPT26YU" hidden="1">#REF!</definedName>
    <definedName name="BExQKP69C4U360AULI5TFLA3KKN9" localSheetId="7" hidden="1">#REF!</definedName>
    <definedName name="BExQKP69C4U360AULI5TFLA3KKN9" localSheetId="8" hidden="1">#REF!</definedName>
    <definedName name="BExQKP69C4U360AULI5TFLA3KKN9" hidden="1">#REF!</definedName>
    <definedName name="BExRZCBWH845ANL39X2OP40ZBXCR" localSheetId="7" hidden="1">#REF!</definedName>
    <definedName name="BExRZCBWH845ANL39X2OP40ZBXCR" localSheetId="8" hidden="1">#REF!</definedName>
    <definedName name="BExRZCBWH845ANL39X2OP40ZBXCR" hidden="1">#REF!</definedName>
    <definedName name="BExS0J6SZZGO7FQ7I1J55L9WALQ8" localSheetId="7" hidden="1">#REF!</definedName>
    <definedName name="BExS0J6SZZGO7FQ7I1J55L9WALQ8" localSheetId="8" hidden="1">#REF!</definedName>
    <definedName name="BExS0J6SZZGO7FQ7I1J55L9WALQ8" hidden="1">#REF!</definedName>
    <definedName name="BExS0SBTAN1GN4ZVYQPU39UZAH3Q" localSheetId="7" hidden="1">#REF!</definedName>
    <definedName name="BExS0SBTAN1GN4ZVYQPU39UZAH3Q" localSheetId="8" hidden="1">#REF!</definedName>
    <definedName name="BExS0SBTAN1GN4ZVYQPU39UZAH3Q" hidden="1">#REF!</definedName>
    <definedName name="BExS2EX4O4D0NVWU4LELOBITG7TL" localSheetId="7" hidden="1">#REF!</definedName>
    <definedName name="BExS2EX4O4D0NVWU4LELOBITG7TL" localSheetId="8" hidden="1">#REF!</definedName>
    <definedName name="BExS2EX4O4D0NVWU4LELOBITG7TL" hidden="1">#REF!</definedName>
    <definedName name="BExS2MUY8SGIRAGAEPUMVFPGV8HU" localSheetId="7" hidden="1">#REF!</definedName>
    <definedName name="BExS2MUY8SGIRAGAEPUMVFPGV8HU" localSheetId="8" hidden="1">#REF!</definedName>
    <definedName name="BExS2MUY8SGIRAGAEPUMVFPGV8HU" hidden="1">#REF!</definedName>
    <definedName name="BExS3GZENC7KK7RJIASVSANDDAPC" localSheetId="7" hidden="1">#REF!</definedName>
    <definedName name="BExS3GZENC7KK7RJIASVSANDDAPC" localSheetId="8" hidden="1">#REF!</definedName>
    <definedName name="BExS3GZENC7KK7RJIASVSANDDAPC" hidden="1">#REF!</definedName>
    <definedName name="BExS3WEZGV1VBIR0ZXF9VDLHMW2H" localSheetId="7" hidden="1">#REF!</definedName>
    <definedName name="BExS3WEZGV1VBIR0ZXF9VDLHMW2H" localSheetId="8" hidden="1">#REF!</definedName>
    <definedName name="BExS3WEZGV1VBIR0ZXF9VDLHMW2H" hidden="1">#REF!</definedName>
    <definedName name="BExS4KOY5FCCX97RNSY7618ZBNUL" localSheetId="7" hidden="1">#REF!</definedName>
    <definedName name="BExS4KOY5FCCX97RNSY7618ZBNUL" localSheetId="8" hidden="1">#REF!</definedName>
    <definedName name="BExS4KOY5FCCX97RNSY7618ZBNUL" hidden="1">#REF!</definedName>
    <definedName name="BExS4ZTQX0LOG1LAD638Y496KO1B" localSheetId="7" hidden="1">#REF!</definedName>
    <definedName name="BExS4ZTQX0LOG1LAD638Y496KO1B" localSheetId="8" hidden="1">#REF!</definedName>
    <definedName name="BExS4ZTQX0LOG1LAD638Y496KO1B" hidden="1">#REF!</definedName>
    <definedName name="BExS5WHSIB55RBF20FYQQ3SO60JN" localSheetId="7" hidden="1">#REF!</definedName>
    <definedName name="BExS5WHSIB55RBF20FYQQ3SO60JN" localSheetId="8" hidden="1">#REF!</definedName>
    <definedName name="BExS5WHSIB55RBF20FYQQ3SO60JN" hidden="1">#REF!</definedName>
    <definedName name="BExS6KGYZLS9FQT4W0NLOBTK313T" localSheetId="7" hidden="1">#REF!</definedName>
    <definedName name="BExS6KGYZLS9FQT4W0NLOBTK313T" localSheetId="8" hidden="1">#REF!</definedName>
    <definedName name="BExS6KGYZLS9FQT4W0NLOBTK313T" hidden="1">#REF!</definedName>
    <definedName name="BExS6LINHBOLU55W037ZQ7VBPOOJ" localSheetId="7" hidden="1">#REF!</definedName>
    <definedName name="BExS6LINHBOLU55W037ZQ7VBPOOJ" localSheetId="8" hidden="1">#REF!</definedName>
    <definedName name="BExS6LINHBOLU55W037ZQ7VBPOOJ" hidden="1">#REF!</definedName>
    <definedName name="BExS6NWZ52KIY45AKH93ADYIQ3XJ" localSheetId="7" hidden="1">#REF!</definedName>
    <definedName name="BExS6NWZ52KIY45AKH93ADYIQ3XJ" localSheetId="8" hidden="1">#REF!</definedName>
    <definedName name="BExS6NWZ52KIY45AKH93ADYIQ3XJ" hidden="1">#REF!</definedName>
    <definedName name="BExS6T5QDCL3O1NF9TSJEZ8ZCW46" localSheetId="7" hidden="1">#REF!</definedName>
    <definedName name="BExS6T5QDCL3O1NF9TSJEZ8ZCW46" localSheetId="8" hidden="1">#REF!</definedName>
    <definedName name="BExS6T5QDCL3O1NF9TSJEZ8ZCW46" hidden="1">#REF!</definedName>
    <definedName name="BExS6WGFSXIKJGPOF0W6S4DBIYX8" localSheetId="7" hidden="1">#REF!</definedName>
    <definedName name="BExS6WGFSXIKJGPOF0W6S4DBIYX8" localSheetId="8" hidden="1">#REF!</definedName>
    <definedName name="BExS6WGFSXIKJGPOF0W6S4DBIYX8" hidden="1">#REF!</definedName>
    <definedName name="BExS7V2OIS5E8X0GUVSOL3MKCHNX" localSheetId="7" hidden="1">#REF!</definedName>
    <definedName name="BExS7V2OIS5E8X0GUVSOL3MKCHNX" localSheetId="8" hidden="1">#REF!</definedName>
    <definedName name="BExS7V2OIS5E8X0GUVSOL3MKCHNX" hidden="1">#REF!</definedName>
    <definedName name="BExS7VIT0H4R3G8QCQYBGX7E7XNC" localSheetId="7" hidden="1">#REF!</definedName>
    <definedName name="BExS7VIT0H4R3G8QCQYBGX7E7XNC" localSheetId="8" hidden="1">#REF!</definedName>
    <definedName name="BExS7VIT0H4R3G8QCQYBGX7E7XNC" hidden="1">#REF!</definedName>
    <definedName name="BExS7ZKKFDXLLJ2AQMY0JPV1BIN9" localSheetId="7" hidden="1">#REF!</definedName>
    <definedName name="BExS7ZKKFDXLLJ2AQMY0JPV1BIN9" localSheetId="8" hidden="1">#REF!</definedName>
    <definedName name="BExS7ZKKFDXLLJ2AQMY0JPV1BIN9" hidden="1">#REF!</definedName>
    <definedName name="BExS8V6SHZAHZXOUI9FMZCJTO08S" localSheetId="7" hidden="1">#REF!</definedName>
    <definedName name="BExS8V6SHZAHZXOUI9FMZCJTO08S" localSheetId="8" hidden="1">#REF!</definedName>
    <definedName name="BExS8V6SHZAHZXOUI9FMZCJTO08S" hidden="1">#REF!</definedName>
    <definedName name="BExSAFOK2TIYG822VHWMR586WD5V" localSheetId="7" hidden="1">#REF!</definedName>
    <definedName name="BExSAFOK2TIYG822VHWMR586WD5V" localSheetId="8" hidden="1">#REF!</definedName>
    <definedName name="BExSAFOK2TIYG822VHWMR586WD5V" hidden="1">#REF!</definedName>
    <definedName name="BExSAH6H0LCMTFD8X1ORV47CNU5F" localSheetId="7" hidden="1">#REF!</definedName>
    <definedName name="BExSAH6H0LCMTFD8X1ORV47CNU5F" localSheetId="8" hidden="1">#REF!</definedName>
    <definedName name="BExSAH6H0LCMTFD8X1ORV47CNU5F" hidden="1">#REF!</definedName>
    <definedName name="BExSD76EEIXPREVP847YAISNNUAT" localSheetId="7" hidden="1">#REF!</definedName>
    <definedName name="BExSD76EEIXPREVP847YAISNNUAT" localSheetId="8" hidden="1">#REF!</definedName>
    <definedName name="BExSD76EEIXPREVP847YAISNNUAT" hidden="1">#REF!</definedName>
    <definedName name="BExSDQNVEC85619T3PACZH2L807Q" localSheetId="7" hidden="1">#REF!</definedName>
    <definedName name="BExSDQNVEC85619T3PACZH2L807Q" localSheetId="8" hidden="1">#REF!</definedName>
    <definedName name="BExSDQNVEC85619T3PACZH2L807Q" hidden="1">#REF!</definedName>
    <definedName name="BExSDUPFUXA4IIT7EKPDPVMCFP05" localSheetId="7" hidden="1">#REF!</definedName>
    <definedName name="BExSDUPFUXA4IIT7EKPDPVMCFP05" localSheetId="8" hidden="1">#REF!</definedName>
    <definedName name="BExSDUPFUXA4IIT7EKPDPVMCFP05" hidden="1">#REF!</definedName>
    <definedName name="BExSEB6VMS61LSEODZYJ3SGWTOFT" localSheetId="7" hidden="1">#REF!</definedName>
    <definedName name="BExSEB6VMS61LSEODZYJ3SGWTOFT" localSheetId="8" hidden="1">#REF!</definedName>
    <definedName name="BExSEB6VMS61LSEODZYJ3SGWTOFT" hidden="1">#REF!</definedName>
    <definedName name="BExSEFU1V6UDNBRQEBBPKE8RJP0B" localSheetId="7" hidden="1">#REF!</definedName>
    <definedName name="BExSEFU1V6UDNBRQEBBPKE8RJP0B" localSheetId="8" hidden="1">#REF!</definedName>
    <definedName name="BExSEFU1V6UDNBRQEBBPKE8RJP0B" hidden="1">#REF!</definedName>
    <definedName name="BExSEMQ6OR32434N9R75XRTJOMVT" localSheetId="7" hidden="1">#REF!</definedName>
    <definedName name="BExSEMQ6OR32434N9R75XRTJOMVT" localSheetId="8" hidden="1">#REF!</definedName>
    <definedName name="BExSEMQ6OR32434N9R75XRTJOMVT" hidden="1">#REF!</definedName>
    <definedName name="BExSESF79XYQTP54FMK4QLT1FFBB" localSheetId="7" hidden="1">#REF!</definedName>
    <definedName name="BExSESF79XYQTP54FMK4QLT1FFBB" localSheetId="8" hidden="1">#REF!</definedName>
    <definedName name="BExSESF79XYQTP54FMK4QLT1FFBB" hidden="1">#REF!</definedName>
    <definedName name="BExSF9SZWRZTMN1L09UIMX6RZZC0" localSheetId="7" hidden="1">#REF!</definedName>
    <definedName name="BExSF9SZWRZTMN1L09UIMX6RZZC0" localSheetId="8" hidden="1">#REF!</definedName>
    <definedName name="BExSF9SZWRZTMN1L09UIMX6RZZC0" hidden="1">#REF!</definedName>
    <definedName name="BExSFG3K1S0WSGZ9SS1NY5HZY44H" localSheetId="7" hidden="1">#REF!</definedName>
    <definedName name="BExSFG3K1S0WSGZ9SS1NY5HZY44H" localSheetId="8" hidden="1">#REF!</definedName>
    <definedName name="BExSFG3K1S0WSGZ9SS1NY5HZY44H" hidden="1">#REF!</definedName>
    <definedName name="BExSFVZG37O3XRXDJY22QX8XONWU" localSheetId="7" hidden="1">#REF!</definedName>
    <definedName name="BExSFVZG37O3XRXDJY22QX8XONWU" localSheetId="8" hidden="1">#REF!</definedName>
    <definedName name="BExSFVZG37O3XRXDJY22QX8XONWU" hidden="1">#REF!</definedName>
    <definedName name="BExSG06H9VAOQ9E3LBTCO8000PFC" localSheetId="7" hidden="1">#REF!</definedName>
    <definedName name="BExSG06H9VAOQ9E3LBTCO8000PFC" localSheetId="8" hidden="1">#REF!</definedName>
    <definedName name="BExSG06H9VAOQ9E3LBTCO8000PFC" hidden="1">#REF!</definedName>
    <definedName name="BExSG0BT3NJMCMQ20PWGS4AANYJM" localSheetId="7" hidden="1">#REF!</definedName>
    <definedName name="BExSG0BT3NJMCMQ20PWGS4AANYJM" localSheetId="8" hidden="1">#REF!</definedName>
    <definedName name="BExSG0BT3NJMCMQ20PWGS4AANYJM" hidden="1">#REF!</definedName>
    <definedName name="BExSG1TQ8W9KQN16Y8G0MX6EW0J3" localSheetId="7" hidden="1">#REF!</definedName>
    <definedName name="BExSG1TQ8W9KQN16Y8G0MX6EW0J3" localSheetId="8" hidden="1">#REF!</definedName>
    <definedName name="BExSG1TQ8W9KQN16Y8G0MX6EW0J3" hidden="1">#REF!</definedName>
    <definedName name="BExSG24K44AE94SFJVRWOKJVS7NF" localSheetId="7" hidden="1">#REF!</definedName>
    <definedName name="BExSG24K44AE94SFJVRWOKJVS7NF" localSheetId="8" hidden="1">#REF!</definedName>
    <definedName name="BExSG24K44AE94SFJVRWOKJVS7NF" hidden="1">#REF!</definedName>
    <definedName name="BExSGEPPVVZK7RM39PZYRXABF9IU" localSheetId="7" hidden="1">#REF!</definedName>
    <definedName name="BExSGEPPVVZK7RM39PZYRXABF9IU" localSheetId="8" hidden="1">#REF!</definedName>
    <definedName name="BExSGEPPVVZK7RM39PZYRXABF9IU" hidden="1">#REF!</definedName>
    <definedName name="BExTU6JXQKAYQ3GE6TC4EGZF0WNF" localSheetId="7" hidden="1">#REF!</definedName>
    <definedName name="BExTU6JXQKAYQ3GE6TC4EGZF0WNF" localSheetId="8" hidden="1">#REF!</definedName>
    <definedName name="BExTU6JXQKAYQ3GE6TC4EGZF0WNF" hidden="1">#REF!</definedName>
    <definedName name="BExTUFUF8KLWYUHO8INNV4H7QA39" localSheetId="7" hidden="1">#REF!</definedName>
    <definedName name="BExTUFUF8KLWYUHO8INNV4H7QA39" localSheetId="8" hidden="1">#REF!</definedName>
    <definedName name="BExTUFUF8KLWYUHO8INNV4H7QA39" hidden="1">#REF!</definedName>
    <definedName name="BExTWGZ29D07WEQIQ4L4MB81ICGL" localSheetId="7" hidden="1">#REF!</definedName>
    <definedName name="BExTWGZ29D07WEQIQ4L4MB81ICGL" localSheetId="8" hidden="1">#REF!</definedName>
    <definedName name="BExTWGZ29D07WEQIQ4L4MB81ICGL" hidden="1">#REF!</definedName>
    <definedName name="BExTX05GEEAB3IJLRMYYNAVZKQ2U" localSheetId="7" hidden="1">#REF!</definedName>
    <definedName name="BExTX05GEEAB3IJLRMYYNAVZKQ2U" localSheetId="8" hidden="1">#REF!</definedName>
    <definedName name="BExTX05GEEAB3IJLRMYYNAVZKQ2U" hidden="1">#REF!</definedName>
    <definedName name="BExTX9QP8Y2ITSJYSDEKHPU22EL3" localSheetId="7" hidden="1">#REF!</definedName>
    <definedName name="BExTX9QP8Y2ITSJYSDEKHPU22EL3" localSheetId="8" hidden="1">#REF!</definedName>
    <definedName name="BExTX9QP8Y2ITSJYSDEKHPU22EL3" hidden="1">#REF!</definedName>
    <definedName name="BExTXCLA4HJ6QG8T69KQUMWHCJRY" localSheetId="7" hidden="1">#REF!</definedName>
    <definedName name="BExTXCLA4HJ6QG8T69KQUMWHCJRY" localSheetId="8" hidden="1">#REF!</definedName>
    <definedName name="BExTXCLA4HJ6QG8T69KQUMWHCJRY" hidden="1">#REF!</definedName>
    <definedName name="BExTXIFKUFTU5ZBSK174UZNZZX13" localSheetId="7" hidden="1">#REF!</definedName>
    <definedName name="BExTXIFKUFTU5ZBSK174UZNZZX13" localSheetId="8" hidden="1">#REF!</definedName>
    <definedName name="BExTXIFKUFTU5ZBSK174UZNZZX13" hidden="1">#REF!</definedName>
    <definedName name="BExTXT816AAG6JUWZAM8XZQYDDR7" localSheetId="7" hidden="1">#REF!</definedName>
    <definedName name="BExTXT816AAG6JUWZAM8XZQYDDR7" localSheetId="8" hidden="1">#REF!</definedName>
    <definedName name="BExTXT816AAG6JUWZAM8XZQYDDR7" hidden="1">#REF!</definedName>
    <definedName name="BExTYAGCVSL8GF3VEAXKD0SXZ799" localSheetId="7" hidden="1">#REF!</definedName>
    <definedName name="BExTYAGCVSL8GF3VEAXKD0SXZ799" localSheetId="8" hidden="1">#REF!</definedName>
    <definedName name="BExTYAGCVSL8GF3VEAXKD0SXZ799" hidden="1">#REF!</definedName>
    <definedName name="BExTYCPDMTTXTDWFNGV6L13H2X2Y" localSheetId="7" hidden="1">#REF!</definedName>
    <definedName name="BExTYCPDMTTXTDWFNGV6L13H2X2Y" localSheetId="8" hidden="1">#REF!</definedName>
    <definedName name="BExTYCPDMTTXTDWFNGV6L13H2X2Y" hidden="1">#REF!</definedName>
    <definedName name="BExTYGAUQWF2TA4FHHKKZHHX7SDG" localSheetId="7" hidden="1">#REF!</definedName>
    <definedName name="BExTYGAUQWF2TA4FHHKKZHHX7SDG" localSheetId="8" hidden="1">#REF!</definedName>
    <definedName name="BExTYGAUQWF2TA4FHHKKZHHX7SDG" hidden="1">#REF!</definedName>
    <definedName name="BExTZTAW6ZXW5ZLY6OWJNKNO5V1R" localSheetId="7" hidden="1">#REF!</definedName>
    <definedName name="BExTZTAW6ZXW5ZLY6OWJNKNO5V1R" localSheetId="8" hidden="1">#REF!</definedName>
    <definedName name="BExTZTAW6ZXW5ZLY6OWJNKNO5V1R" hidden="1">#REF!</definedName>
    <definedName name="BExU1VS1LDAR26AI71BUMYCUCE57" localSheetId="7" hidden="1">#REF!</definedName>
    <definedName name="BExU1VS1LDAR26AI71BUMYCUCE57" localSheetId="8" hidden="1">#REF!</definedName>
    <definedName name="BExU1VS1LDAR26AI71BUMYCUCE57" hidden="1">#REF!</definedName>
    <definedName name="BExU2LJR43TAEXT56A0P2GXEVONX" localSheetId="7" hidden="1">#REF!</definedName>
    <definedName name="BExU2LJR43TAEXT56A0P2GXEVONX" localSheetId="8" hidden="1">#REF!</definedName>
    <definedName name="BExU2LJR43TAEXT56A0P2GXEVONX" hidden="1">#REF!</definedName>
    <definedName name="BExU3WGEHI8PPCNBF5FZSEBUY0CQ" localSheetId="7" hidden="1">#REF!</definedName>
    <definedName name="BExU3WGEHI8PPCNBF5FZSEBUY0CQ" localSheetId="8" hidden="1">#REF!</definedName>
    <definedName name="BExU3WGEHI8PPCNBF5FZSEBUY0CQ" hidden="1">#REF!</definedName>
    <definedName name="BExU4258QCLH6BLGWF4V3BFJ2THW" localSheetId="7" hidden="1">#REF!</definedName>
    <definedName name="BExU4258QCLH6BLGWF4V3BFJ2THW" localSheetId="8" hidden="1">#REF!</definedName>
    <definedName name="BExU4258QCLH6BLGWF4V3BFJ2THW" hidden="1">#REF!</definedName>
    <definedName name="BExU4LXD8ECENLPX3NHH61PCFA1U" localSheetId="7" hidden="1">#REF!</definedName>
    <definedName name="BExU4LXD8ECENLPX3NHH61PCFA1U" localSheetId="8" hidden="1">#REF!</definedName>
    <definedName name="BExU4LXD8ECENLPX3NHH61PCFA1U" hidden="1">#REF!</definedName>
    <definedName name="BExU4ORYJIINFSCVZ7GEIVUG4LZO" localSheetId="7" hidden="1">#REF!</definedName>
    <definedName name="BExU4ORYJIINFSCVZ7GEIVUG4LZO" localSheetId="8" hidden="1">#REF!</definedName>
    <definedName name="BExU4ORYJIINFSCVZ7GEIVUG4LZO" hidden="1">#REF!</definedName>
    <definedName name="BExU56GE733Q99870IAO5T6VRJ3U" localSheetId="7" hidden="1">#REF!</definedName>
    <definedName name="BExU56GE733Q99870IAO5T6VRJ3U" localSheetId="8" hidden="1">#REF!</definedName>
    <definedName name="BExU56GE733Q99870IAO5T6VRJ3U" hidden="1">#REF!</definedName>
    <definedName name="BExU57CR9YFB97E4CD42X6GO1G7X" localSheetId="7" hidden="1">#REF!</definedName>
    <definedName name="BExU57CR9YFB97E4CD42X6GO1G7X" localSheetId="8" hidden="1">#REF!</definedName>
    <definedName name="BExU57CR9YFB97E4CD42X6GO1G7X" hidden="1">#REF!</definedName>
    <definedName name="BExU5PXPPX0MYJK6YDGRYMXV4WFY" localSheetId="7" hidden="1">#REF!</definedName>
    <definedName name="BExU5PXPPX0MYJK6YDGRYMXV4WFY" localSheetId="8" hidden="1">#REF!</definedName>
    <definedName name="BExU5PXPPX0MYJK6YDGRYMXV4WFY" hidden="1">#REF!</definedName>
    <definedName name="BExU5Y6C8Y7V5FXMBN9QIR3HFQHZ" localSheetId="7" hidden="1">#REF!</definedName>
    <definedName name="BExU5Y6C8Y7V5FXMBN9QIR3HFQHZ" localSheetId="8" hidden="1">#REF!</definedName>
    <definedName name="BExU5Y6C8Y7V5FXMBN9QIR3HFQHZ" hidden="1">#REF!</definedName>
    <definedName name="BExU6RP6ZXZABGII9W59J3VOBE7K" localSheetId="7" hidden="1">#REF!</definedName>
    <definedName name="BExU6RP6ZXZABGII9W59J3VOBE7K" localSheetId="8" hidden="1">#REF!</definedName>
    <definedName name="BExU6RP6ZXZABGII9W59J3VOBE7K" hidden="1">#REF!</definedName>
    <definedName name="BExU6V57WPY8KZ9ZZPBI1TM14IN0" localSheetId="7" hidden="1">#REF!</definedName>
    <definedName name="BExU6V57WPY8KZ9ZZPBI1TM14IN0" localSheetId="8" hidden="1">#REF!</definedName>
    <definedName name="BExU6V57WPY8KZ9ZZPBI1TM14IN0" hidden="1">#REF!</definedName>
    <definedName name="BExU7DVMWKC0KBZRWZQ90KPFMWCA" localSheetId="7" hidden="1">#REF!</definedName>
    <definedName name="BExU7DVMWKC0KBZRWZQ90KPFMWCA" localSheetId="8" hidden="1">#REF!</definedName>
    <definedName name="BExU7DVMWKC0KBZRWZQ90KPFMWCA" hidden="1">#REF!</definedName>
    <definedName name="BExU7ITLCVNF7O85MC6RIY381ZZ8" localSheetId="7" hidden="1">#REF!</definedName>
    <definedName name="BExU7ITLCVNF7O85MC6RIY381ZZ8" localSheetId="8" hidden="1">#REF!</definedName>
    <definedName name="BExU7ITLCVNF7O85MC6RIY381ZZ8" hidden="1">#REF!</definedName>
    <definedName name="BExU7V3YF15FF8H4UEOZMXW9377H" localSheetId="7" hidden="1">#REF!</definedName>
    <definedName name="BExU7V3YF15FF8H4UEOZMXW9377H" localSheetId="8" hidden="1">#REF!</definedName>
    <definedName name="BExU7V3YF15FF8H4UEOZMXW9377H" hidden="1">#REF!</definedName>
    <definedName name="BExU7XI9HFWYLAFPFZ9U13W98ZSM" localSheetId="7" hidden="1">#REF!</definedName>
    <definedName name="BExU7XI9HFWYLAFPFZ9U13W98ZSM" localSheetId="8" hidden="1">#REF!</definedName>
    <definedName name="BExU7XI9HFWYLAFPFZ9U13W98ZSM" hidden="1">#REF!</definedName>
    <definedName name="BExU8AE989X75ZMJTT5ZHVUWU5T7" localSheetId="7" hidden="1">#REF!</definedName>
    <definedName name="BExU8AE989X75ZMJTT5ZHVUWU5T7" localSheetId="8" hidden="1">#REF!</definedName>
    <definedName name="BExU8AE989X75ZMJTT5ZHVUWU5T7" hidden="1">#REF!</definedName>
    <definedName name="BExU93WX7RR9BUOBAAEK17XJR03A" localSheetId="7" hidden="1">#REF!</definedName>
    <definedName name="BExU93WX7RR9BUOBAAEK17XJR03A" localSheetId="8" hidden="1">#REF!</definedName>
    <definedName name="BExU93WX7RR9BUOBAAEK17XJR03A" hidden="1">#REF!</definedName>
    <definedName name="BExU9EPE144JMR6HJUUYJAWH7MRS" localSheetId="7" hidden="1">#REF!</definedName>
    <definedName name="BExU9EPE144JMR6HJUUYJAWH7MRS" localSheetId="8" hidden="1">#REF!</definedName>
    <definedName name="BExU9EPE144JMR6HJUUYJAWH7MRS" hidden="1">#REF!</definedName>
    <definedName name="BExUAH2F27DNQPB7AYYL7IGZDUTK" localSheetId="7" hidden="1">#REF!</definedName>
    <definedName name="BExUAH2F27DNQPB7AYYL7IGZDUTK" localSheetId="8" hidden="1">#REF!</definedName>
    <definedName name="BExUAH2F27DNQPB7AYYL7IGZDUTK" hidden="1">#REF!</definedName>
    <definedName name="BExUANICHOWKNCRA13B75XTBQYNY" localSheetId="7" hidden="1">#REF!</definedName>
    <definedName name="BExUANICHOWKNCRA13B75XTBQYNY" localSheetId="8" hidden="1">#REF!</definedName>
    <definedName name="BExUANICHOWKNCRA13B75XTBQYNY" hidden="1">#REF!</definedName>
    <definedName name="BExUAO9EHG4YZH1ZF3WKK3PQ216V" localSheetId="7" hidden="1">#REF!</definedName>
    <definedName name="BExUAO9EHG4YZH1ZF3WKK3PQ216V" localSheetId="8" hidden="1">#REF!</definedName>
    <definedName name="BExUAO9EHG4YZH1ZF3WKK3PQ216V" hidden="1">#REF!</definedName>
    <definedName name="BExUCHLDUKWB3TIUB5WSHU6VN85J" localSheetId="7" hidden="1">#REF!</definedName>
    <definedName name="BExUCHLDUKWB3TIUB5WSHU6VN85J" localSheetId="8" hidden="1">#REF!</definedName>
    <definedName name="BExUCHLDUKWB3TIUB5WSHU6VN85J" hidden="1">#REF!</definedName>
    <definedName name="BExUDIWLGDUX856P0X08LZS9MFGT" localSheetId="7" hidden="1">#REF!</definedName>
    <definedName name="BExUDIWLGDUX856P0X08LZS9MFGT" localSheetId="8" hidden="1">#REF!</definedName>
    <definedName name="BExUDIWLGDUX856P0X08LZS9MFGT" hidden="1">#REF!</definedName>
    <definedName name="BExVS4PRCFN03HBW7C7ITVMFK2EE" localSheetId="7" hidden="1">#REF!</definedName>
    <definedName name="BExVS4PRCFN03HBW7C7ITVMFK2EE" localSheetId="8" hidden="1">#REF!</definedName>
    <definedName name="BExVS4PRCFN03HBW7C7ITVMFK2EE" hidden="1">#REF!</definedName>
    <definedName name="BExVSTAJAO5YD0UDI8DGTNA1BMQS" localSheetId="7" hidden="1">#REF!</definedName>
    <definedName name="BExVSTAJAO5YD0UDI8DGTNA1BMQS" localSheetId="8" hidden="1">#REF!</definedName>
    <definedName name="BExVSTAJAO5YD0UDI8DGTNA1BMQS" hidden="1">#REF!</definedName>
    <definedName name="BExVV2CVN3L85PC847ONJDGY85JV" localSheetId="7" hidden="1">#REF!</definedName>
    <definedName name="BExVV2CVN3L85PC847ONJDGY85JV" localSheetId="8" hidden="1">#REF!</definedName>
    <definedName name="BExVV2CVN3L85PC847ONJDGY85JV" hidden="1">#REF!</definedName>
    <definedName name="BExVVALOIWP9L757C93T1V0VPQBR" localSheetId="7" hidden="1">#REF!</definedName>
    <definedName name="BExVVALOIWP9L757C93T1V0VPQBR" localSheetId="8" hidden="1">#REF!</definedName>
    <definedName name="BExVVALOIWP9L757C93T1V0VPQBR" hidden="1">#REF!</definedName>
    <definedName name="BExVW8BESBJNS6JZPDENWWYQF9MP" localSheetId="7" hidden="1">#REF!</definedName>
    <definedName name="BExVW8BESBJNS6JZPDENWWYQF9MP" localSheetId="8" hidden="1">#REF!</definedName>
    <definedName name="BExVW8BESBJNS6JZPDENWWYQF9MP" hidden="1">#REF!</definedName>
    <definedName name="BExVWBWWYDFK6D9GC1NI2DU15E9R" localSheetId="7" hidden="1">#REF!</definedName>
    <definedName name="BExVWBWWYDFK6D9GC1NI2DU15E9R" localSheetId="8" hidden="1">#REF!</definedName>
    <definedName name="BExVWBWWYDFK6D9GC1NI2DU15E9R" hidden="1">#REF!</definedName>
    <definedName name="BExVX5KXPKU8YV3QEC7GA9TEC0OL" localSheetId="7" hidden="1">#REF!</definedName>
    <definedName name="BExVX5KXPKU8YV3QEC7GA9TEC0OL" localSheetId="8" hidden="1">#REF!</definedName>
    <definedName name="BExVX5KXPKU8YV3QEC7GA9TEC0OL" hidden="1">#REF!</definedName>
    <definedName name="BExVXEQ2UT9CTTMWKU6JGVM421IJ" localSheetId="7" hidden="1">#REF!</definedName>
    <definedName name="BExVXEQ2UT9CTTMWKU6JGVM421IJ" localSheetId="8" hidden="1">#REF!</definedName>
    <definedName name="BExVXEQ2UT9CTTMWKU6JGVM421IJ" hidden="1">#REF!</definedName>
    <definedName name="BExVZ2D19Y8L8Z2QEY6G8YZ1UNPN" localSheetId="7" hidden="1">#REF!</definedName>
    <definedName name="BExVZ2D19Y8L8Z2QEY6G8YZ1UNPN" localSheetId="8" hidden="1">#REF!</definedName>
    <definedName name="BExVZ2D19Y8L8Z2QEY6G8YZ1UNPN" hidden="1">#REF!</definedName>
    <definedName name="BExVZSL81FC6XPO1KTAHS17TFR76" localSheetId="7" hidden="1">#REF!</definedName>
    <definedName name="BExVZSL81FC6XPO1KTAHS17TFR76" localSheetId="8" hidden="1">#REF!</definedName>
    <definedName name="BExVZSL81FC6XPO1KTAHS17TFR76" hidden="1">#REF!</definedName>
    <definedName name="BExVZUJ9W1IF98X307L2WXY2XKHX" localSheetId="7" hidden="1">#REF!</definedName>
    <definedName name="BExVZUJ9W1IF98X307L2WXY2XKHX" localSheetId="8" hidden="1">#REF!</definedName>
    <definedName name="BExVZUJ9W1IF98X307L2WXY2XKHX" hidden="1">#REF!</definedName>
    <definedName name="BExW09O4J9RAAD3YF6DWCFF5IOZT" localSheetId="7" hidden="1">#REF!</definedName>
    <definedName name="BExW09O4J9RAAD3YF6DWCFF5IOZT" localSheetId="8" hidden="1">#REF!</definedName>
    <definedName name="BExW09O4J9RAAD3YF6DWCFF5IOZT" hidden="1">#REF!</definedName>
    <definedName name="BExW0APY1BXLPKJOP66V52PKCOVH" localSheetId="7" hidden="1">#REF!</definedName>
    <definedName name="BExW0APY1BXLPKJOP66V52PKCOVH" localSheetId="8" hidden="1">#REF!</definedName>
    <definedName name="BExW0APY1BXLPKJOP66V52PKCOVH" hidden="1">#REF!</definedName>
    <definedName name="BExW0QWLP4FIGIMLAC9DDRC7W9PM" localSheetId="7" hidden="1">#REF!</definedName>
    <definedName name="BExW0QWLP4FIGIMLAC9DDRC7W9PM" localSheetId="8" hidden="1">#REF!</definedName>
    <definedName name="BExW0QWLP4FIGIMLAC9DDRC7W9PM" hidden="1">#REF!</definedName>
    <definedName name="BExW11E71F2U11CG4VTV58HY1DEY" localSheetId="7" hidden="1">#REF!</definedName>
    <definedName name="BExW11E71F2U11CG4VTV58HY1DEY" localSheetId="8" hidden="1">#REF!</definedName>
    <definedName name="BExW11E71F2U11CG4VTV58HY1DEY" hidden="1">#REF!</definedName>
    <definedName name="BExW1BFK7WIL33UMKNIU4GFDMRYM" localSheetId="7" hidden="1">#REF!</definedName>
    <definedName name="BExW1BFK7WIL33UMKNIU4GFDMRYM" localSheetId="8" hidden="1">#REF!</definedName>
    <definedName name="BExW1BFK7WIL33UMKNIU4GFDMRYM" hidden="1">#REF!</definedName>
    <definedName name="BExW1KF9X5J9ECST263GQKB339AM" localSheetId="7" hidden="1">#REF!</definedName>
    <definedName name="BExW1KF9X5J9ECST263GQKB339AM" localSheetId="8" hidden="1">#REF!</definedName>
    <definedName name="BExW1KF9X5J9ECST263GQKB339AM" hidden="1">#REF!</definedName>
    <definedName name="BExW1KKQOPVPSRZ4DS3HHQPUZGI2" localSheetId="7" hidden="1">#REF!</definedName>
    <definedName name="BExW1KKQOPVPSRZ4DS3HHQPUZGI2" localSheetId="8" hidden="1">#REF!</definedName>
    <definedName name="BExW1KKQOPVPSRZ4DS3HHQPUZGI2" hidden="1">#REF!</definedName>
    <definedName name="BExW3T1JRD86PAE9KULWXSEI3T9R" localSheetId="7" hidden="1">#REF!</definedName>
    <definedName name="BExW3T1JRD86PAE9KULWXSEI3T9R" localSheetId="8" hidden="1">#REF!</definedName>
    <definedName name="BExW3T1JRD86PAE9KULWXSEI3T9R" hidden="1">#REF!</definedName>
    <definedName name="BExW51P6AJ6P9YAPNK5VUAQRR0W7" localSheetId="7" hidden="1">#REF!</definedName>
    <definedName name="BExW51P6AJ6P9YAPNK5VUAQRR0W7" localSheetId="8" hidden="1">#REF!</definedName>
    <definedName name="BExW51P6AJ6P9YAPNK5VUAQRR0W7" hidden="1">#REF!</definedName>
    <definedName name="BExW5BL897I14RQB9XHBOQ072RTG" localSheetId="7" hidden="1">#REF!</definedName>
    <definedName name="BExW5BL897I14RQB9XHBOQ072RTG" localSheetId="8" hidden="1">#REF!</definedName>
    <definedName name="BExW5BL897I14RQB9XHBOQ072RTG" hidden="1">#REF!</definedName>
    <definedName name="BExW5IMQW174QKTDUEC8TEF10W9G" localSheetId="7" hidden="1">#REF!</definedName>
    <definedName name="BExW5IMQW174QKTDUEC8TEF10W9G" localSheetId="8" hidden="1">#REF!</definedName>
    <definedName name="BExW5IMQW174QKTDUEC8TEF10W9G" hidden="1">#REF!</definedName>
    <definedName name="BExW5ZEY1I0A4EPX991DPLS83GZF" localSheetId="7" hidden="1">#REF!</definedName>
    <definedName name="BExW5ZEY1I0A4EPX991DPLS83GZF" localSheetId="8" hidden="1">#REF!</definedName>
    <definedName name="BExW5ZEY1I0A4EPX991DPLS83GZF" hidden="1">#REF!</definedName>
    <definedName name="BExW67IAAFSNL8V76US7EWLUO4TP" localSheetId="7" hidden="1">#REF!</definedName>
    <definedName name="BExW67IAAFSNL8V76US7EWLUO4TP" localSheetId="8" hidden="1">#REF!</definedName>
    <definedName name="BExW67IAAFSNL8V76US7EWLUO4TP" hidden="1">#REF!</definedName>
    <definedName name="BExW6SSC6H5Y6MNN448XHFZY2TPR" localSheetId="7" hidden="1">#REF!</definedName>
    <definedName name="BExW6SSC6H5Y6MNN448XHFZY2TPR" localSheetId="8" hidden="1">#REF!</definedName>
    <definedName name="BExW6SSC6H5Y6MNN448XHFZY2TPR" hidden="1">#REF!</definedName>
    <definedName name="BExW6YBU075L8BXQ7XLQTKZRZ96S" localSheetId="7" hidden="1">#REF!</definedName>
    <definedName name="BExW6YBU075L8BXQ7XLQTKZRZ96S" localSheetId="8" hidden="1">#REF!</definedName>
    <definedName name="BExW6YBU075L8BXQ7XLQTKZRZ96S" hidden="1">#REF!</definedName>
    <definedName name="BExW75ITNZ5DI63WKZILZI3W8JHO" localSheetId="7" hidden="1">#REF!</definedName>
    <definedName name="BExW75ITNZ5DI63WKZILZI3W8JHO" localSheetId="8" hidden="1">#REF!</definedName>
    <definedName name="BExW75ITNZ5DI63WKZILZI3W8JHO" hidden="1">#REF!</definedName>
    <definedName name="BExW7BIKX67S89UO0L61RJFZN3L3" localSheetId="7" hidden="1">#REF!</definedName>
    <definedName name="BExW7BIKX67S89UO0L61RJFZN3L3" localSheetId="8" hidden="1">#REF!</definedName>
    <definedName name="BExW7BIKX67S89UO0L61RJFZN3L3" hidden="1">#REF!</definedName>
    <definedName name="BExW7YLF813WAWF9483LUW3LD5WD" localSheetId="7" hidden="1">#REF!</definedName>
    <definedName name="BExW7YLF813WAWF9483LUW3LD5WD" localSheetId="8" hidden="1">#REF!</definedName>
    <definedName name="BExW7YLF813WAWF9483LUW3LD5WD" hidden="1">#REF!</definedName>
    <definedName name="BExW87FM4YHPQLKR9V5ZKIEKTYO3" localSheetId="7" hidden="1">#REF!</definedName>
    <definedName name="BExW87FM4YHPQLKR9V5ZKIEKTYO3" localSheetId="8" hidden="1">#REF!</definedName>
    <definedName name="BExW87FM4YHPQLKR9V5ZKIEKTYO3" hidden="1">#REF!</definedName>
    <definedName name="BExW8DQ885NGCK3T8VE6VO9FLUF3" localSheetId="7" hidden="1">#REF!</definedName>
    <definedName name="BExW8DQ885NGCK3T8VE6VO9FLUF3" localSheetId="8" hidden="1">#REF!</definedName>
    <definedName name="BExW8DQ885NGCK3T8VE6VO9FLUF3" hidden="1">#REF!</definedName>
    <definedName name="BExW8KMCLPSG6Y2I93ELHQ783O0X" localSheetId="7" hidden="1">#REF!</definedName>
    <definedName name="BExW8KMCLPSG6Y2I93ELHQ783O0X" localSheetId="8" hidden="1">#REF!</definedName>
    <definedName name="BExW8KMCLPSG6Y2I93ELHQ783O0X" hidden="1">#REF!</definedName>
    <definedName name="BExW9205ZFN3UQUAN39HVFE9DLQS" localSheetId="7" hidden="1">#REF!</definedName>
    <definedName name="BExW9205ZFN3UQUAN39HVFE9DLQS" localSheetId="8" hidden="1">#REF!</definedName>
    <definedName name="BExW9205ZFN3UQUAN39HVFE9DLQS" hidden="1">#REF!</definedName>
    <definedName name="BExW92R7S5EQNCNHYRDSQZL8T99A" localSheetId="7" hidden="1">#REF!</definedName>
    <definedName name="BExW92R7S5EQNCNHYRDSQZL8T99A" localSheetId="8" hidden="1">#REF!</definedName>
    <definedName name="BExW92R7S5EQNCNHYRDSQZL8T99A" hidden="1">#REF!</definedName>
    <definedName name="BExXLLSA6USZ3AIIO7KNYEVF4ON3" localSheetId="7" hidden="1">#REF!</definedName>
    <definedName name="BExXLLSA6USZ3AIIO7KNYEVF4ON3" localSheetId="8" hidden="1">#REF!</definedName>
    <definedName name="BExXLLSA6USZ3AIIO7KNYEVF4ON3" hidden="1">#REF!</definedName>
    <definedName name="BExXLY2OP2JEN5KL34N8DMUACGKQ" localSheetId="7" hidden="1">#REF!</definedName>
    <definedName name="BExXLY2OP2JEN5KL34N8DMUACGKQ" localSheetId="8" hidden="1">#REF!</definedName>
    <definedName name="BExXLY2OP2JEN5KL34N8DMUACGKQ" hidden="1">#REF!</definedName>
    <definedName name="BExXM72CL8R7FQ1NJWOT8Y85KILR" localSheetId="7" hidden="1">#REF!</definedName>
    <definedName name="BExXM72CL8R7FQ1NJWOT8Y85KILR" localSheetId="8" hidden="1">#REF!</definedName>
    <definedName name="BExXM72CL8R7FQ1NJWOT8Y85KILR" hidden="1">#REF!</definedName>
    <definedName name="BExXN7BVXFS1FHIW6HGH0GQSHW4Z" localSheetId="7" hidden="1">#REF!</definedName>
    <definedName name="BExXN7BVXFS1FHIW6HGH0GQSHW4Z" localSheetId="8" hidden="1">#REF!</definedName>
    <definedName name="BExXN7BVXFS1FHIW6HGH0GQSHW4Z" hidden="1">#REF!</definedName>
    <definedName name="BExXO2ST1M1NJZR6NHT03PSVLFHB" localSheetId="7" hidden="1">#REF!</definedName>
    <definedName name="BExXO2ST1M1NJZR6NHT03PSVLFHB" localSheetId="8" hidden="1">#REF!</definedName>
    <definedName name="BExXO2ST1M1NJZR6NHT03PSVLFHB" hidden="1">#REF!</definedName>
    <definedName name="BExXOYKCY7BVODTI76PUXVYWRYSJ" localSheetId="7" hidden="1">#REF!</definedName>
    <definedName name="BExXOYKCY7BVODTI76PUXVYWRYSJ" localSheetId="8" hidden="1">#REF!</definedName>
    <definedName name="BExXOYKCY7BVODTI76PUXVYWRYSJ" hidden="1">#REF!</definedName>
    <definedName name="BExXP6NOBZMQS9C2IRODXUMJ3ZD3" localSheetId="7" hidden="1">#REF!</definedName>
    <definedName name="BExXP6NOBZMQS9C2IRODXUMJ3ZD3" localSheetId="8" hidden="1">#REF!</definedName>
    <definedName name="BExXP6NOBZMQS9C2IRODXUMJ3ZD3" hidden="1">#REF!</definedName>
    <definedName name="BExXPB08M2BU05VY2D78UWLG472G" localSheetId="7" hidden="1">#REF!</definedName>
    <definedName name="BExXPB08M2BU05VY2D78UWLG472G" localSheetId="8" hidden="1">#REF!</definedName>
    <definedName name="BExXPB08M2BU05VY2D78UWLG472G" hidden="1">#REF!</definedName>
    <definedName name="BExXPMZT57RB72LWBR9SECJ2HB0Z" localSheetId="7" hidden="1">#REF!</definedName>
    <definedName name="BExXPMZT57RB72LWBR9SECJ2HB0Z" localSheetId="8" hidden="1">#REF!</definedName>
    <definedName name="BExXPMZT57RB72LWBR9SECJ2HB0Z" hidden="1">#REF!</definedName>
    <definedName name="BExXQ1OCSURTBPM72PHLRMKZGXG4" localSheetId="7" hidden="1">#REF!</definedName>
    <definedName name="BExXQ1OCSURTBPM72PHLRMKZGXG4" localSheetId="8" hidden="1">#REF!</definedName>
    <definedName name="BExXQ1OCSURTBPM72PHLRMKZGXG4" hidden="1">#REF!</definedName>
    <definedName name="BExXR9FN5SN4TOD4RKHO0EU7YF70" localSheetId="7" hidden="1">#REF!</definedName>
    <definedName name="BExXR9FN5SN4TOD4RKHO0EU7YF70" localSheetId="8" hidden="1">#REF!</definedName>
    <definedName name="BExXR9FN5SN4TOD4RKHO0EU7YF70" hidden="1">#REF!</definedName>
    <definedName name="BExXS702E0IBIGZXF8DIEZ7F7KZC" localSheetId="7" hidden="1">#REF!</definedName>
    <definedName name="BExXS702E0IBIGZXF8DIEZ7F7KZC" localSheetId="8" hidden="1">#REF!</definedName>
    <definedName name="BExXS702E0IBIGZXF8DIEZ7F7KZC" hidden="1">#REF!</definedName>
    <definedName name="BExXSMABI8GJ37RV5VUQVNZY8FZ4" localSheetId="7" hidden="1">#REF!</definedName>
    <definedName name="BExXSMABI8GJ37RV5VUQVNZY8FZ4" localSheetId="8" hidden="1">#REF!</definedName>
    <definedName name="BExXSMABI8GJ37RV5VUQVNZY8FZ4" hidden="1">#REF!</definedName>
    <definedName name="BExXTMEE15NVTSJ4VB5K4KMW3K2B" localSheetId="7" hidden="1">#REF!</definedName>
    <definedName name="BExXTMEE15NVTSJ4VB5K4KMW3K2B" localSheetId="8" hidden="1">#REF!</definedName>
    <definedName name="BExXTMEE15NVTSJ4VB5K4KMW3K2B" hidden="1">#REF!</definedName>
    <definedName name="BExXTVU7PBR2MQO42001D7PJ7ILD" localSheetId="7" hidden="1">#REF!</definedName>
    <definedName name="BExXTVU7PBR2MQO42001D7PJ7ILD" localSheetId="8" hidden="1">#REF!</definedName>
    <definedName name="BExXTVU7PBR2MQO42001D7PJ7ILD" hidden="1">#REF!</definedName>
    <definedName name="BExXU42U8KNFI89N6QVH6VGDL9L0" localSheetId="7" hidden="1">#REF!</definedName>
    <definedName name="BExXU42U8KNFI89N6QVH6VGDL9L0" localSheetId="8" hidden="1">#REF!</definedName>
    <definedName name="BExXU42U8KNFI89N6QVH6VGDL9L0" hidden="1">#REF!</definedName>
    <definedName name="BExXU7IZP1Q5VBS3VPIALV1S97X6" localSheetId="7" hidden="1">#REF!</definedName>
    <definedName name="BExXU7IZP1Q5VBS3VPIALV1S97X6" localSheetId="8" hidden="1">#REF!</definedName>
    <definedName name="BExXU7IZP1Q5VBS3VPIALV1S97X6" hidden="1">#REF!</definedName>
    <definedName name="BExXVUF2KEKRA4UJST16YLQXCBYA" localSheetId="7" hidden="1">#REF!</definedName>
    <definedName name="BExXVUF2KEKRA4UJST16YLQXCBYA" localSheetId="8" hidden="1">#REF!</definedName>
    <definedName name="BExXVUF2KEKRA4UJST16YLQXCBYA" hidden="1">#REF!</definedName>
    <definedName name="BExXXCO0XVEH537RVAI61G7HHNVL" localSheetId="7" hidden="1">#REF!</definedName>
    <definedName name="BExXXCO0XVEH537RVAI61G7HHNVL" localSheetId="8" hidden="1">#REF!</definedName>
    <definedName name="BExXXCO0XVEH537RVAI61G7HHNVL" hidden="1">#REF!</definedName>
    <definedName name="BExXXTLJQXOHESVJW2MIKXI49ON2" localSheetId="7" hidden="1">#REF!</definedName>
    <definedName name="BExXXTLJQXOHESVJW2MIKXI49ON2" localSheetId="8" hidden="1">#REF!</definedName>
    <definedName name="BExXXTLJQXOHESVJW2MIKXI49ON2" hidden="1">#REF!</definedName>
    <definedName name="BExXXYOZC1JMZNFGZA37WKQ73S8A" localSheetId="7" hidden="1">#REF!</definedName>
    <definedName name="BExXXYOZC1JMZNFGZA37WKQ73S8A" localSheetId="8" hidden="1">#REF!</definedName>
    <definedName name="BExXXYOZC1JMZNFGZA37WKQ73S8A" hidden="1">#REF!</definedName>
    <definedName name="BExXY6MRTVNIT02GP1ZPL6STPKDU" localSheetId="7" hidden="1">#REF!</definedName>
    <definedName name="BExXY6MRTVNIT02GP1ZPL6STPKDU" localSheetId="8" hidden="1">#REF!</definedName>
    <definedName name="BExXY6MRTVNIT02GP1ZPL6STPKDU" hidden="1">#REF!</definedName>
    <definedName name="BExXYDZ7MTGGJY4LPLZOCBBNXFKJ" localSheetId="7" hidden="1">#REF!</definedName>
    <definedName name="BExXYDZ7MTGGJY4LPLZOCBBNXFKJ" localSheetId="8" hidden="1">#REF!</definedName>
    <definedName name="BExXYDZ7MTGGJY4LPLZOCBBNXFKJ" hidden="1">#REF!</definedName>
    <definedName name="BExXYNV4H3L61BWC3TNCP316JVHK" localSheetId="7" hidden="1">#REF!</definedName>
    <definedName name="BExXYNV4H3L61BWC3TNCP316JVHK" localSheetId="8" hidden="1">#REF!</definedName>
    <definedName name="BExXYNV4H3L61BWC3TNCP316JVHK" hidden="1">#REF!</definedName>
    <definedName name="BExXZ956WZC4MOGKBJ7SQUAFYTIJ" localSheetId="7" hidden="1">#REF!</definedName>
    <definedName name="BExXZ956WZC4MOGKBJ7SQUAFYTIJ" localSheetId="8" hidden="1">#REF!</definedName>
    <definedName name="BExXZ956WZC4MOGKBJ7SQUAFYTIJ" hidden="1">#REF!</definedName>
    <definedName name="BExXZKTZFOX6R80ZZKDRW7431KBS" localSheetId="7" hidden="1">#REF!</definedName>
    <definedName name="BExXZKTZFOX6R80ZZKDRW7431KBS" localSheetId="8" hidden="1">#REF!</definedName>
    <definedName name="BExXZKTZFOX6R80ZZKDRW7431KBS" hidden="1">#REF!</definedName>
    <definedName name="BExXZLQBATKSEM8INPD4WLCB8JNQ" localSheetId="7" hidden="1">#REF!</definedName>
    <definedName name="BExXZLQBATKSEM8INPD4WLCB8JNQ" localSheetId="8" hidden="1">#REF!</definedName>
    <definedName name="BExXZLQBATKSEM8INPD4WLCB8JNQ" hidden="1">#REF!</definedName>
    <definedName name="BExY09K146J3P2G2JV6P0NVYAAD8" localSheetId="7" hidden="1">#REF!</definedName>
    <definedName name="BExY09K146J3P2G2JV6P0NVYAAD8" localSheetId="8" hidden="1">#REF!</definedName>
    <definedName name="BExY09K146J3P2G2JV6P0NVYAAD8" hidden="1">#REF!</definedName>
    <definedName name="BExY0L3IM4JB0WJRJHC6D7MOWHJ4" localSheetId="7" hidden="1">#REF!</definedName>
    <definedName name="BExY0L3IM4JB0WJRJHC6D7MOWHJ4" localSheetId="8" hidden="1">#REF!</definedName>
    <definedName name="BExY0L3IM4JB0WJRJHC6D7MOWHJ4" hidden="1">#REF!</definedName>
    <definedName name="BExY1P3VK2NJAFXLFIJ9B4BJFGKY" localSheetId="7" hidden="1">#REF!</definedName>
    <definedName name="BExY1P3VK2NJAFXLFIJ9B4BJFGKY" localSheetId="8" hidden="1">#REF!</definedName>
    <definedName name="BExY1P3VK2NJAFXLFIJ9B4BJFGKY" hidden="1">#REF!</definedName>
    <definedName name="BExY1UY6HHT0HNAZ06HMSHG9QQD5" localSheetId="7" hidden="1">#REF!</definedName>
    <definedName name="BExY1UY6HHT0HNAZ06HMSHG9QQD5" localSheetId="8" hidden="1">#REF!</definedName>
    <definedName name="BExY1UY6HHT0HNAZ06HMSHG9QQD5" hidden="1">#REF!</definedName>
    <definedName name="BExY25FTBRV8HF1KMUBGP9HTFJ81" localSheetId="7" hidden="1">#REF!</definedName>
    <definedName name="BExY25FTBRV8HF1KMUBGP9HTFJ81" localSheetId="8" hidden="1">#REF!</definedName>
    <definedName name="BExY25FTBRV8HF1KMUBGP9HTFJ81" hidden="1">#REF!</definedName>
    <definedName name="BExY3G6Z1TFRTPEHBHFPMM70YM5D" localSheetId="7" hidden="1">#REF!</definedName>
    <definedName name="BExY3G6Z1TFRTPEHBHFPMM70YM5D" localSheetId="8" hidden="1">#REF!</definedName>
    <definedName name="BExY3G6Z1TFRTPEHBHFPMM70YM5D" hidden="1">#REF!</definedName>
    <definedName name="BExY5BMIQSN2QBUN9MZB7JF0LPML" localSheetId="7" hidden="1">#REF!</definedName>
    <definedName name="BExY5BMIQSN2QBUN9MZB7JF0LPML" localSheetId="8" hidden="1">#REF!</definedName>
    <definedName name="BExY5BMIQSN2QBUN9MZB7JF0LPML" hidden="1">#REF!</definedName>
    <definedName name="BExY5P41NZSUFVG0A27RUQGYV8T4" localSheetId="7" hidden="1">#REF!</definedName>
    <definedName name="BExY5P41NZSUFVG0A27RUQGYV8T4" localSheetId="8" hidden="1">#REF!</definedName>
    <definedName name="BExY5P41NZSUFVG0A27RUQGYV8T4" hidden="1">#REF!</definedName>
    <definedName name="BExY5SPHVMT8FADU1PNRUGVHS0YK" localSheetId="7" hidden="1">#REF!</definedName>
    <definedName name="BExY5SPHVMT8FADU1PNRUGVHS0YK" localSheetId="8" hidden="1">#REF!</definedName>
    <definedName name="BExY5SPHVMT8FADU1PNRUGVHS0YK" hidden="1">#REF!</definedName>
    <definedName name="BExY5ZLN3HO9VE3PT9921ZC5YQQM" localSheetId="7" hidden="1">#REF!</definedName>
    <definedName name="BExY5ZLN3HO9VE3PT9921ZC5YQQM" localSheetId="8" hidden="1">#REF!</definedName>
    <definedName name="BExY5ZLN3HO9VE3PT9921ZC5YQQM" hidden="1">#REF!</definedName>
    <definedName name="BExZIMOHRENM0L34D8B0QX59LVM3" localSheetId="7" hidden="1">#REF!</definedName>
    <definedName name="BExZIMOHRENM0L34D8B0QX59LVM3" localSheetId="8" hidden="1">#REF!</definedName>
    <definedName name="BExZIMOHRENM0L34D8B0QX59LVM3" hidden="1">#REF!</definedName>
    <definedName name="BExZJ12E4HPZK60ZSI9PKP9M2L0J" localSheetId="7" hidden="1">#REF!</definedName>
    <definedName name="BExZJ12E4HPZK60ZSI9PKP9M2L0J" localSheetId="8" hidden="1">#REF!</definedName>
    <definedName name="BExZJ12E4HPZK60ZSI9PKP9M2L0J" hidden="1">#REF!</definedName>
    <definedName name="BExZJ1D7F8D1CTX4DI6AF8UYIH0P" localSheetId="7" hidden="1">#REF!</definedName>
    <definedName name="BExZJ1D7F8D1CTX4DI6AF8UYIH0P" localSheetId="8" hidden="1">#REF!</definedName>
    <definedName name="BExZJ1D7F8D1CTX4DI6AF8UYIH0P" hidden="1">#REF!</definedName>
    <definedName name="BExZJRFWF2ZL8M42MRA77RIOI6DZ" localSheetId="7" hidden="1">#REF!</definedName>
    <definedName name="BExZJRFWF2ZL8M42MRA77RIOI6DZ" localSheetId="8" hidden="1">#REF!</definedName>
    <definedName name="BExZJRFWF2ZL8M42MRA77RIOI6DZ" hidden="1">#REF!</definedName>
    <definedName name="BExZK1S2ZXLOL1BS33FS1FOS9LGX" localSheetId="7" hidden="1">#REF!</definedName>
    <definedName name="BExZK1S2ZXLOL1BS33FS1FOS9LGX" localSheetId="8" hidden="1">#REF!</definedName>
    <definedName name="BExZK1S2ZXLOL1BS33FS1FOS9LGX" hidden="1">#REF!</definedName>
    <definedName name="BExZKYLEKFSGZQF5N95V888VB2IL" localSheetId="7" hidden="1">#REF!</definedName>
    <definedName name="BExZKYLEKFSGZQF5N95V888VB2IL" localSheetId="8" hidden="1">#REF!</definedName>
    <definedName name="BExZKYLEKFSGZQF5N95V888VB2IL" hidden="1">#REF!</definedName>
    <definedName name="BExZMSZ9KFZ7KTIH7NOO2T4VKJWL" localSheetId="7" hidden="1">#REF!</definedName>
    <definedName name="BExZMSZ9KFZ7KTIH7NOO2T4VKJWL" localSheetId="8" hidden="1">#REF!</definedName>
    <definedName name="BExZMSZ9KFZ7KTIH7NOO2T4VKJWL" hidden="1">#REF!</definedName>
    <definedName name="BExZNI5L9J1UZ25JG3Q3R6W72RSQ" localSheetId="7" hidden="1">#REF!</definedName>
    <definedName name="BExZNI5L9J1UZ25JG3Q3R6W72RSQ" localSheetId="8" hidden="1">#REF!</definedName>
    <definedName name="BExZNI5L9J1UZ25JG3Q3R6W72RSQ" hidden="1">#REF!</definedName>
    <definedName name="BExZNM1V4A854WNYSP5I5TFJN0DA" localSheetId="7" hidden="1">#REF!</definedName>
    <definedName name="BExZNM1V4A854WNYSP5I5TFJN0DA" localSheetId="8" hidden="1">#REF!</definedName>
    <definedName name="BExZNM1V4A854WNYSP5I5TFJN0DA" hidden="1">#REF!</definedName>
    <definedName name="BExZOL9IYATMIQ07A0DW2OT88Z5Y" localSheetId="7" hidden="1">#REF!</definedName>
    <definedName name="BExZOL9IYATMIQ07A0DW2OT88Z5Y" localSheetId="8" hidden="1">#REF!</definedName>
    <definedName name="BExZOL9IYATMIQ07A0DW2OT88Z5Y" hidden="1">#REF!</definedName>
    <definedName name="BExZQKQSQTJMC8N3WQPK7K9JMVM9" localSheetId="7" hidden="1">#REF!</definedName>
    <definedName name="BExZQKQSQTJMC8N3WQPK7K9JMVM9" localSheetId="8" hidden="1">#REF!</definedName>
    <definedName name="BExZQKQSQTJMC8N3WQPK7K9JMVM9" hidden="1">#REF!</definedName>
    <definedName name="BExZQUHDUIND79715RTYA9HQHU3T" localSheetId="7" hidden="1">#REF!</definedName>
    <definedName name="BExZQUHDUIND79715RTYA9HQHU3T" localSheetId="8" hidden="1">#REF!</definedName>
    <definedName name="BExZQUHDUIND79715RTYA9HQHU3T" hidden="1">#REF!</definedName>
    <definedName name="BExZT15LXJ1AKQELGALM6SZDPHZY" localSheetId="7" hidden="1">#REF!</definedName>
    <definedName name="BExZT15LXJ1AKQELGALM6SZDPHZY" localSheetId="8" hidden="1">#REF!</definedName>
    <definedName name="BExZT15LXJ1AKQELGALM6SZDPHZY" hidden="1">#REF!</definedName>
    <definedName name="BExZT9ZXQ3NW0I7OFTN2RUH6C8K7" localSheetId="7" hidden="1">#REF!</definedName>
    <definedName name="BExZT9ZXQ3NW0I7OFTN2RUH6C8K7" localSheetId="8" hidden="1">#REF!</definedName>
    <definedName name="BExZT9ZXQ3NW0I7OFTN2RUH6C8K7" hidden="1">#REF!</definedName>
    <definedName name="BExZTIJE7RU5COT9T5LOD5825P3Y" localSheetId="7" hidden="1">#REF!</definedName>
    <definedName name="BExZTIJE7RU5COT9T5LOD5825P3Y" localSheetId="8" hidden="1">#REF!</definedName>
    <definedName name="BExZTIJE7RU5COT9T5LOD5825P3Y" hidden="1">#REF!</definedName>
    <definedName name="BExZTXYYVBMRH5FL43NN1AHCVVF0" localSheetId="7" hidden="1">#REF!</definedName>
    <definedName name="BExZTXYYVBMRH5FL43NN1AHCVVF0" localSheetId="8" hidden="1">#REF!</definedName>
    <definedName name="BExZTXYYVBMRH5FL43NN1AHCVVF0" hidden="1">#REF!</definedName>
    <definedName name="BExZUA408LIXEUM99A3JXQ7KS6KT" localSheetId="7" hidden="1">#REF!</definedName>
    <definedName name="BExZUA408LIXEUM99A3JXQ7KS6KT" localSheetId="8" hidden="1">#REF!</definedName>
    <definedName name="BExZUA408LIXEUM99A3JXQ7KS6KT" hidden="1">#REF!</definedName>
    <definedName name="BExZV42Z79A728T2BR31YPEWRVL5" localSheetId="7" hidden="1">#REF!</definedName>
    <definedName name="BExZV42Z79A728T2BR31YPEWRVL5" localSheetId="8" hidden="1">#REF!</definedName>
    <definedName name="BExZV42Z79A728T2BR31YPEWRVL5" hidden="1">#REF!</definedName>
    <definedName name="BExZVHV6Q5Y0RNAXP1SPUA3SWSGC" localSheetId="7" hidden="1">#REF!</definedName>
    <definedName name="BExZVHV6Q5Y0RNAXP1SPUA3SWSGC" localSheetId="8" hidden="1">#REF!</definedName>
    <definedName name="BExZVHV6Q5Y0RNAXP1SPUA3SWSGC" hidden="1">#REF!</definedName>
    <definedName name="BExZVIM7BS35R7E1XZR8RM47YZUN" localSheetId="7" hidden="1">#REF!</definedName>
    <definedName name="BExZVIM7BS35R7E1XZR8RM47YZUN" localSheetId="8" hidden="1">#REF!</definedName>
    <definedName name="BExZVIM7BS35R7E1XZR8RM47YZUN" hidden="1">#REF!</definedName>
    <definedName name="BExZWTYU7DZ5AQAEICUXOU7FTSED" localSheetId="7" hidden="1">#REF!</definedName>
    <definedName name="BExZWTYU7DZ5AQAEICUXOU7FTSED" localSheetId="8" hidden="1">#REF!</definedName>
    <definedName name="BExZWTYU7DZ5AQAEICUXOU7FTSED" hidden="1">#REF!</definedName>
    <definedName name="BExZXL8NZNZYMN1WO1QERUPPRL3X" localSheetId="7" hidden="1">#REF!</definedName>
    <definedName name="BExZXL8NZNZYMN1WO1QERUPPRL3X" localSheetId="8" hidden="1">#REF!</definedName>
    <definedName name="BExZXL8NZNZYMN1WO1QERUPPRL3X" hidden="1">#REF!</definedName>
    <definedName name="BExZXW6FFWNL2O9C9J5JGYHTF3LG" localSheetId="7" hidden="1">#REF!</definedName>
    <definedName name="BExZXW6FFWNL2O9C9J5JGYHTF3LG" localSheetId="8" hidden="1">#REF!</definedName>
    <definedName name="BExZXW6FFWNL2O9C9J5JGYHTF3LG" hidden="1">#REF!</definedName>
    <definedName name="BExZY4F76BKZMLBBGWYFYHDLFBHP" localSheetId="7" hidden="1">#REF!</definedName>
    <definedName name="BExZY4F76BKZMLBBGWYFYHDLFBHP" localSheetId="8" hidden="1">#REF!</definedName>
    <definedName name="BExZY4F76BKZMLBBGWYFYHDLFBHP" hidden="1">#REF!</definedName>
    <definedName name="BExZZ7TXZN8UHK6PE79VEME4X7GW" localSheetId="7" hidden="1">#REF!</definedName>
    <definedName name="BExZZ7TXZN8UHK6PE79VEME4X7GW" localSheetId="8" hidden="1">#REF!</definedName>
    <definedName name="BExZZ7TXZN8UHK6PE79VEME4X7GW" hidden="1">#REF!</definedName>
    <definedName name="BExZZQV186JWW9588BHCBF560H3S" localSheetId="7" hidden="1">#REF!</definedName>
    <definedName name="BExZZQV186JWW9588BHCBF560H3S" localSheetId="8" hidden="1">#REF!</definedName>
    <definedName name="BExZZQV186JWW9588BHCBF560H3S" hidden="1">#REF!</definedName>
    <definedName name="ExAnteData">'Load Impacts (ExPost &amp; ExAnte)'!$C$30:$N$44</definedName>
    <definedName name="ExAnteMo">'Load Impacts (ExPost &amp; ExAnte)'!$C$29:$N$29</definedName>
    <definedName name="ExAnteProg">'Load Impacts (ExPost &amp; ExAnte)'!$B$30:$B$44</definedName>
    <definedName name="ExPostData">'Load Impacts (ExPost &amp; ExAnte)'!$C$7:$N$21</definedName>
    <definedName name="ExPostMo">'Load Impacts (ExPost &amp; ExAnte)'!$C$6:$N$6</definedName>
    <definedName name="ExPostProg">'Load Impacts (ExPost &amp; ExAnte)'!$B$7:$B$21</definedName>
    <definedName name="_xlnm.Print_Area" localSheetId="2">'2009 TA-TI Distribution'!$B$1:$Z$64</definedName>
    <definedName name="_xlnm.Print_Area" localSheetId="3">'2012 TA-TI Distribution'!$B$1:$Z$64</definedName>
    <definedName name="_xlnm.Print_Area" localSheetId="4">'2012-2014 DRP Expenditures'!$B$1:$T$100</definedName>
    <definedName name="_xlnm.Print_Area" localSheetId="5">'DRP Carryover Expenditures'!$B$1:$Q$89</definedName>
    <definedName name="_xlnm.Print_Area" localSheetId="10">'Event Summary'!$A$1:$J$73</definedName>
    <definedName name="_xlnm.Print_Area" localSheetId="9">'Fund Shift Log'!$B$1:$F$30</definedName>
    <definedName name="_xlnm.Print_Area" localSheetId="6">Incentives!$A$1:$P$33</definedName>
    <definedName name="_xlnm.Print_Area" localSheetId="1">'Load Impacts (ExPost &amp; ExAnte)'!$B$1:$P$52</definedName>
    <definedName name="_xlnm.Print_Area" localSheetId="7">'Marketing-Monthly'!$B$1:$R$112</definedName>
    <definedName name="_xlnm.Print_Area" localSheetId="8">'Marketing-Quarterly'!$B$1:$R$112</definedName>
    <definedName name="_xlnm.Print_Area" localSheetId="0">'Program MW ExPost &amp; ExAnte'!$B$1:$U$67</definedName>
    <definedName name="_xlnm.Print_Titles" localSheetId="4">'2012-2014 DRP Expenditures'!$5:$7</definedName>
    <definedName name="_xlnm.Print_Titles" localSheetId="5">'DRP Carryover Expenditures'!$5:$7</definedName>
    <definedName name="_xlnm.Print_Titles" localSheetId="10">'Event Summary'!$1:$3</definedName>
    <definedName name="_xlnm.Print_Titles" localSheetId="9">'Fund Shift Log'!$11:$11</definedName>
    <definedName name="_xlnm.Print_Titles" localSheetId="7">'Marketing-Monthly'!$4:$5</definedName>
    <definedName name="_xlnm.Print_Titles" localSheetId="8">'Marketing-Quarterly'!$4:$5</definedName>
    <definedName name="SAPBEXhrIndnt" hidden="1">"Wide"</definedName>
    <definedName name="SAPsysID" hidden="1">"708C5W7SBKP804JT78WJ0JNKI"</definedName>
    <definedName name="SAPwbID" hidden="1">"ARS"</definedName>
    <definedName name="Z_E8B3D8CC_BCDF_4785_836B_2A5CFEB31B52_.wvu.FilterData" localSheetId="10" hidden="1">'Event Summary'!$B$4:$I$219</definedName>
    <definedName name="Z_E8B3D8CC_BCDF_4785_836B_2A5CFEB31B52_.wvu.PrintArea" localSheetId="4" hidden="1">'2012-2014 DRP Expenditures'!$B$5:$U$100</definedName>
    <definedName name="Z_E8B3D8CC_BCDF_4785_836B_2A5CFEB31B52_.wvu.PrintArea" localSheetId="5" hidden="1">'DRP Carryover Expenditures'!$B$5:$P$95</definedName>
    <definedName name="Z_E8B3D8CC_BCDF_4785_836B_2A5CFEB31B52_.wvu.PrintArea" localSheetId="10" hidden="1">'Event Summary'!$A$4:$J$73</definedName>
    <definedName name="Z_E8B3D8CC_BCDF_4785_836B_2A5CFEB31B52_.wvu.PrintArea" localSheetId="9" hidden="1">'Fund Shift Log'!$B$5:$F$29</definedName>
    <definedName name="Z_E8B3D8CC_BCDF_4785_836B_2A5CFEB31B52_.wvu.PrintArea" localSheetId="6" hidden="1">Incentives!$B$3:$O$36</definedName>
    <definedName name="Z_E8B3D8CC_BCDF_4785_836B_2A5CFEB31B52_.wvu.PrintArea" localSheetId="1" hidden="1">'Load Impacts (ExPost &amp; ExAnte)'!$B$2:$P$51</definedName>
    <definedName name="Z_E8B3D8CC_BCDF_4785_836B_2A5CFEB31B52_.wvu.PrintArea" localSheetId="0" hidden="1">'Program MW ExPost &amp; ExAnte'!$B$1:$U$62</definedName>
    <definedName name="Z_E8B3D8CC_BCDF_4785_836B_2A5CFEB31B52_.wvu.PrintTitles" localSheetId="9" hidden="1">'Fund Shift Log'!$11:$11</definedName>
    <definedName name="Z_E8B3D8CC_BCDF_4785_836B_2A5CFEB31B52_.wvu.Rows" localSheetId="6" hidden="1">Incentives!#REF!</definedName>
    <definedName name="Z_E8B3D8CC_BCDF_4785_836B_2A5CFEB31B52_.wvu.Rows" localSheetId="0" hidden="1">'Program MW ExPost &amp; ExAnte'!#REF!</definedName>
  </definedNames>
  <calcPr calcId="14562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P20" i="5" l="1"/>
  <c r="Q20" i="5"/>
  <c r="P108" i="28" l="1"/>
  <c r="N107" i="28"/>
  <c r="M107" i="28"/>
  <c r="L107" i="28"/>
  <c r="K107" i="28"/>
  <c r="J107" i="28"/>
  <c r="I107" i="28"/>
  <c r="G107" i="28"/>
  <c r="G108" i="28" s="1"/>
  <c r="F107" i="28"/>
  <c r="F108" i="28" s="1"/>
  <c r="E107" i="28"/>
  <c r="E108" i="28" s="1"/>
  <c r="D107" i="28"/>
  <c r="D108" i="28" s="1"/>
  <c r="C107" i="28"/>
  <c r="N106" i="28"/>
  <c r="M106" i="28"/>
  <c r="L106" i="28"/>
  <c r="K106" i="28"/>
  <c r="J106" i="28"/>
  <c r="I106" i="28"/>
  <c r="H106" i="28"/>
  <c r="O106" i="28" s="1"/>
  <c r="Q106" i="28" s="1"/>
  <c r="N105" i="28"/>
  <c r="M105" i="28"/>
  <c r="L105" i="28"/>
  <c r="K105" i="28"/>
  <c r="J105" i="28"/>
  <c r="I105" i="28"/>
  <c r="H105" i="28"/>
  <c r="O105" i="28" s="1"/>
  <c r="Q105" i="28" s="1"/>
  <c r="N104" i="28"/>
  <c r="N108" i="28" s="1"/>
  <c r="M104" i="28"/>
  <c r="M108" i="28" s="1"/>
  <c r="L104" i="28"/>
  <c r="L108" i="28" s="1"/>
  <c r="K104" i="28"/>
  <c r="K108" i="28" s="1"/>
  <c r="J104" i="28"/>
  <c r="J108" i="28" s="1"/>
  <c r="I104" i="28"/>
  <c r="I108" i="28" s="1"/>
  <c r="H104" i="28"/>
  <c r="O104" i="28" s="1"/>
  <c r="P99" i="28"/>
  <c r="N99" i="28"/>
  <c r="M99" i="28"/>
  <c r="L99" i="28"/>
  <c r="K99" i="28"/>
  <c r="J99" i="28"/>
  <c r="I99" i="28"/>
  <c r="H99" i="28"/>
  <c r="G99" i="28"/>
  <c r="F99" i="28"/>
  <c r="E99" i="28"/>
  <c r="D99" i="28"/>
  <c r="C99" i="28"/>
  <c r="P98" i="28"/>
  <c r="N98" i="28"/>
  <c r="M98" i="28"/>
  <c r="L98" i="28"/>
  <c r="K98" i="28"/>
  <c r="J98" i="28"/>
  <c r="I98" i="28"/>
  <c r="H98" i="28"/>
  <c r="G98" i="28"/>
  <c r="F98" i="28"/>
  <c r="E98" i="28"/>
  <c r="D98" i="28"/>
  <c r="C98" i="28"/>
  <c r="P97" i="28"/>
  <c r="N97" i="28"/>
  <c r="M97" i="28"/>
  <c r="L97" i="28"/>
  <c r="K97" i="28"/>
  <c r="J97" i="28"/>
  <c r="I97" i="28"/>
  <c r="G97" i="28"/>
  <c r="F97" i="28"/>
  <c r="E97" i="28"/>
  <c r="D97" i="28"/>
  <c r="C97" i="28"/>
  <c r="P96" i="28"/>
  <c r="N96" i="28"/>
  <c r="M96" i="28"/>
  <c r="L96" i="28"/>
  <c r="K96" i="28"/>
  <c r="J96" i="28"/>
  <c r="I96" i="28"/>
  <c r="G96" i="28"/>
  <c r="F96" i="28"/>
  <c r="E96" i="28"/>
  <c r="D96" i="28"/>
  <c r="C96" i="28"/>
  <c r="P95" i="28"/>
  <c r="N95" i="28"/>
  <c r="M95" i="28"/>
  <c r="L95" i="28"/>
  <c r="K95" i="28"/>
  <c r="J95" i="28"/>
  <c r="I95" i="28"/>
  <c r="H95" i="28"/>
  <c r="G95" i="28"/>
  <c r="F95" i="28"/>
  <c r="E95" i="28"/>
  <c r="D95" i="28"/>
  <c r="C95" i="28"/>
  <c r="O90" i="28"/>
  <c r="O99" i="28" s="1"/>
  <c r="O89" i="28"/>
  <c r="O98" i="28" s="1"/>
  <c r="O88" i="28"/>
  <c r="O87" i="28"/>
  <c r="Q87" i="28" s="1"/>
  <c r="O86" i="28"/>
  <c r="O95" i="28" s="1"/>
  <c r="O83" i="28"/>
  <c r="Q83" i="28" s="1"/>
  <c r="O82" i="28"/>
  <c r="Q82" i="28" s="1"/>
  <c r="O81" i="28"/>
  <c r="Q81" i="28" s="1"/>
  <c r="O80" i="28"/>
  <c r="Q80" i="28" s="1"/>
  <c r="O79" i="28"/>
  <c r="Q79" i="28" s="1"/>
  <c r="O76" i="28"/>
  <c r="Q76" i="28" s="1"/>
  <c r="O75" i="28"/>
  <c r="Q75" i="28" s="1"/>
  <c r="H74" i="28"/>
  <c r="O74" i="28" s="1"/>
  <c r="Q74" i="28" s="1"/>
  <c r="H73" i="28"/>
  <c r="H107" i="28" s="1"/>
  <c r="O72" i="28"/>
  <c r="Q72" i="28" s="1"/>
  <c r="R71" i="28"/>
  <c r="P68" i="28"/>
  <c r="P92" i="28" s="1"/>
  <c r="N68" i="28"/>
  <c r="N100" i="28" s="1"/>
  <c r="M68" i="28"/>
  <c r="M92" i="28" s="1"/>
  <c r="L68" i="28"/>
  <c r="L92" i="28" s="1"/>
  <c r="K68" i="28"/>
  <c r="K92" i="28" s="1"/>
  <c r="J68" i="28"/>
  <c r="J100" i="28" s="1"/>
  <c r="I68" i="28"/>
  <c r="I92" i="28" s="1"/>
  <c r="H68" i="28"/>
  <c r="H100" i="28" s="1"/>
  <c r="G68" i="28"/>
  <c r="G92" i="28" s="1"/>
  <c r="F68" i="28"/>
  <c r="F100" i="28" s="1"/>
  <c r="E68" i="28"/>
  <c r="E92" i="28" s="1"/>
  <c r="D68" i="28"/>
  <c r="D92" i="28" s="1"/>
  <c r="C68" i="28"/>
  <c r="C92" i="28" s="1"/>
  <c r="O66" i="28"/>
  <c r="Q66" i="28" s="1"/>
  <c r="O65" i="28"/>
  <c r="Q65" i="28" s="1"/>
  <c r="O62" i="28"/>
  <c r="Q62" i="28" s="1"/>
  <c r="O59" i="28"/>
  <c r="Q59" i="28" s="1"/>
  <c r="O58" i="28"/>
  <c r="Q58" i="28" s="1"/>
  <c r="O57" i="28"/>
  <c r="Q57" i="28" s="1"/>
  <c r="O56" i="28"/>
  <c r="Q56" i="28" s="1"/>
  <c r="O55" i="28"/>
  <c r="Q55" i="28" s="1"/>
  <c r="O54" i="28"/>
  <c r="Q54" i="28" s="1"/>
  <c r="O53" i="28"/>
  <c r="Q53" i="28" s="1"/>
  <c r="O52" i="28"/>
  <c r="Q52" i="28" s="1"/>
  <c r="O51" i="28"/>
  <c r="Q51" i="28" s="1"/>
  <c r="O50" i="28"/>
  <c r="Q50" i="28" s="1"/>
  <c r="O49" i="28"/>
  <c r="Q49" i="28" s="1"/>
  <c r="O46" i="28"/>
  <c r="Q46" i="28" s="1"/>
  <c r="O45" i="28"/>
  <c r="Q45" i="28" s="1"/>
  <c r="O42" i="28"/>
  <c r="Q42" i="28" s="1"/>
  <c r="O41" i="28"/>
  <c r="Q41" i="28" s="1"/>
  <c r="O38" i="28"/>
  <c r="Q38" i="28" s="1"/>
  <c r="O37" i="28"/>
  <c r="Q37" i="28" s="1"/>
  <c r="O34" i="28"/>
  <c r="Q34" i="28" s="1"/>
  <c r="O33" i="28"/>
  <c r="Q33" i="28" s="1"/>
  <c r="O30" i="28"/>
  <c r="Q30" i="28" s="1"/>
  <c r="O27" i="28"/>
  <c r="Q27" i="28" s="1"/>
  <c r="O26" i="28"/>
  <c r="Q26" i="28" s="1"/>
  <c r="O25" i="28"/>
  <c r="Q25" i="28" s="1"/>
  <c r="O24" i="28"/>
  <c r="Q24" i="28" s="1"/>
  <c r="O23" i="28"/>
  <c r="Q23" i="28" s="1"/>
  <c r="O20" i="28"/>
  <c r="Q20" i="28" s="1"/>
  <c r="O19" i="28"/>
  <c r="Q19" i="28" s="1"/>
  <c r="O18" i="28"/>
  <c r="Q18" i="28" s="1"/>
  <c r="O17" i="28"/>
  <c r="Q17" i="28" s="1"/>
  <c r="O16" i="28"/>
  <c r="Q16" i="28" s="1"/>
  <c r="P9" i="28"/>
  <c r="N9" i="28"/>
  <c r="M9" i="28"/>
  <c r="L9" i="28"/>
  <c r="K9" i="28"/>
  <c r="J9" i="28"/>
  <c r="I9" i="28"/>
  <c r="H9" i="28"/>
  <c r="G9" i="28"/>
  <c r="F9" i="28"/>
  <c r="E9" i="28"/>
  <c r="D9" i="28"/>
  <c r="C9" i="28"/>
  <c r="R8" i="28"/>
  <c r="R68" i="28" s="1"/>
  <c r="Q8" i="28"/>
  <c r="O8" i="28"/>
  <c r="O7" i="28"/>
  <c r="O9" i="28" s="1"/>
  <c r="N107" i="27"/>
  <c r="M107" i="27"/>
  <c r="L107" i="27"/>
  <c r="K107" i="27"/>
  <c r="J107" i="27"/>
  <c r="I107" i="27"/>
  <c r="G107" i="27"/>
  <c r="F107" i="27"/>
  <c r="E107" i="27"/>
  <c r="D107" i="27"/>
  <c r="C107" i="27"/>
  <c r="H107" i="27"/>
  <c r="H74" i="27"/>
  <c r="H73" i="27"/>
  <c r="R92" i="28" l="1"/>
  <c r="O107" i="28"/>
  <c r="Q107" i="28" s="1"/>
  <c r="O97" i="28"/>
  <c r="F101" i="28"/>
  <c r="J101" i="28"/>
  <c r="N101" i="28"/>
  <c r="Q104" i="28"/>
  <c r="Q108" i="28" s="1"/>
  <c r="O68" i="28"/>
  <c r="O100" i="28" s="1"/>
  <c r="O73" i="28"/>
  <c r="Q73" i="28" s="1"/>
  <c r="Q96" i="28" s="1"/>
  <c r="Q86" i="28"/>
  <c r="Q88" i="28"/>
  <c r="Q97" i="28" s="1"/>
  <c r="Q90" i="28"/>
  <c r="Q99" i="28" s="1"/>
  <c r="F92" i="28"/>
  <c r="J92" i="28"/>
  <c r="N92" i="28"/>
  <c r="O96" i="28"/>
  <c r="H97" i="28"/>
  <c r="C100" i="28"/>
  <c r="C101" i="28" s="1"/>
  <c r="G100" i="28"/>
  <c r="G101" i="28" s="1"/>
  <c r="K100" i="28"/>
  <c r="K101" i="28" s="1"/>
  <c r="C108" i="28"/>
  <c r="R9" i="28"/>
  <c r="H96" i="28"/>
  <c r="H101" i="28" s="1"/>
  <c r="D100" i="28"/>
  <c r="D101" i="28" s="1"/>
  <c r="L100" i="28"/>
  <c r="L101" i="28" s="1"/>
  <c r="P100" i="28"/>
  <c r="P101" i="28" s="1"/>
  <c r="H108" i="28"/>
  <c r="Q7" i="28"/>
  <c r="Q89" i="28"/>
  <c r="Q98" i="28" s="1"/>
  <c r="H92" i="28"/>
  <c r="E100" i="28"/>
  <c r="E101" i="28" s="1"/>
  <c r="I100" i="28"/>
  <c r="I101" i="28" s="1"/>
  <c r="M100" i="28"/>
  <c r="M101" i="28" s="1"/>
  <c r="I75" i="5"/>
  <c r="O92" i="28" l="1"/>
  <c r="O108" i="28"/>
  <c r="O101" i="28"/>
  <c r="Q95" i="28"/>
  <c r="Q68" i="28"/>
  <c r="Q100" i="28" s="1"/>
  <c r="Q9" i="28"/>
  <c r="R108" i="28"/>
  <c r="R101" i="28"/>
  <c r="T24" i="1"/>
  <c r="S24" i="1"/>
  <c r="T23" i="1"/>
  <c r="S23" i="1"/>
  <c r="T22" i="1"/>
  <c r="S22" i="1"/>
  <c r="T20" i="1"/>
  <c r="S20" i="1"/>
  <c r="T19" i="1"/>
  <c r="S19" i="1"/>
  <c r="T18" i="1"/>
  <c r="S18" i="1"/>
  <c r="T17" i="1"/>
  <c r="S17" i="1"/>
  <c r="T16" i="1"/>
  <c r="S16" i="1"/>
  <c r="T13" i="1"/>
  <c r="S13" i="1"/>
  <c r="T12" i="1"/>
  <c r="S12" i="1"/>
  <c r="T11" i="1"/>
  <c r="S11" i="1"/>
  <c r="T10" i="1"/>
  <c r="S10" i="1"/>
  <c r="T9" i="1"/>
  <c r="S9" i="1"/>
  <c r="T8" i="1"/>
  <c r="S8" i="1"/>
  <c r="Q92" i="28" l="1"/>
  <c r="Q101" i="28"/>
  <c r="H18" i="5"/>
  <c r="H19" i="5"/>
  <c r="B8" i="8" l="1"/>
  <c r="T11" i="3"/>
  <c r="U11" i="3"/>
  <c r="P10" i="1"/>
  <c r="Q19" i="1"/>
  <c r="P19" i="1"/>
  <c r="Q20" i="1"/>
  <c r="P20" i="1"/>
  <c r="Q24" i="1"/>
  <c r="P24" i="1"/>
  <c r="Q23" i="1"/>
  <c r="P23" i="1"/>
  <c r="Q22" i="1"/>
  <c r="P22" i="1"/>
  <c r="Q18" i="1"/>
  <c r="P18" i="1"/>
  <c r="Q17" i="1"/>
  <c r="P17" i="1"/>
  <c r="Q16" i="1"/>
  <c r="P16" i="1"/>
  <c r="Q13" i="1"/>
  <c r="P13" i="1"/>
  <c r="Q12" i="1"/>
  <c r="P12" i="1"/>
  <c r="Q11" i="1"/>
  <c r="P11" i="1"/>
  <c r="Q10" i="1"/>
  <c r="Q9" i="1"/>
  <c r="P9" i="1"/>
  <c r="Q8" i="1"/>
  <c r="P8" i="1"/>
  <c r="G96" i="27" l="1"/>
  <c r="C95" i="27"/>
  <c r="D95" i="27"/>
  <c r="E95" i="27"/>
  <c r="F95" i="27"/>
  <c r="C96" i="27"/>
  <c r="D96" i="27"/>
  <c r="E96" i="27"/>
  <c r="F96" i="27"/>
  <c r="C97" i="27"/>
  <c r="D97" i="27"/>
  <c r="E97" i="27"/>
  <c r="F97" i="27"/>
  <c r="C98" i="27"/>
  <c r="D98" i="27"/>
  <c r="E98" i="27"/>
  <c r="F98" i="27"/>
  <c r="C99" i="27"/>
  <c r="D99" i="27"/>
  <c r="E99" i="27"/>
  <c r="F99" i="27"/>
  <c r="C100" i="27"/>
  <c r="D100" i="27"/>
  <c r="E100" i="27"/>
  <c r="F100" i="27"/>
  <c r="O107" i="27"/>
  <c r="Q107" i="27" s="1"/>
  <c r="R49" i="5" l="1"/>
  <c r="R71" i="27" l="1"/>
  <c r="S49" i="5"/>
  <c r="S48" i="5"/>
  <c r="S18" i="5"/>
  <c r="R8" i="27" l="1"/>
  <c r="S19" i="5"/>
  <c r="S32" i="5"/>
  <c r="S31" i="5"/>
  <c r="C26" i="6"/>
  <c r="H104" i="27" l="1"/>
  <c r="I104" i="27"/>
  <c r="J104" i="27"/>
  <c r="K104" i="27"/>
  <c r="L104" i="27"/>
  <c r="M104" i="27"/>
  <c r="N104" i="27"/>
  <c r="H105" i="27"/>
  <c r="I105" i="27"/>
  <c r="J105" i="27"/>
  <c r="K105" i="27"/>
  <c r="L105" i="27"/>
  <c r="M105" i="27"/>
  <c r="N105" i="27"/>
  <c r="H106" i="27"/>
  <c r="I106" i="27"/>
  <c r="J106" i="27"/>
  <c r="K106" i="27"/>
  <c r="L106" i="27"/>
  <c r="M106" i="27"/>
  <c r="N106" i="27"/>
  <c r="F68" i="27"/>
  <c r="F92" i="27" s="1"/>
  <c r="F108" i="27" l="1"/>
  <c r="P108" i="27"/>
  <c r="O106" i="27"/>
  <c r="Q106" i="27" s="1"/>
  <c r="O105" i="27"/>
  <c r="Q105" i="27" s="1"/>
  <c r="N108" i="27"/>
  <c r="M108" i="27"/>
  <c r="L108" i="27"/>
  <c r="K108" i="27"/>
  <c r="J108" i="27"/>
  <c r="I108" i="27"/>
  <c r="H108" i="27"/>
  <c r="G108" i="27"/>
  <c r="E108" i="27"/>
  <c r="D108" i="27"/>
  <c r="O104" i="27"/>
  <c r="P99" i="27"/>
  <c r="N99" i="27"/>
  <c r="M99" i="27"/>
  <c r="L99" i="27"/>
  <c r="K99" i="27"/>
  <c r="J99" i="27"/>
  <c r="I99" i="27"/>
  <c r="H99" i="27"/>
  <c r="G99" i="27"/>
  <c r="P98" i="27"/>
  <c r="N98" i="27"/>
  <c r="M98" i="27"/>
  <c r="L98" i="27"/>
  <c r="K98" i="27"/>
  <c r="J98" i="27"/>
  <c r="I98" i="27"/>
  <c r="H98" i="27"/>
  <c r="G98" i="27"/>
  <c r="P97" i="27"/>
  <c r="N97" i="27"/>
  <c r="M97" i="27"/>
  <c r="L97" i="27"/>
  <c r="K97" i="27"/>
  <c r="J97" i="27"/>
  <c r="I97" i="27"/>
  <c r="H97" i="27"/>
  <c r="G97" i="27"/>
  <c r="P96" i="27"/>
  <c r="N96" i="27"/>
  <c r="M96" i="27"/>
  <c r="L96" i="27"/>
  <c r="K96" i="27"/>
  <c r="J96" i="27"/>
  <c r="I96" i="27"/>
  <c r="H96" i="27"/>
  <c r="P95" i="27"/>
  <c r="N95" i="27"/>
  <c r="M95" i="27"/>
  <c r="L95" i="27"/>
  <c r="K95" i="27"/>
  <c r="J95" i="27"/>
  <c r="I95" i="27"/>
  <c r="H95" i="27"/>
  <c r="G95" i="27"/>
  <c r="O90" i="27"/>
  <c r="O89" i="27"/>
  <c r="O88" i="27"/>
  <c r="O87" i="27"/>
  <c r="O86" i="27"/>
  <c r="O83" i="27"/>
  <c r="Q83" i="27" s="1"/>
  <c r="O82" i="27"/>
  <c r="Q82" i="27" s="1"/>
  <c r="O81" i="27"/>
  <c r="Q81" i="27" s="1"/>
  <c r="O80" i="27"/>
  <c r="O79" i="27"/>
  <c r="Q79" i="27" s="1"/>
  <c r="O76" i="27"/>
  <c r="O75" i="27"/>
  <c r="Q75" i="27" s="1"/>
  <c r="O74" i="27"/>
  <c r="Q74" i="27" s="1"/>
  <c r="O73" i="27"/>
  <c r="Q73" i="27" s="1"/>
  <c r="O72" i="27"/>
  <c r="Q72" i="27" s="1"/>
  <c r="R68" i="27"/>
  <c r="R92" i="27" s="1"/>
  <c r="P68" i="27"/>
  <c r="P92" i="27" s="1"/>
  <c r="N68" i="27"/>
  <c r="N100" i="27" s="1"/>
  <c r="M68" i="27"/>
  <c r="M92" i="27" s="1"/>
  <c r="L68" i="27"/>
  <c r="L92" i="27" s="1"/>
  <c r="K68" i="27"/>
  <c r="K92" i="27" s="1"/>
  <c r="J68" i="27"/>
  <c r="J100" i="27" s="1"/>
  <c r="I68" i="27"/>
  <c r="I92" i="27" s="1"/>
  <c r="H68" i="27"/>
  <c r="H92" i="27" s="1"/>
  <c r="G68" i="27"/>
  <c r="G92" i="27" s="1"/>
  <c r="E68" i="27"/>
  <c r="E92" i="27" s="1"/>
  <c r="D68" i="27"/>
  <c r="D92" i="27" s="1"/>
  <c r="C68" i="27"/>
  <c r="C92" i="27" s="1"/>
  <c r="O66" i="27"/>
  <c r="Q66" i="27" s="1"/>
  <c r="O65" i="27"/>
  <c r="Q65" i="27" s="1"/>
  <c r="O62" i="27"/>
  <c r="Q62" i="27" s="1"/>
  <c r="O59" i="27"/>
  <c r="Q59" i="27" s="1"/>
  <c r="O58" i="27"/>
  <c r="Q58" i="27" s="1"/>
  <c r="O57" i="27"/>
  <c r="Q57" i="27" s="1"/>
  <c r="O56" i="27"/>
  <c r="Q56" i="27" s="1"/>
  <c r="O55" i="27"/>
  <c r="Q55" i="27" s="1"/>
  <c r="O54" i="27"/>
  <c r="Q54" i="27" s="1"/>
  <c r="O53" i="27"/>
  <c r="Q53" i="27" s="1"/>
  <c r="O52" i="27"/>
  <c r="Q52" i="27" s="1"/>
  <c r="O51" i="27"/>
  <c r="Q51" i="27" s="1"/>
  <c r="O50" i="27"/>
  <c r="Q50" i="27" s="1"/>
  <c r="O49" i="27"/>
  <c r="Q49" i="27" s="1"/>
  <c r="O46" i="27"/>
  <c r="Q46" i="27" s="1"/>
  <c r="O45" i="27"/>
  <c r="Q45" i="27" s="1"/>
  <c r="O42" i="27"/>
  <c r="Q42" i="27" s="1"/>
  <c r="O41" i="27"/>
  <c r="Q41" i="27" s="1"/>
  <c r="O38" i="27"/>
  <c r="Q38" i="27" s="1"/>
  <c r="O37" i="27"/>
  <c r="Q37" i="27" s="1"/>
  <c r="O34" i="27"/>
  <c r="Q34" i="27" s="1"/>
  <c r="O33" i="27"/>
  <c r="Q33" i="27" s="1"/>
  <c r="Q30" i="27"/>
  <c r="O30" i="27"/>
  <c r="O27" i="27"/>
  <c r="Q27" i="27" s="1"/>
  <c r="O26" i="27"/>
  <c r="Q26" i="27" s="1"/>
  <c r="O25" i="27"/>
  <c r="Q25" i="27" s="1"/>
  <c r="O24" i="27"/>
  <c r="Q24" i="27" s="1"/>
  <c r="O23" i="27"/>
  <c r="Q23" i="27" s="1"/>
  <c r="O20" i="27"/>
  <c r="Q20" i="27" s="1"/>
  <c r="O19" i="27"/>
  <c r="Q19" i="27" s="1"/>
  <c r="O18" i="27"/>
  <c r="Q18" i="27" s="1"/>
  <c r="O17" i="27"/>
  <c r="Q17" i="27" s="1"/>
  <c r="O16" i="27"/>
  <c r="Q16" i="27" s="1"/>
  <c r="R9" i="27"/>
  <c r="P9" i="27"/>
  <c r="N9" i="27"/>
  <c r="M9" i="27"/>
  <c r="L9" i="27"/>
  <c r="K9" i="27"/>
  <c r="J9" i="27"/>
  <c r="I9" i="27"/>
  <c r="H9" i="27"/>
  <c r="G9" i="27"/>
  <c r="F9" i="27"/>
  <c r="E9" i="27"/>
  <c r="D9" i="27"/>
  <c r="C9" i="27"/>
  <c r="O8" i="27"/>
  <c r="Q8" i="27" s="1"/>
  <c r="O7" i="27"/>
  <c r="O96" i="27" l="1"/>
  <c r="Q80" i="27"/>
  <c r="O108" i="27"/>
  <c r="O97" i="27"/>
  <c r="O95" i="27"/>
  <c r="O98" i="27"/>
  <c r="Q89" i="27"/>
  <c r="Q98" i="27" s="1"/>
  <c r="Q87" i="27"/>
  <c r="O99" i="27"/>
  <c r="O68" i="27"/>
  <c r="O100" i="27" s="1"/>
  <c r="R108" i="27"/>
  <c r="R101" i="27"/>
  <c r="Q104" i="27"/>
  <c r="Q108" i="27" s="1"/>
  <c r="F101" i="27"/>
  <c r="J101" i="27"/>
  <c r="N101" i="27"/>
  <c r="K101" i="27"/>
  <c r="Q7" i="27"/>
  <c r="Q76" i="27"/>
  <c r="Q86" i="27"/>
  <c r="Q88" i="27"/>
  <c r="Q97" i="27" s="1"/>
  <c r="Q90" i="27"/>
  <c r="J92" i="27"/>
  <c r="N92" i="27"/>
  <c r="C101" i="27"/>
  <c r="G100" i="27"/>
  <c r="G101" i="27" s="1"/>
  <c r="K100" i="27"/>
  <c r="C108" i="27"/>
  <c r="D101" i="27"/>
  <c r="H100" i="27"/>
  <c r="H101" i="27" s="1"/>
  <c r="L100" i="27"/>
  <c r="L101" i="27" s="1"/>
  <c r="P100" i="27"/>
  <c r="P101" i="27" s="1"/>
  <c r="E101" i="27"/>
  <c r="I100" i="27"/>
  <c r="I101" i="27" s="1"/>
  <c r="M100" i="27"/>
  <c r="M101" i="27" s="1"/>
  <c r="O9" i="27"/>
  <c r="Q96" i="27" l="1"/>
  <c r="O101" i="27"/>
  <c r="O92" i="27"/>
  <c r="Q68" i="27"/>
  <c r="Q100" i="27" s="1"/>
  <c r="Q9" i="27"/>
  <c r="Q99" i="27"/>
  <c r="Q95" i="27"/>
  <c r="Q101" i="27" l="1"/>
  <c r="Q92" i="27"/>
  <c r="C38" i="1" l="1"/>
  <c r="N11" i="1"/>
  <c r="M11" i="1"/>
  <c r="K11" i="1"/>
  <c r="J11" i="1"/>
  <c r="H11" i="1"/>
  <c r="G11" i="1"/>
  <c r="E11" i="1"/>
  <c r="D11" i="1"/>
  <c r="N10" i="1"/>
  <c r="M10" i="1"/>
  <c r="K10" i="1"/>
  <c r="J10" i="1"/>
  <c r="H10" i="1"/>
  <c r="G10" i="1"/>
  <c r="E10" i="1"/>
  <c r="D10" i="1"/>
  <c r="N24" i="1" l="1"/>
  <c r="K24" i="1"/>
  <c r="H24" i="1"/>
  <c r="E24" i="1"/>
  <c r="N23" i="1"/>
  <c r="K23" i="1"/>
  <c r="H23" i="1"/>
  <c r="E23" i="1"/>
  <c r="N22" i="1"/>
  <c r="K22" i="1"/>
  <c r="H22" i="1"/>
  <c r="E22" i="1"/>
  <c r="N20" i="1"/>
  <c r="K20" i="1"/>
  <c r="H20" i="1"/>
  <c r="E20" i="1"/>
  <c r="N19" i="1"/>
  <c r="K19" i="1"/>
  <c r="H19" i="1"/>
  <c r="E19" i="1"/>
  <c r="N18" i="1"/>
  <c r="K18" i="1"/>
  <c r="H18" i="1"/>
  <c r="E18" i="1"/>
  <c r="N17" i="1"/>
  <c r="K17" i="1"/>
  <c r="H17" i="1"/>
  <c r="E17" i="1"/>
  <c r="N16" i="1"/>
  <c r="K16" i="1"/>
  <c r="H16" i="1"/>
  <c r="E16" i="1"/>
  <c r="N13" i="1"/>
  <c r="K13" i="1"/>
  <c r="H13" i="1"/>
  <c r="E13" i="1"/>
  <c r="N12" i="1"/>
  <c r="K12" i="1"/>
  <c r="H12" i="1"/>
  <c r="E12" i="1"/>
  <c r="N9" i="1"/>
  <c r="K9" i="1"/>
  <c r="H9" i="1"/>
  <c r="E9" i="1"/>
  <c r="N8" i="1"/>
  <c r="K8" i="1"/>
  <c r="H8" i="1"/>
  <c r="E8" i="1"/>
  <c r="M24" i="1"/>
  <c r="J24" i="1"/>
  <c r="G24" i="1"/>
  <c r="M23" i="1"/>
  <c r="J23" i="1"/>
  <c r="G23" i="1"/>
  <c r="M22" i="1"/>
  <c r="J22" i="1"/>
  <c r="G22" i="1"/>
  <c r="M20" i="1"/>
  <c r="J20" i="1"/>
  <c r="G20" i="1"/>
  <c r="M19" i="1"/>
  <c r="J19" i="1"/>
  <c r="G19" i="1"/>
  <c r="M18" i="1"/>
  <c r="J18" i="1"/>
  <c r="G18" i="1"/>
  <c r="M17" i="1"/>
  <c r="J17" i="1"/>
  <c r="G17" i="1"/>
  <c r="M16" i="1"/>
  <c r="J16" i="1"/>
  <c r="G16" i="1"/>
  <c r="M13" i="1"/>
  <c r="J13" i="1"/>
  <c r="G13" i="1"/>
  <c r="M12" i="1"/>
  <c r="J12" i="1"/>
  <c r="G12" i="1"/>
  <c r="M9" i="1"/>
  <c r="J9" i="1"/>
  <c r="G9" i="1"/>
  <c r="M8" i="1"/>
  <c r="J8" i="1"/>
  <c r="G8" i="1"/>
  <c r="D24" i="1"/>
  <c r="D23" i="1"/>
  <c r="D22" i="1"/>
  <c r="D20" i="1"/>
  <c r="D19" i="1"/>
  <c r="D18" i="1"/>
  <c r="D17" i="1"/>
  <c r="D16" i="1"/>
  <c r="D13" i="1"/>
  <c r="D12" i="1"/>
  <c r="D9" i="1"/>
  <c r="D8" i="1"/>
  <c r="R49" i="1" l="1"/>
  <c r="O49" i="1"/>
  <c r="G25" i="1" l="1"/>
  <c r="E32" i="5" l="1"/>
  <c r="D19" i="9" l="1"/>
  <c r="Q80" i="7" l="1"/>
  <c r="Q75" i="7"/>
  <c r="Q76" i="7"/>
  <c r="Q70" i="7"/>
  <c r="Q77" i="7"/>
  <c r="Q71" i="7"/>
  <c r="Q72" i="7"/>
  <c r="Q74" i="7"/>
  <c r="Q73" i="7"/>
  <c r="Q66" i="7"/>
  <c r="Q65" i="7"/>
  <c r="Q62" i="7"/>
  <c r="Q64" i="7"/>
  <c r="Q63" i="7"/>
  <c r="Q61" i="7"/>
  <c r="Q60" i="7"/>
  <c r="Q56" i="7"/>
  <c r="Q55" i="7"/>
  <c r="Q54" i="7"/>
  <c r="Q50" i="7"/>
  <c r="Q46" i="7"/>
  <c r="Q42" i="7"/>
  <c r="Q41" i="7"/>
  <c r="Q40" i="7"/>
  <c r="Q36" i="7"/>
  <c r="Q35" i="7"/>
  <c r="Q34" i="7"/>
  <c r="Q33" i="7"/>
  <c r="Q32" i="7"/>
  <c r="Q31" i="7"/>
  <c r="Q27" i="7"/>
  <c r="Q22" i="7"/>
  <c r="Q21" i="7"/>
  <c r="Q20" i="7"/>
  <c r="Q23" i="7"/>
  <c r="Q19" i="7"/>
  <c r="Q13" i="7"/>
  <c r="Q15" i="7"/>
  <c r="Q14" i="7"/>
  <c r="Q9" i="7"/>
  <c r="Q10" i="7"/>
  <c r="Q12" i="7"/>
  <c r="Q11" i="7"/>
  <c r="P80" i="7"/>
  <c r="P75" i="7"/>
  <c r="P76" i="7"/>
  <c r="P70" i="7"/>
  <c r="P77" i="7"/>
  <c r="P71" i="7"/>
  <c r="P72" i="7"/>
  <c r="P74" i="7"/>
  <c r="P73" i="7"/>
  <c r="P66" i="7"/>
  <c r="P65" i="7"/>
  <c r="P62" i="7"/>
  <c r="P64" i="7"/>
  <c r="P63" i="7"/>
  <c r="P61" i="7"/>
  <c r="P60" i="7"/>
  <c r="P56" i="7"/>
  <c r="P55" i="7"/>
  <c r="P54" i="7"/>
  <c r="P50" i="7"/>
  <c r="P46" i="7"/>
  <c r="P42" i="7"/>
  <c r="P41" i="7"/>
  <c r="P40" i="7"/>
  <c r="P36" i="7"/>
  <c r="P35" i="7"/>
  <c r="P34" i="7"/>
  <c r="P33" i="7"/>
  <c r="P32" i="7"/>
  <c r="P31" i="7"/>
  <c r="P27" i="7"/>
  <c r="P22" i="7"/>
  <c r="P21" i="7"/>
  <c r="P20" i="7"/>
  <c r="P23" i="7"/>
  <c r="P19" i="7"/>
  <c r="P13" i="7"/>
  <c r="P15" i="7"/>
  <c r="P14" i="7"/>
  <c r="P9" i="7"/>
  <c r="P10" i="7"/>
  <c r="P12" i="7"/>
  <c r="P11" i="7"/>
  <c r="C78" i="7"/>
  <c r="C67" i="7"/>
  <c r="C57" i="7"/>
  <c r="C51" i="7"/>
  <c r="C47" i="7"/>
  <c r="C43" i="7"/>
  <c r="C37" i="7"/>
  <c r="C28" i="7"/>
  <c r="C24" i="7"/>
  <c r="C16" i="7"/>
  <c r="C82" i="7" l="1"/>
  <c r="O72" i="5"/>
  <c r="N72" i="5"/>
  <c r="M72" i="5"/>
  <c r="L72" i="5"/>
  <c r="K72" i="5"/>
  <c r="J72" i="5"/>
  <c r="I72" i="5"/>
  <c r="H72" i="5"/>
  <c r="G72" i="5"/>
  <c r="F72" i="5"/>
  <c r="E72" i="5"/>
  <c r="D72" i="5"/>
  <c r="C72" i="5"/>
  <c r="P70" i="5"/>
  <c r="P65" i="5"/>
  <c r="Q65" i="5"/>
  <c r="T65" i="5" s="1"/>
  <c r="Q70" i="5"/>
  <c r="T70" i="5" s="1"/>
  <c r="R71" i="5"/>
  <c r="R66" i="5"/>
  <c r="R63" i="5"/>
  <c r="R57" i="5"/>
  <c r="R68" i="5"/>
  <c r="R61" i="5"/>
  <c r="Q69" i="5"/>
  <c r="R58" i="5"/>
  <c r="R60" i="5"/>
  <c r="R59" i="5"/>
  <c r="R67" i="5"/>
  <c r="R64" i="5"/>
  <c r="R72" i="5" l="1"/>
  <c r="Q62" i="5"/>
  <c r="T62" i="5" s="1"/>
  <c r="P62" i="5"/>
  <c r="T69" i="5"/>
  <c r="P69" i="5"/>
  <c r="Q84" i="5" l="1"/>
  <c r="P84" i="5"/>
  <c r="R84" i="5" s="1"/>
  <c r="Q79" i="5"/>
  <c r="T79" i="5" s="1"/>
  <c r="P79" i="5"/>
  <c r="Q81" i="5"/>
  <c r="T81" i="5" s="1"/>
  <c r="P81" i="5"/>
  <c r="Q80" i="5"/>
  <c r="T80" i="5" s="1"/>
  <c r="P80" i="5"/>
  <c r="Q75" i="5"/>
  <c r="T75" i="5" s="1"/>
  <c r="P75" i="5"/>
  <c r="Q71" i="5"/>
  <c r="P71" i="5"/>
  <c r="Q66" i="5"/>
  <c r="T66" i="5" s="1"/>
  <c r="P66" i="5"/>
  <c r="Q63" i="5"/>
  <c r="P63" i="5"/>
  <c r="Q57" i="5"/>
  <c r="T57" i="5" s="1"/>
  <c r="P57" i="5"/>
  <c r="Q68" i="5"/>
  <c r="P68" i="5"/>
  <c r="Q61" i="5"/>
  <c r="T61" i="5" s="1"/>
  <c r="P61" i="5"/>
  <c r="Q58" i="5"/>
  <c r="P58" i="5"/>
  <c r="Q60" i="5"/>
  <c r="T60" i="5" s="1"/>
  <c r="P60" i="5"/>
  <c r="Q59" i="5"/>
  <c r="P59" i="5"/>
  <c r="Q67" i="5"/>
  <c r="T67" i="5" s="1"/>
  <c r="P67" i="5"/>
  <c r="Q64" i="5"/>
  <c r="P64" i="5"/>
  <c r="Q48" i="5"/>
  <c r="T48" i="5" s="1"/>
  <c r="P48" i="5"/>
  <c r="Q47" i="5"/>
  <c r="T47" i="5" s="1"/>
  <c r="P47" i="5"/>
  <c r="Q46" i="5"/>
  <c r="T46" i="5" s="1"/>
  <c r="P46" i="5"/>
  <c r="Q49" i="5"/>
  <c r="T49" i="5" s="1"/>
  <c r="P49" i="5"/>
  <c r="Q41" i="5"/>
  <c r="T41" i="5" s="1"/>
  <c r="P41" i="5"/>
  <c r="Q42" i="5"/>
  <c r="T42" i="5" s="1"/>
  <c r="P42" i="5"/>
  <c r="Q37" i="5"/>
  <c r="T37" i="5" s="1"/>
  <c r="P37" i="5"/>
  <c r="Q36" i="5"/>
  <c r="T36" i="5" s="1"/>
  <c r="P36" i="5"/>
  <c r="Q32" i="5"/>
  <c r="T32" i="5" s="1"/>
  <c r="P32" i="5"/>
  <c r="Q31" i="5"/>
  <c r="T31" i="5" s="1"/>
  <c r="P31" i="5"/>
  <c r="Q27" i="5"/>
  <c r="T27" i="5" s="1"/>
  <c r="P27" i="5"/>
  <c r="Q23" i="5"/>
  <c r="T23" i="5" s="1"/>
  <c r="P23" i="5"/>
  <c r="Q17" i="5"/>
  <c r="T17" i="5" s="1"/>
  <c r="P17" i="5"/>
  <c r="P19" i="5"/>
  <c r="Q18" i="5"/>
  <c r="T18" i="5" s="1"/>
  <c r="P18" i="5"/>
  <c r="Q22" i="5"/>
  <c r="T22" i="5" s="1"/>
  <c r="P22" i="5"/>
  <c r="Q21" i="5"/>
  <c r="T21" i="5" s="1"/>
  <c r="P21" i="5"/>
  <c r="Q13" i="5"/>
  <c r="T13" i="5" s="1"/>
  <c r="P13" i="5"/>
  <c r="Q12" i="5"/>
  <c r="T12" i="5" s="1"/>
  <c r="P12" i="5"/>
  <c r="Q11" i="5"/>
  <c r="T11" i="5" s="1"/>
  <c r="P11" i="5"/>
  <c r="Q10" i="5"/>
  <c r="P10" i="5"/>
  <c r="Q9" i="5"/>
  <c r="T9" i="5" s="1"/>
  <c r="P9" i="5"/>
  <c r="C82" i="5"/>
  <c r="C76" i="5"/>
  <c r="C54" i="5"/>
  <c r="C50" i="5"/>
  <c r="C43" i="5"/>
  <c r="C38" i="5"/>
  <c r="C33" i="5"/>
  <c r="C28" i="5"/>
  <c r="C19" i="5"/>
  <c r="C24" i="5" s="1"/>
  <c r="C14" i="5"/>
  <c r="P72" i="5" l="1"/>
  <c r="Q72" i="5"/>
  <c r="T72" i="5" s="1"/>
  <c r="Q14" i="5"/>
  <c r="T10" i="5"/>
  <c r="Q19" i="5"/>
  <c r="T19" i="5" s="1"/>
  <c r="T58" i="5"/>
  <c r="T63" i="5"/>
  <c r="T59" i="5"/>
  <c r="T68" i="5"/>
  <c r="T71" i="5"/>
  <c r="C86" i="5"/>
  <c r="T64" i="5"/>
  <c r="I24" i="3" l="1"/>
  <c r="G24" i="3"/>
  <c r="G26" i="3" s="1"/>
  <c r="V10" i="3"/>
  <c r="V9" i="3"/>
  <c r="V8" i="3"/>
  <c r="V7" i="3"/>
  <c r="V6" i="3"/>
  <c r="V5" i="3"/>
  <c r="R10" i="3"/>
  <c r="R9" i="3"/>
  <c r="R8" i="3"/>
  <c r="R7" i="3"/>
  <c r="R6" i="3"/>
  <c r="R5" i="3"/>
  <c r="N10" i="3"/>
  <c r="N9" i="3"/>
  <c r="N8" i="3"/>
  <c r="N7" i="3"/>
  <c r="N6" i="3"/>
  <c r="N5" i="3"/>
  <c r="P51" i="7" l="1"/>
  <c r="P47" i="7"/>
  <c r="P28" i="7"/>
  <c r="P24" i="7"/>
  <c r="Q47" i="7"/>
  <c r="Q28" i="7"/>
  <c r="Q51" i="7"/>
  <c r="Q43" i="7" l="1"/>
  <c r="P16" i="7"/>
  <c r="P78" i="7"/>
  <c r="Q57" i="7"/>
  <c r="P43" i="7"/>
  <c r="Q78" i="7"/>
  <c r="Q67" i="7"/>
  <c r="P67" i="7"/>
  <c r="P57" i="7"/>
  <c r="P37" i="7"/>
  <c r="Q37" i="7"/>
  <c r="Q24" i="7"/>
  <c r="Q16" i="7"/>
  <c r="P82" i="7" l="1"/>
  <c r="Q43" i="4" l="1"/>
  <c r="P43" i="4"/>
  <c r="Q36" i="4"/>
  <c r="Q46" i="4" s="1"/>
  <c r="P36" i="4"/>
  <c r="P46" i="4" s="1"/>
  <c r="H36" i="4" l="1"/>
  <c r="I36" i="4"/>
  <c r="C21" i="9" l="1"/>
  <c r="D21" i="9"/>
  <c r="E21" i="9"/>
  <c r="F21" i="9"/>
  <c r="G21" i="9"/>
  <c r="J21" i="9"/>
  <c r="K21" i="9"/>
  <c r="L21" i="9"/>
  <c r="M21" i="9"/>
  <c r="N21" i="9"/>
  <c r="O20" i="9"/>
  <c r="F16" i="7" l="1"/>
  <c r="G16" i="7"/>
  <c r="H16" i="7"/>
  <c r="I16" i="7"/>
  <c r="J16" i="7"/>
  <c r="K16" i="7"/>
  <c r="L16" i="7"/>
  <c r="M16" i="7"/>
  <c r="N16" i="7"/>
  <c r="O16" i="7"/>
  <c r="F24" i="7"/>
  <c r="G24" i="7"/>
  <c r="H24" i="7"/>
  <c r="I24" i="7"/>
  <c r="J24" i="7"/>
  <c r="K24" i="7"/>
  <c r="L24" i="7"/>
  <c r="M24" i="7"/>
  <c r="N24" i="7"/>
  <c r="O24" i="7"/>
  <c r="F28" i="7"/>
  <c r="G28" i="7"/>
  <c r="H28" i="7"/>
  <c r="I28" i="7"/>
  <c r="J28" i="7"/>
  <c r="K28" i="7"/>
  <c r="L28" i="7"/>
  <c r="M28" i="7"/>
  <c r="N28" i="7"/>
  <c r="O28" i="7"/>
  <c r="F37" i="7"/>
  <c r="G37" i="7"/>
  <c r="H37" i="7"/>
  <c r="I37" i="7"/>
  <c r="J37" i="7"/>
  <c r="K37" i="7"/>
  <c r="L37" i="7"/>
  <c r="M37" i="7"/>
  <c r="N37" i="7"/>
  <c r="O37" i="7"/>
  <c r="F43" i="7"/>
  <c r="G43" i="7"/>
  <c r="H43" i="7"/>
  <c r="I43" i="7"/>
  <c r="J43" i="7"/>
  <c r="K43" i="7"/>
  <c r="L43" i="7"/>
  <c r="M43" i="7"/>
  <c r="N43" i="7"/>
  <c r="O43" i="7"/>
  <c r="F47" i="7"/>
  <c r="G47" i="7"/>
  <c r="H47" i="7"/>
  <c r="I47" i="7"/>
  <c r="J47" i="7"/>
  <c r="K47" i="7"/>
  <c r="L47" i="7"/>
  <c r="M47" i="7"/>
  <c r="N47" i="7"/>
  <c r="O47" i="7"/>
  <c r="F51" i="7"/>
  <c r="G51" i="7"/>
  <c r="H51" i="7"/>
  <c r="I51" i="7"/>
  <c r="J51" i="7"/>
  <c r="K51" i="7"/>
  <c r="L51" i="7"/>
  <c r="M51" i="7"/>
  <c r="N51" i="7"/>
  <c r="O51" i="7"/>
  <c r="F57" i="7"/>
  <c r="G57" i="7"/>
  <c r="H57" i="7"/>
  <c r="I57" i="7"/>
  <c r="J57" i="7"/>
  <c r="K57" i="7"/>
  <c r="L57" i="7"/>
  <c r="M57" i="7"/>
  <c r="N57" i="7"/>
  <c r="O57" i="7"/>
  <c r="F67" i="7"/>
  <c r="G67" i="7"/>
  <c r="H67" i="7"/>
  <c r="I67" i="7"/>
  <c r="I82" i="7" s="1"/>
  <c r="J67" i="7"/>
  <c r="K67" i="7"/>
  <c r="L67" i="7"/>
  <c r="M67" i="7"/>
  <c r="N67" i="7"/>
  <c r="O67" i="7"/>
  <c r="F78" i="7"/>
  <c r="G78" i="7"/>
  <c r="G82" i="7" s="1"/>
  <c r="H78" i="7"/>
  <c r="I78" i="7"/>
  <c r="J78" i="7"/>
  <c r="K78" i="7"/>
  <c r="K82" i="7" s="1"/>
  <c r="L78" i="7"/>
  <c r="M78" i="7"/>
  <c r="N78" i="7"/>
  <c r="O78" i="7"/>
  <c r="E38" i="5"/>
  <c r="F38" i="5"/>
  <c r="G38" i="5"/>
  <c r="H38" i="5"/>
  <c r="I38" i="5"/>
  <c r="J38" i="5"/>
  <c r="K38" i="5"/>
  <c r="L38" i="5"/>
  <c r="M38" i="5"/>
  <c r="N38" i="5"/>
  <c r="O38" i="5"/>
  <c r="R38" i="5"/>
  <c r="D38" i="5"/>
  <c r="L82" i="5"/>
  <c r="M82" i="5"/>
  <c r="N82" i="5"/>
  <c r="O82" i="5"/>
  <c r="L76" i="5"/>
  <c r="M76" i="5"/>
  <c r="N76" i="5"/>
  <c r="O76" i="5"/>
  <c r="L54" i="5"/>
  <c r="M54" i="5"/>
  <c r="N54" i="5"/>
  <c r="O54" i="5"/>
  <c r="L50" i="5"/>
  <c r="M50" i="5"/>
  <c r="N50" i="5"/>
  <c r="O50" i="5"/>
  <c r="L43" i="5"/>
  <c r="M43" i="5"/>
  <c r="N43" i="5"/>
  <c r="O43" i="5"/>
  <c r="L33" i="5"/>
  <c r="M33" i="5"/>
  <c r="N33" i="5"/>
  <c r="O33" i="5"/>
  <c r="L28" i="5"/>
  <c r="M28" i="5"/>
  <c r="N28" i="5"/>
  <c r="O28" i="5"/>
  <c r="L24" i="5"/>
  <c r="M24" i="5"/>
  <c r="N24" i="5"/>
  <c r="O24" i="5"/>
  <c r="L14" i="5"/>
  <c r="M14" i="5"/>
  <c r="N14" i="5"/>
  <c r="O14" i="5"/>
  <c r="O82" i="7" l="1"/>
  <c r="M86" i="5"/>
  <c r="O86" i="5"/>
  <c r="N86" i="5"/>
  <c r="L86" i="5"/>
  <c r="M82" i="7"/>
  <c r="L82" i="7"/>
  <c r="H82" i="7"/>
  <c r="N82" i="7"/>
  <c r="J82" i="7"/>
  <c r="F82" i="7"/>
  <c r="O19" i="9" l="1"/>
  <c r="Y49" i="3" l="1"/>
  <c r="U49" i="3"/>
  <c r="Q49" i="3"/>
  <c r="M49" i="3"/>
  <c r="E49" i="3"/>
  <c r="I21" i="9" l="1"/>
  <c r="R25" i="1" l="1"/>
  <c r="K24" i="5" l="1"/>
  <c r="G24" i="5"/>
  <c r="E24" i="5"/>
  <c r="D24" i="5"/>
  <c r="F24" i="5"/>
  <c r="H24" i="5"/>
  <c r="I24" i="5"/>
  <c r="J24" i="5"/>
  <c r="Y24" i="3" l="1"/>
  <c r="B56" i="8" l="1"/>
  <c r="B47" i="8"/>
  <c r="B6" i="8"/>
  <c r="O18" i="9" l="1"/>
  <c r="O17" i="9"/>
  <c r="O16" i="9"/>
  <c r="O15" i="9"/>
  <c r="O14" i="9"/>
  <c r="O13" i="9"/>
  <c r="O12" i="9"/>
  <c r="O10" i="9"/>
  <c r="H21" i="9"/>
  <c r="T49" i="1"/>
  <c r="S49" i="1"/>
  <c r="Q49" i="1"/>
  <c r="P49" i="1"/>
  <c r="N49" i="1"/>
  <c r="M49" i="1"/>
  <c r="L49" i="1"/>
  <c r="K49" i="1"/>
  <c r="J49" i="1"/>
  <c r="I49" i="1"/>
  <c r="H49" i="1"/>
  <c r="G49" i="1"/>
  <c r="F49" i="1"/>
  <c r="E49" i="1"/>
  <c r="D49" i="1"/>
  <c r="C49" i="1"/>
  <c r="T38" i="1"/>
  <c r="S38" i="1"/>
  <c r="R38" i="1"/>
  <c r="R50" i="1" s="1"/>
  <c r="Q38" i="1"/>
  <c r="P38" i="1"/>
  <c r="O38" i="1"/>
  <c r="N38" i="1"/>
  <c r="M38" i="1"/>
  <c r="L38" i="1"/>
  <c r="K38" i="1"/>
  <c r="J38" i="1"/>
  <c r="I38" i="1"/>
  <c r="F38" i="1"/>
  <c r="T25" i="1"/>
  <c r="S25" i="1"/>
  <c r="Q25" i="1"/>
  <c r="P25" i="1"/>
  <c r="O25" i="1"/>
  <c r="N25" i="1"/>
  <c r="M25" i="1"/>
  <c r="L25" i="1"/>
  <c r="K25" i="1"/>
  <c r="I25" i="1"/>
  <c r="H25" i="1"/>
  <c r="F25" i="1"/>
  <c r="E25" i="1"/>
  <c r="D25" i="1"/>
  <c r="C25" i="1"/>
  <c r="T14" i="1"/>
  <c r="S14" i="1"/>
  <c r="R14" i="1"/>
  <c r="Q14" i="1"/>
  <c r="P14" i="1"/>
  <c r="O14" i="1"/>
  <c r="N14" i="1"/>
  <c r="M14" i="1"/>
  <c r="L14" i="1"/>
  <c r="K14" i="1"/>
  <c r="J14" i="1"/>
  <c r="I14" i="1"/>
  <c r="H14" i="1"/>
  <c r="G14" i="1"/>
  <c r="F14" i="1"/>
  <c r="D14" i="1"/>
  <c r="C14" i="1"/>
  <c r="N26" i="1" l="1"/>
  <c r="O26" i="1"/>
  <c r="D26" i="1"/>
  <c r="K26" i="1"/>
  <c r="G26" i="1"/>
  <c r="F26" i="1"/>
  <c r="C26" i="1"/>
  <c r="S50" i="1"/>
  <c r="P50" i="1"/>
  <c r="O50" i="1"/>
  <c r="L50" i="1"/>
  <c r="T50" i="1"/>
  <c r="H26" i="1"/>
  <c r="M50" i="1"/>
  <c r="Q50" i="1"/>
  <c r="N50" i="1"/>
  <c r="J50" i="1"/>
  <c r="K50" i="1"/>
  <c r="I50" i="1"/>
  <c r="I26" i="1"/>
  <c r="L26" i="1"/>
  <c r="M26" i="1"/>
  <c r="Q26" i="1"/>
  <c r="F50" i="1"/>
  <c r="C50" i="1"/>
  <c r="O11" i="9"/>
  <c r="O21" i="9" s="1"/>
  <c r="R26" i="1"/>
  <c r="P26" i="1"/>
  <c r="T26" i="1"/>
  <c r="S26" i="1"/>
  <c r="R82" i="5" l="1"/>
  <c r="K82" i="5"/>
  <c r="J82" i="5"/>
  <c r="I82" i="5"/>
  <c r="H82" i="5"/>
  <c r="G82" i="5"/>
  <c r="F82" i="5"/>
  <c r="E82" i="5"/>
  <c r="D82" i="5"/>
  <c r="R76" i="5"/>
  <c r="K76" i="5"/>
  <c r="J76" i="5"/>
  <c r="I76" i="5"/>
  <c r="H76" i="5"/>
  <c r="G76" i="5"/>
  <c r="F76" i="5"/>
  <c r="E76" i="5"/>
  <c r="D76" i="5"/>
  <c r="R54" i="5"/>
  <c r="K54" i="5"/>
  <c r="J54" i="5"/>
  <c r="I54" i="5"/>
  <c r="H54" i="5"/>
  <c r="G54" i="5"/>
  <c r="F54" i="5"/>
  <c r="E54" i="5"/>
  <c r="D54" i="5"/>
  <c r="R50" i="5"/>
  <c r="K50" i="5"/>
  <c r="J50" i="5"/>
  <c r="I50" i="5"/>
  <c r="H50" i="5"/>
  <c r="G50" i="5"/>
  <c r="F50" i="5"/>
  <c r="E50" i="5"/>
  <c r="D50" i="5"/>
  <c r="R43" i="5"/>
  <c r="K43" i="5"/>
  <c r="J43" i="5"/>
  <c r="I43" i="5"/>
  <c r="R33" i="5"/>
  <c r="K33" i="5"/>
  <c r="J33" i="5"/>
  <c r="I33" i="5"/>
  <c r="H33" i="5"/>
  <c r="G33" i="5"/>
  <c r="F33" i="5"/>
  <c r="E33" i="5"/>
  <c r="D33" i="5"/>
  <c r="R28" i="5"/>
  <c r="K28" i="5"/>
  <c r="J28" i="5"/>
  <c r="I28" i="5"/>
  <c r="H28" i="5"/>
  <c r="G28" i="5"/>
  <c r="F28" i="5"/>
  <c r="E28" i="5"/>
  <c r="D28" i="5"/>
  <c r="R24" i="5"/>
  <c r="R14" i="5"/>
  <c r="K14" i="5"/>
  <c r="J14" i="5"/>
  <c r="I14" i="5"/>
  <c r="H14" i="5"/>
  <c r="G14" i="5"/>
  <c r="F14" i="5"/>
  <c r="E14" i="5"/>
  <c r="D14" i="5"/>
  <c r="E78" i="7"/>
  <c r="D78" i="7"/>
  <c r="E67" i="7"/>
  <c r="D67" i="7"/>
  <c r="E57" i="7"/>
  <c r="D57" i="7"/>
  <c r="E51" i="7"/>
  <c r="D51" i="7"/>
  <c r="E47" i="7"/>
  <c r="D47" i="7"/>
  <c r="E43" i="7"/>
  <c r="D43" i="7"/>
  <c r="E37" i="7"/>
  <c r="D37" i="7"/>
  <c r="E28" i="7"/>
  <c r="D28" i="7"/>
  <c r="E24" i="7"/>
  <c r="D24" i="7"/>
  <c r="E16" i="7"/>
  <c r="D16" i="7"/>
  <c r="R86" i="5" l="1"/>
  <c r="J86" i="5"/>
  <c r="K86" i="5"/>
  <c r="I86" i="5"/>
  <c r="D82" i="7"/>
  <c r="E82" i="7"/>
  <c r="H43" i="5"/>
  <c r="H86" i="5" s="1"/>
  <c r="G43" i="5"/>
  <c r="G86" i="5" s="1"/>
  <c r="F43" i="5"/>
  <c r="F86" i="5" s="1"/>
  <c r="E43" i="5"/>
  <c r="E86" i="5" s="1"/>
  <c r="D43" i="5"/>
  <c r="D86" i="5" s="1"/>
  <c r="Q82" i="7" l="1"/>
  <c r="W49" i="3"/>
  <c r="W51" i="3" s="1"/>
  <c r="S49" i="3"/>
  <c r="S51" i="3" s="1"/>
  <c r="O49" i="3"/>
  <c r="O51" i="3" s="1"/>
  <c r="K49" i="3"/>
  <c r="K51" i="3" s="1"/>
  <c r="I49" i="3"/>
  <c r="G49" i="3"/>
  <c r="G51" i="3" s="1"/>
  <c r="C49" i="3"/>
  <c r="C51" i="3" s="1"/>
  <c r="Y43" i="3"/>
  <c r="X43" i="3"/>
  <c r="U43" i="3"/>
  <c r="T43" i="3"/>
  <c r="Q43" i="3"/>
  <c r="P43" i="3"/>
  <c r="M43" i="3"/>
  <c r="L43" i="3"/>
  <c r="E43" i="3"/>
  <c r="D43" i="3"/>
  <c r="Z42" i="3"/>
  <c r="V42" i="3"/>
  <c r="R42" i="3"/>
  <c r="N42" i="3"/>
  <c r="F42" i="3"/>
  <c r="Z41" i="3"/>
  <c r="V41" i="3"/>
  <c r="R41" i="3"/>
  <c r="N41" i="3"/>
  <c r="F41" i="3"/>
  <c r="Z40" i="3"/>
  <c r="V40" i="3"/>
  <c r="R40" i="3"/>
  <c r="N40" i="3"/>
  <c r="F40" i="3"/>
  <c r="Z39" i="3"/>
  <c r="V39" i="3"/>
  <c r="R39" i="3"/>
  <c r="N39" i="3"/>
  <c r="F39" i="3"/>
  <c r="Y36" i="3"/>
  <c r="Y46" i="3" s="1"/>
  <c r="X36" i="3"/>
  <c r="U36" i="3"/>
  <c r="U46" i="3" s="1"/>
  <c r="T36" i="3"/>
  <c r="T46" i="3" s="1"/>
  <c r="Q36" i="3"/>
  <c r="Q46" i="3" s="1"/>
  <c r="P36" i="3"/>
  <c r="M36" i="3"/>
  <c r="M46" i="3" s="1"/>
  <c r="L36" i="3"/>
  <c r="L46" i="3" s="1"/>
  <c r="I36" i="3"/>
  <c r="I46" i="3" s="1"/>
  <c r="H36" i="3"/>
  <c r="H46" i="3" s="1"/>
  <c r="E36" i="3"/>
  <c r="E46" i="3" s="1"/>
  <c r="D36" i="3"/>
  <c r="D46" i="3" s="1"/>
  <c r="Z35" i="3"/>
  <c r="V35" i="3"/>
  <c r="N35" i="3"/>
  <c r="J35" i="3"/>
  <c r="F35" i="3"/>
  <c r="Z34" i="3"/>
  <c r="V34" i="3"/>
  <c r="R34" i="3"/>
  <c r="N34" i="3"/>
  <c r="J34" i="3"/>
  <c r="F34" i="3"/>
  <c r="Z33" i="3"/>
  <c r="V33" i="3"/>
  <c r="R33" i="3"/>
  <c r="N33" i="3"/>
  <c r="J33" i="3"/>
  <c r="F33" i="3"/>
  <c r="Z32" i="3"/>
  <c r="V32" i="3"/>
  <c r="R32" i="3"/>
  <c r="N32" i="3"/>
  <c r="J32" i="3"/>
  <c r="F32" i="3"/>
  <c r="Z31" i="3"/>
  <c r="V31" i="3"/>
  <c r="R31" i="3"/>
  <c r="N31" i="3"/>
  <c r="J31" i="3"/>
  <c r="F31" i="3"/>
  <c r="Z30" i="3"/>
  <c r="V30" i="3"/>
  <c r="R30" i="3"/>
  <c r="N30" i="3"/>
  <c r="J30" i="3"/>
  <c r="F30" i="3"/>
  <c r="W24" i="3"/>
  <c r="W26" i="3" s="1"/>
  <c r="U24" i="3"/>
  <c r="S24" i="3"/>
  <c r="S26" i="3" s="1"/>
  <c r="Q24" i="3"/>
  <c r="O24" i="3"/>
  <c r="O26" i="3" s="1"/>
  <c r="M24" i="3"/>
  <c r="K24" i="3"/>
  <c r="K26" i="3" s="1"/>
  <c r="E24" i="3"/>
  <c r="C24" i="3"/>
  <c r="C26" i="3" s="1"/>
  <c r="Y18" i="3"/>
  <c r="X18" i="3"/>
  <c r="U18" i="3"/>
  <c r="T18" i="3"/>
  <c r="E18" i="3"/>
  <c r="D18" i="3"/>
  <c r="Z17" i="3"/>
  <c r="V17" i="3"/>
  <c r="F17" i="3"/>
  <c r="Z16" i="3"/>
  <c r="V16" i="3"/>
  <c r="F16" i="3"/>
  <c r="Z15" i="3"/>
  <c r="V15" i="3"/>
  <c r="F15" i="3"/>
  <c r="Z14" i="3"/>
  <c r="V14" i="3"/>
  <c r="F14" i="3"/>
  <c r="Y11" i="3"/>
  <c r="X11" i="3"/>
  <c r="V11" i="3"/>
  <c r="T21" i="3"/>
  <c r="R11" i="3"/>
  <c r="R21" i="3" s="1"/>
  <c r="Q11" i="3"/>
  <c r="Q21" i="3" s="1"/>
  <c r="P11" i="3"/>
  <c r="P21" i="3" s="1"/>
  <c r="N11" i="3"/>
  <c r="N21" i="3" s="1"/>
  <c r="M11" i="3"/>
  <c r="M21" i="3" s="1"/>
  <c r="L11" i="3"/>
  <c r="L21" i="3" s="1"/>
  <c r="I11" i="3"/>
  <c r="I21" i="3" s="1"/>
  <c r="H11" i="3"/>
  <c r="H21" i="3" s="1"/>
  <c r="E11" i="3"/>
  <c r="D11" i="3"/>
  <c r="D21" i="3" s="1"/>
  <c r="Z10" i="3"/>
  <c r="J10" i="3"/>
  <c r="F10" i="3"/>
  <c r="Z9" i="3"/>
  <c r="J9" i="3"/>
  <c r="F9" i="3"/>
  <c r="Z8" i="3"/>
  <c r="J8" i="3"/>
  <c r="F8" i="3"/>
  <c r="Z7" i="3"/>
  <c r="J7" i="3"/>
  <c r="F7" i="3"/>
  <c r="Z6" i="3"/>
  <c r="J6" i="3"/>
  <c r="F6" i="3"/>
  <c r="Z5" i="3"/>
  <c r="J5" i="3"/>
  <c r="F5" i="3"/>
  <c r="X21" i="3" l="1"/>
  <c r="V18" i="3"/>
  <c r="V43" i="3"/>
  <c r="R36" i="3"/>
  <c r="N36" i="3"/>
  <c r="U21" i="3"/>
  <c r="Z36" i="3"/>
  <c r="P46" i="3"/>
  <c r="X46" i="3"/>
  <c r="Z43" i="3"/>
  <c r="F36" i="3"/>
  <c r="V36" i="3"/>
  <c r="V46" i="3" s="1"/>
  <c r="R43" i="3"/>
  <c r="N43" i="3"/>
  <c r="J36" i="3"/>
  <c r="J46" i="3" s="1"/>
  <c r="V21" i="3"/>
  <c r="J11" i="3"/>
  <c r="J21" i="3" s="1"/>
  <c r="F18" i="3"/>
  <c r="E21" i="3"/>
  <c r="F11" i="3"/>
  <c r="Y21" i="3"/>
  <c r="F43" i="3"/>
  <c r="Z18" i="3"/>
  <c r="Z11" i="3"/>
  <c r="P53" i="5"/>
  <c r="Q53" i="5" s="1"/>
  <c r="Q76" i="5" l="1"/>
  <c r="T76" i="5" s="1"/>
  <c r="Q33" i="5"/>
  <c r="T33" i="5" s="1"/>
  <c r="N46" i="3"/>
  <c r="R46" i="3"/>
  <c r="Z46" i="3"/>
  <c r="P38" i="5"/>
  <c r="F46" i="3"/>
  <c r="F21" i="3"/>
  <c r="P28" i="5"/>
  <c r="Q28" i="5"/>
  <c r="T28" i="5" s="1"/>
  <c r="Q50" i="5"/>
  <c r="T50" i="5" s="1"/>
  <c r="Q43" i="5"/>
  <c r="T43" i="5" s="1"/>
  <c r="Q82" i="5"/>
  <c r="T82" i="5" s="1"/>
  <c r="P82" i="5"/>
  <c r="P76" i="5"/>
  <c r="P54" i="5"/>
  <c r="Z21" i="3"/>
  <c r="P50" i="5"/>
  <c r="P24" i="5"/>
  <c r="P14" i="5"/>
  <c r="P43" i="5"/>
  <c r="O25" i="9"/>
  <c r="W49" i="4"/>
  <c r="W51" i="4" s="1"/>
  <c r="S49" i="4"/>
  <c r="S51" i="4" s="1"/>
  <c r="O49" i="4"/>
  <c r="O51" i="4" s="1"/>
  <c r="K49" i="4"/>
  <c r="K51" i="4" s="1"/>
  <c r="I49" i="4"/>
  <c r="G49" i="4"/>
  <c r="G51" i="4" s="1"/>
  <c r="C49" i="4"/>
  <c r="C51" i="4" s="1"/>
  <c r="Y43" i="4"/>
  <c r="X43" i="4"/>
  <c r="U43" i="4"/>
  <c r="T43" i="4"/>
  <c r="M43" i="4"/>
  <c r="L43" i="4"/>
  <c r="E43" i="4"/>
  <c r="D43" i="4"/>
  <c r="Z42" i="4"/>
  <c r="V42" i="4"/>
  <c r="R42" i="4"/>
  <c r="N42" i="4"/>
  <c r="F42" i="4"/>
  <c r="Z41" i="4"/>
  <c r="V41" i="4"/>
  <c r="R41" i="4"/>
  <c r="N41" i="4"/>
  <c r="F41" i="4"/>
  <c r="Z40" i="4"/>
  <c r="V40" i="4"/>
  <c r="R40" i="4"/>
  <c r="N40" i="4"/>
  <c r="F40" i="4"/>
  <c r="Z39" i="4"/>
  <c r="V39" i="4"/>
  <c r="R39" i="4"/>
  <c r="N39" i="4"/>
  <c r="F39" i="4"/>
  <c r="Y36" i="4"/>
  <c r="Y46" i="4" s="1"/>
  <c r="X36" i="4"/>
  <c r="X46" i="4" s="1"/>
  <c r="U36" i="4"/>
  <c r="U46" i="4" s="1"/>
  <c r="T36" i="4"/>
  <c r="T46" i="4" s="1"/>
  <c r="M36" i="4"/>
  <c r="M46" i="4" s="1"/>
  <c r="L36" i="4"/>
  <c r="I46" i="4"/>
  <c r="H46" i="4"/>
  <c r="E36" i="4"/>
  <c r="E46" i="4" s="1"/>
  <c r="D36" i="4"/>
  <c r="D46" i="4" s="1"/>
  <c r="Z35" i="4"/>
  <c r="V35" i="4"/>
  <c r="N35" i="4"/>
  <c r="J35" i="4"/>
  <c r="F35" i="4"/>
  <c r="Z34" i="4"/>
  <c r="V34" i="4"/>
  <c r="R34" i="4"/>
  <c r="N34" i="4"/>
  <c r="J34" i="4"/>
  <c r="F34" i="4"/>
  <c r="Z33" i="4"/>
  <c r="V33" i="4"/>
  <c r="R33" i="4"/>
  <c r="N33" i="4"/>
  <c r="J33" i="4"/>
  <c r="F33" i="4"/>
  <c r="Z32" i="4"/>
  <c r="V32" i="4"/>
  <c r="R32" i="4"/>
  <c r="N32" i="4"/>
  <c r="J32" i="4"/>
  <c r="F32" i="4"/>
  <c r="Z31" i="4"/>
  <c r="V31" i="4"/>
  <c r="R31" i="4"/>
  <c r="N31" i="4"/>
  <c r="J31" i="4"/>
  <c r="F31" i="4"/>
  <c r="Z30" i="4"/>
  <c r="V30" i="4"/>
  <c r="R30" i="4"/>
  <c r="R36" i="4" s="1"/>
  <c r="N30" i="4"/>
  <c r="J30" i="4"/>
  <c r="F30" i="4"/>
  <c r="W24" i="4"/>
  <c r="W26" i="4" s="1"/>
  <c r="U24" i="4"/>
  <c r="S24" i="4"/>
  <c r="S26" i="4" s="1"/>
  <c r="Q24" i="4"/>
  <c r="O24" i="4"/>
  <c r="O26" i="4" s="1"/>
  <c r="M24" i="4"/>
  <c r="K24" i="4"/>
  <c r="K26" i="4" s="1"/>
  <c r="I24" i="4"/>
  <c r="G24" i="4"/>
  <c r="G26" i="4" s="1"/>
  <c r="E24" i="4"/>
  <c r="C24" i="4"/>
  <c r="C26" i="4" s="1"/>
  <c r="Y18" i="4"/>
  <c r="X18" i="4"/>
  <c r="U18" i="4"/>
  <c r="T18" i="4"/>
  <c r="E18" i="4"/>
  <c r="D18" i="4"/>
  <c r="Z17" i="4"/>
  <c r="V17" i="4"/>
  <c r="F17" i="4"/>
  <c r="Z16" i="4"/>
  <c r="V16" i="4"/>
  <c r="F16" i="4"/>
  <c r="Z15" i="4"/>
  <c r="V15" i="4"/>
  <c r="F15" i="4"/>
  <c r="Z14" i="4"/>
  <c r="V14" i="4"/>
  <c r="F14" i="4"/>
  <c r="Y11" i="4"/>
  <c r="Y21" i="4" s="1"/>
  <c r="X11" i="4"/>
  <c r="U11" i="4"/>
  <c r="U21" i="4" s="1"/>
  <c r="T11" i="4"/>
  <c r="Q11" i="4"/>
  <c r="Q21" i="4" s="1"/>
  <c r="P11" i="4"/>
  <c r="P21" i="4" s="1"/>
  <c r="M11" i="4"/>
  <c r="M21" i="4" s="1"/>
  <c r="L11" i="4"/>
  <c r="L21" i="4" s="1"/>
  <c r="I11" i="4"/>
  <c r="I21" i="4" s="1"/>
  <c r="H11" i="4"/>
  <c r="H21" i="4" s="1"/>
  <c r="E11" i="4"/>
  <c r="E21" i="4" s="1"/>
  <c r="D11" i="4"/>
  <c r="D21" i="4" s="1"/>
  <c r="Z10" i="4"/>
  <c r="V10" i="4"/>
  <c r="R10" i="4"/>
  <c r="N10" i="4"/>
  <c r="J10" i="4"/>
  <c r="F10" i="4"/>
  <c r="Z9" i="4"/>
  <c r="V9" i="4"/>
  <c r="R9" i="4"/>
  <c r="N9" i="4"/>
  <c r="J9" i="4"/>
  <c r="F9" i="4"/>
  <c r="Z8" i="4"/>
  <c r="V8" i="4"/>
  <c r="R8" i="4"/>
  <c r="N8" i="4"/>
  <c r="J8" i="4"/>
  <c r="F8" i="4"/>
  <c r="Z7" i="4"/>
  <c r="V7" i="4"/>
  <c r="R7" i="4"/>
  <c r="N7" i="4"/>
  <c r="J7" i="4"/>
  <c r="F7" i="4"/>
  <c r="Z6" i="4"/>
  <c r="V6" i="4"/>
  <c r="R6" i="4"/>
  <c r="N6" i="4"/>
  <c r="J6" i="4"/>
  <c r="F6" i="4"/>
  <c r="Z5" i="4"/>
  <c r="Z11" i="4" s="1"/>
  <c r="V5" i="4"/>
  <c r="V11" i="4" s="1"/>
  <c r="R5" i="4"/>
  <c r="N5" i="4"/>
  <c r="J5" i="4"/>
  <c r="J11" i="4" s="1"/>
  <c r="J21" i="4" s="1"/>
  <c r="F5" i="4"/>
  <c r="F11" i="4" s="1"/>
  <c r="Q54" i="5" l="1"/>
  <c r="T53" i="5"/>
  <c r="E14" i="1"/>
  <c r="E26" i="1" s="1"/>
  <c r="L46" i="4"/>
  <c r="F43" i="4"/>
  <c r="F36" i="4"/>
  <c r="Q38" i="5"/>
  <c r="T38" i="5" s="1"/>
  <c r="V21" i="4"/>
  <c r="G38" i="1"/>
  <c r="G50" i="1" s="1"/>
  <c r="N36" i="4"/>
  <c r="V43" i="4"/>
  <c r="V18" i="4"/>
  <c r="Z18" i="4"/>
  <c r="V36" i="4"/>
  <c r="V46" i="4" s="1"/>
  <c r="N43" i="4"/>
  <c r="N11" i="4"/>
  <c r="N21" i="4" s="1"/>
  <c r="J36" i="4"/>
  <c r="J46" i="4" s="1"/>
  <c r="Z36" i="4"/>
  <c r="F18" i="4"/>
  <c r="F21" i="4" s="1"/>
  <c r="R43" i="4"/>
  <c r="R46" i="4" s="1"/>
  <c r="Z43" i="4"/>
  <c r="R11" i="4"/>
  <c r="R21" i="4" s="1"/>
  <c r="T14" i="5"/>
  <c r="Q24" i="5"/>
  <c r="T24" i="5" s="1"/>
  <c r="X21" i="4"/>
  <c r="Z21" i="4"/>
  <c r="P33" i="5"/>
  <c r="P86" i="5" s="1"/>
  <c r="T21" i="4"/>
  <c r="Z46" i="4"/>
  <c r="T54" i="5" l="1"/>
  <c r="Q86" i="5"/>
  <c r="F46" i="4"/>
  <c r="N46" i="4"/>
  <c r="D38" i="1"/>
  <c r="D50" i="1" s="1"/>
  <c r="H38" i="1"/>
  <c r="H50" i="1" s="1"/>
  <c r="E38" i="1"/>
  <c r="E50" i="1" s="1"/>
  <c r="T86" i="5" l="1"/>
  <c r="J25" i="1"/>
  <c r="J26" i="1" s="1"/>
</calcChain>
</file>

<file path=xl/sharedStrings.xml><?xml version="1.0" encoding="utf-8"?>
<sst xmlns="http://schemas.openxmlformats.org/spreadsheetml/2006/main" count="1205" uniqueCount="393">
  <si>
    <t>Southern California Edison</t>
  </si>
  <si>
    <t>Monthly Program Enrollment and Estimated Load Impacts</t>
  </si>
  <si>
    <t>January</t>
  </si>
  <si>
    <t>February</t>
  </si>
  <si>
    <t>March</t>
  </si>
  <si>
    <t>April</t>
  </si>
  <si>
    <t>May</t>
  </si>
  <si>
    <t>June</t>
  </si>
  <si>
    <t>Programs</t>
  </si>
  <si>
    <t>Service
Accounts</t>
  </si>
  <si>
    <t>Ex Ante Estimated MW</t>
  </si>
  <si>
    <t>Ex Post Estimated MW</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</si>
  <si>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</si>
  <si>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</si>
  <si>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</si>
  <si>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</si>
  <si>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</si>
  <si>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</si>
  <si>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</si>
  <si>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</si>
  <si>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</si>
  <si>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</si>
  <si>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</si>
  <si>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</si>
  <si>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</si>
  <si>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</si>
  <si>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</si>
  <si>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3.  Load Impacts are not available for the SLRP, therefore MW are estimated based on the hour of peak scheduled load reduction.</t>
  </si>
  <si>
    <t>Average Ex Post Load Impact kW / Customer</t>
  </si>
  <si>
    <t>Program</t>
  </si>
  <si>
    <t>Eligibility Criteria</t>
  </si>
  <si>
    <t>All C &amp; I customers &gt; 200kW</t>
  </si>
  <si>
    <t>All residential customers with air conditioning</t>
  </si>
  <si>
    <t>All commercial customers with air conditioning</t>
  </si>
  <si>
    <t>All non-res. customers who can reduce circuit load by 15%</t>
  </si>
  <si>
    <t>All customers &gt; 37kW on an Ag &amp; Pumping rate</t>
  </si>
  <si>
    <t>All non-residential customers &gt; 200kW</t>
  </si>
  <si>
    <t>All non-residential customers</t>
  </si>
  <si>
    <t>All non-res. bundled service customers &gt; 500kW</t>
  </si>
  <si>
    <t>All residential customers with SmartMeters excluding those on rates DM, DMS-1, DMS-2, DMS-3, and DS.</t>
  </si>
  <si>
    <t xml:space="preserve">All non-res. bundled service customers &gt;100kW </t>
  </si>
  <si>
    <t xml:space="preserve">*Ex Post OBMC Load Impacts are based on program year 2008.  </t>
  </si>
  <si>
    <t>Average Ex Ante Load Impact kW / Customer</t>
  </si>
  <si>
    <t xml:space="preserve"> </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</si>
  <si>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</si>
  <si>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</si>
  <si>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</si>
  <si>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</si>
  <si>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</si>
  <si>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</si>
  <si>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</si>
  <si>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</si>
  <si>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</si>
  <si>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</si>
  <si>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</si>
  <si>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</si>
  <si>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</si>
  <si>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</si>
  <si>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</si>
  <si>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</si>
  <si>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</si>
  <si>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</si>
  <si>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</si>
  <si>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</si>
  <si>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</si>
  <si>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</si>
  <si>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</si>
  <si>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</si>
  <si>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</si>
  <si>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</si>
  <si>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</si>
  <si>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</si>
  <si>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</si>
  <si>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</si>
  <si>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</si>
  <si>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Program-to-Date Total Expenditures 2012-2014</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</si>
  <si>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</si>
  <si>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</si>
  <si>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</si>
  <si>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</si>
  <si>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</si>
  <si>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</si>
  <si>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</si>
  <si>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Ancillary Service Tariff (AS)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</si>
  <si>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</si>
  <si>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</si>
  <si>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</si>
  <si>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</si>
  <si>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</si>
  <si>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</si>
  <si>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</si>
  <si>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r>
      <t xml:space="preserve">Emerging Markets &amp; Technologies </t>
    </r>
    <r>
      <rPr>
        <vertAlign val="superscript"/>
        <sz val="10"/>
        <rFont val="Calibri"/>
        <family val="2"/>
        <scheme val="minor"/>
      </rPr>
      <t>(7)</t>
    </r>
  </si>
  <si>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</si>
  <si>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</si>
  <si>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</si>
  <si>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</si>
  <si>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</si>
  <si>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</si>
  <si>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</si>
  <si>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</si>
  <si>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</si>
  <si>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</si>
  <si>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</si>
  <si>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</si>
  <si>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</si>
  <si>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</si>
  <si>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</si>
  <si>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</si>
  <si>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</si>
  <si>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</si>
  <si>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</si>
  <si>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</si>
  <si>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</si>
  <si>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</si>
  <si>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</si>
  <si>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</si>
  <si>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</si>
  <si>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</si>
  <si>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</si>
  <si>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</si>
  <si>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</si>
  <si>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</si>
  <si>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</si>
  <si>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</si>
  <si>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</si>
  <si>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Total Incremental Cost</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</si>
  <si>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</si>
  <si>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</si>
  <si>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(4) See Table I-2A (Fund Shift Log) for explanations.</t>
  </si>
  <si>
    <t>FUND SHIFTING DOCUMENTATION PER DECISION 09-08-027 ORDERING PARAGRAPH 35</t>
  </si>
  <si>
    <t>OP 35:</t>
  </si>
  <si>
    <t>The utilities may shift up to 50% of a program's funds to another program within the same budget category.</t>
  </si>
  <si>
    <t>The utilities shall document the amount of and reason for each shift in their monthly demand response reports.</t>
  </si>
  <si>
    <t>Program Category</t>
  </si>
  <si>
    <t>Fund Shift</t>
  </si>
  <si>
    <t>Programs Impacted</t>
  </si>
  <si>
    <t>Date</t>
  </si>
  <si>
    <t>Rationale for Fundshift</t>
  </si>
  <si>
    <t>Category 1:  Emergency Programs</t>
  </si>
  <si>
    <t>Optional Binding Mandatory Curtailment</t>
  </si>
  <si>
    <t xml:space="preserve"> Budget Category 1 Total</t>
  </si>
  <si>
    <t>Energy Options Program</t>
  </si>
  <si>
    <t xml:space="preserve"> Budget Category 2 Total</t>
  </si>
  <si>
    <t>Category 3:  DR Aggregator Managed Programs</t>
  </si>
  <si>
    <t xml:space="preserve"> Budget Category 3 Total</t>
  </si>
  <si>
    <t>Category 4:  DR Enabled Programs</t>
  </si>
  <si>
    <t>Auto DR</t>
  </si>
  <si>
    <t>Agriculture Pump Timer Program</t>
  </si>
  <si>
    <t>Emerging Markets &amp; Technologies</t>
  </si>
  <si>
    <t xml:space="preserve"> Budget Category 4 Total</t>
  </si>
  <si>
    <t>Category 5:  Pilots &amp; SmartConnect Enabled Programs</t>
  </si>
  <si>
    <t>Participating Load / Proxy Demand Resource Pilot</t>
  </si>
  <si>
    <t>SmartConnect Thermostats for CPP</t>
  </si>
  <si>
    <t>SmartConnect Customer Experience Pilot</t>
  </si>
  <si>
    <t xml:space="preserve"> Budget Category 5 Total</t>
  </si>
  <si>
    <t>Category 6:  Statewide Marketing Program</t>
  </si>
  <si>
    <t>Flex Alert</t>
  </si>
  <si>
    <t xml:space="preserve"> Budget Category 6 Total</t>
  </si>
  <si>
    <t xml:space="preserve">Category 7:  Measurement &amp; Evaluation </t>
  </si>
  <si>
    <t>Measurement &amp; Evaluation</t>
  </si>
  <si>
    <t xml:space="preserve"> Budget Category 7 Total</t>
  </si>
  <si>
    <t>Category 8:  System Support Activities</t>
  </si>
  <si>
    <t>DR Forecasting Tool</t>
  </si>
  <si>
    <t>DR Resource Portal</t>
  </si>
  <si>
    <t>DR System Infrastructure</t>
  </si>
  <si>
    <t xml:space="preserve"> Budget Category 8 Total</t>
  </si>
  <si>
    <t>Category 9:  Marketing Education &amp; Outreach</t>
  </si>
  <si>
    <t>Agriculture &amp; Water Outreach</t>
  </si>
  <si>
    <t xml:space="preserve">Circuit Savers </t>
  </si>
  <si>
    <t>Federal Power Reserves  Partnership</t>
  </si>
  <si>
    <t>Income Qualified Customer Outreach</t>
  </si>
  <si>
    <r>
      <t xml:space="preserve">DR Energy Leadership Partnership </t>
    </r>
    <r>
      <rPr>
        <sz val="8"/>
        <rFont val="Calibri"/>
        <family val="2"/>
        <scheme val="minor"/>
      </rPr>
      <t>(Community EE/DR Partnership)</t>
    </r>
  </si>
  <si>
    <t xml:space="preserve">PEAK </t>
  </si>
  <si>
    <t xml:space="preserve"> Budget Category 9 Total</t>
  </si>
  <si>
    <t>Category 10:  Integrated Programs</t>
  </si>
  <si>
    <t>Non-residential New Construction</t>
  </si>
  <si>
    <t>Residential New Construction</t>
  </si>
  <si>
    <t>Institutional &amp; Govt Partnership Program</t>
  </si>
  <si>
    <t>WE&amp;T Smart Students</t>
  </si>
  <si>
    <t>IDEAA Program</t>
  </si>
  <si>
    <t>TRIO Program</t>
  </si>
  <si>
    <t>Statewide IDSM Program</t>
  </si>
  <si>
    <t xml:space="preserve"> Budget Category 10 Total</t>
  </si>
  <si>
    <t>Programs Support costs</t>
  </si>
  <si>
    <t>Year-to-Date Event Summary</t>
  </si>
  <si>
    <t>Event No.</t>
  </si>
  <si>
    <r>
      <t xml:space="preserve">Event Trigger </t>
    </r>
    <r>
      <rPr>
        <b/>
        <vertAlign val="superscript"/>
        <sz val="10"/>
        <rFont val="Calibri"/>
        <family val="2"/>
        <scheme val="minor"/>
      </rPr>
      <t>(1)</t>
    </r>
  </si>
  <si>
    <r>
      <t>Program Tolled Hours (Annual)</t>
    </r>
    <r>
      <rPr>
        <b/>
        <vertAlign val="superscript"/>
        <sz val="10"/>
        <rFont val="Calibri"/>
        <family val="2"/>
        <scheme val="minor"/>
      </rPr>
      <t xml:space="preserve"> (4)</t>
    </r>
  </si>
  <si>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</si>
  <si>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</si>
  <si>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</si>
  <si>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SDP: Estimated based on ac tonnage, cycling strategy and load diversity at time of event.</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</si>
  <si>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</si>
  <si>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</si>
  <si>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 xml:space="preserve">          CPP (SAI): The maximum hourly load reduction measured over the duration of the CPP event is compared to 10 in 10 Adjusted baseline.</t>
  </si>
  <si>
    <t xml:space="preserve">          CBP: Reported to SCE in aggregate by portfolio and by product by APX.  These load reductions reflect the highest hourly reduction per event.  10 in 10 baseline and 10 in 10 with adjustment is used to determine event 
          load reduction.    </t>
  </si>
  <si>
    <t xml:space="preserve">          DR Contracts:  Based on event reduction results using baseline established for each contract.</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</si>
  <si>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</si>
  <si>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</si>
  <si>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</si>
  <si>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</si>
  <si>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</si>
  <si>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</si>
  <si>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</si>
  <si>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</si>
  <si>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(3) Revenues assessed by BIP participants for failure to reduce load when requested during curtailment events.</t>
  </si>
  <si>
    <t>Category 9</t>
  </si>
  <si>
    <t>From Federal Power Reserve Partnership (FedPower) to Statewide IDSM</t>
  </si>
  <si>
    <t>2009 - 2011</t>
  </si>
  <si>
    <t xml:space="preserve">Activity reflects projects initiated in 2009-2011.  </t>
  </si>
  <si>
    <t>Labor</t>
  </si>
  <si>
    <t>2012-2014 Total Expenditures</t>
  </si>
  <si>
    <t xml:space="preserve">I. STATEWIDE MARKETING </t>
  </si>
  <si>
    <t>IOU Administrative Costs</t>
  </si>
  <si>
    <t>Statewide ME&amp;O contract</t>
  </si>
  <si>
    <t xml:space="preserve">I. TOTAL STATEWIDE MARKETING </t>
  </si>
  <si>
    <t>TOTAL AUTHORIZED UTILITY MARKETING BUDGET FOR 2012-2014</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</si>
  <si>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</si>
  <si>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</si>
  <si>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</si>
  <si>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</si>
  <si>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</si>
  <si>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</si>
  <si>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</si>
  <si>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</si>
  <si>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</si>
  <si>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</si>
  <si>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</si>
  <si>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</si>
  <si>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</si>
  <si>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Residential</t>
  </si>
  <si>
    <t>IV. TOTAL UTILITY MARKETING BY CUSTOMER SEGMENT</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</si>
  <si>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</si>
  <si>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</si>
  <si>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</si>
  <si>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r>
      <t>10:10 Summer Readiness</t>
    </r>
    <r>
      <rPr>
        <vertAlign val="superscript"/>
        <sz val="10"/>
        <rFont val="Calibri"/>
        <family val="2"/>
        <scheme val="minor"/>
      </rPr>
      <t xml:space="preserve"> (3)</t>
    </r>
  </si>
  <si>
    <t>Category 2</t>
  </si>
  <si>
    <t>From Summer Discount Plan Transition to 10:10 Summer Readiness</t>
  </si>
  <si>
    <t>Per Resolution E-4502, the Commission approved SCE's new Schedule 10/10 and associated program costs submitted in SCE Advice Letters 2721-E and 2721-E-A.  This fund shift is for the estimated implementation costs for the 10 For 10 Program.</t>
  </si>
  <si>
    <r>
      <t>(3) Per Advice Letter 2721-E-A, 10:10 Summer Readiness Program anticipates $3</t>
    </r>
    <r>
      <rPr>
        <b/>
        <sz val="10"/>
        <rFont val="Calibri"/>
        <family val="2"/>
        <scheme val="minor"/>
      </rPr>
      <t>.</t>
    </r>
    <r>
      <rPr>
        <sz val="10"/>
        <rFont val="Calibri"/>
        <family val="2"/>
        <scheme val="minor"/>
      </rPr>
      <t>3 million to be transferred from funds previously approved in D. 11-11-002 for SCE's Summer Discount Plan Transition.</t>
    </r>
  </si>
  <si>
    <t>10:10 Summer Readiness</t>
  </si>
  <si>
    <t>Auto DR / Technology Incentives (AutoDR-TI)</t>
  </si>
  <si>
    <t>SCE Demand Response Programs and Activities</t>
  </si>
  <si>
    <t>2012-2014 Customer Communication, Marketing and Outreach</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</si>
  <si>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</si>
  <si>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</si>
  <si>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</si>
  <si>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</si>
  <si>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</si>
  <si>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</si>
  <si>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</si>
  <si>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</si>
  <si>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</si>
  <si>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</si>
  <si>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r>
      <t xml:space="preserve">2012-2014 </t>
    </r>
    <r>
      <rPr>
        <b/>
        <vertAlign val="superscript"/>
        <sz val="8"/>
        <rFont val="Calibri"/>
        <family val="2"/>
        <scheme val="minor"/>
      </rPr>
      <t>(1)</t>
    </r>
  </si>
  <si>
    <r>
      <t>2012-2014</t>
    </r>
    <r>
      <rPr>
        <b/>
        <vertAlign val="superscript"/>
        <sz val="8"/>
        <rFont val="Calibri"/>
        <family val="2"/>
        <scheme val="minor"/>
      </rPr>
      <t xml:space="preserve"> (1)</t>
    </r>
  </si>
  <si>
    <t>Total from Program, Rates &amp; Activities that do not require itemized accounting</t>
  </si>
  <si>
    <r>
      <t xml:space="preserve">Peak Time Rebate / Save Power Day (PTR) </t>
    </r>
    <r>
      <rPr>
        <b/>
        <vertAlign val="superscript"/>
        <sz val="10"/>
        <rFont val="Calibri"/>
        <family val="2"/>
      </rPr>
      <t>(2)</t>
    </r>
  </si>
  <si>
    <r>
      <t xml:space="preserve">Load Reduction MW </t>
    </r>
    <r>
      <rPr>
        <b/>
        <vertAlign val="superscript"/>
        <sz val="10"/>
        <rFont val="Calibri"/>
        <family val="2"/>
        <scheme val="minor"/>
      </rPr>
      <t>(2) (3)</t>
    </r>
  </si>
  <si>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</si>
  <si>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</si>
  <si>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</si>
  <si>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</si>
  <si>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</si>
  <si>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In D. 09-09-047 there were eight tasks defined for Statewide IDSM Pilot program. The total fund required for the eight tasks were $535,647 for 2012.  Due to minimal approval from D.12-04-045, the scope of work has been reduced to half with required fund of $126K in 2012. Fund shift is needed to be in compliance with D.09-09-047.</t>
  </si>
  <si>
    <t>Measurement and Evaluation</t>
  </si>
  <si>
    <t>DR Research Studies (CPUC)</t>
  </si>
  <si>
    <t>D. 12-04-045 limited the total budget for 2012 Commercial New Construction to $277,225 for Commercial New Construction Program. Stronger customers engagement and increased outreach activities to increase customer knowledge and participation in the programs has required aadditional funds to meet all commitments including those are carried over to 2013.</t>
  </si>
  <si>
    <t>D. 12-04-045 limited the total budget for 2012 WE&amp;T to $49,828. Higher than expected student engagement and increased curriculum development activities in order to meet IDSM strategic goals requires additional funds to meet all commitments including activities carried over to 2013.</t>
  </si>
  <si>
    <t>From DR Energy Leadership Partnership (ELP) to Statewide IDSM</t>
  </si>
  <si>
    <t>From DR Energy Leadership Partnership (ELP) to DR Institutional Partnership</t>
  </si>
  <si>
    <t>From Integrated DSM Marketing to Statewide IDSM</t>
  </si>
  <si>
    <t>From Integrated DSM Marketing to Commercial New Construction</t>
  </si>
  <si>
    <t>From Integrated DSM Marketing to Workforce Education &amp; Training Smart Students (SmartStudents)</t>
  </si>
  <si>
    <t>2013 Event Summary</t>
  </si>
  <si>
    <t>Year-to Date 2013 Expenditures</t>
  </si>
  <si>
    <t>2012
Total
Expenditures</t>
  </si>
  <si>
    <r>
      <t xml:space="preserve">2013 Expenditures of Carry-over Funds </t>
    </r>
    <r>
      <rPr>
        <b/>
        <vertAlign val="superscript"/>
        <sz val="12"/>
        <rFont val="Calibri"/>
        <family val="2"/>
        <scheme val="minor"/>
      </rPr>
      <t>(1)</t>
    </r>
  </si>
  <si>
    <t>2012-2014
Total
Expenditures</t>
  </si>
  <si>
    <t>D.12-04-045 limited the total budget for the 2012 DR Institutional Partnership to $109,001. Increased customer interest from this sector has resulted in additional integrated education, outreach, coordination, and identification of partnership opportunities. Increased costs resulted from enhanced engagement from county properties, campus facilities, rehabilitation centers, and federal and state agencies, ramping up in late 2012. Fund shift is needed to meet these additional customer commitments.</t>
  </si>
  <si>
    <r>
      <t xml:space="preserve">2013 Expenditures </t>
    </r>
    <r>
      <rPr>
        <b/>
        <vertAlign val="superscript"/>
        <sz val="12"/>
        <rFont val="Calibri"/>
        <family val="2"/>
        <scheme val="minor"/>
      </rPr>
      <t>(1) (6)</t>
    </r>
  </si>
  <si>
    <t>6.  PTR Service Accounts reflects the total number of customers eligible for PTR notifications as of Jan 1, 2013.</t>
  </si>
  <si>
    <r>
      <t>Eligible Accounts
as of
Jan 1, 2013</t>
    </r>
    <r>
      <rPr>
        <b/>
        <vertAlign val="superscript"/>
        <sz val="10"/>
        <rFont val="Calibri"/>
        <family val="2"/>
        <scheme val="minor"/>
      </rPr>
      <t xml:space="preserve"> (6)</t>
    </r>
  </si>
  <si>
    <t>Real Time Pricing (RTP)</t>
  </si>
  <si>
    <t>Save Power Day (SPD/PTR)</t>
  </si>
  <si>
    <t>Summer Advantage Incentive (SAI/CPP)</t>
  </si>
  <si>
    <r>
      <t>Capacity Bidding Program (CBP) Day Ahead</t>
    </r>
    <r>
      <rPr>
        <vertAlign val="superscript"/>
        <sz val="10"/>
        <rFont val="Calibri"/>
        <family val="2"/>
        <scheme val="minor"/>
      </rPr>
      <t>(5)</t>
    </r>
  </si>
  <si>
    <r>
      <t>Capacity Bidding Program (CBP) Day Of</t>
    </r>
    <r>
      <rPr>
        <vertAlign val="superscript"/>
        <sz val="10"/>
        <rFont val="Calibri"/>
        <family val="2"/>
        <scheme val="minor"/>
      </rPr>
      <t>(5)</t>
    </r>
  </si>
  <si>
    <t>Base Interruptible Program (BIP) 30 Minute Option</t>
  </si>
  <si>
    <t>Base Interruptible Program (BIP) 15 Minute Option</t>
  </si>
  <si>
    <t>Capacity Bidding Program (CBP) Day Of</t>
  </si>
  <si>
    <t>Capacity Bidding Program (CBP) Day Ahead</t>
  </si>
  <si>
    <r>
      <t>Save Power Day (SPD/PTR)</t>
    </r>
    <r>
      <rPr>
        <vertAlign val="superscript"/>
        <sz val="10"/>
        <rFont val="Calibri"/>
        <family val="2"/>
        <scheme val="minor"/>
      </rPr>
      <t xml:space="preserve"> (7)</t>
    </r>
  </si>
  <si>
    <t>Summer Advantage Incentive &gt;=200kW (SAI/CPP)</t>
  </si>
  <si>
    <t>Summer Advantage Incentive &lt;200kW (SAI/CPP)</t>
  </si>
  <si>
    <r>
      <t>(7) 2012 funding for Save Power Day (SPD/PTR) was approved in D. 08-09-039. 2012 PTR expenses record to the Edison SmartConnect</t>
    </r>
    <r>
      <rPr>
        <vertAlign val="superscript"/>
        <sz val="8"/>
        <rFont val="Calibri"/>
        <family val="2"/>
        <scheme val="minor"/>
      </rPr>
      <t>TM</t>
    </r>
    <r>
      <rPr>
        <sz val="10"/>
        <rFont val="Calibri"/>
        <family val="2"/>
        <scheme val="minor"/>
      </rPr>
      <t xml:space="preserve"> Balancing Account (ESCBA).</t>
    </r>
  </si>
  <si>
    <t>AC Cycling : Summer Discount Plan - Transition</t>
  </si>
  <si>
    <t>2012-2014 Funding Cycle Customer Communication, Marketing, and Outreach</t>
  </si>
  <si>
    <t>Third Party Programs</t>
  </si>
  <si>
    <t>IDSM Continuous Energy Improvement</t>
  </si>
  <si>
    <t>RCx Initiative</t>
  </si>
  <si>
    <t>Upstream Auto-DR w/HVAC</t>
  </si>
  <si>
    <r>
      <t>Estimated Eligible Accounts
as of
Jan 1, 2013</t>
    </r>
    <r>
      <rPr>
        <b/>
        <vertAlign val="superscript"/>
        <sz val="10"/>
        <rFont val="Calibri"/>
        <family val="2"/>
        <scheme val="minor"/>
      </rPr>
      <t xml:space="preserve"> (1)(2)</t>
    </r>
  </si>
  <si>
    <t>Summer Discount Plan (SDP) - Commercial Base</t>
  </si>
  <si>
    <t>Summer Discount Plan (SDP) - Commercial Enhanced</t>
  </si>
  <si>
    <t>Summer Discount Plan (SDP) - Residential</t>
  </si>
  <si>
    <t>Summer Discount Plan (SDP) - Residential O-Switch</t>
  </si>
  <si>
    <t>(6) Negative expenses in January are a result of reversed accrual entries.</t>
  </si>
  <si>
    <t>(1) Per A.12-04-001, carryover program costs reported here are recorded in SCE's Demand Response Program Balancing Account (DRPBA), unless otherwise noted.</t>
  </si>
  <si>
    <r>
      <t>Technical Assistance &amp; Technology Incentives - Admin</t>
    </r>
    <r>
      <rPr>
        <vertAlign val="superscript"/>
        <sz val="10"/>
        <rFont val="Calibri"/>
        <family val="2"/>
        <scheme val="minor"/>
      </rPr>
      <t xml:space="preserve"> (2)</t>
    </r>
  </si>
  <si>
    <r>
      <t>Technical Assistance &amp; Technology Incentives - Incentives</t>
    </r>
    <r>
      <rPr>
        <vertAlign val="superscript"/>
        <sz val="10"/>
        <rFont val="Calibri"/>
        <family val="2"/>
        <scheme val="minor"/>
      </rPr>
      <t xml:space="preserve"> (2)</t>
    </r>
  </si>
  <si>
    <t>(2) TA&amp;TI expenses include Auto DR incentives for 2009-2011 projects.</t>
  </si>
  <si>
    <t>(3) Negative expenses in January are a result of reversed accrual entries.</t>
  </si>
  <si>
    <r>
      <t>January</t>
    </r>
    <r>
      <rPr>
        <b/>
        <vertAlign val="superscript"/>
        <sz val="10"/>
        <rFont val="Calibri"/>
        <family val="2"/>
        <scheme val="minor"/>
      </rPr>
      <t>(3)</t>
    </r>
  </si>
  <si>
    <t>AC Cycling : Summer Discount Plan (SDP) Transition</t>
  </si>
  <si>
    <t>5.  During November-April CBP is not active and "N/A" is entered for the total Service Accounts for these months. During May-October the Service Accounts listed reflect the total number of nominated accounts.</t>
  </si>
  <si>
    <t>(5) SDP Transition Program-to-Date Total Expenditures and 3-Year Funding includes 2011 &amp; 2012 funding authorized in D.11-11-002. Category 9 Program-to-Date Total Expenditures and 3-Year Funding includes 2012 funding authorized in D.12-04-045 &amp; 2013-2014 funding authorized in D.12-11-015. DR Contracts 3-Year funding included 
2013-2014 funding authorized in D.13-01-024.</t>
  </si>
  <si>
    <r>
      <t>January</t>
    </r>
    <r>
      <rPr>
        <b/>
        <vertAlign val="superscript"/>
        <sz val="10"/>
        <rFont val="Calibri"/>
        <family val="2"/>
        <scheme val="minor"/>
      </rPr>
      <t>(6)</t>
    </r>
  </si>
  <si>
    <r>
      <t xml:space="preserve">Auto DR / Technology Incentives (AutoDR-TI) </t>
    </r>
    <r>
      <rPr>
        <vertAlign val="superscript"/>
        <sz val="10"/>
        <rFont val="Calibri"/>
        <family val="2"/>
        <scheme val="minor"/>
      </rPr>
      <t>(3)</t>
    </r>
  </si>
  <si>
    <r>
      <t xml:space="preserve">II. UTILITY MARKETING BY ACTIVITY </t>
    </r>
    <r>
      <rPr>
        <b/>
        <vertAlign val="superscript"/>
        <sz val="12"/>
        <rFont val="Calibri"/>
        <family val="2"/>
      </rPr>
      <t>(1)</t>
    </r>
  </si>
  <si>
    <t xml:space="preserve">(1)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</si>
  <si>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</si>
  <si>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</si>
  <si>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</si>
  <si>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</si>
  <si>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</si>
  <si>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</si>
  <si>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Program Eligibility and Average Load Impacts based on April 1, 2013 compliance filing</t>
  </si>
  <si>
    <t>Average Ex Ante Load Impact kW/Customer = Average kW / Customer, under 1-in-2 weather conditions, of an event that would occur from 1 - 6 pm on the system peak day of the month, as reported in the load impact reports filed April 1, 2013.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t>
  </si>
  <si>
    <t>2.  PTR Service Accounts reflects the total number of customers eligible for PTR notifications as of Jan 1, 2013.</t>
  </si>
  <si>
    <t>Estimated Average Ex Post Load Impact kW / Customer = Average kW / Customer service account over actual event hours during the 1 - 6 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June and September as the load impacts for these months are negative.</t>
  </si>
  <si>
    <t>1.  Ex Ante Estimated MW = The monthly ex ante average load impact per customer reported in the annual April 1, 2013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these months in previous years no ex ante data is available.</t>
  </si>
  <si>
    <t>2.  Ex Post Estimated MW = The annual ex post average load impact per customer reported in the annual April 1, 2013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preceding year when or if events occurred. New programs report "n/a", as there were no prior events.  Ex Post OBMC Load Impacts are based on program year 2008.</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</si>
  <si>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</si>
  <si>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</si>
  <si>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t>.</t>
  </si>
  <si>
    <r>
      <t>Estimated Eligible Accounts
as of
Jan 1, 2013</t>
    </r>
    <r>
      <rPr>
        <b/>
        <vertAlign val="superscript"/>
        <sz val="10"/>
        <rFont val="Calibri"/>
        <family val="2"/>
        <scheme val="minor"/>
      </rPr>
      <t xml:space="preserve"> (1)(2)(3)</t>
    </r>
  </si>
  <si>
    <t>3.  Effective April 1, 2013, DBP is available to all non-residential customers.</t>
  </si>
  <si>
    <r>
      <t>3-Year Funding
2012-2014
(D.12-04-045)</t>
    </r>
    <r>
      <rPr>
        <b/>
        <vertAlign val="superscript"/>
        <sz val="10"/>
        <rFont val="Calibri"/>
        <family val="2"/>
        <scheme val="minor"/>
      </rPr>
      <t>(5)(8)</t>
    </r>
  </si>
  <si>
    <t>From SDP Residential Transition to SDP Commercial Transition</t>
  </si>
  <si>
    <t>D. 13-04-017 Allows a one-time fundshift from Summer Discount Plan (SDP) Residential Transition to Summer Discount Plan (SDP) Commercial Transition</t>
  </si>
  <si>
    <t>Category 2 to
Category 4</t>
  </si>
  <si>
    <t>From SDP Residential Transition to Auto-DR</t>
  </si>
  <si>
    <t>D. 13-04-017 Allows a one-time fundshift from Summer Discount Plan (SDP) Residential Transition to Auto-DR</t>
  </si>
  <si>
    <t>From SDP Residential Transition to Emerging Markets &amp; Technologies</t>
  </si>
  <si>
    <t>D. 13-04-017 Allows a one-time fundshift from Summer Discount Plan (SDP) Residential Transition to Emerging Markets &amp; Technologies</t>
  </si>
  <si>
    <t>Category 2 to
Category 7</t>
  </si>
  <si>
    <t>From SDP Residential Transition to Marketing, Education and Outreach - Statewide Emergency Alert Marketing</t>
  </si>
  <si>
    <t>D. 13-04-017 Allows a one-time fundshift from Summer Discount Plan (SDP) Residential Transition to Marketing Education and Outreach - Statewide Emergency Alert Marketing</t>
  </si>
  <si>
    <t>From SDP Residential Transition to Marketing, Education and Outreach - Other Local Marketing: Summer Discount Plan (SDP) Residential</t>
  </si>
  <si>
    <t>D. 13-04-017 Allows a one-time fundshift from Summer Discount Plan (SDP) Residential Transition to Marketing, Education and Outreach - Other Local Marketing: Summer Discount Plan (SDP) Residential</t>
  </si>
  <si>
    <t>From SDP Residential Transition to Marketing, Education and Outreach - Other Local Marketing: Summer Discount Plan (SDP) Commercial</t>
  </si>
  <si>
    <t>D. 13-04-017 Allows a one-time fundshift from Summer Discount Plan (SDP) Residential Transition to Marketing, Education and Outreach - Other Local Marketing: Summer Discount Plan (SDP) Commercial</t>
  </si>
  <si>
    <t>AC Cycling : Summer Discount Plan (SDP) - Residential Transition</t>
  </si>
  <si>
    <t>2012-2014
Authorized Budget (if Applicable)</t>
  </si>
  <si>
    <t>(9) Amounts for fundshifting activities authorized in D.13-04-017 are reflected and also shown on the Fundshift log.</t>
  </si>
  <si>
    <r>
      <t>Fundshift Adjustments</t>
    </r>
    <r>
      <rPr>
        <b/>
        <vertAlign val="superscript"/>
        <sz val="10"/>
        <rFont val="Calibri"/>
        <family val="2"/>
        <scheme val="minor"/>
      </rPr>
      <t xml:space="preserve"> (4)(9)</t>
    </r>
  </si>
  <si>
    <t xml:space="preserve">(2) Except for AMP Contacts/DR Contracts, Incentive data is preliminary and subject to change based on billing records.  </t>
  </si>
  <si>
    <t>CBP - Capacity Bidding Program - Day Ahead (1-4)</t>
  </si>
  <si>
    <t>CBP - Capacity Bidding Program - Day Ahead (2-6)</t>
  </si>
  <si>
    <t>CBP - Capacity Bidding Program - Day Ahead (4-8)</t>
  </si>
  <si>
    <t>Heat Rate</t>
  </si>
  <si>
    <t>12PM - 3PM</t>
  </si>
  <si>
    <t>1PM - 5PM</t>
  </si>
  <si>
    <t>2PM - 4PM</t>
  </si>
  <si>
    <t>4PM - 5PM</t>
  </si>
  <si>
    <t>3PM - 5PM</t>
  </si>
  <si>
    <t>2PM - 6PM</t>
  </si>
  <si>
    <t>2PM - 5PM</t>
  </si>
  <si>
    <r>
      <t>Event Beginning - End</t>
    </r>
    <r>
      <rPr>
        <b/>
        <vertAlign val="superscript"/>
        <sz val="10"/>
        <rFont val="Calibri"/>
        <family val="2"/>
        <scheme val="minor"/>
      </rPr>
      <t xml:space="preserve"> (5)</t>
    </r>
  </si>
  <si>
    <t>CBP - Capacity Bidding Program - Day Of (1-4)</t>
  </si>
  <si>
    <t>CBP - Capacity Bidding Program - Day Of (2-6)</t>
  </si>
  <si>
    <t>12PM - 6PM</t>
  </si>
  <si>
    <t>Energy Prices</t>
  </si>
  <si>
    <t>AMP - Aggregator Managed Programs - Day Ahead</t>
  </si>
  <si>
    <t>System Territory</t>
  </si>
  <si>
    <t>Area Called</t>
  </si>
  <si>
    <t>AMP - Aggregator Managed Programs - Day Of</t>
  </si>
  <si>
    <t>Buyer/Seller Directed Test</t>
  </si>
  <si>
    <t>Results Pending</t>
  </si>
  <si>
    <t xml:space="preserve">          PTR:  The average performance per customer enrolled in event notifications utilizing a 3 in 5 baseline with no day-of adjustment</t>
  </si>
  <si>
    <t>(8) 3-Year Funding 2012-2014 for Flex Alert includes $12,000,000 approved in D.13-04-021 and recorded to SCE's Statewide Marketing, Education &amp; Outreach Balancing Account (SME&amp;OBA).</t>
  </si>
  <si>
    <t>12PM - 1PM/3PM - 4PM</t>
  </si>
  <si>
    <t>DBP - Demand Bidding Program</t>
  </si>
  <si>
    <t>12PM - 8PM</t>
  </si>
  <si>
    <t>Technical Assistance &amp; Technology Incentives (TA&amp;TI) commitments outstanding as of 6/30/2013</t>
  </si>
  <si>
    <t>Detailed Breakdown of MW To Date in TA/Auto DR-TI Programs</t>
  </si>
  <si>
    <t>Category 4 :  Emerging &amp; Enabling Technologies</t>
  </si>
  <si>
    <t>Category 5 :  Pilots</t>
  </si>
  <si>
    <t>Category 3 :  DR Provider/Aggregated Managed Programs</t>
  </si>
  <si>
    <t>Category 2 :  Price Responsive Programs</t>
  </si>
  <si>
    <t>Category 1 :  Reliability Programs</t>
  </si>
  <si>
    <t>Statewide Marketing - Flex Alert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</si>
</sst>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0.000000000000000"/>
    <numFmt numFmtId="179" formatCode="0.0\ &quot;MW&quot;"/>
  </numFmts>
  <fonts count="112" x14ac:knownFonts="1">
    <font>
      <sz val="8"/>
      <color theme="1"/>
      <name val="Tahoma"/>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sz val="8"/>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theme="0" tint="-0.499984740745262"/>
      <name val="Calibri"/>
      <family val="2"/>
      <scheme val="minor"/>
    </font>
    <font>
      <sz val="10"/>
      <color rgb="FFFF0000"/>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8"/>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b/>
      <vertAlign val="superscript"/>
      <sz val="8"/>
      <name val="Calibri"/>
      <family val="2"/>
      <scheme val="minor"/>
    </font>
    <font>
      <sz val="10"/>
      <color theme="0"/>
      <name val="Calibri"/>
      <family val="2"/>
    </font>
    <font>
      <b/>
      <vertAlign val="superscript"/>
      <sz val="10"/>
      <name val="Calibri"/>
      <family val="2"/>
    </font>
    <font>
      <sz val="10"/>
      <name val="Arial"/>
      <family val="2"/>
    </font>
    <font>
      <b/>
      <sz val="10"/>
      <color theme="1"/>
      <name val="Calibri"/>
      <family val="2"/>
    </font>
    <font>
      <sz val="10"/>
      <color theme="1"/>
      <name val="Calibri"/>
      <family val="2"/>
      <scheme val="minor"/>
    </font>
    <font>
      <sz val="10"/>
      <name val="Arial"/>
    </font>
  </fonts>
  <fills count="101">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s>
  <borders count="68">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s>
  <cellStyleXfs count="1761">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7" fillId="0" borderId="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3" fillId="31"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 borderId="1"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7" fillId="34" borderId="40"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0" fontId="28" fillId="24" borderId="41" applyNumberFormat="0" applyAlignment="0" applyProtection="0"/>
    <xf numFmtId="43" fontId="29" fillId="0" borderId="0" applyFont="0" applyFill="0" applyBorder="0" applyAlignment="0" applyProtection="0"/>
    <xf numFmtId="43" fontId="29" fillId="0" borderId="0" applyFont="0" applyFill="0" applyBorder="0" applyAlignment="0" applyProtection="0"/>
    <xf numFmtId="176"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3" fillId="0" borderId="42"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6" fillId="32" borderId="40" applyNumberFormat="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7" fillId="0" borderId="45" applyNumberFormat="0" applyFill="0" applyAlignment="0" applyProtection="0"/>
    <xf numFmtId="0" fontId="38" fillId="39" borderId="0" applyNumberFormat="0" applyBorder="0" applyAlignment="0" applyProtection="0"/>
    <xf numFmtId="0" fontId="38" fillId="32" borderId="0" applyNumberFormat="0" applyBorder="0" applyAlignment="0" applyProtection="0"/>
    <xf numFmtId="0" fontId="38" fillId="39"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 fillId="0" borderId="0"/>
    <xf numFmtId="0" fontId="29" fillId="0" borderId="0"/>
    <xf numFmtId="0" fontId="29" fillId="0" borderId="0"/>
    <xf numFmtId="0" fontId="39" fillId="0" borderId="0"/>
    <xf numFmtId="0" fontId="29" fillId="0" borderId="0"/>
    <xf numFmtId="0" fontId="29"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0" fontId="41" fillId="34" borderId="47"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42" fillId="39" borderId="48" applyNumberFormat="0" applyProtection="0">
      <alignment vertical="center"/>
    </xf>
    <xf numFmtId="4" fontId="43" fillId="39" borderId="48" applyNumberFormat="0" applyProtection="0">
      <alignment vertical="center"/>
    </xf>
    <xf numFmtId="4" fontId="42" fillId="39" borderId="48" applyNumberFormat="0" applyProtection="0">
      <alignment horizontal="left" vertical="center" indent="1"/>
    </xf>
    <xf numFmtId="0" fontId="42" fillId="39" borderId="48" applyNumberFormat="0" applyProtection="0">
      <alignment horizontal="left" vertical="top" indent="1"/>
    </xf>
    <xf numFmtId="4" fontId="42" fillId="8" borderId="0" applyNumberFormat="0" applyProtection="0">
      <alignment horizontal="left" vertical="center" indent="1"/>
    </xf>
    <xf numFmtId="4" fontId="17" fillId="13" borderId="48" applyNumberFormat="0" applyProtection="0">
      <alignment horizontal="right" vertical="center"/>
    </xf>
    <xf numFmtId="4" fontId="17" fillId="13" borderId="48" applyNumberFormat="0" applyProtection="0">
      <alignment horizontal="right" vertical="center"/>
    </xf>
    <xf numFmtId="4" fontId="17" fillId="9" borderId="48" applyNumberFormat="0" applyProtection="0">
      <alignment horizontal="right" vertical="center"/>
    </xf>
    <xf numFmtId="4" fontId="17" fillId="9" borderId="48" applyNumberFormat="0" applyProtection="0">
      <alignment horizontal="right" vertical="center"/>
    </xf>
    <xf numFmtId="4" fontId="17" fillId="40" borderId="48" applyNumberFormat="0" applyProtection="0">
      <alignment horizontal="right" vertical="center"/>
    </xf>
    <xf numFmtId="4" fontId="17" fillId="40" borderId="48" applyNumberFormat="0" applyProtection="0">
      <alignment horizontal="right" vertical="center"/>
    </xf>
    <xf numFmtId="4" fontId="17" fillId="41" borderId="48" applyNumberFormat="0" applyProtection="0">
      <alignment horizontal="right" vertical="center"/>
    </xf>
    <xf numFmtId="4" fontId="17" fillId="41" borderId="48" applyNumberFormat="0" applyProtection="0">
      <alignment horizontal="right" vertical="center"/>
    </xf>
    <xf numFmtId="4" fontId="17" fillId="42" borderId="48" applyNumberFormat="0" applyProtection="0">
      <alignment horizontal="right" vertical="center"/>
    </xf>
    <xf numFmtId="4" fontId="17" fillId="42" borderId="48" applyNumberFormat="0" applyProtection="0">
      <alignment horizontal="right" vertical="center"/>
    </xf>
    <xf numFmtId="4" fontId="17" fillId="43" borderId="48" applyNumberFormat="0" applyProtection="0">
      <alignment horizontal="right" vertical="center"/>
    </xf>
    <xf numFmtId="4" fontId="17" fillId="43" borderId="48" applyNumberFormat="0" applyProtection="0">
      <alignment horizontal="right" vertical="center"/>
    </xf>
    <xf numFmtId="4" fontId="17" fillId="15" borderId="48" applyNumberFormat="0" applyProtection="0">
      <alignment horizontal="right" vertical="center"/>
    </xf>
    <xf numFmtId="4" fontId="17" fillId="15" borderId="48" applyNumberFormat="0" applyProtection="0">
      <alignment horizontal="right" vertical="center"/>
    </xf>
    <xf numFmtId="4" fontId="17" fillId="44" borderId="48" applyNumberFormat="0" applyProtection="0">
      <alignment horizontal="right" vertical="center"/>
    </xf>
    <xf numFmtId="4" fontId="17" fillId="44" borderId="48" applyNumberFormat="0" applyProtection="0">
      <alignment horizontal="right" vertical="center"/>
    </xf>
    <xf numFmtId="4" fontId="17" fillId="45" borderId="48" applyNumberFormat="0" applyProtection="0">
      <alignment horizontal="right" vertical="center"/>
    </xf>
    <xf numFmtId="4" fontId="17" fillId="45" borderId="48" applyNumberFormat="0" applyProtection="0">
      <alignment horizontal="right" vertical="center"/>
    </xf>
    <xf numFmtId="4" fontId="42" fillId="46" borderId="49" applyNumberFormat="0" applyProtection="0">
      <alignment horizontal="left" vertical="center" indent="1"/>
    </xf>
    <xf numFmtId="4" fontId="17" fillId="47" borderId="0" applyNumberFormat="0" applyProtection="0">
      <alignment horizontal="left" vertical="center" indent="1"/>
    </xf>
    <xf numFmtId="4" fontId="17" fillId="47"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17" fillId="8" borderId="48" applyNumberFormat="0" applyProtection="0">
      <alignment horizontal="right" vertical="center"/>
    </xf>
    <xf numFmtId="4" fontId="17" fillId="8" borderId="48" applyNumberFormat="0" applyProtection="0">
      <alignment horizontal="right" vertical="center"/>
    </xf>
    <xf numFmtId="4" fontId="17" fillId="47" borderId="0" applyNumberFormat="0" applyProtection="0">
      <alignment horizontal="left" vertical="center" indent="1"/>
    </xf>
    <xf numFmtId="4" fontId="17" fillId="47" borderId="0" applyNumberFormat="0" applyProtection="0">
      <alignment horizontal="left" vertical="center" indent="1"/>
    </xf>
    <xf numFmtId="4" fontId="17" fillId="8" borderId="0" applyNumberFormat="0" applyProtection="0">
      <alignment horizontal="left" vertical="center" indent="1"/>
    </xf>
    <xf numFmtId="4" fontId="17" fillId="8" borderId="0"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47" borderId="48" applyNumberFormat="0" applyProtection="0">
      <alignment horizontal="left" vertical="top" indent="1"/>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45" fillId="14" borderId="50" applyBorder="0"/>
    <xf numFmtId="4" fontId="17" fillId="10" borderId="48" applyNumberFormat="0" applyProtection="0">
      <alignment vertical="center"/>
    </xf>
    <xf numFmtId="4" fontId="17" fillId="10" borderId="48" applyNumberFormat="0" applyProtection="0">
      <alignment vertical="center"/>
    </xf>
    <xf numFmtId="4" fontId="46" fillId="10" borderId="48" applyNumberFormat="0" applyProtection="0">
      <alignment vertical="center"/>
    </xf>
    <xf numFmtId="4" fontId="17" fillId="10" borderId="48" applyNumberFormat="0" applyProtection="0">
      <alignment horizontal="left" vertical="center" indent="1"/>
    </xf>
    <xf numFmtId="4" fontId="17" fillId="10" borderId="48" applyNumberFormat="0" applyProtection="0">
      <alignment horizontal="left" vertical="center" indent="1"/>
    </xf>
    <xf numFmtId="0" fontId="17" fillId="10" borderId="48" applyNumberFormat="0" applyProtection="0">
      <alignment horizontal="left" vertical="top" indent="1"/>
    </xf>
    <xf numFmtId="0" fontId="17" fillId="10" borderId="48" applyNumberFormat="0" applyProtection="0">
      <alignment horizontal="left" vertical="top" indent="1"/>
    </xf>
    <xf numFmtId="4" fontId="17" fillId="47" borderId="48" applyNumberFormat="0" applyProtection="0">
      <alignment horizontal="right" vertical="center"/>
    </xf>
    <xf numFmtId="4" fontId="17" fillId="47" borderId="48" applyNumberFormat="0" applyProtection="0">
      <alignment horizontal="right" vertical="center"/>
    </xf>
    <xf numFmtId="4" fontId="46" fillId="47" borderId="48" applyNumberFormat="0" applyProtection="0">
      <alignment horizontal="right" vertical="center"/>
    </xf>
    <xf numFmtId="4" fontId="17" fillId="8" borderId="48" applyNumberFormat="0" applyProtection="0">
      <alignment horizontal="left" vertical="center" indent="1"/>
    </xf>
    <xf numFmtId="4" fontId="17" fillId="8" borderId="48" applyNumberFormat="0" applyProtection="0">
      <alignment horizontal="left" vertical="center" indent="1"/>
    </xf>
    <xf numFmtId="0" fontId="17" fillId="8" borderId="48" applyNumberFormat="0" applyProtection="0">
      <alignment horizontal="left" vertical="top" indent="1"/>
    </xf>
    <xf numFmtId="0" fontId="17" fillId="8" borderId="48" applyNumberFormat="0" applyProtection="0">
      <alignment horizontal="left" vertical="top" indent="1"/>
    </xf>
    <xf numFmtId="4" fontId="47" fillId="48" borderId="0" applyNumberFormat="0" applyProtection="0">
      <alignment horizontal="left" vertical="center" indent="1"/>
    </xf>
    <xf numFmtId="4" fontId="47" fillId="48" borderId="0" applyNumberFormat="0" applyProtection="0">
      <alignment horizontal="left" vertical="center" indent="1"/>
    </xf>
    <xf numFmtId="4" fontId="47" fillId="48" borderId="0" applyNumberFormat="0" applyProtection="0">
      <alignment horizontal="left" vertical="center" indent="1"/>
    </xf>
    <xf numFmtId="0" fontId="48" fillId="49" borderId="28"/>
    <xf numFmtId="4" fontId="49" fillId="47" borderId="48" applyNumberFormat="0" applyProtection="0">
      <alignment horizontal="right" vertical="center"/>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30" fillId="0" borderId="5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52" fillId="0" borderId="0"/>
    <xf numFmtId="0" fontId="2" fillId="0" borderId="0"/>
    <xf numFmtId="0" fontId="53" fillId="0" borderId="0"/>
    <xf numFmtId="44" fontId="59" fillId="0" borderId="0" applyFont="0" applyFill="0" applyBorder="0" applyAlignment="0" applyProtection="0"/>
    <xf numFmtId="0" fontId="60" fillId="0" borderId="0" applyNumberFormat="0" applyFill="0" applyBorder="0" applyAlignment="0" applyProtection="0"/>
    <xf numFmtId="0" fontId="1" fillId="0" borderId="0"/>
    <xf numFmtId="0" fontId="48" fillId="81" borderId="0"/>
    <xf numFmtId="0" fontId="23" fillId="82" borderId="0" applyNumberFormat="0" applyBorder="0" applyAlignment="0" applyProtection="0"/>
    <xf numFmtId="0" fontId="23" fillId="28" borderId="0" applyNumberFormat="0" applyBorder="0" applyAlignment="0" applyProtection="0"/>
    <xf numFmtId="0" fontId="24" fillId="83" borderId="0" applyNumberFormat="0" applyBorder="0" applyAlignment="0" applyProtection="0"/>
    <xf numFmtId="0" fontId="23" fillId="84" borderId="0" applyNumberFormat="0" applyBorder="0" applyAlignment="0" applyProtection="0"/>
    <xf numFmtId="0" fontId="23" fillId="27" borderId="0" applyNumberFormat="0" applyBorder="0" applyAlignment="0" applyProtection="0"/>
    <xf numFmtId="0" fontId="24" fillId="23" borderId="0" applyNumberFormat="0" applyBorder="0" applyAlignment="0" applyProtection="0"/>
    <xf numFmtId="0" fontId="24" fillId="85" borderId="0" applyNumberFormat="0" applyBorder="0" applyAlignment="0" applyProtection="0"/>
    <xf numFmtId="0" fontId="23" fillId="86" borderId="0" applyNumberFormat="0" applyBorder="0" applyAlignment="0" applyProtection="0"/>
    <xf numFmtId="0" fontId="23" fillId="87" borderId="0" applyNumberFormat="0" applyBorder="0" applyAlignment="0" applyProtection="0"/>
    <xf numFmtId="0" fontId="24" fillId="88" borderId="0" applyNumberFormat="0" applyBorder="0" applyAlignment="0" applyProtection="0"/>
    <xf numFmtId="0" fontId="24" fillId="89" borderId="0" applyNumberFormat="0" applyBorder="0" applyAlignment="0" applyProtection="0"/>
    <xf numFmtId="0" fontId="23" fillId="84" borderId="0" applyNumberFormat="0" applyBorder="0" applyAlignment="0" applyProtection="0"/>
    <xf numFmtId="0" fontId="23" fillId="24" borderId="0" applyNumberFormat="0" applyBorder="0" applyAlignment="0" applyProtection="0"/>
    <xf numFmtId="0" fontId="24" fillId="27" borderId="0" applyNumberFormat="0" applyBorder="0" applyAlignment="0" applyProtection="0"/>
    <xf numFmtId="0" fontId="24" fillId="83" borderId="0" applyNumberFormat="0" applyBorder="0" applyAlignment="0" applyProtection="0"/>
    <xf numFmtId="0" fontId="23" fillId="26"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3" fillId="32" borderId="0" applyNumberFormat="0" applyBorder="0" applyAlignment="0" applyProtection="0"/>
    <xf numFmtId="0" fontId="24" fillId="91" borderId="0" applyNumberFormat="0" applyBorder="0" applyAlignment="0" applyProtection="0"/>
    <xf numFmtId="0" fontId="80" fillId="31" borderId="0" applyNumberFormat="0" applyBorder="0" applyAlignment="0" applyProtection="0"/>
    <xf numFmtId="0" fontId="81" fillId="92" borderId="60" applyNumberFormat="0" applyAlignment="0" applyProtection="0"/>
    <xf numFmtId="0" fontId="28" fillId="89" borderId="41" applyNumberFormat="0" applyAlignment="0" applyProtection="0"/>
    <xf numFmtId="0" fontId="30" fillId="93" borderId="0" applyNumberFormat="0" applyBorder="0" applyAlignment="0" applyProtection="0"/>
    <xf numFmtId="0" fontId="30" fillId="94" borderId="0" applyNumberFormat="0" applyBorder="0" applyAlignment="0" applyProtection="0"/>
    <xf numFmtId="0" fontId="23" fillId="87" borderId="0" applyNumberFormat="0" applyBorder="0" applyAlignment="0" applyProtection="0"/>
    <xf numFmtId="0" fontId="34" fillId="0" borderId="61" applyNumberFormat="0" applyFill="0" applyAlignment="0" applyProtection="0"/>
    <xf numFmtId="0" fontId="35" fillId="0" borderId="62" applyNumberFormat="0" applyFill="0" applyAlignment="0" applyProtection="0"/>
    <xf numFmtId="0" fontId="36" fillId="32" borderId="60" applyNumberFormat="0" applyAlignment="0" applyProtection="0"/>
    <xf numFmtId="0" fontId="32" fillId="0" borderId="63" applyNumberFormat="0" applyFill="0" applyAlignment="0" applyProtection="0"/>
    <xf numFmtId="0" fontId="32" fillId="32" borderId="0" applyNumberFormat="0" applyBorder="0" applyAlignment="0" applyProtection="0"/>
    <xf numFmtId="0" fontId="48" fillId="31" borderId="60" applyNumberFormat="0" applyFont="0" applyAlignment="0" applyProtection="0"/>
    <xf numFmtId="0" fontId="41" fillId="92" borderId="47" applyNumberFormat="0" applyAlignment="0" applyProtection="0"/>
    <xf numFmtId="4" fontId="48" fillId="39" borderId="60" applyNumberFormat="0" applyProtection="0">
      <alignment vertical="center"/>
    </xf>
    <xf numFmtId="4" fontId="83" fillId="95" borderId="60" applyNumberFormat="0" applyProtection="0">
      <alignment vertical="center"/>
    </xf>
    <xf numFmtId="4" fontId="48" fillId="95" borderId="60" applyNumberFormat="0" applyProtection="0">
      <alignment horizontal="left" vertical="center" indent="1"/>
    </xf>
    <xf numFmtId="0" fontId="77" fillId="39" borderId="48" applyNumberFormat="0" applyProtection="0">
      <alignment horizontal="left" vertical="top" indent="1"/>
    </xf>
    <xf numFmtId="4" fontId="48" fillId="96" borderId="60" applyNumberFormat="0" applyProtection="0">
      <alignment horizontal="left" vertical="center" indent="1"/>
    </xf>
    <xf numFmtId="4" fontId="48" fillId="13" borderId="60" applyNumberFormat="0" applyProtection="0">
      <alignment horizontal="right" vertical="center"/>
    </xf>
    <xf numFmtId="4" fontId="48" fillId="97" borderId="60" applyNumberFormat="0" applyProtection="0">
      <alignment horizontal="right" vertical="center"/>
    </xf>
    <xf numFmtId="4" fontId="48" fillId="40" borderId="64" applyNumberFormat="0" applyProtection="0">
      <alignment horizontal="right" vertical="center"/>
    </xf>
    <xf numFmtId="4" fontId="48" fillId="41" borderId="60" applyNumberFormat="0" applyProtection="0">
      <alignment horizontal="right" vertical="center"/>
    </xf>
    <xf numFmtId="4" fontId="48" fillId="42" borderId="60" applyNumberFormat="0" applyProtection="0">
      <alignment horizontal="right" vertical="center"/>
    </xf>
    <xf numFmtId="4" fontId="48" fillId="43" borderId="60" applyNumberFormat="0" applyProtection="0">
      <alignment horizontal="right" vertical="center"/>
    </xf>
    <xf numFmtId="4" fontId="48" fillId="15" borderId="60" applyNumberFormat="0" applyProtection="0">
      <alignment horizontal="right" vertical="center"/>
    </xf>
    <xf numFmtId="4" fontId="48" fillId="44" borderId="60" applyNumberFormat="0" applyProtection="0">
      <alignment horizontal="right" vertical="center"/>
    </xf>
    <xf numFmtId="4" fontId="48" fillId="45" borderId="60" applyNumberFormat="0" applyProtection="0">
      <alignment horizontal="right" vertical="center"/>
    </xf>
    <xf numFmtId="4" fontId="48" fillId="46" borderId="64" applyNumberFormat="0" applyProtection="0">
      <alignment horizontal="left" vertical="center" indent="1"/>
    </xf>
    <xf numFmtId="4" fontId="2" fillId="14" borderId="64" applyNumberFormat="0" applyProtection="0">
      <alignment horizontal="left" vertical="center" indent="1"/>
    </xf>
    <xf numFmtId="4" fontId="2" fillId="14" borderId="64" applyNumberFormat="0" applyProtection="0">
      <alignment horizontal="left" vertical="center" indent="1"/>
    </xf>
    <xf numFmtId="4" fontId="48" fillId="8" borderId="60" applyNumberFormat="0" applyProtection="0">
      <alignment horizontal="right" vertical="center"/>
    </xf>
    <xf numFmtId="4" fontId="48" fillId="47" borderId="64" applyNumberFormat="0" applyProtection="0">
      <alignment horizontal="left" vertical="center" indent="1"/>
    </xf>
    <xf numFmtId="4" fontId="48" fillId="8" borderId="64" applyNumberFormat="0" applyProtection="0">
      <alignment horizontal="left" vertical="center" indent="1"/>
    </xf>
    <xf numFmtId="0" fontId="48" fillId="16" borderId="60" applyNumberFormat="0" applyProtection="0">
      <alignment horizontal="left" vertical="center" indent="1"/>
    </xf>
    <xf numFmtId="0" fontId="48" fillId="14" borderId="48" applyNumberFormat="0" applyProtection="0">
      <alignment horizontal="left" vertical="top" indent="1"/>
    </xf>
    <xf numFmtId="0" fontId="48" fillId="98" borderId="60" applyNumberFormat="0" applyProtection="0">
      <alignment horizontal="left" vertical="center" indent="1"/>
    </xf>
    <xf numFmtId="0" fontId="48" fillId="8" borderId="48" applyNumberFormat="0" applyProtection="0">
      <alignment horizontal="left" vertical="top" indent="1"/>
    </xf>
    <xf numFmtId="0" fontId="48" fillId="12" borderId="60" applyNumberFormat="0" applyProtection="0">
      <alignment horizontal="left" vertical="center" indent="1"/>
    </xf>
    <xf numFmtId="0" fontId="48" fillId="12" borderId="48" applyNumberFormat="0" applyProtection="0">
      <alignment horizontal="left" vertical="top" indent="1"/>
    </xf>
    <xf numFmtId="0" fontId="48" fillId="47" borderId="60" applyNumberFormat="0" applyProtection="0">
      <alignment horizontal="left" vertical="center" indent="1"/>
    </xf>
    <xf numFmtId="0" fontId="48" fillId="47" borderId="48" applyNumberFormat="0" applyProtection="0">
      <alignment horizontal="left" vertical="top" indent="1"/>
    </xf>
    <xf numFmtId="0" fontId="48" fillId="11" borderId="65" applyNumberFormat="0">
      <protection locked="0"/>
    </xf>
    <xf numFmtId="4" fontId="76" fillId="10" borderId="48" applyNumberFormat="0" applyProtection="0">
      <alignment vertical="center"/>
    </xf>
    <xf numFmtId="4" fontId="83" fillId="99" borderId="28" applyNumberFormat="0" applyProtection="0">
      <alignment vertical="center"/>
    </xf>
    <xf numFmtId="4" fontId="76" fillId="16" borderId="48" applyNumberFormat="0" applyProtection="0">
      <alignment horizontal="left" vertical="center" indent="1"/>
    </xf>
    <xf numFmtId="0" fontId="76" fillId="10" borderId="48" applyNumberFormat="0" applyProtection="0">
      <alignment horizontal="left" vertical="top" indent="1"/>
    </xf>
    <xf numFmtId="4" fontId="48" fillId="0" borderId="60" applyNumberFormat="0" applyProtection="0">
      <alignment horizontal="right" vertical="center"/>
    </xf>
    <xf numFmtId="4" fontId="83" fillId="100" borderId="60" applyNumberFormat="0" applyProtection="0">
      <alignment horizontal="right" vertical="center"/>
    </xf>
    <xf numFmtId="4" fontId="48" fillId="96" borderId="60" applyNumberFormat="0" applyProtection="0">
      <alignment horizontal="left" vertical="center" indent="1"/>
    </xf>
    <xf numFmtId="0" fontId="76" fillId="8" borderId="48" applyNumberFormat="0" applyProtection="0">
      <alignment horizontal="left" vertical="top" indent="1"/>
    </xf>
    <xf numFmtId="4" fontId="78" fillId="48" borderId="64" applyNumberFormat="0" applyProtection="0">
      <alignment horizontal="left" vertical="center" indent="1"/>
    </xf>
    <xf numFmtId="4" fontId="79" fillId="11" borderId="60" applyNumberFormat="0" applyProtection="0">
      <alignment horizontal="right" vertical="center"/>
    </xf>
    <xf numFmtId="0" fontId="82" fillId="0" borderId="0" applyNumberFormat="0" applyFill="0" applyBorder="0" applyAlignment="0" applyProtection="0"/>
    <xf numFmtId="0" fontId="1" fillId="62" borderId="0" applyNumberFormat="0" applyBorder="0" applyAlignment="0" applyProtection="0"/>
    <xf numFmtId="0" fontId="24" fillId="85" borderId="0" applyNumberFormat="0" applyBorder="0" applyAlignment="0" applyProtection="0"/>
    <xf numFmtId="0" fontId="1" fillId="71" borderId="0" applyNumberFormat="0" applyBorder="0" applyAlignment="0" applyProtection="0"/>
    <xf numFmtId="0" fontId="1" fillId="67"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1" fillId="63"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1" fillId="59"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58" borderId="0" applyNumberFormat="0" applyBorder="0" applyAlignment="0" applyProtection="0"/>
    <xf numFmtId="0" fontId="2" fillId="0" borderId="0"/>
    <xf numFmtId="0" fontId="98" fillId="80" borderId="0" applyNumberFormat="0" applyBorder="0" applyAlignment="0" applyProtection="0"/>
    <xf numFmtId="0" fontId="40" fillId="79" borderId="0" applyNumberFormat="0" applyBorder="0" applyAlignment="0" applyProtection="0"/>
    <xf numFmtId="0" fontId="40" fillId="78" borderId="0" applyNumberFormat="0" applyBorder="0" applyAlignment="0" applyProtection="0"/>
    <xf numFmtId="0" fontId="98" fillId="77" borderId="0" applyNumberFormat="0" applyBorder="0" applyAlignment="0" applyProtection="0"/>
    <xf numFmtId="0" fontId="40" fillId="74" borderId="0" applyNumberFormat="0" applyBorder="0" applyAlignment="0" applyProtection="0"/>
    <xf numFmtId="0" fontId="98" fillId="73" borderId="0" applyNumberFormat="0" applyBorder="0" applyAlignment="0" applyProtection="0"/>
    <xf numFmtId="0" fontId="98" fillId="72" borderId="0" applyNumberFormat="0" applyBorder="0" applyAlignment="0" applyProtection="0"/>
    <xf numFmtId="0" fontId="40" fillId="71" borderId="0" applyNumberFormat="0" applyBorder="0" applyAlignment="0" applyProtection="0"/>
    <xf numFmtId="0" fontId="40" fillId="70" borderId="0" applyNumberFormat="0" applyBorder="0" applyAlignment="0" applyProtection="0"/>
    <xf numFmtId="0" fontId="98" fillId="69" borderId="0" applyNumberFormat="0" applyBorder="0" applyAlignment="0" applyProtection="0"/>
    <xf numFmtId="0" fontId="98" fillId="68" borderId="0" applyNumberFormat="0" applyBorder="0" applyAlignment="0" applyProtection="0"/>
    <xf numFmtId="0" fontId="40" fillId="67" borderId="0" applyNumberFormat="0" applyBorder="0" applyAlignment="0" applyProtection="0"/>
    <xf numFmtId="0" fontId="40" fillId="66" borderId="0" applyNumberFormat="0" applyBorder="0" applyAlignment="0" applyProtection="0"/>
    <xf numFmtId="0" fontId="98" fillId="65" borderId="0" applyNumberFormat="0" applyBorder="0" applyAlignment="0" applyProtection="0"/>
    <xf numFmtId="0" fontId="98" fillId="64" borderId="0" applyNumberFormat="0" applyBorder="0" applyAlignment="0" applyProtection="0"/>
    <xf numFmtId="0" fontId="40" fillId="63" borderId="0" applyNumberFormat="0" applyBorder="0" applyAlignment="0" applyProtection="0"/>
    <xf numFmtId="0" fontId="40" fillId="62" borderId="0" applyNumberFormat="0" applyBorder="0" applyAlignment="0" applyProtection="0"/>
    <xf numFmtId="0" fontId="98" fillId="61" borderId="0" applyNumberFormat="0" applyBorder="0" applyAlignment="0" applyProtection="0"/>
    <xf numFmtId="0" fontId="98" fillId="60" borderId="0" applyNumberFormat="0" applyBorder="0" applyAlignment="0" applyProtection="0"/>
    <xf numFmtId="0" fontId="40"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40" fillId="58" borderId="0" applyNumberFormat="0" applyBorder="0" applyAlignment="0" applyProtection="0"/>
    <xf numFmtId="0" fontId="98" fillId="57" borderId="0" applyNumberFormat="0" applyBorder="0" applyAlignment="0" applyProtection="0"/>
    <xf numFmtId="0" fontId="97" fillId="0" borderId="59" applyNumberFormat="0" applyFill="0" applyAlignment="0" applyProtection="0"/>
    <xf numFmtId="0" fontId="24" fillId="83" borderId="0" applyNumberFormat="0" applyBorder="0" applyAlignment="0" applyProtection="0"/>
    <xf numFmtId="0" fontId="24" fillId="83" borderId="0" applyNumberFormat="0" applyBorder="0" applyAlignment="0" applyProtection="0"/>
    <xf numFmtId="0" fontId="96" fillId="0" borderId="0" applyNumberFormat="0" applyFill="0" applyBorder="0" applyAlignment="0" applyProtection="0"/>
    <xf numFmtId="0" fontId="40" fillId="56" borderId="58" applyNumberFormat="0" applyFont="0" applyAlignment="0" applyProtection="0"/>
    <xf numFmtId="0" fontId="24" fillId="89" borderId="0" applyNumberFormat="0" applyBorder="0" applyAlignment="0" applyProtection="0"/>
    <xf numFmtId="0" fontId="95" fillId="0" borderId="0" applyNumberFormat="0" applyFill="0" applyBorder="0" applyAlignment="0" applyProtection="0"/>
    <xf numFmtId="0" fontId="24" fillId="89" borderId="0" applyNumberFormat="0" applyBorder="0" applyAlignment="0" applyProtection="0"/>
    <xf numFmtId="0" fontId="94" fillId="55" borderId="57" applyNumberFormat="0" applyAlignment="0" applyProtection="0"/>
    <xf numFmtId="0" fontId="24" fillId="85" borderId="0" applyNumberFormat="0" applyBorder="0" applyAlignment="0" applyProtection="0"/>
    <xf numFmtId="0" fontId="93" fillId="0" borderId="56" applyNumberFormat="0" applyFill="0" applyAlignment="0" applyProtection="0"/>
    <xf numFmtId="0" fontId="92" fillId="2" borderId="1" applyNumberFormat="0" applyAlignment="0" applyProtection="0"/>
    <xf numFmtId="0" fontId="24" fillId="85" borderId="0" applyNumberFormat="0" applyBorder="0" applyAlignment="0" applyProtection="0"/>
    <xf numFmtId="0" fontId="91" fillId="2" borderId="55" applyNumberFormat="0" applyAlignment="0" applyProtection="0"/>
    <xf numFmtId="0" fontId="90" fillId="54" borderId="1" applyNumberFormat="0" applyAlignment="0" applyProtection="0"/>
    <xf numFmtId="0" fontId="89" fillId="53" borderId="0" applyNumberFormat="0" applyBorder="0" applyAlignment="0" applyProtection="0"/>
    <xf numFmtId="0" fontId="40" fillId="75"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5" borderId="0" applyNumberFormat="0" applyBorder="0" applyAlignment="0" applyProtection="0"/>
    <xf numFmtId="0" fontId="1" fillId="58" borderId="0" applyNumberFormat="0" applyBorder="0" applyAlignment="0" applyProtection="0"/>
    <xf numFmtId="0" fontId="88" fillId="52" borderId="0" applyNumberFormat="0" applyBorder="0" applyAlignment="0" applyProtection="0"/>
    <xf numFmtId="0" fontId="87" fillId="51" borderId="0" applyNumberFormat="0" applyBorder="0" applyAlignment="0" applyProtection="0"/>
    <xf numFmtId="0" fontId="86" fillId="0" borderId="0" applyNumberFormat="0" applyFill="0" applyBorder="0" applyAlignment="0" applyProtection="0"/>
    <xf numFmtId="0" fontId="98" fillId="76"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9" borderId="0" applyNumberFormat="0" applyBorder="0" applyAlignment="0" applyProtection="0"/>
    <xf numFmtId="0" fontId="1" fillId="58" borderId="0" applyNumberFormat="0" applyBorder="0" applyAlignment="0" applyProtection="0"/>
    <xf numFmtId="0" fontId="86" fillId="0" borderId="54" applyNumberFormat="0" applyFill="0" applyAlignment="0" applyProtection="0"/>
    <xf numFmtId="0" fontId="85" fillId="0" borderId="53" applyNumberFormat="0" applyFill="0" applyAlignment="0" applyProtection="0"/>
    <xf numFmtId="0" fontId="84" fillId="0" borderId="52" applyNumberFormat="0" applyFill="0" applyAlignment="0" applyProtection="0"/>
    <xf numFmtId="44" fontId="40" fillId="0" borderId="0" applyFont="0" applyFill="0" applyBorder="0" applyAlignment="0" applyProtection="0"/>
    <xf numFmtId="0" fontId="40" fillId="0" borderId="0"/>
    <xf numFmtId="0" fontId="1" fillId="79" borderId="0" applyNumberFormat="0" applyBorder="0" applyAlignment="0" applyProtection="0"/>
    <xf numFmtId="0" fontId="1" fillId="79" borderId="0" applyNumberFormat="0" applyBorder="0" applyAlignment="0" applyProtection="0"/>
    <xf numFmtId="0" fontId="75" fillId="60" borderId="0" applyNumberFormat="0" applyBorder="0" applyAlignment="0" applyProtection="0"/>
    <xf numFmtId="0" fontId="75" fillId="64" borderId="0" applyNumberFormat="0" applyBorder="0" applyAlignment="0" applyProtection="0"/>
    <xf numFmtId="0" fontId="75" fillId="68" borderId="0" applyNumberFormat="0" applyBorder="0" applyAlignment="0" applyProtection="0"/>
    <xf numFmtId="0" fontId="75" fillId="72" borderId="0" applyNumberFormat="0" applyBorder="0" applyAlignment="0" applyProtection="0"/>
    <xf numFmtId="0" fontId="75" fillId="76" borderId="0" applyNumberFormat="0" applyBorder="0" applyAlignment="0" applyProtection="0"/>
    <xf numFmtId="0" fontId="75" fillId="80"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65" fillId="52" borderId="0" applyNumberFormat="0" applyBorder="0" applyAlignment="0" applyProtection="0"/>
    <xf numFmtId="0" fontId="69" fillId="2" borderId="1" applyNumberFormat="0" applyAlignment="0" applyProtection="0"/>
    <xf numFmtId="0" fontId="71" fillId="55" borderId="57" applyNumberFormat="0" applyAlignment="0" applyProtection="0"/>
    <xf numFmtId="0" fontId="30" fillId="35" borderId="0" applyNumberFormat="0" applyBorder="0" applyAlignment="0" applyProtection="0"/>
    <xf numFmtId="0" fontId="30" fillId="36" borderId="0" applyNumberFormat="0" applyBorder="0" applyAlignment="0" applyProtection="0"/>
    <xf numFmtId="0" fontId="73" fillId="0" borderId="0" applyNumberFormat="0" applyFill="0" applyBorder="0" applyAlignment="0" applyProtection="0"/>
    <xf numFmtId="0" fontId="64" fillId="51" borderId="0" applyNumberFormat="0" applyBorder="0" applyAlignment="0" applyProtection="0"/>
    <xf numFmtId="0" fontId="61" fillId="0" borderId="52" applyNumberFormat="0" applyFill="0" applyAlignment="0" applyProtection="0"/>
    <xf numFmtId="0" fontId="62" fillId="0" borderId="53" applyNumberFormat="0" applyFill="0" applyAlignment="0" applyProtection="0"/>
    <xf numFmtId="0" fontId="63" fillId="0" borderId="54" applyNumberFormat="0" applyFill="0" applyAlignment="0" applyProtection="0"/>
    <xf numFmtId="0" fontId="63" fillId="0" borderId="0" applyNumberFormat="0" applyFill="0" applyBorder="0" applyAlignment="0" applyProtection="0"/>
    <xf numFmtId="0" fontId="67" fillId="54" borderId="1" applyNumberFormat="0" applyAlignment="0" applyProtection="0"/>
    <xf numFmtId="0" fontId="70" fillId="0" borderId="56" applyNumberFormat="0" applyFill="0" applyAlignment="0" applyProtection="0"/>
    <xf numFmtId="0" fontId="66" fillId="53" borderId="0" applyNumberFormat="0" applyBorder="0" applyAlignment="0" applyProtection="0"/>
    <xf numFmtId="0" fontId="1" fillId="0" borderId="0"/>
    <xf numFmtId="0" fontId="1" fillId="0" borderId="0"/>
    <xf numFmtId="0" fontId="1" fillId="56" borderId="58" applyNumberFormat="0" applyFont="0" applyAlignment="0" applyProtection="0"/>
    <xf numFmtId="0" fontId="1" fillId="56" borderId="58" applyNumberFormat="0" applyFont="0" applyAlignment="0" applyProtection="0"/>
    <xf numFmtId="0" fontId="1" fillId="56" borderId="58" applyNumberFormat="0" applyFont="0" applyAlignment="0" applyProtection="0"/>
    <xf numFmtId="0" fontId="68" fillId="2" borderId="55" applyNumberFormat="0" applyAlignment="0" applyProtection="0"/>
    <xf numFmtId="4" fontId="42" fillId="39" borderId="48" applyNumberFormat="0" applyProtection="0">
      <alignment vertical="center"/>
    </xf>
    <xf numFmtId="4" fontId="43" fillId="39" borderId="48" applyNumberFormat="0" applyProtection="0">
      <alignment vertical="center"/>
    </xf>
    <xf numFmtId="4" fontId="42" fillId="39" borderId="48" applyNumberFormat="0" applyProtection="0">
      <alignment horizontal="left" vertical="center" indent="1"/>
    </xf>
    <xf numFmtId="0" fontId="42" fillId="39" borderId="48" applyNumberFormat="0" applyProtection="0">
      <alignment horizontal="left" vertical="top" indent="1"/>
    </xf>
    <xf numFmtId="4" fontId="42" fillId="8" borderId="0" applyNumberFormat="0" applyProtection="0">
      <alignment horizontal="left" vertical="center" indent="1"/>
    </xf>
    <xf numFmtId="4" fontId="17" fillId="13" borderId="48" applyNumberFormat="0" applyProtection="0">
      <alignment horizontal="right" vertical="center"/>
    </xf>
    <xf numFmtId="4" fontId="17" fillId="9" borderId="48" applyNumberFormat="0" applyProtection="0">
      <alignment horizontal="right" vertical="center"/>
    </xf>
    <xf numFmtId="4" fontId="17" fillId="40" borderId="48" applyNumberFormat="0" applyProtection="0">
      <alignment horizontal="right" vertical="center"/>
    </xf>
    <xf numFmtId="4" fontId="17" fillId="41" borderId="48" applyNumberFormat="0" applyProtection="0">
      <alignment horizontal="right" vertical="center"/>
    </xf>
    <xf numFmtId="4" fontId="17" fillId="42" borderId="48" applyNumberFormat="0" applyProtection="0">
      <alignment horizontal="right" vertical="center"/>
    </xf>
    <xf numFmtId="4" fontId="17" fillId="43" borderId="48" applyNumberFormat="0" applyProtection="0">
      <alignment horizontal="right" vertical="center"/>
    </xf>
    <xf numFmtId="4" fontId="17" fillId="15" borderId="48" applyNumberFormat="0" applyProtection="0">
      <alignment horizontal="right" vertical="center"/>
    </xf>
    <xf numFmtId="4" fontId="17" fillId="44" borderId="48" applyNumberFormat="0" applyProtection="0">
      <alignment horizontal="right" vertical="center"/>
    </xf>
    <xf numFmtId="4" fontId="17" fillId="45" borderId="48" applyNumberFormat="0" applyProtection="0">
      <alignment horizontal="right" vertical="center"/>
    </xf>
    <xf numFmtId="4" fontId="42" fillId="46" borderId="49" applyNumberFormat="0" applyProtection="0">
      <alignment horizontal="left" vertical="center" indent="1"/>
    </xf>
    <xf numFmtId="4" fontId="44" fillId="14" borderId="0" applyNumberFormat="0" applyProtection="0">
      <alignment horizontal="left" vertical="center" indent="1"/>
    </xf>
    <xf numFmtId="4" fontId="17" fillId="8" borderId="48" applyNumberFormat="0" applyProtection="0">
      <alignment horizontal="right" vertical="center"/>
    </xf>
    <xf numFmtId="4" fontId="17" fillId="47" borderId="0" applyNumberFormat="0" applyProtection="0">
      <alignment horizontal="left" vertical="center" indent="1"/>
    </xf>
    <xf numFmtId="4" fontId="17" fillId="8" borderId="0" applyNumberFormat="0" applyProtection="0">
      <alignment horizontal="left" vertical="center" indent="1"/>
    </xf>
    <xf numFmtId="4" fontId="46" fillId="10" borderId="48" applyNumberFormat="0" applyProtection="0">
      <alignment vertical="center"/>
    </xf>
    <xf numFmtId="4" fontId="17" fillId="10" borderId="48" applyNumberFormat="0" applyProtection="0">
      <alignment horizontal="left" vertical="center" indent="1"/>
    </xf>
    <xf numFmtId="4" fontId="17" fillId="47" borderId="48" applyNumberFormat="0" applyProtection="0">
      <alignment horizontal="right" vertical="center"/>
    </xf>
    <xf numFmtId="4" fontId="46" fillId="47" borderId="48" applyNumberFormat="0" applyProtection="0">
      <alignment horizontal="right" vertical="center"/>
    </xf>
    <xf numFmtId="4" fontId="17" fillId="8" borderId="48" applyNumberFormat="0" applyProtection="0">
      <alignment horizontal="left" vertical="center" indent="1"/>
    </xf>
    <xf numFmtId="4" fontId="47" fillId="48" borderId="0" applyNumberFormat="0" applyProtection="0">
      <alignment horizontal="left" vertical="center" indent="1"/>
    </xf>
    <xf numFmtId="4" fontId="49" fillId="47" borderId="48" applyNumberFormat="0" applyProtection="0">
      <alignment horizontal="right" vertical="center"/>
    </xf>
    <xf numFmtId="0" fontId="60" fillId="0" borderId="0" applyNumberFormat="0" applyFill="0" applyBorder="0" applyAlignment="0" applyProtection="0"/>
    <xf numFmtId="0" fontId="74" fillId="0" borderId="59" applyNumberFormat="0" applyFill="0" applyAlignment="0" applyProtection="0"/>
    <xf numFmtId="0" fontId="72"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2" fillId="0" borderId="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4" fontId="48" fillId="96" borderId="60" applyNumberFormat="0" applyProtection="0">
      <alignment horizontal="left" vertical="center" indent="1"/>
    </xf>
    <xf numFmtId="4" fontId="48" fillId="96" borderId="60" applyNumberFormat="0" applyProtection="0">
      <alignment horizontal="left" vertical="center" indent="1"/>
    </xf>
    <xf numFmtId="0" fontId="48" fillId="16" borderId="60" applyNumberFormat="0" applyProtection="0">
      <alignment horizontal="left" vertical="center" indent="1"/>
    </xf>
    <xf numFmtId="4" fontId="48" fillId="0" borderId="60" applyNumberFormat="0" applyProtection="0">
      <alignment horizontal="right" vertical="center"/>
    </xf>
    <xf numFmtId="0" fontId="48" fillId="98" borderId="60" applyNumberFormat="0" applyProtection="0">
      <alignment horizontal="left" vertical="center" indent="1"/>
    </xf>
    <xf numFmtId="0" fontId="48" fillId="12" borderId="60" applyNumberFormat="0" applyProtection="0">
      <alignment horizontal="left" vertical="center" indent="1"/>
    </xf>
    <xf numFmtId="0" fontId="48" fillId="47" borderId="60" applyNumberFormat="0" applyProtection="0">
      <alignment horizontal="left" vertical="center" indent="1"/>
    </xf>
    <xf numFmtId="4" fontId="76" fillId="16" borderId="48" applyNumberFormat="0" applyProtection="0">
      <alignment horizontal="left" vertical="center" indent="1"/>
    </xf>
    <xf numFmtId="4" fontId="48" fillId="39" borderId="60" applyNumberFormat="0" applyProtection="0">
      <alignment vertical="center"/>
    </xf>
    <xf numFmtId="4" fontId="48" fillId="95" borderId="60" applyNumberFormat="0" applyProtection="0">
      <alignment horizontal="left" vertical="center" indent="1"/>
    </xf>
    <xf numFmtId="4" fontId="48" fillId="13" borderId="60" applyNumberFormat="0" applyProtection="0">
      <alignment horizontal="right" vertical="center"/>
    </xf>
    <xf numFmtId="4" fontId="48" fillId="97" borderId="60" applyNumberFormat="0" applyProtection="0">
      <alignment horizontal="right" vertical="center"/>
    </xf>
    <xf numFmtId="4" fontId="48" fillId="40" borderId="64" applyNumberFormat="0" applyProtection="0">
      <alignment horizontal="right" vertical="center"/>
    </xf>
    <xf numFmtId="4" fontId="48" fillId="41" borderId="60" applyNumberFormat="0" applyProtection="0">
      <alignment horizontal="right" vertical="center"/>
    </xf>
    <xf numFmtId="4" fontId="48" fillId="42" borderId="60" applyNumberFormat="0" applyProtection="0">
      <alignment horizontal="right" vertical="center"/>
    </xf>
    <xf numFmtId="4" fontId="48" fillId="43" borderId="60" applyNumberFormat="0" applyProtection="0">
      <alignment horizontal="right" vertical="center"/>
    </xf>
    <xf numFmtId="4" fontId="48" fillId="15" borderId="60" applyNumberFormat="0" applyProtection="0">
      <alignment horizontal="right" vertical="center"/>
    </xf>
    <xf numFmtId="4" fontId="48" fillId="44" borderId="60" applyNumberFormat="0" applyProtection="0">
      <alignment horizontal="right" vertical="center"/>
    </xf>
    <xf numFmtId="4" fontId="48" fillId="45" borderId="60" applyNumberFormat="0" applyProtection="0">
      <alignment horizontal="right" vertical="center"/>
    </xf>
    <xf numFmtId="4" fontId="48" fillId="46" borderId="64" applyNumberFormat="0" applyProtection="0">
      <alignment horizontal="left" vertical="center" indent="1"/>
    </xf>
    <xf numFmtId="4" fontId="48" fillId="8" borderId="60" applyNumberFormat="0" applyProtection="0">
      <alignment horizontal="right" vertical="center"/>
    </xf>
    <xf numFmtId="0" fontId="48" fillId="49" borderId="28"/>
    <xf numFmtId="0" fontId="1" fillId="0" borderId="0"/>
    <xf numFmtId="0" fontId="40" fillId="0" borderId="0"/>
    <xf numFmtId="0" fontId="40" fillId="0" borderId="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4" fillId="30" borderId="0" applyNumberFormat="0" applyBorder="0" applyAlignment="0" applyProtection="0"/>
    <xf numFmtId="0" fontId="27" fillId="34" borderId="40" applyNumberFormat="0" applyAlignment="0" applyProtection="0"/>
    <xf numFmtId="0" fontId="28" fillId="24" borderId="41" applyNumberFormat="0" applyAlignment="0" applyProtection="0"/>
    <xf numFmtId="0" fontId="24" fillId="29" borderId="0" applyNumberFormat="0" applyBorder="0" applyAlignment="0" applyProtection="0"/>
    <xf numFmtId="0" fontId="24" fillId="24" borderId="0" applyNumberFormat="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24" fillId="25" borderId="0" applyNumberFormat="0" applyBorder="0" applyAlignment="0" applyProtection="0"/>
    <xf numFmtId="0" fontId="34" fillId="0" borderId="43" applyNumberFormat="0" applyFill="0" applyAlignment="0" applyProtection="0"/>
    <xf numFmtId="0" fontId="24" fillId="21" borderId="0" applyNumberFormat="0" applyBorder="0" applyAlignment="0" applyProtection="0"/>
    <xf numFmtId="0" fontId="35" fillId="0" borderId="44" applyNumberFormat="0" applyFill="0" applyAlignment="0" applyProtection="0"/>
    <xf numFmtId="0" fontId="36" fillId="32" borderId="40" applyNumberFormat="0" applyAlignment="0" applyProtection="0"/>
    <xf numFmtId="0" fontId="37" fillId="0" borderId="45" applyNumberFormat="0" applyFill="0" applyAlignment="0" applyProtection="0"/>
    <xf numFmtId="0" fontId="38" fillId="32" borderId="0" applyNumberFormat="0" applyBorder="0" applyAlignment="0" applyProtection="0"/>
    <xf numFmtId="0" fontId="2" fillId="0" borderId="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2" fillId="31" borderId="46" applyNumberFormat="0" applyFont="0" applyAlignment="0" applyProtection="0"/>
    <xf numFmtId="0" fontId="41" fillId="34" borderId="47" applyNumberFormat="0" applyAlignment="0" applyProtection="0"/>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11" borderId="28" applyNumberFormat="0">
      <protection locked="0"/>
    </xf>
    <xf numFmtId="0" fontId="50" fillId="0" borderId="0" applyNumberFormat="0" applyFill="0" applyBorder="0" applyAlignment="0" applyProtection="0"/>
    <xf numFmtId="0" fontId="51" fillId="0" borderId="0" applyNumberFormat="0" applyFill="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48" fillId="81" borderId="0"/>
    <xf numFmtId="0" fontId="24" fillId="21" borderId="0" applyNumberFormat="0" applyBorder="0" applyAlignment="0" applyProtection="0"/>
    <xf numFmtId="0" fontId="24" fillId="25" borderId="0" applyNumberFormat="0" applyBorder="0" applyAlignment="0" applyProtection="0"/>
    <xf numFmtId="0" fontId="24" fillId="85" borderId="0" applyNumberFormat="0" applyBorder="0" applyAlignment="0" applyProtection="0"/>
    <xf numFmtId="0" fontId="24" fillId="89"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83"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48" fillId="81" borderId="0"/>
    <xf numFmtId="0" fontId="2" fillId="0" borderId="0"/>
    <xf numFmtId="0" fontId="2" fillId="31" borderId="46" applyNumberFormat="0" applyFont="0" applyAlignment="0" applyProtection="0"/>
    <xf numFmtId="0" fontId="2" fillId="14" borderId="48" applyNumberFormat="0" applyProtection="0">
      <alignment horizontal="left" vertical="center" indent="1"/>
    </xf>
    <xf numFmtId="0" fontId="2" fillId="14" borderId="48" applyNumberFormat="0" applyProtection="0">
      <alignment horizontal="left" vertical="top" indent="1"/>
    </xf>
    <xf numFmtId="0" fontId="2" fillId="8" borderId="48" applyNumberFormat="0" applyProtection="0">
      <alignment horizontal="left" vertical="center" indent="1"/>
    </xf>
    <xf numFmtId="0" fontId="2" fillId="8" borderId="48" applyNumberFormat="0" applyProtection="0">
      <alignment horizontal="left" vertical="top" indent="1"/>
    </xf>
    <xf numFmtId="0" fontId="2" fillId="12" borderId="48" applyNumberFormat="0" applyProtection="0">
      <alignment horizontal="left" vertical="center" indent="1"/>
    </xf>
    <xf numFmtId="0" fontId="2" fillId="12" borderId="48" applyNumberFormat="0" applyProtection="0">
      <alignment horizontal="left" vertical="top" indent="1"/>
    </xf>
    <xf numFmtId="0" fontId="2" fillId="47" borderId="48" applyNumberFormat="0" applyProtection="0">
      <alignment horizontal="left" vertical="center" indent="1"/>
    </xf>
    <xf numFmtId="0" fontId="2" fillId="47" borderId="48" applyNumberFormat="0" applyProtection="0">
      <alignment horizontal="left" vertical="top" indent="1"/>
    </xf>
    <xf numFmtId="0" fontId="2" fillId="11" borderId="28" applyNumberFormat="0">
      <protection locked="0"/>
    </xf>
    <xf numFmtId="44" fontId="2" fillId="0" borderId="0" applyFont="0" applyFill="0" applyBorder="0" applyAlignment="0" applyProtection="0"/>
    <xf numFmtId="0" fontId="40" fillId="58" borderId="0" applyNumberFormat="0" applyBorder="0" applyAlignment="0" applyProtection="0"/>
    <xf numFmtId="0" fontId="40" fillId="62" borderId="0" applyNumberFormat="0" applyBorder="0" applyAlignment="0" applyProtection="0"/>
    <xf numFmtId="0" fontId="40" fillId="66" borderId="0" applyNumberFormat="0" applyBorder="0" applyAlignment="0" applyProtection="0"/>
    <xf numFmtId="0" fontId="40" fillId="70" borderId="0" applyNumberFormat="0" applyBorder="0" applyAlignment="0" applyProtection="0"/>
    <xf numFmtId="0" fontId="40" fillId="74" borderId="0" applyNumberFormat="0" applyBorder="0" applyAlignment="0" applyProtection="0"/>
    <xf numFmtId="0" fontId="40" fillId="78" borderId="0" applyNumberFormat="0" applyBorder="0" applyAlignment="0" applyProtection="0"/>
    <xf numFmtId="0" fontId="40" fillId="59" borderId="0" applyNumberFormat="0" applyBorder="0" applyAlignment="0" applyProtection="0"/>
    <xf numFmtId="0" fontId="40" fillId="63" borderId="0" applyNumberFormat="0" applyBorder="0" applyAlignment="0" applyProtection="0"/>
    <xf numFmtId="0" fontId="40" fillId="67" borderId="0" applyNumberFormat="0" applyBorder="0" applyAlignment="0" applyProtection="0"/>
    <xf numFmtId="0" fontId="40" fillId="71" borderId="0" applyNumberFormat="0" applyBorder="0" applyAlignment="0" applyProtection="0"/>
    <xf numFmtId="0" fontId="40" fillId="75" borderId="0" applyNumberFormat="0" applyBorder="0" applyAlignment="0" applyProtection="0"/>
    <xf numFmtId="0" fontId="40" fillId="79" borderId="0" applyNumberFormat="0" applyBorder="0" applyAlignment="0" applyProtection="0"/>
    <xf numFmtId="0" fontId="98" fillId="60" borderId="0" applyNumberFormat="0" applyBorder="0" applyAlignment="0" applyProtection="0"/>
    <xf numFmtId="0" fontId="98" fillId="64" borderId="0" applyNumberFormat="0" applyBorder="0" applyAlignment="0" applyProtection="0"/>
    <xf numFmtId="0" fontId="98" fillId="68" borderId="0" applyNumberFormat="0" applyBorder="0" applyAlignment="0" applyProtection="0"/>
    <xf numFmtId="0" fontId="98" fillId="72" borderId="0" applyNumberFormat="0" applyBorder="0" applyAlignment="0" applyProtection="0"/>
    <xf numFmtId="0" fontId="98" fillId="76" borderId="0" applyNumberFormat="0" applyBorder="0" applyAlignment="0" applyProtection="0"/>
    <xf numFmtId="0" fontId="98" fillId="80"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88" fillId="52" borderId="0" applyNumberFormat="0" applyBorder="0" applyAlignment="0" applyProtection="0"/>
    <xf numFmtId="0" fontId="92" fillId="2" borderId="1" applyNumberFormat="0" applyAlignment="0" applyProtection="0"/>
    <xf numFmtId="0" fontId="94" fillId="55" borderId="57" applyNumberFormat="0" applyAlignment="0" applyProtection="0"/>
    <xf numFmtId="0" fontId="96" fillId="0" borderId="0" applyNumberFormat="0" applyFill="0" applyBorder="0" applyAlignment="0" applyProtection="0"/>
    <xf numFmtId="0" fontId="87" fillId="51" borderId="0" applyNumberFormat="0" applyBorder="0" applyAlignment="0" applyProtection="0"/>
    <xf numFmtId="0" fontId="84" fillId="0" borderId="52" applyNumberFormat="0" applyFill="0" applyAlignment="0" applyProtection="0"/>
    <xf numFmtId="0" fontId="85" fillId="0" borderId="53" applyNumberFormat="0" applyFill="0" applyAlignment="0" applyProtection="0"/>
    <xf numFmtId="0" fontId="86" fillId="0" borderId="54" applyNumberFormat="0" applyFill="0" applyAlignment="0" applyProtection="0"/>
    <xf numFmtId="0" fontId="86" fillId="0" borderId="0" applyNumberFormat="0" applyFill="0" applyBorder="0" applyAlignment="0" applyProtection="0"/>
    <xf numFmtId="0" fontId="90" fillId="54" borderId="1" applyNumberFormat="0" applyAlignment="0" applyProtection="0"/>
    <xf numFmtId="0" fontId="93" fillId="0" borderId="56" applyNumberFormat="0" applyFill="0" applyAlignment="0" applyProtection="0"/>
    <xf numFmtId="0" fontId="89" fillId="53" borderId="0" applyNumberFormat="0" applyBorder="0" applyAlignment="0" applyProtection="0"/>
    <xf numFmtId="0" fontId="2" fillId="0" borderId="0"/>
    <xf numFmtId="0" fontId="40" fillId="56" borderId="58" applyNumberFormat="0" applyFont="0" applyAlignment="0" applyProtection="0"/>
    <xf numFmtId="0" fontId="91" fillId="2" borderId="55" applyNumberFormat="0" applyAlignment="0" applyProtection="0"/>
    <xf numFmtId="0" fontId="97" fillId="0" borderId="59" applyNumberFormat="0" applyFill="0" applyAlignment="0" applyProtection="0"/>
    <xf numFmtId="0" fontId="95" fillId="0" borderId="0" applyNumberFormat="0" applyFill="0" applyBorder="0" applyAlignment="0" applyProtection="0"/>
    <xf numFmtId="0" fontId="1" fillId="0" borderId="0"/>
    <xf numFmtId="0" fontId="2" fillId="0" borderId="0"/>
    <xf numFmtId="0" fontId="108" fillId="0" borderId="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9" fontId="40" fillId="0" borderId="0" applyFont="0" applyFill="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98" fillId="65" borderId="0" applyNumberFormat="0" applyBorder="0" applyAlignment="0" applyProtection="0"/>
    <xf numFmtId="0" fontId="24" fillId="30"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98" fillId="6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98" fillId="73"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52" fillId="0" borderId="0"/>
    <xf numFmtId="43" fontId="2" fillId="0" borderId="0" applyFont="0" applyFill="0" applyBorder="0" applyAlignment="0" applyProtection="0"/>
    <xf numFmtId="0" fontId="52" fillId="0" borderId="0"/>
    <xf numFmtId="44" fontId="40" fillId="0" borderId="0" applyFont="0" applyFill="0" applyBorder="0" applyAlignment="0" applyProtection="0"/>
    <xf numFmtId="0" fontId="2" fillId="0" borderId="0"/>
    <xf numFmtId="0" fontId="2" fillId="0" borderId="0"/>
    <xf numFmtId="0" fontId="24" fillId="29" borderId="0" applyNumberFormat="0" applyBorder="0" applyAlignment="0" applyProtection="0"/>
    <xf numFmtId="43" fontId="52" fillId="0" borderId="0" applyFont="0" applyFill="0" applyBorder="0" applyAlignment="0" applyProtection="0"/>
    <xf numFmtId="0" fontId="111" fillId="0" borderId="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52" fillId="0" borderId="0"/>
    <xf numFmtId="0" fontId="52" fillId="0" borderId="0"/>
    <xf numFmtId="0" fontId="24" fillId="33"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52" fillId="0" borderId="0"/>
    <xf numFmtId="0" fontId="52" fillId="0" borderId="0"/>
    <xf numFmtId="0" fontId="24" fillId="29"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52" fillId="0" borderId="0"/>
    <xf numFmtId="0" fontId="98" fillId="7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52" fillId="0" borderId="0"/>
    <xf numFmtId="0" fontId="98" fillId="73"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52" fillId="0" borderId="0"/>
    <xf numFmtId="0" fontId="52" fillId="0" borderId="0"/>
  </cellStyleXfs>
  <cellXfs count="648">
    <xf numFmtId="0" fontId="0" fillId="0" borderId="0" xfId="0"/>
    <xf numFmtId="0" fontId="3" fillId="0" borderId="0" xfId="4" applyFont="1"/>
    <xf numFmtId="0" fontId="4" fillId="0" borderId="0" xfId="4" applyFont="1"/>
    <xf numFmtId="0" fontId="5" fillId="0" borderId="0" xfId="4" applyFont="1"/>
    <xf numFmtId="3" fontId="5" fillId="0" borderId="0" xfId="4" applyNumberFormat="1" applyFont="1" applyBorder="1" applyAlignment="1"/>
    <xf numFmtId="0" fontId="4" fillId="0" borderId="2" xfId="4" applyFont="1" applyBorder="1"/>
    <xf numFmtId="0" fontId="6" fillId="0" borderId="6" xfId="4" applyFont="1" applyBorder="1" applyAlignment="1">
      <alignment horizontal="left"/>
    </xf>
    <xf numFmtId="164" fontId="5" fillId="0" borderId="4" xfId="4" applyNumberFormat="1" applyFont="1" applyBorder="1" applyAlignment="1">
      <alignment horizontal="right" vertical="center" wrapText="1"/>
    </xf>
    <xf numFmtId="164" fontId="5" fillId="0" borderId="5" xfId="4" applyNumberFormat="1" applyFont="1" applyBorder="1" applyAlignment="1">
      <alignment horizontal="right" vertical="center" wrapText="1"/>
    </xf>
    <xf numFmtId="3" fontId="5" fillId="0" borderId="4" xfId="4" applyNumberFormat="1" applyFont="1" applyBorder="1" applyAlignment="1">
      <alignment horizontal="right" vertical="center" wrapText="1"/>
    </xf>
    <xf numFmtId="3" fontId="5" fillId="0" borderId="5" xfId="4" applyNumberFormat="1" applyFont="1" applyBorder="1" applyAlignment="1">
      <alignment horizontal="center" wrapText="1"/>
    </xf>
    <xf numFmtId="0" fontId="4" fillId="0" borderId="0" xfId="4" applyFont="1" applyAlignment="1">
      <alignment horizontal="right"/>
    </xf>
    <xf numFmtId="0" fontId="5" fillId="4" borderId="7" xfId="4" applyFont="1" applyFill="1" applyBorder="1" applyAlignment="1">
      <alignment horizontal="left" vertical="center"/>
    </xf>
    <xf numFmtId="3" fontId="5" fillId="0" borderId="8" xfId="4" applyNumberFormat="1"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center" vertical="center"/>
    </xf>
    <xf numFmtId="3" fontId="5" fillId="0" borderId="9" xfId="4" applyNumberFormat="1" applyFont="1" applyBorder="1" applyAlignment="1">
      <alignment horizontal="center" vertical="center" wrapText="1"/>
    </xf>
    <xf numFmtId="0" fontId="5" fillId="0" borderId="10" xfId="4" applyFont="1" applyBorder="1" applyAlignment="1">
      <alignment horizontal="center" vertical="center"/>
    </xf>
    <xf numFmtId="3" fontId="5" fillId="0" borderId="7"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 fontId="4" fillId="0" borderId="12" xfId="4" applyNumberFormat="1" applyFont="1" applyBorder="1"/>
    <xf numFmtId="0" fontId="5" fillId="4" borderId="13" xfId="4" applyFont="1" applyFill="1" applyBorder="1" applyAlignment="1">
      <alignment vertical="center"/>
    </xf>
    <xf numFmtId="3" fontId="4" fillId="4" borderId="14" xfId="4" applyNumberFormat="1" applyFont="1" applyFill="1" applyBorder="1" applyAlignment="1">
      <alignment horizontal="right" vertical="center"/>
    </xf>
    <xf numFmtId="164" fontId="4" fillId="4" borderId="15" xfId="4" applyNumberFormat="1" applyFont="1" applyFill="1" applyBorder="1" applyAlignment="1">
      <alignment horizontal="right" vertical="center"/>
    </xf>
    <xf numFmtId="164" fontId="4" fillId="4" borderId="16" xfId="4" applyNumberFormat="1" applyFont="1" applyFill="1" applyBorder="1" applyAlignment="1">
      <alignment horizontal="right" vertical="center"/>
    </xf>
    <xf numFmtId="0" fontId="5" fillId="4" borderId="17" xfId="4" applyFont="1" applyFill="1" applyBorder="1" applyAlignment="1">
      <alignment horizontal="left" vertical="center"/>
    </xf>
    <xf numFmtId="164" fontId="5" fillId="0" borderId="18" xfId="4" applyNumberFormat="1" applyFont="1" applyBorder="1" applyAlignment="1">
      <alignment horizontal="right" vertical="center" wrapText="1"/>
    </xf>
    <xf numFmtId="164" fontId="5" fillId="0" borderId="19" xfId="4" applyNumberFormat="1" applyFont="1" applyBorder="1" applyAlignment="1">
      <alignment horizontal="right" vertical="center"/>
    </xf>
    <xf numFmtId="167" fontId="4" fillId="0" borderId="0" xfId="4" applyNumberFormat="1" applyFont="1" applyBorder="1" applyAlignment="1">
      <alignment vertical="center"/>
    </xf>
    <xf numFmtId="167" fontId="4" fillId="0" borderId="0" xfId="4" applyNumberFormat="1" applyFont="1" applyBorder="1"/>
    <xf numFmtId="3" fontId="4" fillId="5" borderId="12" xfId="4" applyNumberFormat="1" applyFont="1" applyFill="1" applyBorder="1"/>
    <xf numFmtId="3" fontId="4" fillId="0" borderId="20" xfId="4" applyNumberFormat="1" applyFont="1" applyBorder="1"/>
    <xf numFmtId="3" fontId="4" fillId="4" borderId="15" xfId="4" applyNumberFormat="1" applyFont="1" applyFill="1" applyBorder="1" applyAlignment="1">
      <alignment horizontal="right" vertical="center"/>
    </xf>
    <xf numFmtId="3" fontId="4" fillId="0" borderId="9" xfId="4" applyNumberFormat="1" applyFont="1" applyFill="1" applyBorder="1" applyAlignment="1">
      <alignment vertical="center"/>
    </xf>
    <xf numFmtId="167" fontId="4" fillId="0" borderId="0" xfId="4" applyNumberFormat="1" applyFont="1" applyFill="1" applyBorder="1" applyAlignment="1">
      <alignment vertical="center"/>
    </xf>
    <xf numFmtId="0" fontId="5" fillId="6" borderId="22" xfId="4" applyFont="1" applyFill="1" applyBorder="1"/>
    <xf numFmtId="3" fontId="5" fillId="6" borderId="23" xfId="4" applyNumberFormat="1" applyFont="1" applyFill="1" applyBorder="1" applyAlignment="1">
      <alignment horizontal="right"/>
    </xf>
    <xf numFmtId="164" fontId="5" fillId="6" borderId="23" xfId="4" applyNumberFormat="1" applyFont="1" applyFill="1" applyBorder="1" applyAlignment="1">
      <alignment horizontal="right"/>
    </xf>
    <xf numFmtId="164" fontId="5" fillId="6" borderId="16" xfId="4" applyNumberFormat="1" applyFont="1" applyFill="1" applyBorder="1" applyAlignment="1">
      <alignment horizontal="right"/>
    </xf>
    <xf numFmtId="3" fontId="5" fillId="6" borderId="24" xfId="4" applyNumberFormat="1" applyFont="1" applyFill="1" applyBorder="1" applyAlignment="1">
      <alignment horizontal="right"/>
    </xf>
    <xf numFmtId="164" fontId="5" fillId="6" borderId="25" xfId="4" applyNumberFormat="1" applyFont="1" applyFill="1" applyBorder="1" applyAlignment="1">
      <alignment horizontal="right"/>
    </xf>
    <xf numFmtId="3" fontId="4" fillId="0" borderId="12" xfId="4" applyNumberFormat="1" applyFont="1" applyFill="1" applyBorder="1"/>
    <xf numFmtId="3" fontId="4" fillId="0" borderId="0" xfId="4" applyNumberFormat="1" applyFont="1" applyAlignment="1">
      <alignment horizontal="right"/>
    </xf>
    <xf numFmtId="39" fontId="4" fillId="0" borderId="0" xfId="4" applyNumberFormat="1" applyFont="1" applyAlignment="1">
      <alignment horizontal="right"/>
    </xf>
    <xf numFmtId="168" fontId="4" fillId="0" borderId="0" xfId="4" applyNumberFormat="1" applyFont="1" applyAlignment="1">
      <alignment horizontal="right"/>
    </xf>
    <xf numFmtId="169" fontId="4" fillId="0" borderId="0" xfId="4" applyNumberFormat="1" applyFont="1" applyAlignment="1">
      <alignment horizontal="right"/>
    </xf>
    <xf numFmtId="164" fontId="4" fillId="0" borderId="0" xfId="4" applyNumberFormat="1" applyFont="1" applyAlignment="1">
      <alignment horizontal="right"/>
    </xf>
    <xf numFmtId="164" fontId="4" fillId="0" borderId="18" xfId="4" applyNumberFormat="1" applyFont="1" applyBorder="1" applyAlignment="1">
      <alignment horizontal="right"/>
    </xf>
    <xf numFmtId="3" fontId="4" fillId="0" borderId="0" xfId="4" applyNumberFormat="1" applyFont="1" applyFill="1" applyBorder="1" applyAlignment="1">
      <alignment horizontal="right"/>
    </xf>
    <xf numFmtId="0" fontId="5" fillId="0" borderId="0" xfId="4" applyFont="1" applyBorder="1" applyAlignment="1"/>
    <xf numFmtId="0" fontId="4" fillId="0" borderId="0" xfId="4" applyFont="1" applyBorder="1" applyAlignment="1">
      <alignment horizontal="right"/>
    </xf>
    <xf numFmtId="3" fontId="5" fillId="0" borderId="9" xfId="4" applyNumberFormat="1" applyFont="1" applyBorder="1" applyAlignment="1">
      <alignment horizontal="right" vertical="center" wrapText="1"/>
    </xf>
    <xf numFmtId="164" fontId="5" fillId="0" borderId="8" xfId="4" applyNumberFormat="1" applyFont="1" applyBorder="1" applyAlignment="1">
      <alignment horizontal="right" vertical="center" wrapText="1"/>
    </xf>
    <xf numFmtId="164" fontId="5" fillId="0" borderId="10" xfId="4" applyNumberFormat="1" applyFont="1" applyBorder="1" applyAlignment="1">
      <alignment horizontal="right" vertical="center"/>
    </xf>
    <xf numFmtId="0" fontId="4" fillId="0" borderId="0" xfId="4" applyFont="1" applyBorder="1" applyAlignment="1">
      <alignment vertical="center"/>
    </xf>
    <xf numFmtId="0" fontId="4" fillId="0" borderId="0" xfId="4" applyFont="1" applyBorder="1"/>
    <xf numFmtId="164" fontId="5" fillId="0" borderId="0" xfId="4" applyNumberFormat="1" applyFont="1" applyBorder="1" applyAlignment="1">
      <alignment horizontal="right" vertical="center" wrapText="1"/>
    </xf>
    <xf numFmtId="164" fontId="5" fillId="0" borderId="8" xfId="4" applyNumberFormat="1" applyFont="1" applyFill="1" applyBorder="1" applyAlignment="1">
      <alignment horizontal="right" vertical="center" wrapText="1"/>
    </xf>
    <xf numFmtId="164" fontId="5" fillId="0" borderId="10" xfId="4" applyNumberFormat="1" applyFont="1" applyFill="1" applyBorder="1" applyAlignment="1">
      <alignment horizontal="right" vertical="center"/>
    </xf>
    <xf numFmtId="0" fontId="5" fillId="4" borderId="13" xfId="4" applyFont="1" applyFill="1" applyBorder="1" applyAlignment="1"/>
    <xf numFmtId="164" fontId="5" fillId="6" borderId="15" xfId="4" applyNumberFormat="1" applyFont="1" applyFill="1" applyBorder="1" applyAlignment="1">
      <alignment horizontal="right"/>
    </xf>
    <xf numFmtId="164" fontId="5" fillId="6" borderId="27" xfId="4" applyNumberFormat="1" applyFont="1" applyFill="1" applyBorder="1" applyAlignment="1">
      <alignment horizontal="right"/>
    </xf>
    <xf numFmtId="3" fontId="4" fillId="0" borderId="0" xfId="4" applyNumberFormat="1" applyFont="1" applyFill="1" applyBorder="1"/>
    <xf numFmtId="0" fontId="5" fillId="0" borderId="0" xfId="4" applyFont="1" applyFill="1" applyBorder="1"/>
    <xf numFmtId="3" fontId="4" fillId="0" borderId="0" xfId="4" applyNumberFormat="1" applyFont="1" applyBorder="1"/>
    <xf numFmtId="167" fontId="4" fillId="0" borderId="0" xfId="4" applyNumberFormat="1" applyFont="1" applyFill="1" applyBorder="1"/>
    <xf numFmtId="0" fontId="4" fillId="0" borderId="0" xfId="4" applyFont="1" applyAlignment="1">
      <alignment vertical="top"/>
    </xf>
    <xf numFmtId="0" fontId="4" fillId="0" borderId="0" xfId="4" applyNumberFormat="1" applyFont="1"/>
    <xf numFmtId="0" fontId="4" fillId="0" borderId="0" xfId="4" applyFont="1" applyAlignment="1">
      <alignment horizontal="right" indent="1"/>
    </xf>
    <xf numFmtId="0" fontId="5" fillId="0" borderId="6" xfId="4" applyFont="1" applyBorder="1"/>
    <xf numFmtId="0" fontId="5" fillId="0" borderId="3" xfId="4" applyFont="1" applyBorder="1" applyAlignment="1">
      <alignment horizontal="center"/>
    </xf>
    <xf numFmtId="0" fontId="5" fillId="0" borderId="4" xfId="4" applyFont="1" applyBorder="1" applyAlignment="1">
      <alignment horizontal="center"/>
    </xf>
    <xf numFmtId="0" fontId="5" fillId="0" borderId="5" xfId="4" applyFont="1" applyBorder="1" applyAlignment="1">
      <alignment horizontal="center"/>
    </xf>
    <xf numFmtId="0" fontId="5" fillId="0" borderId="26" xfId="4" applyFont="1" applyBorder="1" applyAlignment="1">
      <alignment horizontal="center"/>
    </xf>
    <xf numFmtId="165" fontId="4" fillId="4" borderId="3" xfId="4" applyNumberFormat="1" applyFont="1" applyFill="1" applyBorder="1" applyAlignment="1">
      <alignment horizontal="right"/>
    </xf>
    <xf numFmtId="165" fontId="4" fillId="4" borderId="4" xfId="4" applyNumberFormat="1" applyFont="1" applyFill="1" applyBorder="1" applyAlignment="1">
      <alignment horizontal="right"/>
    </xf>
    <xf numFmtId="0" fontId="4" fillId="4" borderId="5" xfId="4" applyFont="1" applyFill="1" applyBorder="1"/>
    <xf numFmtId="0" fontId="4" fillId="0" borderId="0" xfId="4" applyFont="1" applyFill="1"/>
    <xf numFmtId="0" fontId="4" fillId="4" borderId="3" xfId="4" applyFont="1" applyFill="1" applyBorder="1" applyAlignment="1">
      <alignment horizontal="right"/>
    </xf>
    <xf numFmtId="0" fontId="4" fillId="4" borderId="4" xfId="4" applyFont="1" applyFill="1" applyBorder="1" applyAlignment="1">
      <alignment horizontal="right"/>
    </xf>
    <xf numFmtId="0" fontId="4" fillId="0" borderId="0" xfId="4" applyNumberFormat="1" applyFont="1" applyAlignment="1">
      <alignment horizontal="left" wrapText="1"/>
    </xf>
    <xf numFmtId="0" fontId="4" fillId="0" borderId="0" xfId="4" applyNumberFormat="1" applyFont="1" applyAlignment="1">
      <alignment horizontal="right" wrapText="1" indent="1"/>
    </xf>
    <xf numFmtId="0" fontId="4" fillId="5" borderId="28" xfId="4" applyFont="1" applyFill="1" applyBorder="1"/>
    <xf numFmtId="0" fontId="4" fillId="0" borderId="28" xfId="4" applyFont="1" applyBorder="1"/>
    <xf numFmtId="0" fontId="4" fillId="4" borderId="28" xfId="4" applyFont="1" applyFill="1" applyBorder="1"/>
    <xf numFmtId="165" fontId="4" fillId="4" borderId="5" xfId="4" applyNumberFormat="1" applyFont="1" applyFill="1" applyBorder="1" applyAlignment="1">
      <alignment horizontal="right"/>
    </xf>
    <xf numFmtId="170" fontId="4" fillId="0" borderId="12" xfId="4" applyNumberFormat="1" applyFont="1" applyFill="1" applyBorder="1" applyAlignment="1">
      <alignment horizontal="left"/>
    </xf>
    <xf numFmtId="0" fontId="4" fillId="4" borderId="5" xfId="4" applyFont="1" applyFill="1" applyBorder="1" applyAlignment="1">
      <alignment horizontal="right"/>
    </xf>
    <xf numFmtId="0" fontId="4" fillId="0" borderId="0" xfId="4" applyFont="1" applyFill="1" applyBorder="1"/>
    <xf numFmtId="0" fontId="4" fillId="5" borderId="0" xfId="4" applyFont="1" applyFill="1"/>
    <xf numFmtId="0" fontId="4" fillId="5" borderId="0" xfId="4" applyFont="1" applyFill="1" applyAlignment="1">
      <alignment horizontal="left"/>
    </xf>
    <xf numFmtId="0" fontId="6" fillId="5" borderId="0" xfId="4" applyFont="1" applyFill="1" applyAlignment="1">
      <alignment horizontal="left"/>
    </xf>
    <xf numFmtId="0" fontId="4" fillId="5" borderId="0" xfId="4" applyFont="1" applyFill="1" applyAlignment="1">
      <alignment vertical="center"/>
    </xf>
    <xf numFmtId="0" fontId="6" fillId="5" borderId="2" xfId="4" applyFont="1" applyFill="1" applyBorder="1" applyAlignment="1">
      <alignment horizontal="left" vertical="center"/>
    </xf>
    <xf numFmtId="0" fontId="4" fillId="0" borderId="0" xfId="4" applyFont="1" applyFill="1" applyAlignment="1">
      <alignment vertical="center"/>
    </xf>
    <xf numFmtId="0" fontId="5" fillId="5" borderId="6" xfId="4" applyFont="1" applyFill="1" applyBorder="1" applyAlignment="1">
      <alignment horizontal="center"/>
    </xf>
    <xf numFmtId="0" fontId="5" fillId="0" borderId="3" xfId="4" applyFont="1" applyFill="1" applyBorder="1" applyAlignment="1">
      <alignment horizontal="center" wrapText="1"/>
    </xf>
    <xf numFmtId="0" fontId="5" fillId="0" borderId="4" xfId="4" applyFont="1" applyFill="1" applyBorder="1" applyAlignment="1">
      <alignment horizontal="center" wrapText="1"/>
    </xf>
    <xf numFmtId="0" fontId="5" fillId="0" borderId="5" xfId="4" applyFont="1" applyFill="1" applyBorder="1" applyAlignment="1">
      <alignment horizontal="center" wrapText="1"/>
    </xf>
    <xf numFmtId="0" fontId="4" fillId="5" borderId="7" xfId="4" applyFont="1" applyFill="1" applyBorder="1"/>
    <xf numFmtId="166" fontId="4" fillId="5" borderId="9" xfId="4" quotePrefix="1" applyNumberFormat="1" applyFont="1" applyFill="1" applyBorder="1" applyAlignment="1">
      <alignment horizontal="center"/>
    </xf>
    <xf numFmtId="166" fontId="4" fillId="5" borderId="8" xfId="1" applyNumberFormat="1" applyFont="1" applyFill="1" applyBorder="1" applyAlignment="1">
      <alignment horizontal="right"/>
    </xf>
    <xf numFmtId="166" fontId="5" fillId="5" borderId="10" xfId="1" applyNumberFormat="1" applyFont="1" applyFill="1" applyBorder="1" applyAlignment="1">
      <alignment horizontal="right" wrapText="1"/>
    </xf>
    <xf numFmtId="0" fontId="4" fillId="5" borderId="9" xfId="4" applyFont="1" applyFill="1" applyBorder="1"/>
    <xf numFmtId="165" fontId="5" fillId="5" borderId="10" xfId="4" applyNumberFormat="1" applyFont="1" applyFill="1" applyBorder="1"/>
    <xf numFmtId="165" fontId="4" fillId="5" borderId="9" xfId="4" applyNumberFormat="1" applyFont="1" applyFill="1" applyBorder="1"/>
    <xf numFmtId="0" fontId="4" fillId="5" borderId="11" xfId="4" applyFont="1" applyFill="1" applyBorder="1"/>
    <xf numFmtId="166" fontId="4" fillId="5" borderId="12" xfId="4" quotePrefix="1" applyNumberFormat="1" applyFont="1" applyFill="1" applyBorder="1" applyAlignment="1">
      <alignment horizontal="center"/>
    </xf>
    <xf numFmtId="166" fontId="4" fillId="5" borderId="0" xfId="1" applyNumberFormat="1" applyFont="1" applyFill="1" applyBorder="1" applyAlignment="1">
      <alignment horizontal="right"/>
    </xf>
    <xf numFmtId="166" fontId="5" fillId="5" borderId="2" xfId="1" applyNumberFormat="1" applyFont="1" applyFill="1" applyBorder="1" applyAlignment="1">
      <alignment horizontal="right" wrapText="1"/>
    </xf>
    <xf numFmtId="0" fontId="4" fillId="5" borderId="12" xfId="4" applyFont="1" applyFill="1" applyBorder="1"/>
    <xf numFmtId="165" fontId="5" fillId="5" borderId="2" xfId="4" applyNumberFormat="1" applyFont="1" applyFill="1" applyBorder="1"/>
    <xf numFmtId="165" fontId="4" fillId="5" borderId="12" xfId="4" applyNumberFormat="1" applyFont="1" applyFill="1" applyBorder="1"/>
    <xf numFmtId="0" fontId="4" fillId="5" borderId="21" xfId="4" applyFont="1" applyFill="1" applyBorder="1"/>
    <xf numFmtId="166" fontId="4" fillId="5" borderId="20" xfId="4" quotePrefix="1" applyNumberFormat="1" applyFont="1" applyFill="1" applyBorder="1" applyAlignment="1">
      <alignment horizontal="center"/>
    </xf>
    <xf numFmtId="166" fontId="4" fillId="5" borderId="26" xfId="1" applyNumberFormat="1" applyFont="1" applyFill="1" applyBorder="1" applyAlignment="1">
      <alignment horizontal="right"/>
    </xf>
    <xf numFmtId="166" fontId="5" fillId="5" borderId="6" xfId="1" applyNumberFormat="1" applyFont="1" applyFill="1" applyBorder="1" applyAlignment="1">
      <alignment horizontal="right" wrapText="1"/>
    </xf>
    <xf numFmtId="0" fontId="4" fillId="5" borderId="20" xfId="4" applyFont="1" applyFill="1" applyBorder="1"/>
    <xf numFmtId="165" fontId="5" fillId="5" borderId="6" xfId="4" applyNumberFormat="1" applyFont="1" applyFill="1" applyBorder="1"/>
    <xf numFmtId="165" fontId="4" fillId="5" borderId="20" xfId="4" applyNumberFormat="1" applyFont="1" applyFill="1" applyBorder="1"/>
    <xf numFmtId="0" fontId="5" fillId="5" borderId="0" xfId="4" applyFont="1" applyFill="1"/>
    <xf numFmtId="0" fontId="5" fillId="4" borderId="3" xfId="4" applyFont="1" applyFill="1" applyBorder="1"/>
    <xf numFmtId="166" fontId="5" fillId="4" borderId="3" xfId="4" quotePrefix="1" applyNumberFormat="1" applyFont="1" applyFill="1" applyBorder="1" applyAlignment="1">
      <alignment horizontal="center"/>
    </xf>
    <xf numFmtId="166" fontId="5" fillId="4" borderId="4" xfId="4" applyNumberFormat="1" applyFont="1" applyFill="1" applyBorder="1"/>
    <xf numFmtId="166" fontId="5" fillId="4" borderId="5" xfId="4" applyNumberFormat="1" applyFont="1" applyFill="1" applyBorder="1"/>
    <xf numFmtId="165" fontId="5" fillId="4" borderId="5" xfId="4" applyNumberFormat="1" applyFont="1" applyFill="1" applyBorder="1"/>
    <xf numFmtId="165" fontId="5" fillId="4" borderId="3" xfId="4" applyNumberFormat="1" applyFont="1" applyFill="1" applyBorder="1"/>
    <xf numFmtId="165" fontId="5" fillId="4" borderId="4" xfId="4" applyNumberFormat="1" applyFont="1" applyFill="1" applyBorder="1"/>
    <xf numFmtId="0" fontId="5" fillId="0" borderId="0" xfId="4" applyFont="1" applyFill="1"/>
    <xf numFmtId="0" fontId="5" fillId="6" borderId="3" xfId="4" applyFont="1" applyFill="1" applyBorder="1"/>
    <xf numFmtId="38" fontId="4" fillId="6" borderId="4" xfId="4" applyNumberFormat="1" applyFont="1" applyFill="1" applyBorder="1"/>
    <xf numFmtId="167" fontId="5" fillId="6" borderId="5" xfId="4" applyNumberFormat="1" applyFont="1" applyFill="1" applyBorder="1" applyAlignment="1"/>
    <xf numFmtId="165" fontId="4" fillId="6" borderId="4" xfId="4" applyNumberFormat="1" applyFont="1" applyFill="1" applyBorder="1"/>
    <xf numFmtId="165" fontId="5" fillId="6" borderId="5" xfId="4" applyNumberFormat="1" applyFont="1" applyFill="1" applyBorder="1"/>
    <xf numFmtId="165" fontId="5" fillId="6" borderId="3" xfId="4" applyNumberFormat="1" applyFont="1" applyFill="1" applyBorder="1"/>
    <xf numFmtId="165" fontId="4" fillId="6" borderId="4" xfId="4" applyNumberFormat="1" applyFont="1" applyFill="1" applyBorder="1" applyAlignment="1"/>
    <xf numFmtId="0" fontId="5" fillId="5" borderId="4" xfId="4" applyFont="1" applyFill="1" applyBorder="1" applyAlignment="1">
      <alignment horizontal="center"/>
    </xf>
    <xf numFmtId="0" fontId="5" fillId="5" borderId="4" xfId="4" applyFont="1" applyFill="1" applyBorder="1" applyAlignment="1">
      <alignment horizontal="center" wrapText="1"/>
    </xf>
    <xf numFmtId="165" fontId="5" fillId="5" borderId="4" xfId="4" applyNumberFormat="1" applyFont="1" applyFill="1" applyBorder="1" applyAlignment="1">
      <alignment horizontal="center" wrapText="1"/>
    </xf>
    <xf numFmtId="165" fontId="5" fillId="5" borderId="4" xfId="4" applyNumberFormat="1" applyFont="1" applyFill="1" applyBorder="1" applyAlignment="1">
      <alignment horizontal="center"/>
    </xf>
    <xf numFmtId="165" fontId="5" fillId="5" borderId="4" xfId="4" applyNumberFormat="1" applyFont="1" applyFill="1" applyBorder="1"/>
    <xf numFmtId="165" fontId="4" fillId="5" borderId="8" xfId="1" applyNumberFormat="1" applyFont="1" applyFill="1" applyBorder="1" applyAlignment="1">
      <alignment horizontal="right"/>
    </xf>
    <xf numFmtId="165" fontId="4" fillId="5" borderId="0" xfId="1" applyNumberFormat="1" applyFont="1" applyFill="1" applyBorder="1" applyAlignment="1">
      <alignment horizontal="right"/>
    </xf>
    <xf numFmtId="166" fontId="4" fillId="5" borderId="20" xfId="4" applyNumberFormat="1" applyFont="1" applyFill="1" applyBorder="1"/>
    <xf numFmtId="165" fontId="4" fillId="5" borderId="26" xfId="1" applyNumberFormat="1" applyFont="1" applyFill="1" applyBorder="1" applyAlignment="1">
      <alignment horizontal="right"/>
    </xf>
    <xf numFmtId="165" fontId="5" fillId="4" borderId="4" xfId="4" applyNumberFormat="1" applyFont="1" applyFill="1" applyBorder="1" applyAlignment="1"/>
    <xf numFmtId="0" fontId="4" fillId="5" borderId="0" xfId="4" applyFont="1" applyFill="1" applyBorder="1"/>
    <xf numFmtId="0" fontId="5" fillId="5" borderId="4" xfId="4" applyFont="1" applyFill="1" applyBorder="1"/>
    <xf numFmtId="38" fontId="4" fillId="5" borderId="4" xfId="4" applyNumberFormat="1" applyFont="1" applyFill="1" applyBorder="1"/>
    <xf numFmtId="167" fontId="5" fillId="5" borderId="4" xfId="4" applyNumberFormat="1" applyFont="1" applyFill="1" applyBorder="1" applyAlignment="1"/>
    <xf numFmtId="165" fontId="4" fillId="5" borderId="4" xfId="4" applyNumberFormat="1" applyFont="1" applyFill="1" applyBorder="1"/>
    <xf numFmtId="165" fontId="4" fillId="5" borderId="4" xfId="4" applyNumberFormat="1" applyFont="1" applyFill="1" applyBorder="1" applyAlignment="1"/>
    <xf numFmtId="0" fontId="5" fillId="3" borderId="3" xfId="4" applyFont="1" applyFill="1" applyBorder="1"/>
    <xf numFmtId="166" fontId="5" fillId="3" borderId="4" xfId="4" applyNumberFormat="1" applyFont="1" applyFill="1" applyBorder="1"/>
    <xf numFmtId="166" fontId="5" fillId="3" borderId="5" xfId="4" applyNumberFormat="1" applyFont="1" applyFill="1" applyBorder="1"/>
    <xf numFmtId="165" fontId="5" fillId="3" borderId="3" xfId="4" applyNumberFormat="1" applyFont="1" applyFill="1" applyBorder="1"/>
    <xf numFmtId="165" fontId="5" fillId="3" borderId="4" xfId="4" applyNumberFormat="1" applyFont="1" applyFill="1" applyBorder="1"/>
    <xf numFmtId="165" fontId="5" fillId="3" borderId="4" xfId="4" applyNumberFormat="1" applyFont="1" applyFill="1" applyBorder="1" applyAlignment="1"/>
    <xf numFmtId="165" fontId="5" fillId="3" borderId="5" xfId="4" applyNumberFormat="1" applyFont="1" applyFill="1" applyBorder="1"/>
    <xf numFmtId="0" fontId="5" fillId="0" borderId="26" xfId="4" applyFont="1" applyFill="1" applyBorder="1" applyAlignment="1">
      <alignment horizontal="center"/>
    </xf>
    <xf numFmtId="0" fontId="4" fillId="5" borderId="26" xfId="4" applyFont="1" applyFill="1" applyBorder="1"/>
    <xf numFmtId="171" fontId="4" fillId="5" borderId="26" xfId="1" applyNumberFormat="1" applyFont="1" applyFill="1" applyBorder="1" applyAlignment="1">
      <alignment horizontal="right"/>
    </xf>
    <xf numFmtId="172" fontId="5" fillId="5" borderId="26" xfId="1" applyNumberFormat="1" applyFont="1" applyFill="1" applyBorder="1" applyAlignment="1">
      <alignment horizontal="right"/>
    </xf>
    <xf numFmtId="165" fontId="4" fillId="5" borderId="26" xfId="4" applyNumberFormat="1" applyFont="1" applyFill="1" applyBorder="1"/>
    <xf numFmtId="0" fontId="4" fillId="0" borderId="28" xfId="4" applyFont="1" applyFill="1" applyBorder="1" applyAlignment="1">
      <alignment wrapText="1" shrinkToFit="1"/>
    </xf>
    <xf numFmtId="166" fontId="4" fillId="5" borderId="3" xfId="4" applyNumberFormat="1" applyFont="1" applyFill="1" applyBorder="1"/>
    <xf numFmtId="166" fontId="4" fillId="5" borderId="4" xfId="4" quotePrefix="1" applyNumberFormat="1" applyFont="1" applyFill="1" applyBorder="1" applyAlignment="1">
      <alignment horizontal="center"/>
    </xf>
    <xf numFmtId="166" fontId="4" fillId="5" borderId="4" xfId="4" applyNumberFormat="1" applyFont="1" applyFill="1" applyBorder="1"/>
    <xf numFmtId="166" fontId="5" fillId="5" borderId="5" xfId="1" applyNumberFormat="1" applyFont="1" applyFill="1" applyBorder="1" applyAlignment="1">
      <alignment horizontal="right"/>
    </xf>
    <xf numFmtId="165" fontId="4" fillId="5" borderId="4" xfId="1" applyNumberFormat="1" applyFont="1" applyFill="1" applyBorder="1" applyAlignment="1">
      <alignment horizontal="right"/>
    </xf>
    <xf numFmtId="165" fontId="4" fillId="5" borderId="5" xfId="4" applyNumberFormat="1" applyFont="1" applyFill="1" applyBorder="1"/>
    <xf numFmtId="0" fontId="5" fillId="3" borderId="28" xfId="4" applyFont="1" applyFill="1" applyBorder="1"/>
    <xf numFmtId="166" fontId="5" fillId="3" borderId="3" xfId="4" applyNumberFormat="1" applyFont="1" applyFill="1" applyBorder="1"/>
    <xf numFmtId="165" fontId="5" fillId="3" borderId="4" xfId="1" applyNumberFormat="1" applyFont="1" applyFill="1" applyBorder="1" applyAlignment="1">
      <alignment horizontal="right"/>
    </xf>
    <xf numFmtId="166" fontId="5" fillId="3" borderId="3" xfId="4" applyNumberFormat="1" applyFont="1" applyFill="1" applyBorder="1" applyAlignment="1">
      <alignment horizontal="right"/>
    </xf>
    <xf numFmtId="166" fontId="5" fillId="3" borderId="4" xfId="4" applyNumberFormat="1" applyFont="1" applyFill="1" applyBorder="1" applyAlignment="1">
      <alignment horizontal="right"/>
    </xf>
    <xf numFmtId="166" fontId="5" fillId="3" borderId="5" xfId="4" applyNumberFormat="1" applyFont="1" applyFill="1" applyBorder="1" applyAlignment="1">
      <alignment horizontal="right"/>
    </xf>
    <xf numFmtId="166" fontId="5" fillId="3" borderId="5" xfId="4" applyNumberFormat="1" applyFont="1" applyFill="1" applyBorder="1" applyAlignment="1">
      <alignment horizontal="center"/>
    </xf>
    <xf numFmtId="165" fontId="5" fillId="3" borderId="3" xfId="4" applyNumberFormat="1" applyFont="1" applyFill="1" applyBorder="1" applyAlignment="1">
      <alignment horizontal="right"/>
    </xf>
    <xf numFmtId="0" fontId="4" fillId="5" borderId="2" xfId="4" applyFont="1" applyFill="1" applyBorder="1" applyAlignment="1">
      <alignment vertical="center"/>
    </xf>
    <xf numFmtId="166" fontId="4" fillId="5" borderId="6" xfId="4" applyNumberFormat="1" applyFont="1" applyFill="1" applyBorder="1"/>
    <xf numFmtId="0" fontId="4" fillId="5" borderId="0" xfId="4" applyFont="1" applyFill="1" applyAlignment="1">
      <alignment horizontal="center"/>
    </xf>
    <xf numFmtId="0" fontId="4" fillId="5" borderId="26" xfId="4" applyFont="1" applyFill="1" applyBorder="1" applyAlignment="1">
      <alignment horizontal="center"/>
    </xf>
    <xf numFmtId="171" fontId="4" fillId="5" borderId="26" xfId="1" applyNumberFormat="1" applyFont="1" applyFill="1" applyBorder="1" applyAlignment="1">
      <alignment horizontal="center"/>
    </xf>
    <xf numFmtId="172" fontId="5" fillId="5" borderId="26" xfId="1" applyNumberFormat="1" applyFont="1" applyFill="1" applyBorder="1" applyAlignment="1">
      <alignment horizontal="center"/>
    </xf>
    <xf numFmtId="165" fontId="4" fillId="5" borderId="26" xfId="1" applyNumberFormat="1" applyFont="1" applyFill="1" applyBorder="1" applyAlignment="1">
      <alignment horizontal="center"/>
    </xf>
    <xf numFmtId="165" fontId="4" fillId="5" borderId="26" xfId="4" applyNumberFormat="1" applyFont="1" applyFill="1" applyBorder="1" applyAlignment="1">
      <alignment horizontal="center"/>
    </xf>
    <xf numFmtId="0" fontId="4" fillId="0" borderId="0" xfId="4" applyFont="1" applyFill="1" applyAlignment="1">
      <alignment horizontal="center"/>
    </xf>
    <xf numFmtId="0" fontId="9" fillId="5" borderId="0" xfId="4" applyFont="1" applyFill="1"/>
    <xf numFmtId="0" fontId="5" fillId="5" borderId="0" xfId="4" applyFont="1" applyFill="1" applyBorder="1"/>
    <xf numFmtId="166" fontId="5" fillId="5" borderId="0" xfId="4" applyNumberFormat="1" applyFont="1" applyFill="1" applyBorder="1" applyAlignment="1">
      <alignment horizontal="right"/>
    </xf>
    <xf numFmtId="166" fontId="5" fillId="5" borderId="0" xfId="4" applyNumberFormat="1" applyFont="1" applyFill="1" applyBorder="1" applyAlignment="1">
      <alignment horizontal="center"/>
    </xf>
    <xf numFmtId="0" fontId="10" fillId="5" borderId="0" xfId="4" applyFont="1" applyFill="1" applyBorder="1"/>
    <xf numFmtId="38" fontId="9" fillId="5" borderId="0" xfId="4" applyNumberFormat="1" applyFont="1" applyFill="1" applyBorder="1" applyAlignment="1"/>
    <xf numFmtId="167" fontId="9" fillId="5" borderId="0" xfId="4" applyNumberFormat="1" applyFont="1" applyFill="1" applyBorder="1" applyAlignment="1"/>
    <xf numFmtId="167" fontId="4" fillId="5" borderId="0" xfId="4" applyNumberFormat="1" applyFont="1" applyFill="1" applyBorder="1" applyAlignment="1"/>
    <xf numFmtId="0" fontId="4" fillId="5" borderId="0" xfId="4" applyFont="1" applyFill="1" applyAlignment="1">
      <alignment horizontal="left" indent="1"/>
    </xf>
    <xf numFmtId="6" fontId="4" fillId="0" borderId="0" xfId="4" applyNumberFormat="1" applyFont="1" applyBorder="1"/>
    <xf numFmtId="0" fontId="5" fillId="0" borderId="0" xfId="4" applyFont="1" applyFill="1" applyBorder="1" applyAlignment="1">
      <alignment vertical="top"/>
    </xf>
    <xf numFmtId="0" fontId="11" fillId="0" borderId="0" xfId="4" applyFont="1" applyFill="1" applyBorder="1" applyAlignment="1">
      <alignment vertical="top"/>
    </xf>
    <xf numFmtId="0" fontId="4" fillId="0" borderId="0" xfId="4" applyFont="1" applyFill="1" applyBorder="1" applyAlignment="1">
      <alignment vertical="top"/>
    </xf>
    <xf numFmtId="0" fontId="5" fillId="0" borderId="20" xfId="4" applyFont="1" applyFill="1" applyBorder="1" applyAlignment="1">
      <alignment horizontal="center"/>
    </xf>
    <xf numFmtId="0" fontId="5" fillId="0" borderId="26" xfId="4" applyFont="1" applyFill="1" applyBorder="1" applyAlignment="1">
      <alignment horizontal="center" wrapText="1"/>
    </xf>
    <xf numFmtId="0" fontId="13" fillId="0" borderId="26" xfId="4" applyFont="1" applyFill="1" applyBorder="1" applyAlignment="1">
      <alignment wrapText="1"/>
    </xf>
    <xf numFmtId="6" fontId="4" fillId="0" borderId="26" xfId="4" applyNumberFormat="1" applyFont="1" applyFill="1" applyBorder="1"/>
    <xf numFmtId="0" fontId="4" fillId="0" borderId="26" xfId="4" applyFont="1" applyFill="1" applyBorder="1" applyAlignment="1">
      <alignment horizontal="right"/>
    </xf>
    <xf numFmtId="0" fontId="4" fillId="0" borderId="0" xfId="4" applyFont="1" applyFill="1" applyBorder="1" applyAlignment="1">
      <alignment horizontal="left" indent="1"/>
    </xf>
    <xf numFmtId="6" fontId="4" fillId="4" borderId="0" xfId="4" applyNumberFormat="1" applyFont="1" applyFill="1" applyBorder="1"/>
    <xf numFmtId="6" fontId="4" fillId="0" borderId="0" xfId="4" applyNumberFormat="1" applyFont="1" applyFill="1" applyBorder="1"/>
    <xf numFmtId="6" fontId="5" fillId="4" borderId="0" xfId="4" applyNumberFormat="1" applyFont="1" applyFill="1" applyBorder="1"/>
    <xf numFmtId="6" fontId="4" fillId="0" borderId="0" xfId="4" applyNumberFormat="1" applyFont="1" applyFill="1" applyBorder="1" applyAlignment="1">
      <alignment horizontal="right"/>
    </xf>
    <xf numFmtId="6" fontId="5" fillId="3" borderId="4" xfId="4" applyNumberFormat="1" applyFont="1" applyFill="1" applyBorder="1"/>
    <xf numFmtId="9" fontId="5" fillId="3" borderId="4" xfId="3" applyFont="1" applyFill="1" applyBorder="1" applyAlignment="1">
      <alignment horizontal="right"/>
    </xf>
    <xf numFmtId="0" fontId="4" fillId="0" borderId="0" xfId="4" applyFont="1" applyFill="1" applyBorder="1" applyAlignment="1">
      <alignment horizontal="right"/>
    </xf>
    <xf numFmtId="0" fontId="4" fillId="0" borderId="26" xfId="4" applyFont="1" applyBorder="1"/>
    <xf numFmtId="6" fontId="4" fillId="0" borderId="26" xfId="4" applyNumberFormat="1" applyFont="1" applyBorder="1"/>
    <xf numFmtId="0" fontId="4" fillId="0" borderId="26" xfId="4" applyFont="1" applyBorder="1" applyAlignment="1">
      <alignment horizontal="right"/>
    </xf>
    <xf numFmtId="6" fontId="5" fillId="3" borderId="4" xfId="4" applyNumberFormat="1" applyFont="1" applyFill="1" applyBorder="1" applyAlignment="1">
      <alignment horizontal="right"/>
    </xf>
    <xf numFmtId="6" fontId="4" fillId="0" borderId="26" xfId="4" applyNumberFormat="1" applyFont="1" applyFill="1" applyBorder="1" applyAlignment="1">
      <alignment horizontal="right"/>
    </xf>
    <xf numFmtId="8" fontId="4" fillId="0" borderId="0" xfId="4" applyNumberFormat="1" applyFont="1" applyFill="1" applyBorder="1"/>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5" fillId="0" borderId="0" xfId="4" applyFont="1" applyFill="1" applyBorder="1" applyAlignment="1">
      <alignment horizontal="left" indent="1"/>
    </xf>
    <xf numFmtId="9" fontId="4" fillId="0" borderId="26" xfId="4" applyNumberFormat="1" applyFont="1" applyFill="1" applyBorder="1" applyAlignment="1">
      <alignment horizontal="right"/>
    </xf>
    <xf numFmtId="9" fontId="5" fillId="3" borderId="5" xfId="3" applyNumberFormat="1" applyFont="1" applyFill="1" applyBorder="1" applyAlignment="1">
      <alignment horizontal="right"/>
    </xf>
    <xf numFmtId="0" fontId="5" fillId="3" borderId="29" xfId="4" applyFont="1" applyFill="1" applyBorder="1" applyAlignment="1">
      <alignment wrapText="1"/>
    </xf>
    <xf numFmtId="6" fontId="4" fillId="3" borderId="30" xfId="4" applyNumberFormat="1" applyFont="1" applyFill="1" applyBorder="1"/>
    <xf numFmtId="6" fontId="5" fillId="3" borderId="30" xfId="4" applyNumberFormat="1" applyFont="1" applyFill="1" applyBorder="1" applyAlignment="1">
      <alignment horizontal="right"/>
    </xf>
    <xf numFmtId="9" fontId="5" fillId="3" borderId="31" xfId="4" applyNumberFormat="1" applyFont="1" applyFill="1" applyBorder="1" applyAlignment="1">
      <alignment horizontal="right"/>
    </xf>
    <xf numFmtId="0" fontId="5" fillId="0" borderId="0" xfId="4" applyFont="1" applyFill="1" applyBorder="1" applyAlignment="1">
      <alignment wrapText="1"/>
    </xf>
    <xf numFmtId="0" fontId="4" fillId="0" borderId="3" xfId="4" applyNumberFormat="1" applyFont="1" applyFill="1" applyBorder="1" applyAlignment="1">
      <alignment horizontal="left" wrapText="1"/>
    </xf>
    <xf numFmtId="0" fontId="5" fillId="0" borderId="0" xfId="4" applyFont="1" applyBorder="1"/>
    <xf numFmtId="173" fontId="4" fillId="0" borderId="0" xfId="4" applyNumberFormat="1" applyFont="1" applyBorder="1"/>
    <xf numFmtId="173" fontId="4" fillId="0" borderId="0" xfId="4" applyNumberFormat="1" applyFont="1" applyFill="1" applyBorder="1"/>
    <xf numFmtId="0" fontId="16" fillId="0" borderId="0" xfId="4" applyFont="1" applyFill="1" applyBorder="1"/>
    <xf numFmtId="44" fontId="4" fillId="0" borderId="0" xfId="2" applyFont="1" applyFill="1" applyBorder="1"/>
    <xf numFmtId="0" fontId="4" fillId="0" borderId="0" xfId="4" applyFont="1" applyFill="1" applyBorder="1" applyAlignment="1">
      <alignment horizontal="left"/>
    </xf>
    <xf numFmtId="174" fontId="4" fillId="0" borderId="0" xfId="2" applyNumberFormat="1" applyFont="1" applyFill="1" applyBorder="1"/>
    <xf numFmtId="174" fontId="4" fillId="0" borderId="0" xfId="2" applyNumberFormat="1" applyFont="1" applyBorder="1"/>
    <xf numFmtId="174" fontId="4" fillId="0" borderId="0" xfId="4" applyNumberFormat="1" applyFont="1" applyBorder="1"/>
    <xf numFmtId="0" fontId="18" fillId="5" borderId="0" xfId="5" applyFont="1" applyFill="1"/>
    <xf numFmtId="0" fontId="19" fillId="5" borderId="0" xfId="5" applyFont="1" applyFill="1"/>
    <xf numFmtId="0" fontId="18" fillId="5" borderId="0" xfId="5" applyFont="1" applyFill="1" applyAlignment="1">
      <alignment horizontal="center" vertical="top"/>
    </xf>
    <xf numFmtId="0" fontId="19" fillId="5" borderId="0" xfId="5" applyFont="1" applyFill="1" applyBorder="1"/>
    <xf numFmtId="0" fontId="18" fillId="5" borderId="0" xfId="5" applyFont="1" applyFill="1" applyBorder="1"/>
    <xf numFmtId="0" fontId="4" fillId="0" borderId="26" xfId="4" applyFont="1" applyFill="1" applyBorder="1" applyAlignment="1">
      <alignment horizontal="left" indent="1"/>
    </xf>
    <xf numFmtId="6" fontId="5" fillId="3" borderId="30" xfId="4" applyNumberFormat="1" applyFont="1" applyFill="1" applyBorder="1"/>
    <xf numFmtId="6" fontId="20" fillId="0" borderId="0" xfId="4" applyNumberFormat="1" applyFont="1" applyFill="1" applyBorder="1"/>
    <xf numFmtId="0" fontId="4" fillId="0" borderId="0" xfId="4" applyNumberFormat="1" applyFont="1" applyFill="1" applyBorder="1" applyAlignment="1">
      <alignment horizontal="left"/>
    </xf>
    <xf numFmtId="0" fontId="21" fillId="0" borderId="0" xfId="4" applyFont="1" applyFill="1" applyBorder="1"/>
    <xf numFmtId="175" fontId="4" fillId="5" borderId="0" xfId="4" applyNumberFormat="1" applyFont="1" applyFill="1"/>
    <xf numFmtId="0" fontId="5" fillId="3" borderId="28" xfId="4" applyFont="1" applyFill="1" applyBorder="1" applyAlignment="1">
      <alignment horizontal="center" vertical="center"/>
    </xf>
    <xf numFmtId="175" fontId="5" fillId="3" borderId="28" xfId="4" applyNumberFormat="1" applyFont="1" applyFill="1" applyBorder="1" applyAlignment="1">
      <alignment horizontal="center" vertical="center"/>
    </xf>
    <xf numFmtId="0" fontId="5" fillId="3" borderId="28" xfId="4" applyFont="1" applyFill="1" applyBorder="1" applyAlignment="1">
      <alignment horizontal="center" vertical="center" wrapText="1"/>
    </xf>
    <xf numFmtId="0" fontId="13" fillId="4" borderId="3" xfId="4" applyFont="1" applyFill="1" applyBorder="1" applyAlignment="1">
      <alignment wrapText="1"/>
    </xf>
    <xf numFmtId="0" fontId="4" fillId="4" borderId="4" xfId="4" applyFont="1" applyFill="1" applyBorder="1" applyAlignment="1">
      <alignment horizontal="center"/>
    </xf>
    <xf numFmtId="175" fontId="4" fillId="4" borderId="4" xfId="4" applyNumberFormat="1" applyFont="1" applyFill="1" applyBorder="1" applyAlignment="1">
      <alignment horizontal="center"/>
    </xf>
    <xf numFmtId="0" fontId="4" fillId="4" borderId="4" xfId="4" applyFont="1" applyFill="1" applyBorder="1"/>
    <xf numFmtId="0" fontId="4" fillId="4" borderId="4" xfId="4" quotePrefix="1" applyFont="1" applyFill="1" applyBorder="1" applyAlignment="1">
      <alignment horizontal="center"/>
    </xf>
    <xf numFmtId="0" fontId="4" fillId="4" borderId="5" xfId="4" quotePrefix="1" applyFont="1" applyFill="1" applyBorder="1" applyAlignment="1">
      <alignment horizontal="center"/>
    </xf>
    <xf numFmtId="0" fontId="4" fillId="0" borderId="28" xfId="4" applyFont="1" applyFill="1" applyBorder="1" applyAlignment="1">
      <alignment horizontal="center"/>
    </xf>
    <xf numFmtId="175" fontId="4" fillId="0" borderId="28" xfId="4" applyNumberFormat="1" applyFont="1" applyFill="1" applyBorder="1" applyAlignment="1">
      <alignment horizontal="center"/>
    </xf>
    <xf numFmtId="16" fontId="4" fillId="0" borderId="28" xfId="4" applyNumberFormat="1" applyFont="1" applyFill="1" applyBorder="1" applyAlignment="1">
      <alignment horizontal="center"/>
    </xf>
    <xf numFmtId="0" fontId="4" fillId="0" borderId="28" xfId="4" applyFont="1" applyBorder="1" applyAlignment="1">
      <alignment horizontal="center"/>
    </xf>
    <xf numFmtId="175" fontId="4" fillId="0" borderId="28" xfId="4" applyNumberFormat="1" applyFont="1" applyBorder="1" applyAlignment="1">
      <alignment horizontal="center"/>
    </xf>
    <xf numFmtId="16" fontId="4" fillId="0" borderId="28" xfId="4" applyNumberFormat="1" applyFont="1" applyBorder="1" applyAlignment="1">
      <alignment horizontal="center"/>
    </xf>
    <xf numFmtId="16" fontId="4" fillId="4" borderId="4" xfId="4" applyNumberFormat="1" applyFont="1" applyFill="1" applyBorder="1" applyAlignment="1">
      <alignment horizontal="center"/>
    </xf>
    <xf numFmtId="0" fontId="4" fillId="4" borderId="5" xfId="4" applyFont="1" applyFill="1" applyBorder="1" applyAlignment="1">
      <alignment horizontal="center"/>
    </xf>
    <xf numFmtId="0" fontId="4" fillId="0" borderId="28" xfId="4" applyFont="1" applyFill="1" applyBorder="1"/>
    <xf numFmtId="0" fontId="4" fillId="4" borderId="4" xfId="4" applyNumberFormat="1" applyFont="1" applyFill="1" applyBorder="1" applyAlignment="1">
      <alignment horizontal="center"/>
    </xf>
    <xf numFmtId="0" fontId="4" fillId="0" borderId="28" xfId="4" quotePrefix="1" applyFont="1" applyBorder="1" applyAlignment="1">
      <alignment horizontal="center"/>
    </xf>
    <xf numFmtId="0" fontId="4" fillId="5" borderId="0" xfId="4" applyFont="1" applyFill="1" applyAlignment="1"/>
    <xf numFmtId="0" fontId="4" fillId="5" borderId="0" xfId="4" applyFont="1" applyFill="1" applyAlignment="1">
      <alignment horizontal="left" wrapText="1"/>
    </xf>
    <xf numFmtId="0" fontId="4" fillId="5" borderId="0" xfId="4" applyFont="1" applyFill="1" applyAlignment="1">
      <alignment horizontal="center" wrapText="1"/>
    </xf>
    <xf numFmtId="0" fontId="4" fillId="5" borderId="0" xfId="4" applyFont="1" applyFill="1" applyAlignment="1">
      <alignment wrapText="1"/>
    </xf>
    <xf numFmtId="0" fontId="4" fillId="0" borderId="0" xfId="4" applyFont="1" applyAlignment="1">
      <alignment horizontal="center"/>
    </xf>
    <xf numFmtId="175" fontId="4" fillId="0" borderId="0" xfId="4" applyNumberFormat="1" applyFont="1"/>
    <xf numFmtId="0" fontId="5" fillId="7" borderId="0" xfId="4" applyFont="1" applyFill="1" applyBorder="1"/>
    <xf numFmtId="0" fontId="4" fillId="0" borderId="4" xfId="4" applyFont="1" applyBorder="1"/>
    <xf numFmtId="0" fontId="4" fillId="0" borderId="0" xfId="4" applyFont="1"/>
    <xf numFmtId="3" fontId="4" fillId="0" borderId="0" xfId="4" applyNumberFormat="1" applyFont="1"/>
    <xf numFmtId="0" fontId="5" fillId="0" borderId="6" xfId="4" applyFont="1" applyFill="1" applyBorder="1" applyAlignment="1">
      <alignment horizontal="center"/>
    </xf>
    <xf numFmtId="6" fontId="4" fillId="0" borderId="0" xfId="4" applyNumberFormat="1" applyFont="1" applyFill="1" applyBorder="1"/>
    <xf numFmtId="0" fontId="18" fillId="3" borderId="37" xfId="5" applyFont="1" applyFill="1" applyBorder="1"/>
    <xf numFmtId="0" fontId="19" fillId="3" borderId="38" xfId="5" applyFont="1" applyFill="1" applyBorder="1"/>
    <xf numFmtId="0" fontId="19" fillId="3" borderId="39" xfId="5" applyFont="1" applyFill="1" applyBorder="1"/>
    <xf numFmtId="6" fontId="4" fillId="5" borderId="0" xfId="4" applyNumberFormat="1" applyFont="1" applyFill="1" applyBorder="1"/>
    <xf numFmtId="9" fontId="5" fillId="3" borderId="5" xfId="4" applyNumberFormat="1" applyFont="1" applyFill="1" applyBorder="1" applyAlignment="1">
      <alignment horizontal="right"/>
    </xf>
    <xf numFmtId="0" fontId="4" fillId="5" borderId="0" xfId="425" applyFont="1" applyFill="1"/>
    <xf numFmtId="0" fontId="4" fillId="5" borderId="0" xfId="425" applyFont="1" applyFill="1" applyAlignment="1">
      <alignment horizontal="left"/>
    </xf>
    <xf numFmtId="0" fontId="6" fillId="5" borderId="0" xfId="425" applyFont="1" applyFill="1" applyAlignment="1">
      <alignment horizontal="left"/>
    </xf>
    <xf numFmtId="0" fontId="4" fillId="5" borderId="0" xfId="425" applyFont="1" applyFill="1" applyAlignment="1">
      <alignment vertical="center"/>
    </xf>
    <xf numFmtId="0" fontId="6" fillId="5" borderId="2" xfId="425" applyFont="1" applyFill="1" applyBorder="1" applyAlignment="1">
      <alignment horizontal="left" vertical="center"/>
    </xf>
    <xf numFmtId="0" fontId="4" fillId="0" borderId="0" xfId="425" applyFont="1" applyFill="1" applyAlignment="1">
      <alignment vertical="center"/>
    </xf>
    <xf numFmtId="0" fontId="5" fillId="5" borderId="6" xfId="425" applyFont="1" applyFill="1" applyBorder="1" applyAlignment="1">
      <alignment horizontal="center"/>
    </xf>
    <xf numFmtId="0" fontId="5" fillId="0" borderId="3" xfId="425" applyFont="1" applyFill="1" applyBorder="1" applyAlignment="1">
      <alignment horizontal="center" wrapText="1"/>
    </xf>
    <xf numFmtId="0" fontId="5" fillId="0" borderId="4" xfId="425" applyFont="1" applyFill="1" applyBorder="1" applyAlignment="1">
      <alignment horizontal="center" wrapText="1"/>
    </xf>
    <xf numFmtId="0" fontId="5" fillId="0" borderId="5" xfId="425" applyFont="1" applyFill="1" applyBorder="1" applyAlignment="1">
      <alignment horizontal="center" wrapText="1"/>
    </xf>
    <xf numFmtId="0" fontId="4" fillId="0" borderId="0" xfId="425" applyFont="1" applyFill="1"/>
    <xf numFmtId="0" fontId="4" fillId="5" borderId="7" xfId="425" applyFont="1" applyFill="1" applyBorder="1"/>
    <xf numFmtId="166" fontId="4" fillId="5" borderId="9" xfId="425" quotePrefix="1" applyNumberFormat="1" applyFont="1" applyFill="1" applyBorder="1" applyAlignment="1">
      <alignment horizontal="center"/>
    </xf>
    <xf numFmtId="0" fontId="4" fillId="5" borderId="9" xfId="425" applyFont="1" applyFill="1" applyBorder="1"/>
    <xf numFmtId="165" fontId="5" fillId="5" borderId="10" xfId="425" applyNumberFormat="1" applyFont="1" applyFill="1" applyBorder="1"/>
    <xf numFmtId="165" fontId="4" fillId="5" borderId="9" xfId="425" applyNumberFormat="1" applyFont="1" applyFill="1" applyBorder="1"/>
    <xf numFmtId="0" fontId="4" fillId="5" borderId="11" xfId="425" applyFont="1" applyFill="1" applyBorder="1"/>
    <xf numFmtId="166" fontId="4" fillId="5" borderId="12" xfId="425" quotePrefix="1" applyNumberFormat="1" applyFont="1" applyFill="1" applyBorder="1" applyAlignment="1">
      <alignment horizontal="center"/>
    </xf>
    <xf numFmtId="0" fontId="4" fillId="5" borderId="12" xfId="425" applyFont="1" applyFill="1" applyBorder="1"/>
    <xf numFmtId="165" fontId="5" fillId="5" borderId="2" xfId="425" applyNumberFormat="1" applyFont="1" applyFill="1" applyBorder="1"/>
    <xf numFmtId="165" fontId="4" fillId="5" borderId="12" xfId="425" applyNumberFormat="1" applyFont="1" applyFill="1" applyBorder="1"/>
    <xf numFmtId="0" fontId="4" fillId="5" borderId="21" xfId="425" applyFont="1" applyFill="1" applyBorder="1"/>
    <xf numFmtId="166" fontId="4" fillId="5" borderId="20" xfId="425" quotePrefix="1" applyNumberFormat="1" applyFont="1" applyFill="1" applyBorder="1" applyAlignment="1">
      <alignment horizontal="center"/>
    </xf>
    <xf numFmtId="0" fontId="4" fillId="5" borderId="20" xfId="425" applyFont="1" applyFill="1" applyBorder="1"/>
    <xf numFmtId="165" fontId="5" fillId="5" borderId="6" xfId="425" applyNumberFormat="1" applyFont="1" applyFill="1" applyBorder="1"/>
    <xf numFmtId="165" fontId="4" fillId="5" borderId="20" xfId="425" applyNumberFormat="1" applyFont="1" applyFill="1" applyBorder="1"/>
    <xf numFmtId="0" fontId="5" fillId="5" borderId="0" xfId="425" applyFont="1" applyFill="1"/>
    <xf numFmtId="0" fontId="5" fillId="4" borderId="3" xfId="425" applyFont="1" applyFill="1" applyBorder="1"/>
    <xf numFmtId="166" fontId="5" fillId="4" borderId="3" xfId="425" quotePrefix="1" applyNumberFormat="1" applyFont="1" applyFill="1" applyBorder="1" applyAlignment="1">
      <alignment horizontal="center"/>
    </xf>
    <xf numFmtId="166" fontId="5" fillId="4" borderId="4" xfId="425" applyNumberFormat="1" applyFont="1" applyFill="1" applyBorder="1"/>
    <xf numFmtId="166" fontId="5" fillId="4" borderId="5" xfId="425" applyNumberFormat="1" applyFont="1" applyFill="1" applyBorder="1"/>
    <xf numFmtId="165" fontId="5" fillId="4" borderId="5" xfId="425" applyNumberFormat="1" applyFont="1" applyFill="1" applyBorder="1"/>
    <xf numFmtId="165" fontId="5" fillId="4" borderId="3" xfId="425" applyNumberFormat="1" applyFont="1" applyFill="1" applyBorder="1"/>
    <xf numFmtId="165" fontId="5" fillId="4" borderId="4" xfId="425" applyNumberFormat="1" applyFont="1" applyFill="1" applyBorder="1"/>
    <xf numFmtId="0" fontId="5" fillId="0" borderId="0" xfId="425" applyFont="1" applyFill="1"/>
    <xf numFmtId="0" fontId="5" fillId="6" borderId="3" xfId="425" applyFont="1" applyFill="1" applyBorder="1"/>
    <xf numFmtId="38" fontId="4" fillId="6" borderId="4" xfId="425" applyNumberFormat="1" applyFont="1" applyFill="1" applyBorder="1"/>
    <xf numFmtId="167" fontId="5" fillId="6" borderId="5" xfId="425" applyNumberFormat="1" applyFont="1" applyFill="1" applyBorder="1" applyAlignment="1"/>
    <xf numFmtId="165" fontId="4" fillId="6" borderId="4" xfId="425" applyNumberFormat="1" applyFont="1" applyFill="1" applyBorder="1"/>
    <xf numFmtId="165" fontId="5" fillId="6" borderId="5" xfId="425" applyNumberFormat="1" applyFont="1" applyFill="1" applyBorder="1"/>
    <xf numFmtId="165" fontId="5" fillId="6" borderId="3" xfId="425" applyNumberFormat="1" applyFont="1" applyFill="1" applyBorder="1"/>
    <xf numFmtId="165" fontId="4" fillId="6" borderId="4" xfId="425" applyNumberFormat="1" applyFont="1" applyFill="1" applyBorder="1" applyAlignment="1"/>
    <xf numFmtId="0" fontId="5" fillId="5" borderId="4" xfId="425" applyFont="1" applyFill="1" applyBorder="1" applyAlignment="1">
      <alignment horizontal="center"/>
    </xf>
    <xf numFmtId="0" fontId="5" fillId="5" borderId="4" xfId="425" applyFont="1" applyFill="1" applyBorder="1" applyAlignment="1">
      <alignment horizontal="center" wrapText="1"/>
    </xf>
    <xf numFmtId="165" fontId="5" fillId="5" borderId="4" xfId="425" applyNumberFormat="1" applyFont="1" applyFill="1" applyBorder="1" applyAlignment="1">
      <alignment horizontal="center" wrapText="1"/>
    </xf>
    <xf numFmtId="165" fontId="5" fillId="5" borderId="4" xfId="425" applyNumberFormat="1" applyFont="1" applyFill="1" applyBorder="1" applyAlignment="1">
      <alignment horizontal="center"/>
    </xf>
    <xf numFmtId="165" fontId="5" fillId="5" borderId="4" xfId="425" applyNumberFormat="1" applyFont="1" applyFill="1" applyBorder="1"/>
    <xf numFmtId="166" fontId="4" fillId="5" borderId="20" xfId="425" applyNumberFormat="1" applyFont="1" applyFill="1" applyBorder="1"/>
    <xf numFmtId="165" fontId="5" fillId="4" borderId="4" xfId="425" applyNumberFormat="1" applyFont="1" applyFill="1" applyBorder="1" applyAlignment="1"/>
    <xf numFmtId="0" fontId="4" fillId="5" borderId="0" xfId="425" applyFont="1" applyFill="1" applyBorder="1"/>
    <xf numFmtId="0" fontId="5" fillId="5" borderId="4" xfId="425" applyFont="1" applyFill="1" applyBorder="1"/>
    <xf numFmtId="38" fontId="4" fillId="5" borderId="4" xfId="425" applyNumberFormat="1" applyFont="1" applyFill="1" applyBorder="1"/>
    <xf numFmtId="167" fontId="5" fillId="5" borderId="4" xfId="425" applyNumberFormat="1" applyFont="1" applyFill="1" applyBorder="1" applyAlignment="1"/>
    <xf numFmtId="165" fontId="4" fillId="5" borderId="4" xfId="425" applyNumberFormat="1" applyFont="1" applyFill="1" applyBorder="1"/>
    <xf numFmtId="165" fontId="4" fillId="5" borderId="4" xfId="425" applyNumberFormat="1" applyFont="1" applyFill="1" applyBorder="1" applyAlignment="1"/>
    <xf numFmtId="0" fontId="5" fillId="3" borderId="3" xfId="425" applyFont="1" applyFill="1" applyBorder="1"/>
    <xf numFmtId="166" fontId="5" fillId="3" borderId="4" xfId="425" applyNumberFormat="1" applyFont="1" applyFill="1" applyBorder="1"/>
    <xf numFmtId="166" fontId="5" fillId="3" borderId="5" xfId="425" applyNumberFormat="1" applyFont="1" applyFill="1" applyBorder="1"/>
    <xf numFmtId="165" fontId="5" fillId="3" borderId="4" xfId="425" applyNumberFormat="1" applyFont="1" applyFill="1" applyBorder="1"/>
    <xf numFmtId="165" fontId="5" fillId="3" borderId="4" xfId="425" applyNumberFormat="1" applyFont="1" applyFill="1" applyBorder="1" applyAlignment="1"/>
    <xf numFmtId="165" fontId="5" fillId="3" borderId="5" xfId="425" applyNumberFormat="1" applyFont="1" applyFill="1" applyBorder="1"/>
    <xf numFmtId="165" fontId="5" fillId="3" borderId="3" xfId="425" applyNumberFormat="1" applyFont="1" applyFill="1" applyBorder="1"/>
    <xf numFmtId="0" fontId="5" fillId="0" borderId="26" xfId="425" applyFont="1" applyFill="1" applyBorder="1" applyAlignment="1">
      <alignment horizontal="center"/>
    </xf>
    <xf numFmtId="0" fontId="4" fillId="5" borderId="26" xfId="425" applyFont="1" applyFill="1" applyBorder="1"/>
    <xf numFmtId="165" fontId="4" fillId="5" borderId="26" xfId="425" applyNumberFormat="1" applyFont="1" applyFill="1" applyBorder="1"/>
    <xf numFmtId="0" fontId="4" fillId="0" borderId="28" xfId="425" applyFont="1" applyFill="1" applyBorder="1" applyAlignment="1">
      <alignment wrapText="1" shrinkToFit="1"/>
    </xf>
    <xf numFmtId="166" fontId="4" fillId="5" borderId="3" xfId="425" applyNumberFormat="1" applyFont="1" applyFill="1" applyBorder="1"/>
    <xf numFmtId="166" fontId="4" fillId="5" borderId="4" xfId="425" quotePrefix="1" applyNumberFormat="1" applyFont="1" applyFill="1" applyBorder="1" applyAlignment="1">
      <alignment horizontal="center"/>
    </xf>
    <xf numFmtId="166" fontId="4" fillId="5" borderId="4" xfId="425" applyNumberFormat="1" applyFont="1" applyFill="1" applyBorder="1"/>
    <xf numFmtId="165" fontId="4" fillId="5" borderId="5" xfId="425" applyNumberFormat="1" applyFont="1" applyFill="1" applyBorder="1"/>
    <xf numFmtId="0" fontId="5" fillId="3" borderId="28" xfId="425" applyFont="1" applyFill="1" applyBorder="1"/>
    <xf numFmtId="166" fontId="5" fillId="3" borderId="3" xfId="425" applyNumberFormat="1" applyFont="1" applyFill="1" applyBorder="1"/>
    <xf numFmtId="166" fontId="5" fillId="3" borderId="3" xfId="425" applyNumberFormat="1" applyFont="1" applyFill="1" applyBorder="1" applyAlignment="1">
      <alignment horizontal="right"/>
    </xf>
    <xf numFmtId="166" fontId="5" fillId="3" borderId="4" xfId="425" applyNumberFormat="1" applyFont="1" applyFill="1" applyBorder="1" applyAlignment="1">
      <alignment horizontal="right"/>
    </xf>
    <xf numFmtId="166" fontId="5" fillId="3" borderId="5" xfId="425" applyNumberFormat="1" applyFont="1" applyFill="1" applyBorder="1" applyAlignment="1">
      <alignment horizontal="right"/>
    </xf>
    <xf numFmtId="166" fontId="5" fillId="3" borderId="5" xfId="425" applyNumberFormat="1" applyFont="1" applyFill="1" applyBorder="1" applyAlignment="1">
      <alignment horizontal="center"/>
    </xf>
    <xf numFmtId="165" fontId="5" fillId="3" borderId="3" xfId="425" applyNumberFormat="1" applyFont="1" applyFill="1" applyBorder="1" applyAlignment="1">
      <alignment horizontal="right"/>
    </xf>
    <xf numFmtId="0" fontId="4" fillId="5" borderId="2" xfId="425" applyFont="1" applyFill="1" applyBorder="1" applyAlignment="1">
      <alignment vertical="center"/>
    </xf>
    <xf numFmtId="166" fontId="4" fillId="5" borderId="6" xfId="425" applyNumberFormat="1" applyFont="1" applyFill="1" applyBorder="1"/>
    <xf numFmtId="0" fontId="4" fillId="5" borderId="0" xfId="425" applyFont="1" applyFill="1" applyAlignment="1">
      <alignment horizontal="center"/>
    </xf>
    <xf numFmtId="0" fontId="4" fillId="5" borderId="26" xfId="425" applyFont="1" applyFill="1" applyBorder="1" applyAlignment="1">
      <alignment horizontal="center"/>
    </xf>
    <xf numFmtId="165" fontId="4" fillId="5" borderId="26" xfId="425" applyNumberFormat="1" applyFont="1" applyFill="1" applyBorder="1" applyAlignment="1">
      <alignment horizontal="center"/>
    </xf>
    <xf numFmtId="0" fontId="4" fillId="0" borderId="0" xfId="425" applyFont="1" applyFill="1" applyAlignment="1">
      <alignment horizontal="center"/>
    </xf>
    <xf numFmtId="0" fontId="9" fillId="5" borderId="0" xfId="425" applyFont="1" applyFill="1"/>
    <xf numFmtId="0" fontId="5" fillId="5" borderId="0" xfId="425" applyFont="1" applyFill="1" applyBorder="1"/>
    <xf numFmtId="166" fontId="5" fillId="5" borderId="0" xfId="425" applyNumberFormat="1" applyFont="1" applyFill="1" applyBorder="1" applyAlignment="1">
      <alignment horizontal="right"/>
    </xf>
    <xf numFmtId="166" fontId="5" fillId="5" borderId="0" xfId="425" applyNumberFormat="1" applyFont="1" applyFill="1" applyBorder="1" applyAlignment="1">
      <alignment horizontal="center"/>
    </xf>
    <xf numFmtId="0" fontId="10" fillId="5" borderId="0" xfId="425" applyFont="1" applyFill="1" applyBorder="1"/>
    <xf numFmtId="38" fontId="9" fillId="5" borderId="0" xfId="425" applyNumberFormat="1" applyFont="1" applyFill="1" applyBorder="1" applyAlignment="1"/>
    <xf numFmtId="167" fontId="9" fillId="5" borderId="0" xfId="425" applyNumberFormat="1" applyFont="1" applyFill="1" applyBorder="1" applyAlignment="1"/>
    <xf numFmtId="167" fontId="4" fillId="5" borderId="0" xfId="425" applyNumberFormat="1" applyFont="1" applyFill="1" applyBorder="1" applyAlignment="1"/>
    <xf numFmtId="0" fontId="4" fillId="5" borderId="0" xfId="425" applyFont="1" applyFill="1" applyAlignment="1">
      <alignment horizontal="left" indent="1"/>
    </xf>
    <xf numFmtId="3" fontId="4" fillId="4" borderId="14" xfId="425" applyNumberFormat="1" applyFont="1" applyFill="1" applyBorder="1" applyAlignment="1">
      <alignment horizontal="right" vertical="center"/>
    </xf>
    <xf numFmtId="0" fontId="4" fillId="0" borderId="0" xfId="4" applyFont="1"/>
    <xf numFmtId="0" fontId="4" fillId="0" borderId="28" xfId="4" applyFont="1" applyFill="1" applyBorder="1" applyAlignment="1">
      <alignment horizontal="left"/>
    </xf>
    <xf numFmtId="6" fontId="54" fillId="5" borderId="0" xfId="4" applyNumberFormat="1" applyFont="1" applyFill="1" applyBorder="1"/>
    <xf numFmtId="0" fontId="55" fillId="5" borderId="2" xfId="4" applyFont="1" applyFill="1" applyBorder="1" applyAlignment="1"/>
    <xf numFmtId="0" fontId="55" fillId="5" borderId="6" xfId="4" applyFont="1" applyFill="1" applyBorder="1" applyAlignment="1"/>
    <xf numFmtId="0" fontId="55" fillId="5" borderId="20" xfId="4" applyFont="1" applyFill="1" applyBorder="1" applyAlignment="1">
      <alignment horizontal="center"/>
    </xf>
    <xf numFmtId="0" fontId="55" fillId="5" borderId="26" xfId="4" applyFont="1" applyFill="1" applyBorder="1" applyAlignment="1">
      <alignment horizontal="center"/>
    </xf>
    <xf numFmtId="0" fontId="55" fillId="5" borderId="6" xfId="4" applyFont="1" applyFill="1" applyBorder="1" applyAlignment="1">
      <alignment horizontal="center"/>
    </xf>
    <xf numFmtId="0" fontId="56" fillId="5" borderId="4" xfId="4" applyFont="1" applyFill="1" applyBorder="1" applyAlignment="1">
      <alignment wrapText="1"/>
    </xf>
    <xf numFmtId="0" fontId="56" fillId="5" borderId="0" xfId="4" applyFont="1" applyFill="1" applyBorder="1"/>
    <xf numFmtId="0" fontId="55" fillId="5" borderId="0" xfId="4" applyFont="1" applyFill="1" applyBorder="1"/>
    <xf numFmtId="0" fontId="55" fillId="5" borderId="26" xfId="4" applyFont="1" applyFill="1" applyBorder="1" applyAlignment="1">
      <alignment wrapText="1"/>
    </xf>
    <xf numFmtId="6" fontId="55" fillId="5" borderId="0" xfId="4" applyNumberFormat="1" applyFont="1" applyFill="1" applyBorder="1"/>
    <xf numFmtId="0" fontId="56" fillId="5" borderId="26" xfId="4" applyFont="1" applyFill="1" applyBorder="1"/>
    <xf numFmtId="0" fontId="55" fillId="5" borderId="8" xfId="4" applyFont="1" applyFill="1" applyBorder="1"/>
    <xf numFmtId="0" fontId="57" fillId="5" borderId="0" xfId="4" applyFont="1" applyFill="1" applyBorder="1"/>
    <xf numFmtId="0" fontId="54" fillId="5" borderId="0" xfId="4" applyFont="1" applyFill="1" applyBorder="1" applyAlignment="1">
      <alignment vertical="top" wrapText="1"/>
    </xf>
    <xf numFmtId="0" fontId="54" fillId="5" borderId="0" xfId="4" applyFont="1" applyFill="1" applyBorder="1" applyAlignment="1">
      <alignment horizontal="left"/>
    </xf>
    <xf numFmtId="0" fontId="58" fillId="5" borderId="0" xfId="4" applyFont="1" applyFill="1" applyBorder="1"/>
    <xf numFmtId="6" fontId="54" fillId="5" borderId="0" xfId="4" applyNumberFormat="1" applyFont="1" applyFill="1" applyBorder="1" applyAlignment="1">
      <alignment horizontal="right"/>
    </xf>
    <xf numFmtId="174" fontId="54" fillId="5" borderId="0" xfId="4" applyNumberFormat="1" applyFont="1" applyFill="1" applyBorder="1"/>
    <xf numFmtId="0" fontId="56" fillId="50" borderId="3" xfId="4" applyFont="1" applyFill="1" applyBorder="1"/>
    <xf numFmtId="0" fontId="56" fillId="50" borderId="4" xfId="4" applyFont="1" applyFill="1" applyBorder="1"/>
    <xf numFmtId="177" fontId="54" fillId="5" borderId="4" xfId="4" applyNumberFormat="1" applyFont="1" applyFill="1" applyBorder="1"/>
    <xf numFmtId="177" fontId="55" fillId="5" borderId="4" xfId="4" applyNumberFormat="1" applyFont="1" applyFill="1" applyBorder="1" applyAlignment="1">
      <alignment horizontal="center" wrapText="1"/>
    </xf>
    <xf numFmtId="6" fontId="4" fillId="5" borderId="0" xfId="4" applyNumberFormat="1" applyFont="1" applyFill="1" applyBorder="1" applyAlignment="1">
      <alignment horizontal="right"/>
    </xf>
    <xf numFmtId="174" fontId="4" fillId="5" borderId="0" xfId="2" applyNumberFormat="1" applyFont="1" applyFill="1" applyBorder="1"/>
    <xf numFmtId="0" fontId="4" fillId="5" borderId="0" xfId="4" applyFont="1" applyFill="1" applyBorder="1" applyAlignment="1">
      <alignment horizontal="left"/>
    </xf>
    <xf numFmtId="0" fontId="4" fillId="5" borderId="0" xfId="4" applyFont="1" applyFill="1"/>
    <xf numFmtId="0" fontId="4" fillId="0" borderId="0" xfId="4" applyFont="1"/>
    <xf numFmtId="0" fontId="4" fillId="5" borderId="0" xfId="4" applyFont="1" applyFill="1"/>
    <xf numFmtId="0" fontId="4" fillId="0" borderId="0" xfId="4" applyFont="1"/>
    <xf numFmtId="178" fontId="4" fillId="5" borderId="0" xfId="4" applyNumberFormat="1" applyFont="1" applyFill="1"/>
    <xf numFmtId="0" fontId="54" fillId="5" borderId="66" xfId="4" applyFont="1" applyFill="1" applyBorder="1" applyAlignment="1">
      <alignment horizontal="left" indent="2"/>
    </xf>
    <xf numFmtId="0" fontId="54" fillId="5" borderId="67" xfId="4" applyFont="1" applyFill="1" applyBorder="1" applyAlignment="1">
      <alignment horizontal="left" indent="2"/>
    </xf>
    <xf numFmtId="174" fontId="54" fillId="5" borderId="0" xfId="853" applyNumberFormat="1" applyFont="1" applyFill="1" applyBorder="1"/>
    <xf numFmtId="0" fontId="4" fillId="0" borderId="0" xfId="4" applyFont="1"/>
    <xf numFmtId="0" fontId="106" fillId="5" borderId="0" xfId="4" applyFont="1" applyFill="1" applyBorder="1"/>
    <xf numFmtId="166" fontId="4" fillId="5" borderId="0" xfId="425" applyNumberFormat="1" applyFont="1" applyFill="1"/>
    <xf numFmtId="0" fontId="55" fillId="5" borderId="0" xfId="4" applyFont="1" applyFill="1" applyBorder="1" applyAlignment="1">
      <alignment wrapText="1"/>
    </xf>
    <xf numFmtId="0" fontId="13" fillId="0" borderId="0" xfId="4" applyFont="1" applyFill="1" applyBorder="1" applyAlignment="1">
      <alignment wrapText="1"/>
    </xf>
    <xf numFmtId="0" fontId="55" fillId="6" borderId="4" xfId="4" applyFont="1" applyFill="1" applyBorder="1" applyAlignment="1">
      <alignment wrapText="1"/>
    </xf>
    <xf numFmtId="0" fontId="101" fillId="5" borderId="26" xfId="4" applyFont="1" applyFill="1" applyBorder="1" applyAlignment="1">
      <alignment horizontal="left" indent="2"/>
    </xf>
    <xf numFmtId="0" fontId="54" fillId="5" borderId="0" xfId="4" applyFont="1" applyFill="1" applyBorder="1" applyAlignment="1">
      <alignment horizontal="left" wrapText="1" indent="2"/>
    </xf>
    <xf numFmtId="0" fontId="55" fillId="4" borderId="4" xfId="4" applyFont="1" applyFill="1" applyBorder="1" applyAlignment="1">
      <alignment horizontal="left" wrapText="1"/>
    </xf>
    <xf numFmtId="0" fontId="54" fillId="5" borderId="8" xfId="4" applyFont="1" applyFill="1" applyBorder="1" applyAlignment="1">
      <alignment horizontal="left" wrapText="1" indent="2"/>
    </xf>
    <xf numFmtId="0" fontId="54" fillId="5" borderId="8" xfId="4" applyFont="1" applyFill="1" applyBorder="1" applyAlignment="1">
      <alignment horizontal="left" indent="2"/>
    </xf>
    <xf numFmtId="0" fontId="54" fillId="5" borderId="0" xfId="4" applyFont="1" applyFill="1" applyBorder="1"/>
    <xf numFmtId="0" fontId="54" fillId="5" borderId="0" xfId="4" applyFont="1" applyFill="1"/>
    <xf numFmtId="0" fontId="54" fillId="5" borderId="0" xfId="4" applyFont="1" applyFill="1" applyBorder="1" applyAlignment="1">
      <alignment horizontal="left" indent="2"/>
    </xf>
    <xf numFmtId="0" fontId="54" fillId="5" borderId="26" xfId="4" applyFont="1" applyFill="1" applyBorder="1" applyAlignment="1">
      <alignment horizontal="left" indent="2"/>
    </xf>
    <xf numFmtId="0" fontId="4" fillId="5" borderId="0" xfId="4" applyFont="1" applyFill="1"/>
    <xf numFmtId="0" fontId="4" fillId="0" borderId="0" xfId="4" applyFont="1"/>
    <xf numFmtId="6" fontId="4" fillId="5" borderId="0" xfId="4" applyNumberFormat="1" applyFont="1" applyFill="1" applyBorder="1"/>
    <xf numFmtId="0" fontId="4" fillId="5" borderId="0" xfId="4" applyFont="1" applyFill="1"/>
    <xf numFmtId="0" fontId="4" fillId="0" borderId="0" xfId="4" applyFont="1"/>
    <xf numFmtId="0" fontId="4" fillId="0" borderId="0" xfId="4" applyFont="1"/>
    <xf numFmtId="20" fontId="4" fillId="0" borderId="28" xfId="4" applyNumberFormat="1" applyFont="1" applyBorder="1" applyAlignment="1">
      <alignment horizontal="center"/>
    </xf>
    <xf numFmtId="179" fontId="4" fillId="0" borderId="28" xfId="4" quotePrefix="1" applyNumberFormat="1" applyFont="1" applyBorder="1" applyAlignment="1">
      <alignment horizontal="center"/>
    </xf>
    <xf numFmtId="179" fontId="4" fillId="4" borderId="4" xfId="4" applyNumberFormat="1" applyFont="1" applyFill="1" applyBorder="1" applyAlignment="1">
      <alignment horizontal="center"/>
    </xf>
    <xf numFmtId="179" fontId="4" fillId="5" borderId="28" xfId="4" quotePrefix="1" applyNumberFormat="1" applyFont="1" applyFill="1" applyBorder="1" applyAlignment="1">
      <alignment horizontal="center"/>
    </xf>
    <xf numFmtId="179" fontId="4" fillId="4" borderId="4" xfId="4" applyNumberFormat="1" applyFont="1" applyFill="1" applyBorder="1"/>
    <xf numFmtId="179" fontId="4" fillId="0" borderId="28" xfId="4" quotePrefix="1" applyNumberFormat="1" applyFont="1" applyFill="1" applyBorder="1" applyAlignment="1">
      <alignment horizontal="center"/>
    </xf>
    <xf numFmtId="0" fontId="104" fillId="5" borderId="0" xfId="4" applyFont="1" applyFill="1" applyBorder="1" applyAlignment="1"/>
    <xf numFmtId="0" fontId="4" fillId="5" borderId="0" xfId="4" applyFont="1" applyFill="1"/>
    <xf numFmtId="0" fontId="4" fillId="5" borderId="0" xfId="4" applyFont="1" applyFill="1" applyAlignment="1">
      <alignment horizontal="left" wrapText="1"/>
    </xf>
    <xf numFmtId="3" fontId="4" fillId="0" borderId="20" xfId="4" applyNumberFormat="1" applyFont="1" applyBorder="1"/>
    <xf numFmtId="6" fontId="4" fillId="0" borderId="0" xfId="4" applyNumberFormat="1" applyFont="1" applyFill="1" applyBorder="1"/>
    <xf numFmtId="0" fontId="4" fillId="0" borderId="0" xfId="4" applyFont="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3" fontId="4" fillId="0" borderId="12" xfId="4" applyNumberFormat="1" applyFont="1" applyBorder="1"/>
    <xf numFmtId="6" fontId="4" fillId="0" borderId="0" xfId="4" applyNumberFormat="1" applyFont="1" applyFill="1" applyBorder="1"/>
    <xf numFmtId="6" fontId="4" fillId="0" borderId="26" xfId="4" applyNumberFormat="1" applyFont="1" applyFill="1" applyBorder="1"/>
    <xf numFmtId="6" fontId="5" fillId="3" borderId="4" xfId="4" applyNumberFormat="1" applyFont="1" applyFill="1" applyBorder="1"/>
    <xf numFmtId="6" fontId="4" fillId="3" borderId="30" xfId="4" applyNumberFormat="1" applyFont="1" applyFill="1" applyBorder="1"/>
    <xf numFmtId="6" fontId="5" fillId="3" borderId="4" xfId="4" applyNumberFormat="1" applyFont="1" applyFill="1" applyBorder="1"/>
    <xf numFmtId="0" fontId="2" fillId="0" borderId="0" xfId="424"/>
    <xf numFmtId="6" fontId="4" fillId="0" borderId="0" xfId="4" applyNumberFormat="1" applyFont="1" applyFill="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6" fontId="5" fillId="3" borderId="30" xfId="4" applyNumberFormat="1" applyFont="1" applyFill="1" applyBorder="1"/>
    <xf numFmtId="0" fontId="4" fillId="0" borderId="0" xfId="4" applyFont="1" applyAlignment="1" applyProtection="1">
      <alignment horizontal="left" vertical="top" wrapText="1"/>
    </xf>
    <xf numFmtId="0" fontId="4" fillId="0" borderId="0" xfId="4" applyFont="1" applyAlignment="1" applyProtection="1">
      <alignment horizontal="left" vertical="top"/>
    </xf>
    <xf numFmtId="0" fontId="4" fillId="0" borderId="0" xfId="4" applyFont="1" applyAlignment="1">
      <alignment horizontal="left" vertical="top"/>
    </xf>
    <xf numFmtId="0" fontId="7" fillId="0" borderId="0" xfId="4" applyFont="1" applyAlignment="1">
      <alignment horizontal="left" vertical="top" wrapText="1"/>
    </xf>
    <xf numFmtId="0" fontId="4" fillId="0" borderId="0" xfId="4" applyNumberFormat="1" applyFont="1" applyFill="1" applyBorder="1" applyAlignment="1">
      <alignment vertical="top" wrapText="1"/>
    </xf>
    <xf numFmtId="0" fontId="11" fillId="5" borderId="0" xfId="4" applyFont="1" applyFill="1" applyBorder="1" applyAlignment="1">
      <alignment vertical="top"/>
    </xf>
    <xf numFmtId="173" fontId="4" fillId="5" borderId="0" xfId="4" applyNumberFormat="1" applyFont="1" applyFill="1" applyBorder="1"/>
    <xf numFmtId="0" fontId="5" fillId="5" borderId="3" xfId="4" applyFont="1" applyFill="1" applyBorder="1" applyAlignment="1">
      <alignment vertical="center"/>
    </xf>
    <xf numFmtId="6" fontId="18" fillId="5" borderId="4" xfId="4" applyNumberFormat="1" applyFont="1" applyFill="1" applyBorder="1" applyAlignment="1">
      <alignment vertical="center"/>
    </xf>
    <xf numFmtId="6" fontId="5" fillId="5" borderId="4" xfId="4" applyNumberFormat="1" applyFont="1" applyFill="1" applyBorder="1" applyAlignment="1">
      <alignment vertical="center"/>
    </xf>
    <xf numFmtId="6" fontId="5" fillId="5" borderId="4" xfId="4" applyNumberFormat="1" applyFont="1" applyFill="1" applyBorder="1" applyAlignment="1">
      <alignment horizontal="right" vertical="center"/>
    </xf>
    <xf numFmtId="0" fontId="5" fillId="5" borderId="0" xfId="4" applyFont="1" applyFill="1" applyBorder="1" applyAlignment="1">
      <alignment wrapText="1"/>
    </xf>
    <xf numFmtId="173" fontId="4" fillId="5" borderId="0" xfId="4" applyNumberFormat="1" applyFont="1" applyFill="1" applyBorder="1" applyAlignment="1">
      <alignment horizontal="left"/>
    </xf>
    <xf numFmtId="0" fontId="4" fillId="5" borderId="0" xfId="4" applyNumberFormat="1" applyFont="1" applyFill="1" applyBorder="1" applyAlignment="1">
      <alignment horizontal="left"/>
    </xf>
    <xf numFmtId="43" fontId="4" fillId="5" borderId="0" xfId="1" applyFont="1" applyFill="1" applyBorder="1"/>
    <xf numFmtId="43" fontId="4" fillId="5" borderId="0" xfId="4" applyNumberFormat="1" applyFont="1" applyFill="1" applyBorder="1"/>
    <xf numFmtId="6" fontId="5" fillId="5" borderId="5" xfId="4" applyNumberFormat="1" applyFont="1" applyFill="1" applyBorder="1" applyAlignment="1">
      <alignment vertical="center"/>
    </xf>
    <xf numFmtId="0" fontId="5" fillId="5" borderId="3" xfId="4" applyFont="1" applyFill="1" applyBorder="1" applyAlignment="1">
      <alignment horizontal="center"/>
    </xf>
    <xf numFmtId="0" fontId="5" fillId="5" borderId="5" xfId="4" applyFont="1" applyFill="1" applyBorder="1" applyAlignment="1">
      <alignment horizontal="center"/>
    </xf>
    <xf numFmtId="6" fontId="4" fillId="5" borderId="4" xfId="4" applyNumberFormat="1" applyFont="1" applyFill="1" applyBorder="1"/>
    <xf numFmtId="0" fontId="4" fillId="5" borderId="0" xfId="4" applyFont="1" applyFill="1" applyBorder="1" applyAlignment="1"/>
    <xf numFmtId="6" fontId="5" fillId="5" borderId="5" xfId="4" applyNumberFormat="1" applyFont="1" applyFill="1" applyBorder="1" applyAlignment="1">
      <alignment horizontal="center" vertical="center"/>
    </xf>
    <xf numFmtId="6" fontId="18" fillId="3" borderId="38" xfId="5" applyNumberFormat="1" applyFont="1" applyFill="1" applyBorder="1" applyAlignment="1">
      <alignment horizontal="center"/>
    </xf>
    <xf numFmtId="0" fontId="5" fillId="0" borderId="26" xfId="4" applyFont="1" applyFill="1" applyBorder="1" applyAlignment="1">
      <alignment horizontal="center" wrapText="1"/>
    </xf>
    <xf numFmtId="6" fontId="4" fillId="4" borderId="0" xfId="4" applyNumberFormat="1" applyFont="1" applyFill="1" applyBorder="1" applyAlignment="1">
      <alignment horizontal="right"/>
    </xf>
    <xf numFmtId="6" fontId="4" fillId="4" borderId="26" xfId="4" applyNumberFormat="1" applyFont="1" applyFill="1" applyBorder="1"/>
    <xf numFmtId="9" fontId="4" fillId="4" borderId="0" xfId="3" applyFont="1" applyFill="1" applyBorder="1" applyAlignment="1">
      <alignment horizontal="right"/>
    </xf>
    <xf numFmtId="6" fontId="4" fillId="4" borderId="0" xfId="4" applyNumberFormat="1" applyFont="1" applyFill="1" applyBorder="1" applyAlignment="1"/>
    <xf numFmtId="6" fontId="4" fillId="4" borderId="0" xfId="4" applyNumberFormat="1" applyFont="1" applyFill="1" applyBorder="1" applyAlignment="1">
      <alignment horizontal="center"/>
    </xf>
    <xf numFmtId="6" fontId="4" fillId="4" borderId="0" xfId="4" applyNumberFormat="1" applyFont="1" applyFill="1" applyBorder="1" applyAlignment="1">
      <alignment horizontal="right" vertical="center"/>
    </xf>
    <xf numFmtId="9" fontId="4" fillId="4" borderId="0" xfId="4" applyNumberFormat="1" applyFont="1" applyFill="1" applyBorder="1" applyAlignment="1">
      <alignment horizontal="right"/>
    </xf>
    <xf numFmtId="9" fontId="4" fillId="4" borderId="0" xfId="3" applyNumberFormat="1" applyFont="1" applyFill="1" applyBorder="1" applyAlignment="1">
      <alignment horizontal="right"/>
    </xf>
    <xf numFmtId="9" fontId="4" fillId="4" borderId="0" xfId="4" applyNumberFormat="1" applyFont="1" applyFill="1" applyBorder="1" applyAlignment="1">
      <alignment horizontal="right" vertical="center"/>
    </xf>
    <xf numFmtId="6" fontId="4" fillId="4" borderId="0" xfId="1" applyNumberFormat="1" applyFont="1" applyFill="1" applyBorder="1" applyAlignment="1">
      <alignment horizontal="right"/>
    </xf>
    <xf numFmtId="0" fontId="18" fillId="4" borderId="34" xfId="5" applyFont="1" applyFill="1" applyBorder="1" applyAlignment="1">
      <alignment horizontal="center" vertical="top"/>
    </xf>
    <xf numFmtId="0" fontId="18" fillId="4" borderId="33" xfId="5" applyFont="1" applyFill="1" applyBorder="1" applyAlignment="1">
      <alignment horizontal="center" vertical="top"/>
    </xf>
    <xf numFmtId="0" fontId="18" fillId="4" borderId="32" xfId="5" applyFont="1" applyFill="1" applyBorder="1" applyAlignment="1">
      <alignment horizontal="center" vertical="top"/>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64" fontId="4" fillId="0" borderId="2" xfId="4" applyNumberFormat="1" applyFont="1" applyBorder="1" applyAlignment="1">
      <alignment horizontal="right"/>
    </xf>
    <xf numFmtId="3" fontId="4" fillId="0" borderId="11" xfId="4" applyNumberFormat="1" applyFont="1" applyFill="1" applyBorder="1" applyAlignment="1">
      <alignment horizontal="right" indent="1"/>
    </xf>
    <xf numFmtId="3" fontId="4" fillId="0" borderId="11" xfId="4" applyNumberFormat="1" applyFont="1" applyFill="1" applyBorder="1" applyAlignment="1">
      <alignment horizontal="right" vertical="center"/>
    </xf>
    <xf numFmtId="3" fontId="5" fillId="0" borderId="11" xfId="4" applyNumberFormat="1" applyFont="1" applyFill="1" applyBorder="1" applyAlignment="1">
      <alignment horizontal="right" vertical="center"/>
    </xf>
    <xf numFmtId="3" fontId="4" fillId="0" borderId="21" xfId="4" applyNumberFormat="1" applyFont="1" applyFill="1" applyBorder="1" applyAlignment="1">
      <alignment horizontal="right" indent="1"/>
    </xf>
    <xf numFmtId="0" fontId="4" fillId="5" borderId="3" xfId="4" applyFont="1" applyFill="1" applyBorder="1"/>
    <xf numFmtId="0" fontId="4" fillId="4" borderId="3" xfId="4" applyFont="1" applyFill="1" applyBorder="1"/>
    <xf numFmtId="3" fontId="4" fillId="4" borderId="28" xfId="4" applyNumberFormat="1" applyFont="1" applyFill="1" applyBorder="1" applyAlignment="1">
      <alignment horizontal="right" indent="1"/>
    </xf>
    <xf numFmtId="166" fontId="4" fillId="5" borderId="8" xfId="1" applyNumberFormat="1" applyFont="1" applyFill="1" applyBorder="1" applyAlignment="1">
      <alignment horizontal="right"/>
    </xf>
    <xf numFmtId="166" fontId="5" fillId="5" borderId="10" xfId="1" applyNumberFormat="1" applyFont="1" applyFill="1" applyBorder="1" applyAlignment="1">
      <alignment horizontal="right" wrapText="1"/>
    </xf>
    <xf numFmtId="166" fontId="4" fillId="5" borderId="0" xfId="1" applyNumberFormat="1" applyFont="1" applyFill="1" applyBorder="1" applyAlignment="1">
      <alignment horizontal="right"/>
    </xf>
    <xf numFmtId="166" fontId="5" fillId="5" borderId="2" xfId="1" applyNumberFormat="1" applyFont="1" applyFill="1" applyBorder="1" applyAlignment="1">
      <alignment horizontal="right" wrapText="1"/>
    </xf>
    <xf numFmtId="166" fontId="4" fillId="5" borderId="26" xfId="1" applyNumberFormat="1" applyFont="1" applyFill="1" applyBorder="1" applyAlignment="1">
      <alignment horizontal="right"/>
    </xf>
    <xf numFmtId="166" fontId="5" fillId="5" borderId="6" xfId="1" applyNumberFormat="1" applyFont="1" applyFill="1" applyBorder="1" applyAlignment="1">
      <alignment horizontal="right" wrapText="1"/>
    </xf>
    <xf numFmtId="6" fontId="4" fillId="0" borderId="26" xfId="4" applyNumberFormat="1" applyFont="1" applyFill="1" applyBorder="1"/>
    <xf numFmtId="6" fontId="4" fillId="4" borderId="0" xfId="4" applyNumberFormat="1" applyFont="1" applyFill="1" applyBorder="1"/>
    <xf numFmtId="6" fontId="4" fillId="0" borderId="0" xfId="4" applyNumberFormat="1" applyFont="1" applyFill="1" applyBorder="1"/>
    <xf numFmtId="6" fontId="5" fillId="3" borderId="4" xfId="4" applyNumberFormat="1" applyFont="1" applyFill="1" applyBorder="1"/>
    <xf numFmtId="0" fontId="4" fillId="0" borderId="26" xfId="4" applyFont="1" applyBorder="1"/>
    <xf numFmtId="0" fontId="4" fillId="0" borderId="26" xfId="4" applyFont="1" applyFill="1" applyBorder="1" applyAlignment="1">
      <alignment horizontal="left" indent="1"/>
    </xf>
    <xf numFmtId="0" fontId="4" fillId="5" borderId="35" xfId="4" applyFont="1" applyFill="1" applyBorder="1" applyAlignment="1">
      <alignment horizontal="center" vertical="top"/>
    </xf>
    <xf numFmtId="0" fontId="4" fillId="5" borderId="26" xfId="4" applyFont="1" applyFill="1" applyBorder="1" applyAlignment="1">
      <alignment vertical="top" wrapText="1"/>
    </xf>
    <xf numFmtId="14" fontId="4" fillId="5" borderId="26" xfId="4" applyNumberFormat="1" applyFont="1" applyFill="1" applyBorder="1" applyAlignment="1">
      <alignment horizontal="center" vertical="top"/>
    </xf>
    <xf numFmtId="0" fontId="4" fillId="5" borderId="36" xfId="4" applyFont="1" applyFill="1" applyBorder="1" applyAlignment="1">
      <alignment vertical="top" wrapText="1"/>
    </xf>
    <xf numFmtId="6" fontId="4" fillId="0" borderId="26" xfId="4" applyNumberFormat="1" applyFont="1" applyFill="1" applyBorder="1" applyAlignment="1">
      <alignment horizontal="center" vertical="top"/>
    </xf>
    <xf numFmtId="6" fontId="4" fillId="5" borderId="26" xfId="4" applyNumberFormat="1" applyFont="1" applyFill="1" applyBorder="1" applyAlignment="1">
      <alignment horizontal="center" vertical="top"/>
    </xf>
    <xf numFmtId="0" fontId="4" fillId="0" borderId="36" xfId="4" applyFont="1" applyFill="1" applyBorder="1" applyAlignment="1">
      <alignment vertical="top" wrapText="1"/>
    </xf>
    <xf numFmtId="3" fontId="4" fillId="0" borderId="12" xfId="4" applyNumberFormat="1" applyFont="1" applyBorder="1" applyAlignment="1">
      <alignment horizontal="right"/>
    </xf>
    <xf numFmtId="6" fontId="5" fillId="4" borderId="26" xfId="4" applyNumberFormat="1" applyFont="1" applyFill="1" applyBorder="1"/>
    <xf numFmtId="0" fontId="4" fillId="0" borderId="0" xfId="4" applyFont="1" applyFill="1" applyBorder="1" applyAlignment="1">
      <alignment horizontal="right" vertical="top"/>
    </xf>
    <xf numFmtId="0" fontId="5" fillId="0" borderId="26" xfId="4" applyFont="1" applyFill="1" applyBorder="1" applyAlignment="1">
      <alignment horizontal="right" wrapText="1"/>
    </xf>
    <xf numFmtId="6" fontId="4" fillId="0" borderId="0" xfId="4" applyNumberFormat="1" applyFont="1" applyBorder="1" applyAlignment="1">
      <alignment horizontal="right"/>
    </xf>
    <xf numFmtId="6" fontId="4" fillId="0" borderId="26" xfId="4" applyNumberFormat="1" applyFont="1" applyBorder="1" applyAlignment="1">
      <alignment horizontal="right"/>
    </xf>
    <xf numFmtId="6" fontId="110" fillId="4" borderId="0" xfId="4" applyNumberFormat="1" applyFont="1" applyFill="1" applyBorder="1" applyAlignment="1">
      <alignment horizontal="right"/>
    </xf>
    <xf numFmtId="6" fontId="5" fillId="4" borderId="0" xfId="4" applyNumberFormat="1" applyFont="1" applyFill="1" applyBorder="1" applyAlignment="1">
      <alignment horizontal="right"/>
    </xf>
    <xf numFmtId="6" fontId="16" fillId="5" borderId="5" xfId="4" applyNumberFormat="1" applyFont="1" applyFill="1" applyBorder="1" applyAlignment="1">
      <alignment horizontal="right" vertical="center"/>
    </xf>
    <xf numFmtId="173" fontId="4" fillId="0" borderId="0" xfId="4" applyNumberFormat="1" applyFont="1" applyBorder="1" applyAlignment="1">
      <alignment horizontal="right"/>
    </xf>
    <xf numFmtId="6" fontId="5" fillId="4" borderId="26" xfId="4" applyNumberFormat="1" applyFont="1" applyFill="1" applyBorder="1" applyAlignment="1">
      <alignment horizontal="right"/>
    </xf>
    <xf numFmtId="3" fontId="4" fillId="5" borderId="11" xfId="4" applyNumberFormat="1" applyFont="1" applyFill="1" applyBorder="1" applyAlignment="1">
      <alignment horizontal="right" indent="1"/>
    </xf>
    <xf numFmtId="3" fontId="4" fillId="5" borderId="28" xfId="4" applyNumberFormat="1" applyFont="1" applyFill="1" applyBorder="1" applyAlignment="1">
      <alignment horizontal="right" vertical="center" indent="1"/>
    </xf>
    <xf numFmtId="0" fontId="5" fillId="0" borderId="6" xfId="4" applyFont="1" applyFill="1" applyBorder="1" applyAlignment="1">
      <alignment horizontal="center"/>
    </xf>
    <xf numFmtId="165" fontId="4" fillId="5" borderId="3" xfId="4" applyNumberFormat="1" applyFont="1" applyFill="1" applyBorder="1" applyAlignment="1">
      <alignment horizontal="right"/>
    </xf>
    <xf numFmtId="165" fontId="4" fillId="5" borderId="4" xfId="4" applyNumberFormat="1" applyFont="1" applyFill="1" applyBorder="1" applyAlignment="1">
      <alignment horizontal="right"/>
    </xf>
    <xf numFmtId="3" fontId="4" fillId="5" borderId="28" xfId="4" applyNumberFormat="1" applyFont="1" applyFill="1" applyBorder="1" applyAlignment="1">
      <alignment horizontal="right" indent="1"/>
    </xf>
    <xf numFmtId="0" fontId="4" fillId="5" borderId="5" xfId="4" applyFont="1" applyFill="1" applyBorder="1"/>
    <xf numFmtId="3" fontId="4" fillId="5" borderId="28" xfId="4" applyNumberFormat="1" applyFont="1" applyFill="1" applyBorder="1" applyAlignment="1">
      <alignment horizontal="right" wrapText="1" indent="1"/>
    </xf>
    <xf numFmtId="0" fontId="4" fillId="5" borderId="28" xfId="4" applyFont="1" applyFill="1" applyBorder="1" applyAlignment="1">
      <alignment horizontal="right" indent="1"/>
    </xf>
    <xf numFmtId="0" fontId="4" fillId="5" borderId="5" xfId="4" applyFont="1" applyFill="1" applyBorder="1" applyAlignment="1">
      <alignment wrapText="1"/>
    </xf>
    <xf numFmtId="0" fontId="4" fillId="5" borderId="3" xfId="4" applyFont="1" applyFill="1" applyBorder="1" applyAlignment="1">
      <alignment vertical="center"/>
    </xf>
    <xf numFmtId="2" fontId="4" fillId="5" borderId="3" xfId="4" applyNumberFormat="1" applyFont="1" applyFill="1" applyBorder="1" applyAlignment="1">
      <alignment horizontal="right" vertical="center"/>
    </xf>
    <xf numFmtId="2" fontId="4" fillId="5" borderId="4" xfId="4" applyNumberFormat="1" applyFont="1" applyFill="1" applyBorder="1" applyAlignment="1">
      <alignment horizontal="right" vertical="center"/>
    </xf>
    <xf numFmtId="0" fontId="4" fillId="5" borderId="5" xfId="4" applyFont="1" applyFill="1" applyBorder="1" applyAlignment="1">
      <alignment vertical="center" wrapText="1"/>
    </xf>
    <xf numFmtId="165" fontId="4" fillId="5" borderId="5" xfId="4" applyNumberFormat="1" applyFont="1" applyFill="1" applyBorder="1" applyAlignment="1">
      <alignment horizontal="right"/>
    </xf>
    <xf numFmtId="0" fontId="4" fillId="5" borderId="28" xfId="4" applyFont="1" applyFill="1" applyBorder="1" applyAlignment="1">
      <alignment wrapText="1"/>
    </xf>
    <xf numFmtId="2" fontId="4" fillId="5" borderId="5" xfId="4" applyNumberFormat="1" applyFont="1" applyFill="1" applyBorder="1" applyAlignment="1">
      <alignment horizontal="right" vertical="center"/>
    </xf>
    <xf numFmtId="0" fontId="4" fillId="5" borderId="28" xfId="4" applyFont="1" applyFill="1" applyBorder="1" applyAlignment="1">
      <alignment vertical="center" wrapText="1"/>
    </xf>
    <xf numFmtId="165" fontId="4" fillId="4" borderId="3" xfId="4" applyNumberFormat="1" applyFont="1" applyFill="1" applyBorder="1"/>
    <xf numFmtId="165" fontId="4" fillId="4" borderId="4" xfId="4" applyNumberFormat="1" applyFont="1" applyFill="1" applyBorder="1"/>
    <xf numFmtId="3" fontId="4" fillId="4" borderId="28" xfId="4" applyNumberFormat="1" applyFont="1" applyFill="1" applyBorder="1" applyAlignment="1">
      <alignment horizontal="right" wrapText="1" indent="1"/>
    </xf>
    <xf numFmtId="4" fontId="4" fillId="4" borderId="3" xfId="4" applyNumberFormat="1" applyFont="1" applyFill="1" applyBorder="1" applyAlignment="1">
      <alignment horizontal="right"/>
    </xf>
    <xf numFmtId="4" fontId="4" fillId="4" borderId="4" xfId="4" applyNumberFormat="1" applyFont="1" applyFill="1" applyBorder="1" applyAlignment="1">
      <alignment horizontal="right"/>
    </xf>
    <xf numFmtId="4" fontId="4" fillId="4" borderId="5" xfId="4" applyNumberFormat="1" applyFont="1" applyFill="1" applyBorder="1" applyAlignment="1">
      <alignment horizontal="right"/>
    </xf>
    <xf numFmtId="0" fontId="54" fillId="5" borderId="0" xfId="4" applyFont="1" applyFill="1" applyBorder="1" applyAlignment="1">
      <alignment horizontal="left" vertical="top" wrapText="1"/>
    </xf>
    <xf numFmtId="5" fontId="54" fillId="5" borderId="8" xfId="4" applyNumberFormat="1" applyFont="1" applyFill="1" applyBorder="1"/>
    <xf numFmtId="5" fontId="54" fillId="5" borderId="0" xfId="4" applyNumberFormat="1" applyFont="1" applyFill="1" applyBorder="1"/>
    <xf numFmtId="5" fontId="54" fillId="5" borderId="26" xfId="4" applyNumberFormat="1" applyFont="1" applyFill="1" applyBorder="1"/>
    <xf numFmtId="0" fontId="4" fillId="0" borderId="0" xfId="4" applyFont="1" applyAlignment="1">
      <alignment vertical="top" wrapText="1"/>
    </xf>
    <xf numFmtId="0" fontId="4" fillId="5" borderId="35" xfId="4" applyFont="1" applyFill="1" applyBorder="1" applyAlignment="1">
      <alignment horizontal="center" vertical="top" wrapText="1"/>
    </xf>
    <xf numFmtId="5" fontId="54" fillId="6" borderId="4" xfId="4" applyNumberFormat="1" applyFont="1" applyFill="1" applyBorder="1"/>
    <xf numFmtId="5" fontId="55" fillId="5" borderId="8" xfId="4" applyNumberFormat="1" applyFont="1" applyFill="1" applyBorder="1"/>
    <xf numFmtId="5" fontId="55" fillId="4" borderId="4" xfId="4" applyNumberFormat="1" applyFont="1" applyFill="1" applyBorder="1"/>
    <xf numFmtId="5" fontId="54" fillId="5" borderId="0" xfId="4" applyNumberFormat="1" applyFont="1" applyFill="1"/>
    <xf numFmtId="5" fontId="54" fillId="0" borderId="0" xfId="4" applyNumberFormat="1" applyFont="1" applyFill="1" applyBorder="1"/>
    <xf numFmtId="5" fontId="55" fillId="5" borderId="0" xfId="4" applyNumberFormat="1" applyFont="1" applyFill="1" applyBorder="1"/>
    <xf numFmtId="5" fontId="55" fillId="50" borderId="4" xfId="4" applyNumberFormat="1" applyFont="1" applyFill="1" applyBorder="1"/>
    <xf numFmtId="5" fontId="55" fillId="5" borderId="66" xfId="4" applyNumberFormat="1" applyFont="1" applyFill="1" applyBorder="1"/>
    <xf numFmtId="5" fontId="54" fillId="5" borderId="66" xfId="4" applyNumberFormat="1" applyFont="1" applyFill="1" applyBorder="1"/>
    <xf numFmtId="5" fontId="109" fillId="5" borderId="67" xfId="4" applyNumberFormat="1" applyFont="1" applyFill="1" applyBorder="1"/>
    <xf numFmtId="5" fontId="55" fillId="5" borderId="26" xfId="4" applyNumberFormat="1" applyFont="1" applyFill="1" applyBorder="1"/>
    <xf numFmtId="5" fontId="54" fillId="5" borderId="67" xfId="4" applyNumberFormat="1" applyFont="1" applyFill="1" applyBorder="1"/>
    <xf numFmtId="0" fontId="4" fillId="5" borderId="0" xfId="4" applyFont="1" applyFill="1" applyAlignment="1">
      <alignment horizontal="left" wrapText="1"/>
    </xf>
    <xf numFmtId="5" fontId="55" fillId="5" borderId="67" xfId="4" applyNumberFormat="1" applyFont="1" applyFill="1" applyBorder="1"/>
    <xf numFmtId="5" fontId="55" fillId="6" borderId="4" xfId="4" applyNumberFormat="1" applyFont="1" applyFill="1" applyBorder="1"/>
    <xf numFmtId="5" fontId="55" fillId="5" borderId="0" xfId="4" applyNumberFormat="1" applyFont="1" applyFill="1"/>
    <xf numFmtId="0" fontId="4" fillId="5" borderId="11" xfId="4" applyFont="1" applyFill="1" applyBorder="1" applyAlignment="1"/>
    <xf numFmtId="0" fontId="54" fillId="5" borderId="0" xfId="4" applyFont="1" applyFill="1" applyBorder="1" applyAlignment="1">
      <alignment horizontal="left" vertical="top" wrapText="1"/>
    </xf>
    <xf numFmtId="6" fontId="4" fillId="0" borderId="0" xfId="4" applyNumberFormat="1" applyFont="1" applyFill="1" applyBorder="1"/>
    <xf numFmtId="0" fontId="5" fillId="0" borderId="0" xfId="4" applyFont="1" applyFill="1" applyAlignment="1" applyProtection="1">
      <alignment wrapText="1"/>
    </xf>
    <xf numFmtId="0" fontId="4" fillId="0" borderId="0" xfId="4" applyNumberFormat="1" applyFont="1" applyAlignment="1" applyProtection="1">
      <alignment horizontal="left" vertical="top" wrapText="1"/>
    </xf>
    <xf numFmtId="0" fontId="4" fillId="0" borderId="0" xfId="4" applyFont="1" applyAlignment="1" applyProtection="1">
      <alignment horizontal="left" vertical="top" wrapText="1"/>
    </xf>
    <xf numFmtId="164" fontId="5" fillId="3" borderId="3" xfId="4" applyNumberFormat="1" applyFont="1" applyFill="1" applyBorder="1" applyAlignment="1">
      <alignment horizontal="center"/>
    </xf>
    <xf numFmtId="164" fontId="5" fillId="3" borderId="4" xfId="4" applyNumberFormat="1" applyFont="1" applyFill="1" applyBorder="1" applyAlignment="1">
      <alignment horizontal="center"/>
    </xf>
    <xf numFmtId="164" fontId="5" fillId="3" borderId="5" xfId="4" applyNumberFormat="1" applyFont="1" applyFill="1" applyBorder="1" applyAlignment="1">
      <alignment horizontal="center"/>
    </xf>
    <xf numFmtId="0" fontId="5" fillId="3" borderId="3" xfId="4" applyFont="1" applyFill="1" applyBorder="1" applyAlignment="1">
      <alignment horizontal="center"/>
    </xf>
    <xf numFmtId="0" fontId="5" fillId="3" borderId="4" xfId="4" applyFont="1" applyFill="1" applyBorder="1" applyAlignment="1">
      <alignment horizontal="center"/>
    </xf>
    <xf numFmtId="0" fontId="5" fillId="3" borderId="5" xfId="4" applyFont="1" applyFill="1" applyBorder="1" applyAlignment="1">
      <alignment horizontal="center"/>
    </xf>
    <xf numFmtId="0" fontId="4" fillId="0" borderId="0" xfId="4" applyFont="1" applyAlignment="1">
      <alignment horizontal="left" vertical="top"/>
    </xf>
    <xf numFmtId="0" fontId="4" fillId="0" borderId="0" xfId="4" applyNumberFormat="1" applyFont="1" applyFill="1" applyBorder="1" applyAlignment="1">
      <alignment horizontal="left" vertical="top" wrapText="1"/>
    </xf>
    <xf numFmtId="0" fontId="4" fillId="5" borderId="0" xfId="4" applyFont="1" applyFill="1" applyAlignment="1">
      <alignment horizontal="left" vertical="top"/>
    </xf>
    <xf numFmtId="0" fontId="4" fillId="0" borderId="0" xfId="4" applyFont="1" applyAlignment="1">
      <alignment horizontal="left" vertical="top" wrapText="1"/>
    </xf>
    <xf numFmtId="0" fontId="5" fillId="0" borderId="0" xfId="4" applyNumberFormat="1" applyFont="1" applyFill="1" applyBorder="1" applyAlignment="1">
      <alignment horizontal="left" wrapText="1"/>
    </xf>
    <xf numFmtId="0" fontId="4" fillId="0" borderId="0" xfId="4" applyFont="1" applyFill="1" applyBorder="1" applyAlignment="1">
      <alignment wrapText="1"/>
    </xf>
    <xf numFmtId="0" fontId="5" fillId="3" borderId="28" xfId="4" applyFont="1" applyFill="1" applyBorder="1" applyAlignment="1">
      <alignment horizontal="center"/>
    </xf>
    <xf numFmtId="0" fontId="5" fillId="0" borderId="12" xfId="4" applyFont="1" applyBorder="1" applyAlignment="1">
      <alignment horizontal="center" wrapText="1"/>
    </xf>
    <xf numFmtId="0" fontId="5" fillId="0" borderId="20" xfId="4" applyFont="1" applyBorder="1" applyAlignment="1">
      <alignment horizontal="center" wrapText="1"/>
    </xf>
    <xf numFmtId="0" fontId="4" fillId="0" borderId="0" xfId="4" applyNumberFormat="1" applyFont="1" applyAlignment="1">
      <alignment horizontal="left" wrapText="1"/>
    </xf>
    <xf numFmtId="0" fontId="5" fillId="0" borderId="0" xfId="4" applyFont="1" applyAlignment="1">
      <alignment horizontal="left" wrapText="1"/>
    </xf>
    <xf numFmtId="0" fontId="5" fillId="3" borderId="28" xfId="425" applyFont="1" applyFill="1" applyBorder="1" applyAlignment="1">
      <alignment horizontal="center" vertical="center"/>
    </xf>
    <xf numFmtId="0" fontId="5" fillId="3" borderId="28" xfId="4" applyFont="1" applyFill="1" applyBorder="1" applyAlignment="1">
      <alignment horizontal="center" vertical="center"/>
    </xf>
    <xf numFmtId="0" fontId="4" fillId="5" borderId="0" xfId="4" applyFont="1" applyFill="1" applyBorder="1" applyAlignment="1">
      <alignment horizontal="left"/>
    </xf>
    <xf numFmtId="0" fontId="4" fillId="0" borderId="0" xfId="4" applyFont="1" applyFill="1" applyBorder="1" applyAlignment="1">
      <alignment horizontal="left" vertical="top" wrapText="1"/>
    </xf>
    <xf numFmtId="0" fontId="104" fillId="5" borderId="0" xfId="4" applyFont="1" applyFill="1" applyBorder="1" applyAlignment="1">
      <alignment horizontal="center"/>
    </xf>
    <xf numFmtId="0" fontId="5" fillId="4" borderId="8" xfId="4" applyFont="1" applyFill="1" applyBorder="1" applyAlignment="1">
      <alignment horizontal="center" wrapText="1"/>
    </xf>
    <xf numFmtId="0" fontId="5" fillId="4" borderId="26" xfId="4" applyFont="1" applyFill="1" applyBorder="1" applyAlignment="1">
      <alignment horizontal="center" wrapText="1"/>
    </xf>
    <xf numFmtId="0" fontId="5" fillId="4" borderId="10" xfId="4" applyFont="1" applyFill="1" applyBorder="1" applyAlignment="1">
      <alignment horizontal="center" wrapText="1"/>
    </xf>
    <xf numFmtId="0" fontId="5" fillId="4" borderId="6" xfId="4" applyFont="1" applyFill="1" applyBorder="1" applyAlignment="1">
      <alignment horizontal="center" wrapText="1"/>
    </xf>
    <xf numFmtId="0" fontId="5" fillId="0" borderId="6" xfId="4" applyFont="1" applyFill="1" applyBorder="1" applyAlignment="1">
      <alignment horizontal="center"/>
    </xf>
    <xf numFmtId="0" fontId="5" fillId="0" borderId="5" xfId="4" applyFont="1" applyFill="1" applyBorder="1" applyAlignment="1">
      <alignment horizontal="center"/>
    </xf>
    <xf numFmtId="0" fontId="3" fillId="3" borderId="28" xfId="4" applyFont="1" applyFill="1" applyBorder="1" applyAlignment="1">
      <alignment horizontal="center"/>
    </xf>
    <xf numFmtId="0" fontId="5" fillId="4" borderId="9" xfId="4" applyFont="1" applyFill="1" applyBorder="1" applyAlignment="1">
      <alignment horizontal="center" wrapText="1"/>
    </xf>
    <xf numFmtId="0" fontId="5" fillId="4" borderId="20" xfId="4" applyFont="1" applyFill="1" applyBorder="1" applyAlignment="1">
      <alignment horizontal="center" wrapText="1"/>
    </xf>
    <xf numFmtId="0" fontId="5" fillId="4" borderId="7" xfId="4" applyFont="1" applyFill="1" applyBorder="1" applyAlignment="1">
      <alignment horizontal="center" wrapText="1"/>
    </xf>
    <xf numFmtId="0" fontId="5" fillId="4" borderId="21" xfId="4" applyFont="1" applyFill="1" applyBorder="1" applyAlignment="1">
      <alignment horizontal="center" wrapText="1"/>
    </xf>
    <xf numFmtId="0" fontId="5" fillId="5" borderId="0" xfId="4" applyFont="1" applyFill="1" applyBorder="1" applyAlignment="1">
      <alignment horizontal="center"/>
    </xf>
    <xf numFmtId="0" fontId="4" fillId="5" borderId="0" xfId="4" applyFont="1" applyFill="1" applyBorder="1" applyAlignment="1">
      <alignment horizontal="center"/>
    </xf>
    <xf numFmtId="0" fontId="54" fillId="5" borderId="0" xfId="4" applyFont="1" applyFill="1" applyBorder="1" applyAlignment="1">
      <alignment horizontal="left" vertical="top" wrapText="1"/>
    </xf>
    <xf numFmtId="0" fontId="102" fillId="5" borderId="0" xfId="4" applyFont="1" applyFill="1" applyBorder="1" applyAlignment="1">
      <alignment horizontal="center" wrapText="1"/>
    </xf>
    <xf numFmtId="0" fontId="102" fillId="5" borderId="0" xfId="4" applyFont="1" applyFill="1" applyBorder="1" applyAlignment="1">
      <alignment horizontal="center"/>
    </xf>
    <xf numFmtId="0" fontId="56" fillId="50" borderId="3" xfId="4" applyFont="1" applyFill="1" applyBorder="1" applyAlignment="1">
      <alignment horizontal="center"/>
    </xf>
    <xf numFmtId="0" fontId="56" fillId="50" borderId="4" xfId="4" applyFont="1" applyFill="1" applyBorder="1" applyAlignment="1">
      <alignment horizontal="center"/>
    </xf>
    <xf numFmtId="0" fontId="56" fillId="50" borderId="5" xfId="4" applyFont="1" applyFill="1" applyBorder="1" applyAlignment="1">
      <alignment horizontal="center"/>
    </xf>
    <xf numFmtId="0" fontId="55" fillId="5" borderId="9" xfId="4" applyFont="1" applyFill="1" applyBorder="1" applyAlignment="1">
      <alignment horizontal="center" vertical="center" wrapText="1"/>
    </xf>
    <xf numFmtId="0" fontId="55" fillId="5" borderId="20" xfId="4" applyFont="1" applyFill="1" applyBorder="1" applyAlignment="1">
      <alignment horizontal="center" vertical="center" wrapText="1"/>
    </xf>
    <xf numFmtId="0" fontId="55" fillId="5" borderId="8" xfId="4" applyFont="1" applyFill="1" applyBorder="1" applyAlignment="1">
      <alignment horizontal="center" vertical="center" wrapText="1"/>
    </xf>
    <xf numFmtId="0" fontId="55" fillId="5" borderId="26" xfId="4" applyFont="1" applyFill="1" applyBorder="1" applyAlignment="1">
      <alignment horizontal="center" vertical="center" wrapText="1"/>
    </xf>
    <xf numFmtId="0" fontId="103" fillId="5" borderId="0" xfId="5" applyFont="1" applyFill="1" applyAlignment="1">
      <alignment horizontal="center"/>
    </xf>
    <xf numFmtId="0" fontId="104" fillId="5" borderId="0" xfId="4" applyFont="1" applyFill="1" applyAlignment="1">
      <alignment horizontal="center"/>
    </xf>
    <xf numFmtId="0" fontId="4" fillId="5" borderId="0" xfId="4" applyFont="1" applyFill="1" applyAlignment="1">
      <alignment horizontal="left" wrapText="1"/>
    </xf>
  </cellXfs>
  <cellStyles count="1761">
    <cellStyle name="20% - Accent1 2" xfId="6"/>
    <cellStyle name="20% - Accent1 2 2" xfId="692"/>
    <cellStyle name="20% - Accent1 2 3" xfId="540"/>
    <cellStyle name="20% - Accent1 2 4" xfId="854"/>
    <cellStyle name="20% - Accent1 3" xfId="7"/>
    <cellStyle name="20% - Accent1 3 2" xfId="691"/>
    <cellStyle name="20% - Accent1 3 3" xfId="594"/>
    <cellStyle name="20% - Accent1 4" xfId="8"/>
    <cellStyle name="20% - Accent1 4 2" xfId="731"/>
    <cellStyle name="20% - Accent1 4 3" xfId="586"/>
    <cellStyle name="20% - Accent1 5" xfId="9"/>
    <cellStyle name="20% - Accent1 6" xfId="10"/>
    <cellStyle name="20% - Accent1 7" xfId="11"/>
    <cellStyle name="20% - Accent1 8" xfId="564"/>
    <cellStyle name="20% - Accent2 2" xfId="12"/>
    <cellStyle name="20% - Accent2 2 2" xfId="732"/>
    <cellStyle name="20% - Accent2 2 3" xfId="503"/>
    <cellStyle name="20% - Accent2 2 4" xfId="855"/>
    <cellStyle name="20% - Accent2 3" xfId="13"/>
    <cellStyle name="20% - Accent2 3 2" xfId="733"/>
    <cellStyle name="20% - Accent2 3 3" xfId="539"/>
    <cellStyle name="20% - Accent2 4" xfId="14"/>
    <cellStyle name="20% - Accent2 4 2" xfId="734"/>
    <cellStyle name="20% - Accent2 4 3" xfId="538"/>
    <cellStyle name="20% - Accent2 5" xfId="15"/>
    <cellStyle name="20% - Accent2 6" xfId="16"/>
    <cellStyle name="20% - Accent2 7" xfId="17"/>
    <cellStyle name="20% - Accent2 8" xfId="558"/>
    <cellStyle name="20% - Accent3 2" xfId="18"/>
    <cellStyle name="20% - Accent3 2 2" xfId="735"/>
    <cellStyle name="20% - Accent3 2 3" xfId="537"/>
    <cellStyle name="20% - Accent3 2 4" xfId="856"/>
    <cellStyle name="20% - Accent3 3" xfId="19"/>
    <cellStyle name="20% - Accent3 3 2" xfId="736"/>
    <cellStyle name="20% - Accent3 3 3" xfId="536"/>
    <cellStyle name="20% - Accent3 4" xfId="20"/>
    <cellStyle name="20% - Accent3 4 2" xfId="737"/>
    <cellStyle name="20% - Accent3 4 3" xfId="535"/>
    <cellStyle name="20% - Accent3 5" xfId="21"/>
    <cellStyle name="20% - Accent3 6" xfId="22"/>
    <cellStyle name="20% - Accent3 7" xfId="23"/>
    <cellStyle name="20% - Accent3 8" xfId="554"/>
    <cellStyle name="20% - Accent4 2" xfId="24"/>
    <cellStyle name="20% - Accent4 2 2" xfId="738"/>
    <cellStyle name="20% - Accent4 2 3" xfId="534"/>
    <cellStyle name="20% - Accent4 2 4" xfId="857"/>
    <cellStyle name="20% - Accent4 3" xfId="25"/>
    <cellStyle name="20% - Accent4 3 2" xfId="739"/>
    <cellStyle name="20% - Accent4 3 3" xfId="533"/>
    <cellStyle name="20% - Accent4 4" xfId="26"/>
    <cellStyle name="20% - Accent4 4 2" xfId="740"/>
    <cellStyle name="20% - Accent4 4 3" xfId="532"/>
    <cellStyle name="20% - Accent4 5" xfId="27"/>
    <cellStyle name="20% - Accent4 6" xfId="28"/>
    <cellStyle name="20% - Accent4 7" xfId="29"/>
    <cellStyle name="20% - Accent4 8" xfId="550"/>
    <cellStyle name="20% - Accent5 2" xfId="30"/>
    <cellStyle name="20% - Accent5 2 2" xfId="741"/>
    <cellStyle name="20% - Accent5 2 3" xfId="531"/>
    <cellStyle name="20% - Accent5 2 4" xfId="858"/>
    <cellStyle name="20% - Accent5 3" xfId="31"/>
    <cellStyle name="20% - Accent5 3 2" xfId="742"/>
    <cellStyle name="20% - Accent5 3 3" xfId="530"/>
    <cellStyle name="20% - Accent5 4" xfId="32"/>
    <cellStyle name="20% - Accent5 4 2" xfId="743"/>
    <cellStyle name="20% - Accent5 4 3" xfId="529"/>
    <cellStyle name="20% - Accent5 5" xfId="33"/>
    <cellStyle name="20% - Accent5 6" xfId="34"/>
    <cellStyle name="20% - Accent5 7" xfId="35"/>
    <cellStyle name="20% - Accent5 8" xfId="546"/>
    <cellStyle name="20% - Accent6 2" xfId="36"/>
    <cellStyle name="20% - Accent6 2 2" xfId="744"/>
    <cellStyle name="20% - Accent6 2 3" xfId="528"/>
    <cellStyle name="20% - Accent6 2 4" xfId="859"/>
    <cellStyle name="20% - Accent6 3" xfId="37"/>
    <cellStyle name="20% - Accent6 3 2" xfId="745"/>
    <cellStyle name="20% - Accent6 3 3" xfId="527"/>
    <cellStyle name="20% - Accent6 4" xfId="38"/>
    <cellStyle name="20% - Accent6 4 2" xfId="746"/>
    <cellStyle name="20% - Accent6 4 3" xfId="526"/>
    <cellStyle name="20% - Accent6 5" xfId="39"/>
    <cellStyle name="20% - Accent6 6" xfId="40"/>
    <cellStyle name="20% - Accent6 7" xfId="41"/>
    <cellStyle name="20% - Accent6 8" xfId="544"/>
    <cellStyle name="40% - Accent1 2" xfId="42"/>
    <cellStyle name="40% - Accent1 2 2" xfId="747"/>
    <cellStyle name="40% - Accent1 2 3" xfId="525"/>
    <cellStyle name="40% - Accent1 2 4" xfId="860"/>
    <cellStyle name="40% - Accent1 3" xfId="43"/>
    <cellStyle name="40% - Accent1 3 2" xfId="748"/>
    <cellStyle name="40% - Accent1 3 3" xfId="521"/>
    <cellStyle name="40% - Accent1 4" xfId="44"/>
    <cellStyle name="40% - Accent1 4 2" xfId="749"/>
    <cellStyle name="40% - Accent1 4 3" xfId="520"/>
    <cellStyle name="40% - Accent1 5" xfId="45"/>
    <cellStyle name="40% - Accent1 6" xfId="46"/>
    <cellStyle name="40% - Accent1 7" xfId="47"/>
    <cellStyle name="40% - Accent1 8" xfId="561"/>
    <cellStyle name="40% - Accent2 2" xfId="48"/>
    <cellStyle name="40% - Accent2 2 2" xfId="750"/>
    <cellStyle name="40% - Accent2 2 3" xfId="519"/>
    <cellStyle name="40% - Accent2 2 4" xfId="861"/>
    <cellStyle name="40% - Accent2 3" xfId="49"/>
    <cellStyle name="40% - Accent2 3 2" xfId="751"/>
    <cellStyle name="40% - Accent2 3 3" xfId="515"/>
    <cellStyle name="40% - Accent2 4" xfId="50"/>
    <cellStyle name="40% - Accent2 4 2" xfId="752"/>
    <cellStyle name="40% - Accent2 4 3" xfId="513"/>
    <cellStyle name="40% - Accent2 5" xfId="51"/>
    <cellStyle name="40% - Accent2 6" xfId="52"/>
    <cellStyle name="40% - Accent2 7" xfId="53"/>
    <cellStyle name="40% - Accent2 8" xfId="557"/>
    <cellStyle name="40% - Accent3 2" xfId="54"/>
    <cellStyle name="40% - Accent3 2 2" xfId="753"/>
    <cellStyle name="40% - Accent3 2 3" xfId="511"/>
    <cellStyle name="40% - Accent3 2 4" xfId="862"/>
    <cellStyle name="40% - Accent3 3" xfId="55"/>
    <cellStyle name="40% - Accent3 3 2" xfId="754"/>
    <cellStyle name="40% - Accent3 3 3" xfId="508"/>
    <cellStyle name="40% - Accent3 4" xfId="56"/>
    <cellStyle name="40% - Accent3 4 2" xfId="755"/>
    <cellStyle name="40% - Accent3 4 3" xfId="506"/>
    <cellStyle name="40% - Accent3 5" xfId="57"/>
    <cellStyle name="40% - Accent3 6" xfId="58"/>
    <cellStyle name="40% - Accent3 7" xfId="59"/>
    <cellStyle name="40% - Accent3 8" xfId="553"/>
    <cellStyle name="40% - Accent4 2" xfId="60"/>
    <cellStyle name="40% - Accent4 2 2" xfId="756"/>
    <cellStyle name="40% - Accent4 2 3" xfId="505"/>
    <cellStyle name="40% - Accent4 2 4" xfId="863"/>
    <cellStyle name="40% - Accent4 3" xfId="61"/>
    <cellStyle name="40% - Accent4 3 2" xfId="757"/>
    <cellStyle name="40% - Accent4 3 3" xfId="583"/>
    <cellStyle name="40% - Accent4 4" xfId="62"/>
    <cellStyle name="40% - Accent4 4 2" xfId="758"/>
    <cellStyle name="40% - Accent4 4 3" xfId="584"/>
    <cellStyle name="40% - Accent4 5" xfId="63"/>
    <cellStyle name="40% - Accent4 6" xfId="64"/>
    <cellStyle name="40% - Accent4 7" xfId="65"/>
    <cellStyle name="40% - Accent4 8" xfId="549"/>
    <cellStyle name="40% - Accent5 2" xfId="66"/>
    <cellStyle name="40% - Accent5 2 2" xfId="759"/>
    <cellStyle name="40% - Accent5 2 3" xfId="585"/>
    <cellStyle name="40% - Accent5 2 4" xfId="864"/>
    <cellStyle name="40% - Accent5 3" xfId="67"/>
    <cellStyle name="40% - Accent5 3 2" xfId="760"/>
    <cellStyle name="40% - Accent5 3 3" xfId="591"/>
    <cellStyle name="40% - Accent5 4" xfId="68"/>
    <cellStyle name="40% - Accent5 4 2" xfId="761"/>
    <cellStyle name="40% - Accent5 4 3" xfId="592"/>
    <cellStyle name="40% - Accent5 5" xfId="69"/>
    <cellStyle name="40% - Accent5 6" xfId="70"/>
    <cellStyle name="40% - Accent5 7" xfId="71"/>
    <cellStyle name="40% - Accent5 8" xfId="582"/>
    <cellStyle name="40% - Accent6 2" xfId="72"/>
    <cellStyle name="40% - Accent6 2 2" xfId="762"/>
    <cellStyle name="40% - Accent6 2 3" xfId="593"/>
    <cellStyle name="40% - Accent6 2 4" xfId="865"/>
    <cellStyle name="40% - Accent6 3" xfId="73"/>
    <cellStyle name="40% - Accent6 3 2" xfId="763"/>
    <cellStyle name="40% - Accent6 3 3" xfId="600"/>
    <cellStyle name="40% - Accent6 4" xfId="74"/>
    <cellStyle name="40% - Accent6 4 2" xfId="764"/>
    <cellStyle name="40% - Accent6 4 3" xfId="601"/>
    <cellStyle name="40% - Accent6 5" xfId="75"/>
    <cellStyle name="40% - Accent6 6" xfId="76"/>
    <cellStyle name="40% - Accent6 7" xfId="77"/>
    <cellStyle name="40% - Accent6 8" xfId="543"/>
    <cellStyle name="60% - Accent1 2" xfId="78"/>
    <cellStyle name="60% - Accent1 2 2" xfId="765"/>
    <cellStyle name="60% - Accent1 2 3" xfId="602"/>
    <cellStyle name="60% - Accent1 2 4" xfId="866"/>
    <cellStyle name="60% - Accent1 3" xfId="79"/>
    <cellStyle name="60% - Accent1 4" xfId="80"/>
    <cellStyle name="60% - Accent1 5" xfId="81"/>
    <cellStyle name="60% - Accent1 6" xfId="82"/>
    <cellStyle name="60% - Accent1 7" xfId="83"/>
    <cellStyle name="60% - Accent1 8" xfId="560"/>
    <cellStyle name="60% - Accent2 2" xfId="84"/>
    <cellStyle name="60% - Accent2 2 2" xfId="766"/>
    <cellStyle name="60% - Accent2 2 3" xfId="603"/>
    <cellStyle name="60% - Accent2 2 4" xfId="867"/>
    <cellStyle name="60% - Accent2 3" xfId="85"/>
    <cellStyle name="60% - Accent2 4" xfId="86"/>
    <cellStyle name="60% - Accent2 5" xfId="87"/>
    <cellStyle name="60% - Accent2 6" xfId="88"/>
    <cellStyle name="60% - Accent2 7" xfId="89"/>
    <cellStyle name="60% - Accent2 8" xfId="556"/>
    <cellStyle name="60% - Accent3 2" xfId="90"/>
    <cellStyle name="60% - Accent3 2 2" xfId="767"/>
    <cellStyle name="60% - Accent3 2 3" xfId="604"/>
    <cellStyle name="60% - Accent3 2 4" xfId="868"/>
    <cellStyle name="60% - Accent3 3" xfId="91"/>
    <cellStyle name="60% - Accent3 4" xfId="92"/>
    <cellStyle name="60% - Accent3 5" xfId="93"/>
    <cellStyle name="60% - Accent3 6" xfId="94"/>
    <cellStyle name="60% - Accent3 7" xfId="95"/>
    <cellStyle name="60% - Accent3 8" xfId="552"/>
    <cellStyle name="60% - Accent4 2" xfId="96"/>
    <cellStyle name="60% - Accent4 2 2" xfId="768"/>
    <cellStyle name="60% - Accent4 2 3" xfId="605"/>
    <cellStyle name="60% - Accent4 2 4" xfId="869"/>
    <cellStyle name="60% - Accent4 3" xfId="97"/>
    <cellStyle name="60% - Accent4 4" xfId="98"/>
    <cellStyle name="60% - Accent4 5" xfId="99"/>
    <cellStyle name="60% - Accent4 6" xfId="100"/>
    <cellStyle name="60% - Accent4 7" xfId="101"/>
    <cellStyle name="60% - Accent4 8" xfId="548"/>
    <cellStyle name="60% - Accent5 2" xfId="102"/>
    <cellStyle name="60% - Accent5 2 2" xfId="769"/>
    <cellStyle name="60% - Accent5 2 3" xfId="606"/>
    <cellStyle name="60% - Accent5 2 4" xfId="870"/>
    <cellStyle name="60% - Accent5 3" xfId="103"/>
    <cellStyle name="60% - Accent5 4" xfId="104"/>
    <cellStyle name="60% - Accent5 5" xfId="105"/>
    <cellStyle name="60% - Accent5 6" xfId="106"/>
    <cellStyle name="60% - Accent5 7" xfId="107"/>
    <cellStyle name="60% - Accent5 8" xfId="590"/>
    <cellStyle name="60% - Accent6 2" xfId="108"/>
    <cellStyle name="60% - Accent6 2 2" xfId="770"/>
    <cellStyle name="60% - Accent6 2 3" xfId="607"/>
    <cellStyle name="60% - Accent6 2 4" xfId="871"/>
    <cellStyle name="60% - Accent6 3" xfId="109"/>
    <cellStyle name="60% - Accent6 4" xfId="110"/>
    <cellStyle name="60% - Accent6 5" xfId="111"/>
    <cellStyle name="60% - Accent6 6" xfId="112"/>
    <cellStyle name="60% - Accent6 7" xfId="113"/>
    <cellStyle name="60% - Accent6 8" xfId="542"/>
    <cellStyle name="Accent1 - 20%" xfId="114"/>
    <cellStyle name="Accent1 - 20% 2" xfId="608"/>
    <cellStyle name="Accent1 - 20% 3" xfId="430"/>
    <cellStyle name="Accent1 - 40%" xfId="115"/>
    <cellStyle name="Accent1 - 40% 2" xfId="609"/>
    <cellStyle name="Accent1 - 40% 3" xfId="431"/>
    <cellStyle name="Accent1 - 60%" xfId="116"/>
    <cellStyle name="Accent1 - 60% 2" xfId="610"/>
    <cellStyle name="Accent1 - 60% 3" xfId="432"/>
    <cellStyle name="Accent1 10" xfId="565"/>
    <cellStyle name="Accent1 100" xfId="1475"/>
    <cellStyle name="Accent1 101" xfId="1525"/>
    <cellStyle name="Accent1 102" xfId="1498"/>
    <cellStyle name="Accent1 103" xfId="1512"/>
    <cellStyle name="Accent1 104" xfId="1561"/>
    <cellStyle name="Accent1 105" xfId="1579"/>
    <cellStyle name="Accent1 106" xfId="1562"/>
    <cellStyle name="Accent1 107" xfId="1570"/>
    <cellStyle name="Accent1 108" xfId="1574"/>
    <cellStyle name="Accent1 109" xfId="1592"/>
    <cellStyle name="Accent1 11" xfId="771"/>
    <cellStyle name="Accent1 110" xfId="1600"/>
    <cellStyle name="Accent1 111" xfId="1626"/>
    <cellStyle name="Accent1 112" xfId="1608"/>
    <cellStyle name="Accent1 113" xfId="1631"/>
    <cellStyle name="Accent1 114" xfId="1635"/>
    <cellStyle name="Accent1 115" xfId="1614"/>
    <cellStyle name="Accent1 116" xfId="1659"/>
    <cellStyle name="Accent1 117" xfId="1657"/>
    <cellStyle name="Accent1 118" xfId="1607"/>
    <cellStyle name="Accent1 119" xfId="1639"/>
    <cellStyle name="Accent1 12" xfId="800"/>
    <cellStyle name="Accent1 120" xfId="1612"/>
    <cellStyle name="Accent1 121" xfId="1666"/>
    <cellStyle name="Accent1 122" xfId="1700"/>
    <cellStyle name="Accent1 123" xfId="1688"/>
    <cellStyle name="Accent1 124" xfId="1713"/>
    <cellStyle name="Accent1 125" xfId="1684"/>
    <cellStyle name="Accent1 126" xfId="1728"/>
    <cellStyle name="Accent1 127" xfId="1708"/>
    <cellStyle name="Accent1 128" xfId="1733"/>
    <cellStyle name="Accent1 129" xfId="1705"/>
    <cellStyle name="Accent1 13" xfId="827"/>
    <cellStyle name="Accent1 130" xfId="1678"/>
    <cellStyle name="Accent1 131" xfId="1738"/>
    <cellStyle name="Accent1 132" xfId="1714"/>
    <cellStyle name="Accent1 133" xfId="1687"/>
    <cellStyle name="Accent1 134" xfId="1721"/>
    <cellStyle name="Accent1 135" xfId="1752"/>
    <cellStyle name="Accent1 136" xfId="1758"/>
    <cellStyle name="Accent1 137" xfId="1147"/>
    <cellStyle name="Accent1 14" xfId="829"/>
    <cellStyle name="Accent1 15" xfId="840"/>
    <cellStyle name="Accent1 16" xfId="961"/>
    <cellStyle name="Accent1 17" xfId="969"/>
    <cellStyle name="Accent1 18" xfId="977"/>
    <cellStyle name="Accent1 19" xfId="1007"/>
    <cellStyle name="Accent1 2" xfId="117"/>
    <cellStyle name="Accent1 2 2" xfId="611"/>
    <cellStyle name="Accent1 2 3" xfId="872"/>
    <cellStyle name="Accent1 20" xfId="973"/>
    <cellStyle name="Accent1 21" xfId="1013"/>
    <cellStyle name="Accent1 22" xfId="995"/>
    <cellStyle name="Accent1 23" xfId="1034"/>
    <cellStyle name="Accent1 24" xfId="1009"/>
    <cellStyle name="Accent1 25" xfId="1039"/>
    <cellStyle name="Accent1 26" xfId="990"/>
    <cellStyle name="Accent1 27" xfId="998"/>
    <cellStyle name="Accent1 28" xfId="1041"/>
    <cellStyle name="Accent1 29" xfId="988"/>
    <cellStyle name="Accent1 3" xfId="118"/>
    <cellStyle name="Accent1 3 2" xfId="612"/>
    <cellStyle name="Accent1 3 3" xfId="873"/>
    <cellStyle name="Accent1 30" xfId="1038"/>
    <cellStyle name="Accent1 31" xfId="1052"/>
    <cellStyle name="Accent1 32" xfId="906"/>
    <cellStyle name="Accent1 33" xfId="959"/>
    <cellStyle name="Accent1 34" xfId="919"/>
    <cellStyle name="Accent1 35" xfId="913"/>
    <cellStyle name="Accent1 36" xfId="1063"/>
    <cellStyle name="Accent1 37" xfId="1065"/>
    <cellStyle name="Accent1 38" xfId="1067"/>
    <cellStyle name="Accent1 39" xfId="1069"/>
    <cellStyle name="Accent1 4" xfId="119"/>
    <cellStyle name="Accent1 4 2" xfId="613"/>
    <cellStyle name="Accent1 40" xfId="1071"/>
    <cellStyle name="Accent1 41" xfId="1073"/>
    <cellStyle name="Accent1 42" xfId="1075"/>
    <cellStyle name="Accent1 43" xfId="1077"/>
    <cellStyle name="Accent1 44" xfId="1078"/>
    <cellStyle name="Accent1 45" xfId="1081"/>
    <cellStyle name="Accent1 45 2" xfId="1105"/>
    <cellStyle name="Accent1 45 3" xfId="1373"/>
    <cellStyle name="Accent1 46" xfId="1131"/>
    <cellStyle name="Accent1 46 2" xfId="1418"/>
    <cellStyle name="Accent1 46 3" xfId="1159"/>
    <cellStyle name="Accent1 47" xfId="1080"/>
    <cellStyle name="Accent1 47 2" xfId="1372"/>
    <cellStyle name="Accent1 47 3" xfId="1185"/>
    <cellStyle name="Accent1 48" xfId="1089"/>
    <cellStyle name="Accent1 48 2" xfId="1381"/>
    <cellStyle name="Accent1 48 3" xfId="1178"/>
    <cellStyle name="Accent1 49" xfId="1092"/>
    <cellStyle name="Accent1 49 2" xfId="1384"/>
    <cellStyle name="Accent1 49 3" xfId="1215"/>
    <cellStyle name="Accent1 5" xfId="120"/>
    <cellStyle name="Accent1 50" xfId="1128"/>
    <cellStyle name="Accent1 50 2" xfId="1415"/>
    <cellStyle name="Accent1 50 3" xfId="1168"/>
    <cellStyle name="Accent1 51" xfId="1121"/>
    <cellStyle name="Accent1 51 2" xfId="1408"/>
    <cellStyle name="Accent1 51 3" xfId="1211"/>
    <cellStyle name="Accent1 52" xfId="1097"/>
    <cellStyle name="Accent1 52 2" xfId="1389"/>
    <cellStyle name="Accent1 52 3" xfId="1200"/>
    <cellStyle name="Accent1 53" xfId="1110"/>
    <cellStyle name="Accent1 53 2" xfId="1400"/>
    <cellStyle name="Accent1 53 3" xfId="1219"/>
    <cellStyle name="Accent1 54" xfId="1158"/>
    <cellStyle name="Accent1 55" xfId="1189"/>
    <cellStyle name="Accent1 56" xfId="1197"/>
    <cellStyle name="Accent1 57" xfId="1188"/>
    <cellStyle name="Accent1 58" xfId="1225"/>
    <cellStyle name="Accent1 59" xfId="1235"/>
    <cellStyle name="Accent1 6" xfId="121"/>
    <cellStyle name="Accent1 60" xfId="1238"/>
    <cellStyle name="Accent1 61" xfId="1244"/>
    <cellStyle name="Accent1 62" xfId="1253"/>
    <cellStyle name="Accent1 63" xfId="1243"/>
    <cellStyle name="Accent1 64" xfId="1267"/>
    <cellStyle name="Accent1 65" xfId="1305"/>
    <cellStyle name="Accent1 66" xfId="1295"/>
    <cellStyle name="Accent1 67" xfId="1274"/>
    <cellStyle name="Accent1 68" xfId="1313"/>
    <cellStyle name="Accent1 69" xfId="1339"/>
    <cellStyle name="Accent1 7" xfId="122"/>
    <cellStyle name="Accent1 70" xfId="1312"/>
    <cellStyle name="Accent1 71" xfId="1343"/>
    <cellStyle name="Accent1 72" xfId="1287"/>
    <cellStyle name="Accent1 73" xfId="1264"/>
    <cellStyle name="Accent1 74" xfId="1265"/>
    <cellStyle name="Accent1 75" xfId="1279"/>
    <cellStyle name="Accent1 76" xfId="1299"/>
    <cellStyle name="Accent1 77" xfId="1269"/>
    <cellStyle name="Accent1 78" xfId="1348"/>
    <cellStyle name="Accent1 79" xfId="1294"/>
    <cellStyle name="Accent1 8" xfId="123"/>
    <cellStyle name="Accent1 80" xfId="1336"/>
    <cellStyle name="Accent1 81" xfId="1288"/>
    <cellStyle name="Accent1 82" xfId="1433"/>
    <cellStyle name="Accent1 83" xfId="1486"/>
    <cellStyle name="Accent1 84" xfId="1470"/>
    <cellStyle name="Accent1 85" xfId="1502"/>
    <cellStyle name="Accent1 86" xfId="1464"/>
    <cellStyle name="Accent1 87" xfId="1529"/>
    <cellStyle name="Accent1 88" xfId="1496"/>
    <cellStyle name="Accent1 89" xfId="1538"/>
    <cellStyle name="Accent1 9" xfId="417"/>
    <cellStyle name="Accent1 90" xfId="1493"/>
    <cellStyle name="Accent1 91" xfId="1468"/>
    <cellStyle name="Accent1 92" xfId="1542"/>
    <cellStyle name="Accent1 93" xfId="1490"/>
    <cellStyle name="Accent1 94" xfId="1516"/>
    <cellStyle name="Accent1 95" xfId="1457"/>
    <cellStyle name="Accent1 96" xfId="1517"/>
    <cellStyle name="Accent1 97" xfId="1504"/>
    <cellStyle name="Accent1 98" xfId="1509"/>
    <cellStyle name="Accent1 99" xfId="1549"/>
    <cellStyle name="Accent2 - 20%" xfId="124"/>
    <cellStyle name="Accent2 - 20% 2" xfId="614"/>
    <cellStyle name="Accent2 - 20% 3" xfId="433"/>
    <cellStyle name="Accent2 - 40%" xfId="125"/>
    <cellStyle name="Accent2 - 40% 2" xfId="615"/>
    <cellStyle name="Accent2 - 40% 3" xfId="434"/>
    <cellStyle name="Accent2 - 60%" xfId="126"/>
    <cellStyle name="Accent2 - 60% 2" xfId="616"/>
    <cellStyle name="Accent2 - 60% 3" xfId="435"/>
    <cellStyle name="Accent2 10" xfId="559"/>
    <cellStyle name="Accent2 100" xfId="1469"/>
    <cellStyle name="Accent2 101" xfId="1458"/>
    <cellStyle name="Accent2 102" xfId="1463"/>
    <cellStyle name="Accent2 103" xfId="1460"/>
    <cellStyle name="Accent2 104" xfId="1563"/>
    <cellStyle name="Accent2 105" xfId="1591"/>
    <cellStyle name="Accent2 106" xfId="1569"/>
    <cellStyle name="Accent2 107" xfId="1595"/>
    <cellStyle name="Accent2 108" xfId="1583"/>
    <cellStyle name="Accent2 109" xfId="1573"/>
    <cellStyle name="Accent2 11" xfId="772"/>
    <cellStyle name="Accent2 110" xfId="1601"/>
    <cellStyle name="Accent2 111" xfId="1658"/>
    <cellStyle name="Accent2 112" xfId="1640"/>
    <cellStyle name="Accent2 113" xfId="1660"/>
    <cellStyle name="Accent2 114" xfId="1632"/>
    <cellStyle name="Accent2 115" xfId="1656"/>
    <cellStyle name="Accent2 116" xfId="1627"/>
    <cellStyle name="Accent2 117" xfId="1628"/>
    <cellStyle name="Accent2 118" xfId="1637"/>
    <cellStyle name="Accent2 119" xfId="1613"/>
    <cellStyle name="Accent2 12" xfId="798"/>
    <cellStyle name="Accent2 120" xfId="1620"/>
    <cellStyle name="Accent2 121" xfId="1668"/>
    <cellStyle name="Accent2 122" xfId="1737"/>
    <cellStyle name="Accent2 123" xfId="1701"/>
    <cellStyle name="Accent2 124" xfId="1724"/>
    <cellStyle name="Accent2 125" xfId="1674"/>
    <cellStyle name="Accent2 126" xfId="1693"/>
    <cellStyle name="Accent2 127" xfId="1689"/>
    <cellStyle name="Accent2 128" xfId="1711"/>
    <cellStyle name="Accent2 129" xfId="1720"/>
    <cellStyle name="Accent2 13" xfId="826"/>
    <cellStyle name="Accent2 130" xfId="1691"/>
    <cellStyle name="Accent2 131" xfId="1745"/>
    <cellStyle name="Accent2 132" xfId="1695"/>
    <cellStyle name="Accent2 133" xfId="1732"/>
    <cellStyle name="Accent2 134" xfId="1694"/>
    <cellStyle name="Accent2 135" xfId="1751"/>
    <cellStyle name="Accent2 136" xfId="1746"/>
    <cellStyle name="Accent2 137" xfId="1148"/>
    <cellStyle name="Accent2 14" xfId="830"/>
    <cellStyle name="Accent2 15" xfId="839"/>
    <cellStyle name="Accent2 16" xfId="962"/>
    <cellStyle name="Accent2 17" xfId="972"/>
    <cellStyle name="Accent2 18" xfId="978"/>
    <cellStyle name="Accent2 19" xfId="1044"/>
    <cellStyle name="Accent2 2" xfId="127"/>
    <cellStyle name="Accent2 2 2" xfId="617"/>
    <cellStyle name="Accent2 2 3" xfId="874"/>
    <cellStyle name="Accent2 20" xfId="986"/>
    <cellStyle name="Accent2 21" xfId="1024"/>
    <cellStyle name="Accent2 22" xfId="1014"/>
    <cellStyle name="Accent2 23" xfId="1001"/>
    <cellStyle name="Accent2 24" xfId="976"/>
    <cellStyle name="Accent2 25" xfId="1012"/>
    <cellStyle name="Accent2 26" xfId="1020"/>
    <cellStyle name="Accent2 27" xfId="1045"/>
    <cellStyle name="Accent2 28" xfId="1000"/>
    <cellStyle name="Accent2 29" xfId="974"/>
    <cellStyle name="Accent2 3" xfId="128"/>
    <cellStyle name="Accent2 3 2" xfId="618"/>
    <cellStyle name="Accent2 3 3" xfId="875"/>
    <cellStyle name="Accent2 30" xfId="1017"/>
    <cellStyle name="Accent2 31" xfId="1053"/>
    <cellStyle name="Accent2 32" xfId="907"/>
    <cellStyle name="Accent2 33" xfId="938"/>
    <cellStyle name="Accent2 34" xfId="915"/>
    <cellStyle name="Accent2 35" xfId="950"/>
    <cellStyle name="Accent2 36" xfId="933"/>
    <cellStyle name="Accent2 37" xfId="930"/>
    <cellStyle name="Accent2 38" xfId="953"/>
    <cellStyle name="Accent2 39" xfId="904"/>
    <cellStyle name="Accent2 4" xfId="129"/>
    <cellStyle name="Accent2 4 2" xfId="619"/>
    <cellStyle name="Accent2 40" xfId="955"/>
    <cellStyle name="Accent2 41" xfId="944"/>
    <cellStyle name="Accent2 42" xfId="960"/>
    <cellStyle name="Accent2 43" xfId="1058"/>
    <cellStyle name="Accent2 44" xfId="956"/>
    <cellStyle name="Accent2 45" xfId="1082"/>
    <cellStyle name="Accent2 45 2" xfId="1116"/>
    <cellStyle name="Accent2 45 3" xfId="1374"/>
    <cellStyle name="Accent2 46" xfId="1107"/>
    <cellStyle name="Accent2 46 2" xfId="1397"/>
    <cellStyle name="Accent2 46 3" xfId="1160"/>
    <cellStyle name="Accent2 47" xfId="1087"/>
    <cellStyle name="Accent2 47 2" xfId="1379"/>
    <cellStyle name="Accent2 47 3" xfId="1218"/>
    <cellStyle name="Accent2 48" xfId="1119"/>
    <cellStyle name="Accent2 48 2" xfId="1406"/>
    <cellStyle name="Accent2 48 3" xfId="1186"/>
    <cellStyle name="Accent2 49" xfId="1095"/>
    <cellStyle name="Accent2 49 2" xfId="1387"/>
    <cellStyle name="Accent2 49 3" xfId="1216"/>
    <cellStyle name="Accent2 5" xfId="130"/>
    <cellStyle name="Accent2 50" xfId="1122"/>
    <cellStyle name="Accent2 50 2" xfId="1409"/>
    <cellStyle name="Accent2 50 3" xfId="1222"/>
    <cellStyle name="Accent2 51" xfId="1096"/>
    <cellStyle name="Accent2 51 2" xfId="1388"/>
    <cellStyle name="Accent2 51 3" xfId="1181"/>
    <cellStyle name="Accent2 52" xfId="1093"/>
    <cellStyle name="Accent2 52 2" xfId="1385"/>
    <cellStyle name="Accent2 52 3" xfId="1190"/>
    <cellStyle name="Accent2 53" xfId="1115"/>
    <cellStyle name="Accent2 53 2" xfId="1403"/>
    <cellStyle name="Accent2 53 3" xfId="1193"/>
    <cellStyle name="Accent2 54" xfId="1177"/>
    <cellStyle name="Accent2 55" xfId="1198"/>
    <cellStyle name="Accent2 56" xfId="1206"/>
    <cellStyle name="Accent2 57" xfId="1204"/>
    <cellStyle name="Accent2 58" xfId="1226"/>
    <cellStyle name="Accent2 59" xfId="1242"/>
    <cellStyle name="Accent2 6" xfId="131"/>
    <cellStyle name="Accent2 60" xfId="1236"/>
    <cellStyle name="Accent2 61" xfId="1245"/>
    <cellStyle name="Accent2 62" xfId="1252"/>
    <cellStyle name="Accent2 63" xfId="1260"/>
    <cellStyle name="Accent2 64" xfId="1268"/>
    <cellStyle name="Accent2 65" xfId="1360"/>
    <cellStyle name="Accent2 66" xfId="1306"/>
    <cellStyle name="Accent2 67" xfId="1304"/>
    <cellStyle name="Accent2 68" xfId="1317"/>
    <cellStyle name="Accent2 69" xfId="1362"/>
    <cellStyle name="Accent2 7" xfId="132"/>
    <cellStyle name="Accent2 70" xfId="1333"/>
    <cellStyle name="Accent2 71" xfId="1347"/>
    <cellStyle name="Accent2 72" xfId="1335"/>
    <cellStyle name="Accent2 73" xfId="1361"/>
    <cellStyle name="Accent2 74" xfId="1353"/>
    <cellStyle name="Accent2 75" xfId="1281"/>
    <cellStyle name="Accent2 76" xfId="1309"/>
    <cellStyle name="Accent2 77" xfId="1334"/>
    <cellStyle name="Accent2 78" xfId="1368"/>
    <cellStyle name="Accent2 79" xfId="1365"/>
    <cellStyle name="Accent2 8" xfId="133"/>
    <cellStyle name="Accent2 80" xfId="1328"/>
    <cellStyle name="Accent2 81" xfId="1301"/>
    <cellStyle name="Accent2 82" xfId="1436"/>
    <cellStyle name="Accent2 83" xfId="1548"/>
    <cellStyle name="Accent2 84" xfId="1487"/>
    <cellStyle name="Accent2 85" xfId="1519"/>
    <cellStyle name="Accent2 86" xfId="1445"/>
    <cellStyle name="Accent2 87" xfId="1477"/>
    <cellStyle name="Accent2 88" xfId="1471"/>
    <cellStyle name="Accent2 89" xfId="1499"/>
    <cellStyle name="Accent2 9" xfId="418"/>
    <cellStyle name="Accent2 90" xfId="1511"/>
    <cellStyle name="Accent2 91" xfId="1459"/>
    <cellStyle name="Accent2 92" xfId="1476"/>
    <cellStyle name="Accent2 93" xfId="1472"/>
    <cellStyle name="Accent2 94" xfId="1438"/>
    <cellStyle name="Accent2 95" xfId="1478"/>
    <cellStyle name="Accent2 96" xfId="1524"/>
    <cellStyle name="Accent2 97" xfId="1432"/>
    <cellStyle name="Accent2 98" xfId="1541"/>
    <cellStyle name="Accent2 99" xfId="1491"/>
    <cellStyle name="Accent3 - 20%" xfId="134"/>
    <cellStyle name="Accent3 - 20% 2" xfId="620"/>
    <cellStyle name="Accent3 - 20% 3" xfId="437"/>
    <cellStyle name="Accent3 - 40%" xfId="135"/>
    <cellStyle name="Accent3 - 40% 2" xfId="621"/>
    <cellStyle name="Accent3 - 40% 3" xfId="438"/>
    <cellStyle name="Accent3 - 60%" xfId="136"/>
    <cellStyle name="Accent3 - 60% 2" xfId="622"/>
    <cellStyle name="Accent3 - 60% 3" xfId="439"/>
    <cellStyle name="Accent3 10" xfId="555"/>
    <cellStyle name="Accent3 100" xfId="1461"/>
    <cellStyle name="Accent3 101" xfId="1530"/>
    <cellStyle name="Accent3 102" xfId="1454"/>
    <cellStyle name="Accent3 103" xfId="1532"/>
    <cellStyle name="Accent3 104" xfId="1564"/>
    <cellStyle name="Accent3 105" xfId="1578"/>
    <cellStyle name="Accent3 106" xfId="1575"/>
    <cellStyle name="Accent3 107" xfId="1582"/>
    <cellStyle name="Accent3 108" xfId="1584"/>
    <cellStyle name="Accent3 109" xfId="1593"/>
    <cellStyle name="Accent3 11" xfId="773"/>
    <cellStyle name="Accent3 110" xfId="1603"/>
    <cellStyle name="Accent3 111" xfId="1625"/>
    <cellStyle name="Accent3 112" xfId="1641"/>
    <cellStyle name="Accent3 113" xfId="1630"/>
    <cellStyle name="Accent3 114" xfId="1636"/>
    <cellStyle name="Accent3 115" xfId="1633"/>
    <cellStyle name="Accent3 116" xfId="1651"/>
    <cellStyle name="Accent3 117" xfId="1623"/>
    <cellStyle name="Accent3 118" xfId="1618"/>
    <cellStyle name="Accent3 119" xfId="1629"/>
    <cellStyle name="Accent3 12" xfId="795"/>
    <cellStyle name="Accent3 120" xfId="1622"/>
    <cellStyle name="Accent3 121" xfId="1669"/>
    <cellStyle name="Accent3 122" xfId="1698"/>
    <cellStyle name="Accent3 123" xfId="1726"/>
    <cellStyle name="Accent3 124" xfId="1679"/>
    <cellStyle name="Accent3 125" xfId="1686"/>
    <cellStyle name="Accent3 126" xfId="1665"/>
    <cellStyle name="Accent3 127" xfId="1735"/>
    <cellStyle name="Accent3 128" xfId="1673"/>
    <cellStyle name="Accent3 129" xfId="1731"/>
    <cellStyle name="Accent3 13" xfId="825"/>
    <cellStyle name="Accent3 130" xfId="1663"/>
    <cellStyle name="Accent3 131" xfId="1690"/>
    <cellStyle name="Accent3 132" xfId="1743"/>
    <cellStyle name="Accent3 133" xfId="1702"/>
    <cellStyle name="Accent3 134" xfId="1664"/>
    <cellStyle name="Accent3 135" xfId="1750"/>
    <cellStyle name="Accent3 136" xfId="1748"/>
    <cellStyle name="Accent3 137" xfId="1149"/>
    <cellStyle name="Accent3 14" xfId="831"/>
    <cellStyle name="Accent3 15" xfId="838"/>
    <cellStyle name="Accent3 16" xfId="963"/>
    <cellStyle name="Accent3 17" xfId="968"/>
    <cellStyle name="Accent3 18" xfId="979"/>
    <cellStyle name="Accent3 19" xfId="1005"/>
    <cellStyle name="Accent3 2" xfId="137"/>
    <cellStyle name="Accent3 2 2" xfId="623"/>
    <cellStyle name="Accent3 2 3" xfId="774"/>
    <cellStyle name="Accent3 2 4" xfId="436"/>
    <cellStyle name="Accent3 2 5" xfId="876"/>
    <cellStyle name="Accent3 20" xfId="1026"/>
    <cellStyle name="Accent3 21" xfId="983"/>
    <cellStyle name="Accent3 22" xfId="997"/>
    <cellStyle name="Accent3 23" xfId="1033"/>
    <cellStyle name="Accent3 24" xfId="1042"/>
    <cellStyle name="Accent3 25" xfId="1008"/>
    <cellStyle name="Accent3 26" xfId="1037"/>
    <cellStyle name="Accent3 27" xfId="980"/>
    <cellStyle name="Accent3 28" xfId="1002"/>
    <cellStyle name="Accent3 29" xfId="1029"/>
    <cellStyle name="Accent3 3" xfId="138"/>
    <cellStyle name="Accent3 3 2" xfId="624"/>
    <cellStyle name="Accent3 3 3" xfId="775"/>
    <cellStyle name="Accent3 3 4" xfId="510"/>
    <cellStyle name="Accent3 3 5" xfId="877"/>
    <cellStyle name="Accent3 30" xfId="1050"/>
    <cellStyle name="Accent3 31" xfId="1054"/>
    <cellStyle name="Accent3 32" xfId="909"/>
    <cellStyle name="Accent3 33" xfId="958"/>
    <cellStyle name="Accent3 34" xfId="942"/>
    <cellStyle name="Accent3 35" xfId="912"/>
    <cellStyle name="Accent3 36" xfId="1061"/>
    <cellStyle name="Accent3 37" xfId="949"/>
    <cellStyle name="Accent3 38" xfId="1064"/>
    <cellStyle name="Accent3 39" xfId="1066"/>
    <cellStyle name="Accent3 4" xfId="139"/>
    <cellStyle name="Accent3 4 2" xfId="625"/>
    <cellStyle name="Accent3 4 3" xfId="776"/>
    <cellStyle name="Accent3 4 4" xfId="575"/>
    <cellStyle name="Accent3 40" xfId="1068"/>
    <cellStyle name="Accent3 41" xfId="1070"/>
    <cellStyle name="Accent3 42" xfId="1072"/>
    <cellStyle name="Accent3 43" xfId="1074"/>
    <cellStyle name="Accent3 44" xfId="1076"/>
    <cellStyle name="Accent3 45" xfId="1083"/>
    <cellStyle name="Accent3 45 2" xfId="1112"/>
    <cellStyle name="Accent3 45 3" xfId="1375"/>
    <cellStyle name="Accent3 46" xfId="1130"/>
    <cellStyle name="Accent3 46 2" xfId="1417"/>
    <cellStyle name="Accent3 46 3" xfId="1161"/>
    <cellStyle name="Accent3 47" xfId="1098"/>
    <cellStyle name="Accent3 47 2" xfId="1390"/>
    <cellStyle name="Accent3 47 3" xfId="1184"/>
    <cellStyle name="Accent3 48" xfId="1127"/>
    <cellStyle name="Accent3 48 2" xfId="1414"/>
    <cellStyle name="Accent3 48 3" xfId="1195"/>
    <cellStyle name="Accent3 49" xfId="1133"/>
    <cellStyle name="Accent3 49 2" xfId="1419"/>
    <cellStyle name="Accent3 49 3" xfId="1208"/>
    <cellStyle name="Accent3 5" xfId="140"/>
    <cellStyle name="Accent3 5 2" xfId="694"/>
    <cellStyle name="Accent3 5 3" xfId="507"/>
    <cellStyle name="Accent3 50" xfId="1117"/>
    <cellStyle name="Accent3 50 2" xfId="1404"/>
    <cellStyle name="Accent3 50 3" xfId="1176"/>
    <cellStyle name="Accent3 51" xfId="1129"/>
    <cellStyle name="Accent3 51 2" xfId="1416"/>
    <cellStyle name="Accent3 51 3" xfId="1202"/>
    <cellStyle name="Accent3 52" xfId="1123"/>
    <cellStyle name="Accent3 52 2" xfId="1410"/>
    <cellStyle name="Accent3 52 3" xfId="1173"/>
    <cellStyle name="Accent3 53" xfId="1103"/>
    <cellStyle name="Accent3 53 2" xfId="1395"/>
    <cellStyle name="Accent3 53 3" xfId="1156"/>
    <cellStyle name="Accent3 54" xfId="1157"/>
    <cellStyle name="Accent3 55" xfId="1167"/>
    <cellStyle name="Accent3 56" xfId="1154"/>
    <cellStyle name="Accent3 57" xfId="1201"/>
    <cellStyle name="Accent3 58" xfId="1227"/>
    <cellStyle name="Accent3 59" xfId="1234"/>
    <cellStyle name="Accent3 6" xfId="141"/>
    <cellStyle name="Accent3 6 2" xfId="695"/>
    <cellStyle name="Accent3 6 3" xfId="578"/>
    <cellStyle name="Accent3 60" xfId="1239"/>
    <cellStyle name="Accent3 61" xfId="1246"/>
    <cellStyle name="Accent3 62" xfId="1259"/>
    <cellStyle name="Accent3 63" xfId="1254"/>
    <cellStyle name="Accent3 64" xfId="1270"/>
    <cellStyle name="Accent3 65" xfId="1303"/>
    <cellStyle name="Accent3 66" xfId="1331"/>
    <cellStyle name="Accent3 67" xfId="1275"/>
    <cellStyle name="Accent3 68" xfId="1293"/>
    <cellStyle name="Accent3 69" xfId="1280"/>
    <cellStyle name="Accent3 7" xfId="142"/>
    <cellStyle name="Accent3 7 2" xfId="696"/>
    <cellStyle name="Accent3 7 3" xfId="504"/>
    <cellStyle name="Accent3 70" xfId="1261"/>
    <cellStyle name="Accent3 71" xfId="1298"/>
    <cellStyle name="Accent3 72" xfId="1337"/>
    <cellStyle name="Accent3 73" xfId="1283"/>
    <cellStyle name="Accent3 74" xfId="1355"/>
    <cellStyle name="Accent3 75" xfId="1311"/>
    <cellStyle name="Accent3 76" xfId="1326"/>
    <cellStyle name="Accent3 77" xfId="1341"/>
    <cellStyle name="Accent3 78" xfId="1296"/>
    <cellStyle name="Accent3 79" xfId="1289"/>
    <cellStyle name="Accent3 8" xfId="143"/>
    <cellStyle name="Accent3 80" xfId="1367"/>
    <cellStyle name="Accent3 81" xfId="1320"/>
    <cellStyle name="Accent3 82" xfId="1439"/>
    <cellStyle name="Accent3 83" xfId="1483"/>
    <cellStyle name="Accent3 84" xfId="1522"/>
    <cellStyle name="Accent3 85" xfId="1456"/>
    <cellStyle name="Accent3 86" xfId="1467"/>
    <cellStyle name="Accent3 87" xfId="1431"/>
    <cellStyle name="Accent3 88" xfId="1543"/>
    <cellStyle name="Accent3 89" xfId="1443"/>
    <cellStyle name="Accent3 9" xfId="419"/>
    <cellStyle name="Accent3 90" xfId="1535"/>
    <cellStyle name="Accent3 91" xfId="1452"/>
    <cellStyle name="Accent3 92" xfId="1479"/>
    <cellStyle name="Accent3 93" xfId="1430"/>
    <cellStyle name="Accent3 94" xfId="1473"/>
    <cellStyle name="Accent3 95" xfId="1455"/>
    <cellStyle name="Accent3 96" xfId="1533"/>
    <cellStyle name="Accent3 97" xfId="1495"/>
    <cellStyle name="Accent3 98" xfId="1514"/>
    <cellStyle name="Accent3 99" xfId="1506"/>
    <cellStyle name="Accent4 - 20%" xfId="144"/>
    <cellStyle name="Accent4 - 20% 2" xfId="626"/>
    <cellStyle name="Accent4 - 20% 3" xfId="441"/>
    <cellStyle name="Accent4 - 40%" xfId="145"/>
    <cellStyle name="Accent4 - 40% 2" xfId="627"/>
    <cellStyle name="Accent4 - 40% 3" xfId="442"/>
    <cellStyle name="Accent4 - 60%" xfId="146"/>
    <cellStyle name="Accent4 - 60% 2" xfId="628"/>
    <cellStyle name="Accent4 - 60% 3" xfId="443"/>
    <cellStyle name="Accent4 10" xfId="551"/>
    <cellStyle name="Accent4 100" xfId="1507"/>
    <cellStyle name="Accent4 101" xfId="1447"/>
    <cellStyle name="Accent4 102" xfId="1450"/>
    <cellStyle name="Accent4 103" xfId="1545"/>
    <cellStyle name="Accent4 104" xfId="1565"/>
    <cellStyle name="Accent4 105" xfId="1577"/>
    <cellStyle name="Accent4 106" xfId="1588"/>
    <cellStyle name="Accent4 107" xfId="1581"/>
    <cellStyle name="Accent4 108" xfId="1594"/>
    <cellStyle name="Accent4 109" xfId="1576"/>
    <cellStyle name="Accent4 11" xfId="777"/>
    <cellStyle name="Accent4 110" xfId="1604"/>
    <cellStyle name="Accent4 111" xfId="1624"/>
    <cellStyle name="Accent4 112" xfId="1642"/>
    <cellStyle name="Accent4 113" xfId="1647"/>
    <cellStyle name="Accent4 114" xfId="1652"/>
    <cellStyle name="Accent4 115" xfId="1649"/>
    <cellStyle name="Accent4 116" xfId="1645"/>
    <cellStyle name="Accent4 117" xfId="1597"/>
    <cellStyle name="Accent4 118" xfId="1599"/>
    <cellStyle name="Accent4 119" xfId="1634"/>
    <cellStyle name="Accent4 12" xfId="794"/>
    <cellStyle name="Accent4 120" xfId="1654"/>
    <cellStyle name="Accent4 121" xfId="1670"/>
    <cellStyle name="Accent4 122" xfId="1697"/>
    <cellStyle name="Accent4 123" xfId="1662"/>
    <cellStyle name="Accent4 124" xfId="1727"/>
    <cellStyle name="Accent4 125" xfId="1709"/>
    <cellStyle name="Accent4 126" xfId="1699"/>
    <cellStyle name="Accent4 127" xfId="1725"/>
    <cellStyle name="Accent4 128" xfId="1712"/>
    <cellStyle name="Accent4 129" xfId="1685"/>
    <cellStyle name="Accent4 13" xfId="824"/>
    <cellStyle name="Accent4 130" xfId="1741"/>
    <cellStyle name="Accent4 131" xfId="1704"/>
    <cellStyle name="Accent4 132" xfId="1681"/>
    <cellStyle name="Accent4 133" xfId="1692"/>
    <cellStyle name="Accent4 134" xfId="1742"/>
    <cellStyle name="Accent4 135" xfId="1757"/>
    <cellStyle name="Accent4 136" xfId="1756"/>
    <cellStyle name="Accent4 137" xfId="1150"/>
    <cellStyle name="Accent4 14" xfId="832"/>
    <cellStyle name="Accent4 15" xfId="837"/>
    <cellStyle name="Accent4 16" xfId="964"/>
    <cellStyle name="Accent4 17" xfId="967"/>
    <cellStyle name="Accent4 18" xfId="981"/>
    <cellStyle name="Accent4 19" xfId="1004"/>
    <cellStyle name="Accent4 2" xfId="147"/>
    <cellStyle name="Accent4 2 2" xfId="629"/>
    <cellStyle name="Accent4 2 3" xfId="778"/>
    <cellStyle name="Accent4 2 4" xfId="440"/>
    <cellStyle name="Accent4 2 5" xfId="878"/>
    <cellStyle name="Accent4 20" xfId="1027"/>
    <cellStyle name="Accent4 21" xfId="1031"/>
    <cellStyle name="Accent4 22" xfId="1010"/>
    <cellStyle name="Accent4 23" xfId="1006"/>
    <cellStyle name="Accent4 24" xfId="1025"/>
    <cellStyle name="Accent4 25" xfId="992"/>
    <cellStyle name="Accent4 26" xfId="996"/>
    <cellStyle name="Accent4 27" xfId="975"/>
    <cellStyle name="Accent4 28" xfId="1030"/>
    <cellStyle name="Accent4 29" xfId="985"/>
    <cellStyle name="Accent4 3" xfId="148"/>
    <cellStyle name="Accent4 3 2" xfId="630"/>
    <cellStyle name="Accent4 3 3" xfId="779"/>
    <cellStyle name="Accent4 3 4" xfId="514"/>
    <cellStyle name="Accent4 3 5" xfId="879"/>
    <cellStyle name="Accent4 30" xfId="993"/>
    <cellStyle name="Accent4 31" xfId="1055"/>
    <cellStyle name="Accent4 32" xfId="910"/>
    <cellStyle name="Accent4 33" xfId="917"/>
    <cellStyle name="Accent4 34" xfId="939"/>
    <cellStyle name="Accent4 35" xfId="928"/>
    <cellStyle name="Accent4 36" xfId="924"/>
    <cellStyle name="Accent4 37" xfId="1062"/>
    <cellStyle name="Accent4 38" xfId="927"/>
    <cellStyle name="Accent4 39" xfId="925"/>
    <cellStyle name="Accent4 4" xfId="149"/>
    <cellStyle name="Accent4 4 2" xfId="631"/>
    <cellStyle name="Accent4 4 3" xfId="780"/>
    <cellStyle name="Accent4 4 4" xfId="571"/>
    <cellStyle name="Accent4 40" xfId="1060"/>
    <cellStyle name="Accent4 41" xfId="935"/>
    <cellStyle name="Accent4 42" xfId="929"/>
    <cellStyle name="Accent4 43" xfId="923"/>
    <cellStyle name="Accent4 44" xfId="947"/>
    <cellStyle name="Accent4 45" xfId="1084"/>
    <cellStyle name="Accent4 45 2" xfId="1104"/>
    <cellStyle name="Accent4 45 3" xfId="1376"/>
    <cellStyle name="Accent4 46" xfId="1091"/>
    <cellStyle name="Accent4 46 2" xfId="1383"/>
    <cellStyle name="Accent4 46 3" xfId="1163"/>
    <cellStyle name="Accent4 47" xfId="1109"/>
    <cellStyle name="Accent4 47 2" xfId="1399"/>
    <cellStyle name="Accent4 47 3" xfId="1183"/>
    <cellStyle name="Accent4 48" xfId="1100"/>
    <cellStyle name="Accent4 48 2" xfId="1392"/>
    <cellStyle name="Accent4 48 3" xfId="1155"/>
    <cellStyle name="Accent4 49" xfId="1125"/>
    <cellStyle name="Accent4 49 2" xfId="1412"/>
    <cellStyle name="Accent4 49 3" xfId="1207"/>
    <cellStyle name="Accent4 5" xfId="150"/>
    <cellStyle name="Accent4 5 2" xfId="697"/>
    <cellStyle name="Accent4 5 3" xfId="512"/>
    <cellStyle name="Accent4 50" xfId="1144"/>
    <cellStyle name="Accent4 50 2" xfId="1426"/>
    <cellStyle name="Accent4 50 3" xfId="1220"/>
    <cellStyle name="Accent4 51" xfId="1094"/>
    <cellStyle name="Accent4 51 2" xfId="1386"/>
    <cellStyle name="Accent4 51 3" xfId="1170"/>
    <cellStyle name="Accent4 52" xfId="1102"/>
    <cellStyle name="Accent4 52 2" xfId="1394"/>
    <cellStyle name="Accent4 52 3" xfId="1180"/>
    <cellStyle name="Accent4 53" xfId="1137"/>
    <cellStyle name="Accent4 53 2" xfId="1423"/>
    <cellStyle name="Accent4 53 3" xfId="1153"/>
    <cellStyle name="Accent4 54" xfId="1175"/>
    <cellStyle name="Accent4 55" xfId="1194"/>
    <cellStyle name="Accent4 56" xfId="1172"/>
    <cellStyle name="Accent4 57" xfId="1164"/>
    <cellStyle name="Accent4 58" xfId="1228"/>
    <cellStyle name="Accent4 59" xfId="1233"/>
    <cellStyle name="Accent4 6" xfId="151"/>
    <cellStyle name="Accent4 6 2" xfId="698"/>
    <cellStyle name="Accent4 6 3" xfId="573"/>
    <cellStyle name="Accent4 60" xfId="1232"/>
    <cellStyle name="Accent4 61" xfId="1247"/>
    <cellStyle name="Accent4 62" xfId="1257"/>
    <cellStyle name="Accent4 63" xfId="1255"/>
    <cellStyle name="Accent4 64" xfId="1271"/>
    <cellStyle name="Accent4 65" xfId="1302"/>
    <cellStyle name="Accent4 66" xfId="1262"/>
    <cellStyle name="Accent4 67" xfId="1346"/>
    <cellStyle name="Accent4 68" xfId="1330"/>
    <cellStyle name="Accent4 69" xfId="1358"/>
    <cellStyle name="Accent4 7" xfId="152"/>
    <cellStyle name="Accent4 7 2" xfId="699"/>
    <cellStyle name="Accent4 7 3" xfId="509"/>
    <cellStyle name="Accent4 70" xfId="1338"/>
    <cellStyle name="Accent4 71" xfId="1329"/>
    <cellStyle name="Accent4 72" xfId="1292"/>
    <cellStyle name="Accent4 73" xfId="1263"/>
    <cellStyle name="Accent4 74" xfId="1278"/>
    <cellStyle name="Accent4 75" xfId="1277"/>
    <cellStyle name="Accent4 76" xfId="1364"/>
    <cellStyle name="Accent4 77" xfId="1332"/>
    <cellStyle name="Accent4 78" xfId="1345"/>
    <cellStyle name="Accent4 79" xfId="1324"/>
    <cellStyle name="Accent4 8" xfId="153"/>
    <cellStyle name="Accent4 80" xfId="1314"/>
    <cellStyle name="Accent4 81" xfId="1325"/>
    <cellStyle name="Accent4 82" xfId="1440"/>
    <cellStyle name="Accent4 83" xfId="1482"/>
    <cellStyle name="Accent4 84" xfId="1428"/>
    <cellStyle name="Accent4 85" xfId="1527"/>
    <cellStyle name="Accent4 86" xfId="1497"/>
    <cellStyle name="Accent4 87" xfId="1484"/>
    <cellStyle name="Accent4 88" xfId="1521"/>
    <cellStyle name="Accent4 89" xfId="1500"/>
    <cellStyle name="Accent4 9" xfId="420"/>
    <cellStyle name="Accent4 90" xfId="1466"/>
    <cellStyle name="Accent4 91" xfId="1474"/>
    <cellStyle name="Accent4 92" xfId="1427"/>
    <cellStyle name="Accent4 93" xfId="1448"/>
    <cellStyle name="Accent4 94" xfId="1465"/>
    <cellStyle name="Accent4 95" xfId="1528"/>
    <cellStyle name="Accent4 96" xfId="1444"/>
    <cellStyle name="Accent4 97" xfId="1531"/>
    <cellStyle name="Accent4 98" xfId="1453"/>
    <cellStyle name="Accent4 99" xfId="1513"/>
    <cellStyle name="Accent5 - 20%" xfId="154"/>
    <cellStyle name="Accent5 - 20% 2" xfId="632"/>
    <cellStyle name="Accent5 - 20% 3" xfId="445"/>
    <cellStyle name="Accent5 - 40%" xfId="155"/>
    <cellStyle name="Accent5 - 60%" xfId="156"/>
    <cellStyle name="Accent5 - 60% 2" xfId="633"/>
    <cellStyle name="Accent5 - 60% 3" xfId="446"/>
    <cellStyle name="Accent5 10" xfId="547"/>
    <cellStyle name="Accent5 100" xfId="1501"/>
    <cellStyle name="Accent5 101" xfId="1544"/>
    <cellStyle name="Accent5 102" xfId="1449"/>
    <cellStyle name="Accent5 103" xfId="1536"/>
    <cellStyle name="Accent5 104" xfId="1567"/>
    <cellStyle name="Accent5 105" xfId="1590"/>
    <cellStyle name="Accent5 106" xfId="1580"/>
    <cellStyle name="Accent5 107" xfId="1587"/>
    <cellStyle name="Accent5 108" xfId="1571"/>
    <cellStyle name="Accent5 109" xfId="1572"/>
    <cellStyle name="Accent5 11" xfId="781"/>
    <cellStyle name="Accent5 110" xfId="1605"/>
    <cellStyle name="Accent5 111" xfId="1655"/>
    <cellStyle name="Accent5 112" xfId="1643"/>
    <cellStyle name="Accent5 113" xfId="1598"/>
    <cellStyle name="Accent5 114" xfId="1610"/>
    <cellStyle name="Accent5 115" xfId="1616"/>
    <cellStyle name="Accent5 116" xfId="1648"/>
    <cellStyle name="Accent5 117" xfId="1619"/>
    <cellStyle name="Accent5 118" xfId="1661"/>
    <cellStyle name="Accent5 119" xfId="1644"/>
    <cellStyle name="Accent5 12" xfId="791"/>
    <cellStyle name="Accent5 120" xfId="1646"/>
    <cellStyle name="Accent5 121" xfId="1671"/>
    <cellStyle name="Accent5 122" xfId="1736"/>
    <cellStyle name="Accent5 123" xfId="1703"/>
    <cellStyle name="Accent5 124" xfId="1723"/>
    <cellStyle name="Accent5 125" xfId="1715"/>
    <cellStyle name="Accent5 126" xfId="1719"/>
    <cellStyle name="Accent5 127" xfId="1717"/>
    <cellStyle name="Accent5 128" xfId="1667"/>
    <cellStyle name="Accent5 129" xfId="1696"/>
    <cellStyle name="Accent5 13" xfId="823"/>
    <cellStyle name="Accent5 130" xfId="1682"/>
    <cellStyle name="Accent5 131" xfId="1744"/>
    <cellStyle name="Accent5 132" xfId="1680"/>
    <cellStyle name="Accent5 133" xfId="1676"/>
    <cellStyle name="Accent5 134" xfId="1718"/>
    <cellStyle name="Accent5 135" xfId="1755"/>
    <cellStyle name="Accent5 136" xfId="1754"/>
    <cellStyle name="Accent5 137" xfId="1151"/>
    <cellStyle name="Accent5 14" xfId="833"/>
    <cellStyle name="Accent5 15" xfId="836"/>
    <cellStyle name="Accent5 16" xfId="965"/>
    <cellStyle name="Accent5 17" xfId="971"/>
    <cellStyle name="Accent5 18" xfId="982"/>
    <cellStyle name="Accent5 19" xfId="1043"/>
    <cellStyle name="Accent5 2" xfId="157"/>
    <cellStyle name="Accent5 2 2" xfId="634"/>
    <cellStyle name="Accent5 2 3" xfId="782"/>
    <cellStyle name="Accent5 2 4" xfId="444"/>
    <cellStyle name="Accent5 2 5" xfId="880"/>
    <cellStyle name="Accent5 20" xfId="987"/>
    <cellStyle name="Accent5 21" xfId="1023"/>
    <cellStyle name="Accent5 22" xfId="1015"/>
    <cellStyle name="Accent5 23" xfId="1019"/>
    <cellStyle name="Accent5 24" xfId="1018"/>
    <cellStyle name="Accent5 25" xfId="1047"/>
    <cellStyle name="Accent5 26" xfId="1003"/>
    <cellStyle name="Accent5 27" xfId="1028"/>
    <cellStyle name="Accent5 28" xfId="999"/>
    <cellStyle name="Accent5 29" xfId="1011"/>
    <cellStyle name="Accent5 3" xfId="158"/>
    <cellStyle name="Accent5 3 2" xfId="635"/>
    <cellStyle name="Accent5 3 3" xfId="783"/>
    <cellStyle name="Accent5 3 4" xfId="518"/>
    <cellStyle name="Accent5 3 5" xfId="881"/>
    <cellStyle name="Accent5 30" xfId="1022"/>
    <cellStyle name="Accent5 31" xfId="1056"/>
    <cellStyle name="Accent5 32" xfId="911"/>
    <cellStyle name="Accent5 33" xfId="941"/>
    <cellStyle name="Accent5 34" xfId="940"/>
    <cellStyle name="Accent5 35" xfId="932"/>
    <cellStyle name="Accent5 36" xfId="931"/>
    <cellStyle name="Accent5 37" xfId="952"/>
    <cellStyle name="Accent5 38" xfId="921"/>
    <cellStyle name="Accent5 39" xfId="1059"/>
    <cellStyle name="Accent5 4" xfId="159"/>
    <cellStyle name="Accent5 4 2" xfId="636"/>
    <cellStyle name="Accent5 4 3" xfId="784"/>
    <cellStyle name="Accent5 4 4" xfId="567"/>
    <cellStyle name="Accent5 40" xfId="934"/>
    <cellStyle name="Accent5 41" xfId="951"/>
    <cellStyle name="Accent5 42" xfId="922"/>
    <cellStyle name="Accent5 43" xfId="926"/>
    <cellStyle name="Accent5 44" xfId="945"/>
    <cellStyle name="Accent5 45" xfId="1085"/>
    <cellStyle name="Accent5 45 2" xfId="1132"/>
    <cellStyle name="Accent5 45 3" xfId="1377"/>
    <cellStyle name="Accent5 46" xfId="1111"/>
    <cellStyle name="Accent5 46 2" xfId="1401"/>
    <cellStyle name="Accent5 46 3" xfId="1165"/>
    <cellStyle name="Accent5 47" xfId="1124"/>
    <cellStyle name="Accent5 47 2" xfId="1411"/>
    <cellStyle name="Accent5 47 3" xfId="1217"/>
    <cellStyle name="Accent5 48" xfId="1126"/>
    <cellStyle name="Accent5 48 2" xfId="1413"/>
    <cellStyle name="Accent5 48 3" xfId="1187"/>
    <cellStyle name="Accent5 49" xfId="1136"/>
    <cellStyle name="Accent5 49 2" xfId="1422"/>
    <cellStyle name="Accent5 49 3" xfId="1213"/>
    <cellStyle name="Accent5 5" xfId="160"/>
    <cellStyle name="Accent5 5 2" xfId="700"/>
    <cellStyle name="Accent5 5 3" xfId="517"/>
    <cellStyle name="Accent5 50" xfId="1113"/>
    <cellStyle name="Accent5 50 2" xfId="1402"/>
    <cellStyle name="Accent5 50 3" xfId="1221"/>
    <cellStyle name="Accent5 51" xfId="1090"/>
    <cellStyle name="Accent5 51 2" xfId="1382"/>
    <cellStyle name="Accent5 51 3" xfId="1174"/>
    <cellStyle name="Accent5 52" xfId="1101"/>
    <cellStyle name="Accent5 52 2" xfId="1393"/>
    <cellStyle name="Accent5 52 3" xfId="1191"/>
    <cellStyle name="Accent5 53" xfId="1120"/>
    <cellStyle name="Accent5 53 2" xfId="1407"/>
    <cellStyle name="Accent5 53 3" xfId="1209"/>
    <cellStyle name="Accent5 54" xfId="1199"/>
    <cellStyle name="Accent5 55" xfId="1223"/>
    <cellStyle name="Accent5 56" xfId="1171"/>
    <cellStyle name="Accent5 57" xfId="1182"/>
    <cellStyle name="Accent5 58" xfId="1229"/>
    <cellStyle name="Accent5 59" xfId="1241"/>
    <cellStyle name="Accent5 6" xfId="161"/>
    <cellStyle name="Accent5 6 2" xfId="701"/>
    <cellStyle name="Accent5 6 3" xfId="568"/>
    <cellStyle name="Accent5 60" xfId="1237"/>
    <cellStyle name="Accent5 61" xfId="1248"/>
    <cellStyle name="Accent5 62" xfId="1256"/>
    <cellStyle name="Accent5 63" xfId="1250"/>
    <cellStyle name="Accent5 64" xfId="1273"/>
    <cellStyle name="Accent5 65" xfId="1357"/>
    <cellStyle name="Accent5 66" xfId="1308"/>
    <cellStyle name="Accent5 67" xfId="1316"/>
    <cellStyle name="Accent5 68" xfId="1318"/>
    <cellStyle name="Accent5 69" xfId="1323"/>
    <cellStyle name="Accent5 7" xfId="162"/>
    <cellStyle name="Accent5 7 2" xfId="702"/>
    <cellStyle name="Accent5 7 3" xfId="516"/>
    <cellStyle name="Accent5 70" xfId="1321"/>
    <cellStyle name="Accent5 71" xfId="1297"/>
    <cellStyle name="Accent5 72" xfId="1290"/>
    <cellStyle name="Accent5 73" xfId="1352"/>
    <cellStyle name="Accent5 74" xfId="1300"/>
    <cellStyle name="Accent5 75" xfId="1350"/>
    <cellStyle name="Accent5 76" xfId="1344"/>
    <cellStyle name="Accent5 77" xfId="1354"/>
    <cellStyle name="Accent5 78" xfId="1315"/>
    <cellStyle name="Accent5 79" xfId="1359"/>
    <cellStyle name="Accent5 8" xfId="163"/>
    <cellStyle name="Accent5 80" xfId="1307"/>
    <cellStyle name="Accent5 81" xfId="1366"/>
    <cellStyle name="Accent5 82" xfId="1441"/>
    <cellStyle name="Accent5 83" xfId="1546"/>
    <cellStyle name="Accent5 84" xfId="1489"/>
    <cellStyle name="Accent5 85" xfId="1518"/>
    <cellStyle name="Accent5 86" xfId="1503"/>
    <cellStyle name="Accent5 87" xfId="1510"/>
    <cellStyle name="Accent5 88" xfId="1508"/>
    <cellStyle name="Accent5 89" xfId="1434"/>
    <cellStyle name="Accent5 9" xfId="421"/>
    <cellStyle name="Accent5 90" xfId="1481"/>
    <cellStyle name="Accent5 91" xfId="1429"/>
    <cellStyle name="Accent5 92" xfId="1526"/>
    <cellStyle name="Accent5 93" xfId="1435"/>
    <cellStyle name="Accent5 94" xfId="1547"/>
    <cellStyle name="Accent5 95" xfId="1488"/>
    <cellStyle name="Accent5 96" xfId="1540"/>
    <cellStyle name="Accent5 97" xfId="1492"/>
    <cellStyle name="Accent5 98" xfId="1485"/>
    <cellStyle name="Accent5 99" xfId="1520"/>
    <cellStyle name="Accent6 - 20%" xfId="164"/>
    <cellStyle name="Accent6 - 40%" xfId="165"/>
    <cellStyle name="Accent6 - 40% 2" xfId="637"/>
    <cellStyle name="Accent6 - 40% 3" xfId="448"/>
    <cellStyle name="Accent6 - 60%" xfId="166"/>
    <cellStyle name="Accent6 - 60% 2" xfId="638"/>
    <cellStyle name="Accent6 - 60% 3" xfId="449"/>
    <cellStyle name="Accent6 10" xfId="545"/>
    <cellStyle name="Accent6 100" xfId="1537"/>
    <cellStyle name="Accent6 101" xfId="1437"/>
    <cellStyle name="Accent6 102" xfId="1480"/>
    <cellStyle name="Accent6 103" xfId="1523"/>
    <cellStyle name="Accent6 104" xfId="1568"/>
    <cellStyle name="Accent6 105" xfId="1589"/>
    <cellStyle name="Accent6 106" xfId="1560"/>
    <cellStyle name="Accent6 107" xfId="1586"/>
    <cellStyle name="Accent6 108" xfId="1566"/>
    <cellStyle name="Accent6 109" xfId="1585"/>
    <cellStyle name="Accent6 11" xfId="786"/>
    <cellStyle name="Accent6 110" xfId="1606"/>
    <cellStyle name="Accent6 111" xfId="1653"/>
    <cellStyle name="Accent6 112" xfId="1602"/>
    <cellStyle name="Accent6 113" xfId="1650"/>
    <cellStyle name="Accent6 114" xfId="1617"/>
    <cellStyle name="Accent6 115" xfId="1596"/>
    <cellStyle name="Accent6 116" xfId="1611"/>
    <cellStyle name="Accent6 117" xfId="1621"/>
    <cellStyle name="Accent6 118" xfId="1615"/>
    <cellStyle name="Accent6 119" xfId="1609"/>
    <cellStyle name="Accent6 12" xfId="785"/>
    <cellStyle name="Accent6 120" xfId="1638"/>
    <cellStyle name="Accent6 121" xfId="1672"/>
    <cellStyle name="Accent6 122" xfId="1734"/>
    <cellStyle name="Accent6 123" xfId="1677"/>
    <cellStyle name="Accent6 124" xfId="1730"/>
    <cellStyle name="Accent6 125" xfId="1707"/>
    <cellStyle name="Accent6 126" xfId="1722"/>
    <cellStyle name="Accent6 127" xfId="1716"/>
    <cellStyle name="Accent6 128" xfId="1683"/>
    <cellStyle name="Accent6 129" xfId="1740"/>
    <cellStyle name="Accent6 13" xfId="822"/>
    <cellStyle name="Accent6 130" xfId="1710"/>
    <cellStyle name="Accent6 131" xfId="1706"/>
    <cellStyle name="Accent6 132" xfId="1729"/>
    <cellStyle name="Accent6 133" xfId="1675"/>
    <cellStyle name="Accent6 134" xfId="1739"/>
    <cellStyle name="Accent6 135" xfId="1749"/>
    <cellStyle name="Accent6 136" xfId="1747"/>
    <cellStyle name="Accent6 137" xfId="1152"/>
    <cellStyle name="Accent6 14" xfId="834"/>
    <cellStyle name="Accent6 15" xfId="835"/>
    <cellStyle name="Accent6 16" xfId="966"/>
    <cellStyle name="Accent6 17" xfId="970"/>
    <cellStyle name="Accent6 18" xfId="984"/>
    <cellStyle name="Accent6 19" xfId="1040"/>
    <cellStyle name="Accent6 2" xfId="167"/>
    <cellStyle name="Accent6 2 2" xfId="639"/>
    <cellStyle name="Accent6 2 3" xfId="787"/>
    <cellStyle name="Accent6 2 4" xfId="447"/>
    <cellStyle name="Accent6 2 5" xfId="882"/>
    <cellStyle name="Accent6 20" xfId="989"/>
    <cellStyle name="Accent6 21" xfId="1036"/>
    <cellStyle name="Accent6 22" xfId="991"/>
    <cellStyle name="Accent6 23" xfId="1021"/>
    <cellStyle name="Accent6 24" xfId="1016"/>
    <cellStyle name="Accent6 25" xfId="994"/>
    <cellStyle name="Accent6 26" xfId="1035"/>
    <cellStyle name="Accent6 27" xfId="1048"/>
    <cellStyle name="Accent6 28" xfId="1049"/>
    <cellStyle name="Accent6 29" xfId="1051"/>
    <cellStyle name="Accent6 3" xfId="168"/>
    <cellStyle name="Accent6 3 2" xfId="640"/>
    <cellStyle name="Accent6 3 3" xfId="788"/>
    <cellStyle name="Accent6 3 4" xfId="522"/>
    <cellStyle name="Accent6 3 5" xfId="883"/>
    <cellStyle name="Accent6 30" xfId="1032"/>
    <cellStyle name="Accent6 31" xfId="1057"/>
    <cellStyle name="Accent6 32" xfId="914"/>
    <cellStyle name="Accent6 33" xfId="937"/>
    <cellStyle name="Accent6 34" xfId="916"/>
    <cellStyle name="Accent6 35" xfId="905"/>
    <cellStyle name="Accent6 36" xfId="946"/>
    <cellStyle name="Accent6 37" xfId="908"/>
    <cellStyle name="Accent6 38" xfId="954"/>
    <cellStyle name="Accent6 39" xfId="920"/>
    <cellStyle name="Accent6 4" xfId="169"/>
    <cellStyle name="Accent6 4 2" xfId="641"/>
    <cellStyle name="Accent6 4 3" xfId="789"/>
    <cellStyle name="Accent6 4 4" xfId="563"/>
    <cellStyle name="Accent6 40" xfId="948"/>
    <cellStyle name="Accent6 41" xfId="957"/>
    <cellStyle name="Accent6 42" xfId="943"/>
    <cellStyle name="Accent6 43" xfId="918"/>
    <cellStyle name="Accent6 44" xfId="936"/>
    <cellStyle name="Accent6 45" xfId="1086"/>
    <cellStyle name="Accent6 45 2" xfId="1114"/>
    <cellStyle name="Accent6 45 3" xfId="1378"/>
    <cellStyle name="Accent6 46" xfId="1106"/>
    <cellStyle name="Accent6 46 2" xfId="1396"/>
    <cellStyle name="Accent6 46 3" xfId="1166"/>
    <cellStyle name="Accent6 47" xfId="1088"/>
    <cellStyle name="Accent6 47 2" xfId="1380"/>
    <cellStyle name="Accent6 47 3" xfId="1210"/>
    <cellStyle name="Accent6 48" xfId="1135"/>
    <cellStyle name="Accent6 48 2" xfId="1421"/>
    <cellStyle name="Accent6 48 3" xfId="1169"/>
    <cellStyle name="Accent6 49" xfId="1079"/>
    <cellStyle name="Accent6 49 2" xfId="1371"/>
    <cellStyle name="Accent6 49 3" xfId="1179"/>
    <cellStyle name="Accent6 5" xfId="170"/>
    <cellStyle name="Accent6 5 2" xfId="703"/>
    <cellStyle name="Accent6 5 3" xfId="523"/>
    <cellStyle name="Accent6 50" xfId="1134"/>
    <cellStyle name="Accent6 50 2" xfId="1420"/>
    <cellStyle name="Accent6 50 3" xfId="1196"/>
    <cellStyle name="Accent6 51" xfId="1118"/>
    <cellStyle name="Accent6 51 2" xfId="1405"/>
    <cellStyle name="Accent6 51 3" xfId="1214"/>
    <cellStyle name="Accent6 52" xfId="1099"/>
    <cellStyle name="Accent6 52 2" xfId="1391"/>
    <cellStyle name="Accent6 52 3" xfId="1162"/>
    <cellStyle name="Accent6 53" xfId="1108"/>
    <cellStyle name="Accent6 53 2" xfId="1398"/>
    <cellStyle name="Accent6 53 3" xfId="1212"/>
    <cellStyle name="Accent6 54" xfId="1203"/>
    <cellStyle name="Accent6 55" xfId="1205"/>
    <cellStyle name="Accent6 56" xfId="1192"/>
    <cellStyle name="Accent6 57" xfId="1224"/>
    <cellStyle name="Accent6 58" xfId="1230"/>
    <cellStyle name="Accent6 59" xfId="1240"/>
    <cellStyle name="Accent6 6" xfId="171"/>
    <cellStyle name="Accent6 6 2" xfId="704"/>
    <cellStyle name="Accent6 6 3" xfId="562"/>
    <cellStyle name="Accent6 60" xfId="1231"/>
    <cellStyle name="Accent6 61" xfId="1249"/>
    <cellStyle name="Accent6 62" xfId="1258"/>
    <cellStyle name="Accent6 63" xfId="1251"/>
    <cellStyle name="Accent6 64" xfId="1276"/>
    <cellStyle name="Accent6 65" xfId="1349"/>
    <cellStyle name="Accent6 66" xfId="1282"/>
    <cellStyle name="Accent6 67" xfId="1266"/>
    <cellStyle name="Accent6 68" xfId="1284"/>
    <cellStyle name="Accent6 69" xfId="1351"/>
    <cellStyle name="Accent6 7" xfId="172"/>
    <cellStyle name="Accent6 7 2" xfId="705"/>
    <cellStyle name="Accent6 7 3" xfId="524"/>
    <cellStyle name="Accent6 70" xfId="1319"/>
    <cellStyle name="Accent6 71" xfId="1291"/>
    <cellStyle name="Accent6 72" xfId="1340"/>
    <cellStyle name="Accent6 73" xfId="1286"/>
    <cellStyle name="Accent6 74" xfId="1327"/>
    <cellStyle name="Accent6 75" xfId="1363"/>
    <cellStyle name="Accent6 76" xfId="1322"/>
    <cellStyle name="Accent6 77" xfId="1356"/>
    <cellStyle name="Accent6 78" xfId="1285"/>
    <cellStyle name="Accent6 79" xfId="1310"/>
    <cellStyle name="Accent6 8" xfId="173"/>
    <cellStyle name="Accent6 80" xfId="1342"/>
    <cellStyle name="Accent6 81" xfId="1272"/>
    <cellStyle name="Accent6 82" xfId="1442"/>
    <cellStyle name="Accent6 83" xfId="1539"/>
    <cellStyle name="Accent6 84" xfId="1451"/>
    <cellStyle name="Accent6 85" xfId="1534"/>
    <cellStyle name="Accent6 86" xfId="1494"/>
    <cellStyle name="Accent6 87" xfId="1515"/>
    <cellStyle name="Accent6 88" xfId="1505"/>
    <cellStyle name="Accent6 89" xfId="1462"/>
    <cellStyle name="Accent6 9" xfId="422"/>
    <cellStyle name="Accent6 90" xfId="1550"/>
    <cellStyle name="Accent6 91" xfId="1551"/>
    <cellStyle name="Accent6 92" xfId="1552"/>
    <cellStyle name="Accent6 93" xfId="1553"/>
    <cellStyle name="Accent6 94" xfId="1554"/>
    <cellStyle name="Accent6 95" xfId="1555"/>
    <cellStyle name="Accent6 96" xfId="1556"/>
    <cellStyle name="Accent6 97" xfId="1557"/>
    <cellStyle name="Accent6 98" xfId="1558"/>
    <cellStyle name="Accent6 99" xfId="1446"/>
    <cellStyle name="Bad 2" xfId="174"/>
    <cellStyle name="Bad 2 2" xfId="642"/>
    <cellStyle name="Bad 2 3" xfId="790"/>
    <cellStyle name="Bad 2 4" xfId="450"/>
    <cellStyle name="Bad 2 5" xfId="884"/>
    <cellStyle name="Bad 3" xfId="175"/>
    <cellStyle name="Bad 4" xfId="176"/>
    <cellStyle name="Bad 5" xfId="177"/>
    <cellStyle name="Bad 6" xfId="178"/>
    <cellStyle name="Bad 7" xfId="179"/>
    <cellStyle name="Bad 8" xfId="587"/>
    <cellStyle name="Calculation 2" xfId="180"/>
    <cellStyle name="Calculation 2 2" xfId="181"/>
    <cellStyle name="Calculation 2 2 2" xfId="643"/>
    <cellStyle name="Calculation 2 3" xfId="792"/>
    <cellStyle name="Calculation 2 4" xfId="451"/>
    <cellStyle name="Calculation 2 5" xfId="885"/>
    <cellStyle name="Calculation 3" xfId="182"/>
    <cellStyle name="Calculation 4" xfId="183"/>
    <cellStyle name="Calculation 5" xfId="184"/>
    <cellStyle name="Calculation 6" xfId="185"/>
    <cellStyle name="Calculation 7" xfId="186"/>
    <cellStyle name="Calculation 8" xfId="577"/>
    <cellStyle name="Check Cell 2" xfId="187"/>
    <cellStyle name="Check Cell 2 2" xfId="644"/>
    <cellStyle name="Check Cell 2 3" xfId="793"/>
    <cellStyle name="Check Cell 2 4" xfId="452"/>
    <cellStyle name="Check Cell 2 5" xfId="886"/>
    <cellStyle name="Check Cell 3" xfId="188"/>
    <cellStyle name="Check Cell 4" xfId="189"/>
    <cellStyle name="Check Cell 5" xfId="190"/>
    <cellStyle name="Check Cell 6" xfId="191"/>
    <cellStyle name="Check Cell 7" xfId="192"/>
    <cellStyle name="Check Cell 8" xfId="574"/>
    <cellStyle name="Comma" xfId="1" builtinId="3"/>
    <cellStyle name="Comma 10" xfId="1145"/>
    <cellStyle name="Comma 2" xfId="193"/>
    <cellStyle name="Comma 2 2" xfId="194"/>
    <cellStyle name="Comma 2 2 2" xfId="195"/>
    <cellStyle name="Comma 2 2 3" xfId="196"/>
    <cellStyle name="Comma 2 3" xfId="197"/>
    <cellStyle name="Comma 3" xfId="198"/>
    <cellStyle name="Comma 4" xfId="199"/>
    <cellStyle name="Comma 5" xfId="200"/>
    <cellStyle name="Comma 6" xfId="201"/>
    <cellStyle name="Comma 7" xfId="202"/>
    <cellStyle name="Comma 8" xfId="203"/>
    <cellStyle name="Comma 8 2" xfId="204"/>
    <cellStyle name="Comma 9" xfId="1139"/>
    <cellStyle name="Currency" xfId="2" builtinId="4"/>
    <cellStyle name="Currency 2" xfId="426"/>
    <cellStyle name="Currency 2 2" xfId="598"/>
    <cellStyle name="Currency 2 2 2" xfId="853"/>
    <cellStyle name="Currency 2 2 3" xfId="1141"/>
    <cellStyle name="Emphasis 1" xfId="205"/>
    <cellStyle name="Emphasis 1 2" xfId="645"/>
    <cellStyle name="Emphasis 1 3" xfId="453"/>
    <cellStyle name="Emphasis 2" xfId="206"/>
    <cellStyle name="Emphasis 2 2" xfId="646"/>
    <cellStyle name="Emphasis 2 3" xfId="454"/>
    <cellStyle name="Emphasis 3" xfId="207"/>
    <cellStyle name="Explanatory Text 2" xfId="208"/>
    <cellStyle name="Explanatory Text 2 2" xfId="796"/>
    <cellStyle name="Explanatory Text 2 3" xfId="647"/>
    <cellStyle name="Explanatory Text 2 4" xfId="887"/>
    <cellStyle name="Explanatory Text 3" xfId="209"/>
    <cellStyle name="Explanatory Text 4" xfId="210"/>
    <cellStyle name="Explanatory Text 5" xfId="211"/>
    <cellStyle name="Explanatory Text 6" xfId="212"/>
    <cellStyle name="Explanatory Text 7" xfId="213"/>
    <cellStyle name="Explanatory Text 8" xfId="569"/>
    <cellStyle name="Good 2" xfId="214"/>
    <cellStyle name="Good 2 2" xfId="648"/>
    <cellStyle name="Good 2 3" xfId="797"/>
    <cellStyle name="Good 2 4" xfId="455"/>
    <cellStyle name="Good 2 5" xfId="888"/>
    <cellStyle name="Good 3" xfId="215"/>
    <cellStyle name="Good 4" xfId="216"/>
    <cellStyle name="Good 5" xfId="217"/>
    <cellStyle name="Good 6" xfId="218"/>
    <cellStyle name="Good 7" xfId="219"/>
    <cellStyle name="Good 8" xfId="588"/>
    <cellStyle name="Heading 1 2" xfId="220"/>
    <cellStyle name="Heading 1 2 2" xfId="649"/>
    <cellStyle name="Heading 1 2 3" xfId="889"/>
    <cellStyle name="Heading 1 3" xfId="221"/>
    <cellStyle name="Heading 1 4" xfId="222"/>
    <cellStyle name="Heading 1 5" xfId="223"/>
    <cellStyle name="Heading 1 6" xfId="224"/>
    <cellStyle name="Heading 1 7" xfId="225"/>
    <cellStyle name="Heading 1 8" xfId="597"/>
    <cellStyle name="Heading 2 2" xfId="226"/>
    <cellStyle name="Heading 2 2 2" xfId="650"/>
    <cellStyle name="Heading 2 2 3" xfId="799"/>
    <cellStyle name="Heading 2 2 4" xfId="456"/>
    <cellStyle name="Heading 2 2 5" xfId="890"/>
    <cellStyle name="Heading 2 3" xfId="227"/>
    <cellStyle name="Heading 2 4" xfId="228"/>
    <cellStyle name="Heading 2 5" xfId="229"/>
    <cellStyle name="Heading 2 6" xfId="230"/>
    <cellStyle name="Heading 2 7" xfId="231"/>
    <cellStyle name="Heading 2 8" xfId="596"/>
    <cellStyle name="Heading 3 2" xfId="232"/>
    <cellStyle name="Heading 3 2 2" xfId="651"/>
    <cellStyle name="Heading 3 2 3" xfId="801"/>
    <cellStyle name="Heading 3 2 4" xfId="457"/>
    <cellStyle name="Heading 3 2 5" xfId="891"/>
    <cellStyle name="Heading 3 3" xfId="233"/>
    <cellStyle name="Heading 3 4" xfId="234"/>
    <cellStyle name="Heading 3 5" xfId="235"/>
    <cellStyle name="Heading 3 6" xfId="236"/>
    <cellStyle name="Heading 3 7" xfId="237"/>
    <cellStyle name="Heading 3 8" xfId="595"/>
    <cellStyle name="Heading 4 2" xfId="238"/>
    <cellStyle name="Heading 4 2 2" xfId="652"/>
    <cellStyle name="Heading 4 2 3" xfId="892"/>
    <cellStyle name="Heading 4 3" xfId="239"/>
    <cellStyle name="Heading 4 4" xfId="240"/>
    <cellStyle name="Heading 4 5" xfId="241"/>
    <cellStyle name="Heading 4 6" xfId="242"/>
    <cellStyle name="Heading 4 7" xfId="243"/>
    <cellStyle name="Heading 4 8" xfId="589"/>
    <cellStyle name="Input 2" xfId="244"/>
    <cellStyle name="Input 2 2" xfId="653"/>
    <cellStyle name="Input 2 3" xfId="802"/>
    <cellStyle name="Input 2 4" xfId="458"/>
    <cellStyle name="Input 2 5" xfId="893"/>
    <cellStyle name="Input 3" xfId="245"/>
    <cellStyle name="Input 4" xfId="246"/>
    <cellStyle name="Input 5" xfId="247"/>
    <cellStyle name="Input 6" xfId="248"/>
    <cellStyle name="Input 7" xfId="249"/>
    <cellStyle name="Input 8" xfId="580"/>
    <cellStyle name="Linked Cell 2" xfId="250"/>
    <cellStyle name="Linked Cell 2 2" xfId="654"/>
    <cellStyle name="Linked Cell 2 3" xfId="803"/>
    <cellStyle name="Linked Cell 2 4" xfId="459"/>
    <cellStyle name="Linked Cell 2 5" xfId="894"/>
    <cellStyle name="Linked Cell 3" xfId="251"/>
    <cellStyle name="Linked Cell 4" xfId="252"/>
    <cellStyle name="Linked Cell 5" xfId="253"/>
    <cellStyle name="Linked Cell 6" xfId="254"/>
    <cellStyle name="Linked Cell 7" xfId="255"/>
    <cellStyle name="Linked Cell 8" xfId="576"/>
    <cellStyle name="Neutral 2" xfId="256"/>
    <cellStyle name="Neutral 2 2" xfId="257"/>
    <cellStyle name="Neutral 2 2 2" xfId="655"/>
    <cellStyle name="Neutral 2 3" xfId="258"/>
    <cellStyle name="Neutral 2 3 2" xfId="804"/>
    <cellStyle name="Neutral 2 4" xfId="460"/>
    <cellStyle name="Neutral 2 5" xfId="895"/>
    <cellStyle name="Neutral 3" xfId="259"/>
    <cellStyle name="Neutral 4" xfId="260"/>
    <cellStyle name="Neutral 5" xfId="261"/>
    <cellStyle name="Neutral 6" xfId="262"/>
    <cellStyle name="Neutral 7" xfId="263"/>
    <cellStyle name="Neutral 8" xfId="581"/>
    <cellStyle name="Normal" xfId="0" builtinId="0"/>
    <cellStyle name="Normal 10" xfId="424"/>
    <cellStyle name="Normal 11" xfId="423"/>
    <cellStyle name="Normal 11 2" xfId="730"/>
    <cellStyle name="Normal 11 3" xfId="1140"/>
    <cellStyle name="Normal 11 3 2" xfId="1425"/>
    <cellStyle name="Normal 11 3 3" xfId="1760"/>
    <cellStyle name="Normal 11 4" xfId="1370"/>
    <cellStyle name="Normal 11 5" xfId="1753"/>
    <cellStyle name="Normal 12" xfId="425"/>
    <cellStyle name="Normal 12 2" xfId="599"/>
    <cellStyle name="Normal 12 3" xfId="902"/>
    <cellStyle name="Normal 12 3 2" xfId="1142"/>
    <cellStyle name="Normal 13" xfId="693"/>
    <cellStyle name="Normal 13 2" xfId="842"/>
    <cellStyle name="Normal 14" xfId="828"/>
    <cellStyle name="Normal 15" xfId="428"/>
    <cellStyle name="Normal 16" xfId="903"/>
    <cellStyle name="Normal 16 2" xfId="1143"/>
    <cellStyle name="Normal 17" xfId="1138"/>
    <cellStyle name="Normal 17 2" xfId="1424"/>
    <cellStyle name="Normal 17 3" xfId="1759"/>
    <cellStyle name="Normal 18" xfId="1369"/>
    <cellStyle name="Normal 19" xfId="1559"/>
    <cellStyle name="Normal 2" xfId="4"/>
    <cellStyle name="Normal 2 2" xfId="264"/>
    <cellStyle name="Normal 2 2 2" xfId="729"/>
    <cellStyle name="Normal 2 3" xfId="728"/>
    <cellStyle name="Normal 2 3 2" xfId="896"/>
    <cellStyle name="Normal 2 4" xfId="541"/>
    <cellStyle name="Normal 2 5" xfId="841"/>
    <cellStyle name="Normal 2 6" xfId="429"/>
    <cellStyle name="Normal 20" xfId="1146"/>
    <cellStyle name="Normal 3" xfId="265"/>
    <cellStyle name="Normal 3 2" xfId="266"/>
    <cellStyle name="Normal 3 2 2" xfId="267"/>
    <cellStyle name="Normal 3 2 2 2" xfId="901"/>
    <cellStyle name="Normal 3 2 3" xfId="268"/>
    <cellStyle name="Normal 3 3" xfId="269"/>
    <cellStyle name="Normal 3 4" xfId="656"/>
    <cellStyle name="Normal 4" xfId="270"/>
    <cellStyle name="Normal 4 2" xfId="805"/>
    <cellStyle name="Normal 4 3" xfId="657"/>
    <cellStyle name="Normal 5" xfId="271"/>
    <cellStyle name="Normal 6" xfId="272"/>
    <cellStyle name="Normal 7" xfId="273"/>
    <cellStyle name="Normal 8" xfId="274"/>
    <cellStyle name="Normal 9" xfId="275"/>
    <cellStyle name="Normal_Funding Shift Table Sample" xfId="5"/>
    <cellStyle name="Note 2" xfId="276"/>
    <cellStyle name="Note 2 2" xfId="658"/>
    <cellStyle name="Note 2 3" xfId="807"/>
    <cellStyle name="Note 2 4" xfId="461"/>
    <cellStyle name="Note 2 5" xfId="897"/>
    <cellStyle name="Note 3" xfId="277"/>
    <cellStyle name="Note 3 2" xfId="808"/>
    <cellStyle name="Note 3 3" xfId="659"/>
    <cellStyle name="Note 4" xfId="278"/>
    <cellStyle name="Note 4 2" xfId="809"/>
    <cellStyle name="Note 4 3" xfId="660"/>
    <cellStyle name="Note 5" xfId="279"/>
    <cellStyle name="Note 6" xfId="280"/>
    <cellStyle name="Note 7" xfId="281"/>
    <cellStyle name="Note 8" xfId="282"/>
    <cellStyle name="Note 8 2" xfId="283"/>
    <cellStyle name="Note 8 3" xfId="570"/>
    <cellStyle name="Note 9" xfId="806"/>
    <cellStyle name="Note 9 2" xfId="843"/>
    <cellStyle name="Output 2" xfId="284"/>
    <cellStyle name="Output 2 2" xfId="661"/>
    <cellStyle name="Output 2 3" xfId="810"/>
    <cellStyle name="Output 2 4" xfId="462"/>
    <cellStyle name="Output 2 5" xfId="898"/>
    <cellStyle name="Output 3" xfId="285"/>
    <cellStyle name="Output 4" xfId="286"/>
    <cellStyle name="Output 5" xfId="287"/>
    <cellStyle name="Output 6" xfId="288"/>
    <cellStyle name="Output 7" xfId="289"/>
    <cellStyle name="Output 8" xfId="579"/>
    <cellStyle name="Percent" xfId="3" builtinId="5"/>
    <cellStyle name="Percent 2" xfId="290"/>
    <cellStyle name="Percent 3" xfId="291"/>
    <cellStyle name="Percent 4" xfId="292"/>
    <cellStyle name="Percent 5" xfId="293"/>
    <cellStyle name="Percent 6" xfId="294"/>
    <cellStyle name="Percent 7" xfId="295"/>
    <cellStyle name="Percent 8" xfId="296"/>
    <cellStyle name="Percent 8 2" xfId="297"/>
    <cellStyle name="Percent 9" xfId="1046"/>
    <cellStyle name="SAPBEXaggData" xfId="298"/>
    <cellStyle name="SAPBEXaggData 2" xfId="714"/>
    <cellStyle name="SAPBEXaggData 3" xfId="662"/>
    <cellStyle name="SAPBEXaggData 4" xfId="463"/>
    <cellStyle name="SAPBEXaggDataEmph" xfId="299"/>
    <cellStyle name="SAPBEXaggDataEmph 2" xfId="663"/>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3" xfId="466"/>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3" xfId="667"/>
    <cellStyle name="SAPBEXexcBad7 4" xfId="468"/>
    <cellStyle name="SAPBEXexcBad8" xfId="305"/>
    <cellStyle name="SAPBEXexcBad8 2" xfId="306"/>
    <cellStyle name="SAPBEXexcBad8 2 2" xfId="717"/>
    <cellStyle name="SAPBEXexcBad8 3" xfId="668"/>
    <cellStyle name="SAPBEXexcBad8 4" xfId="469"/>
    <cellStyle name="SAPBEXexcBad9" xfId="307"/>
    <cellStyle name="SAPBEXexcBad9 2" xfId="308"/>
    <cellStyle name="SAPBEXexcBad9 2 2" xfId="718"/>
    <cellStyle name="SAPBEXexcBad9 3" xfId="669"/>
    <cellStyle name="SAPBEXexcBad9 4" xfId="470"/>
    <cellStyle name="SAPBEXexcCritical4" xfId="309"/>
    <cellStyle name="SAPBEXexcCritical4 2" xfId="310"/>
    <cellStyle name="SAPBEXexcCritical4 2 2" xfId="719"/>
    <cellStyle name="SAPBEXexcCritical4 3" xfId="670"/>
    <cellStyle name="SAPBEXexcCritical4 4" xfId="471"/>
    <cellStyle name="SAPBEXexcCritical5" xfId="311"/>
    <cellStyle name="SAPBEXexcCritical5 2" xfId="312"/>
    <cellStyle name="SAPBEXexcCritical5 2 2" xfId="720"/>
    <cellStyle name="SAPBEXexcCritical5 3" xfId="671"/>
    <cellStyle name="SAPBEXexcCritical5 4" xfId="472"/>
    <cellStyle name="SAPBEXexcCritical6" xfId="313"/>
    <cellStyle name="SAPBEXexcCritical6 2" xfId="314"/>
    <cellStyle name="SAPBEXexcCritical6 2 2" xfId="721"/>
    <cellStyle name="SAPBEXexcCritical6 3" xfId="672"/>
    <cellStyle name="SAPBEXexcCritical6 4" xfId="473"/>
    <cellStyle name="SAPBEXexcGood1" xfId="315"/>
    <cellStyle name="SAPBEXexcGood1 2" xfId="316"/>
    <cellStyle name="SAPBEXexcGood1 2 2" xfId="722"/>
    <cellStyle name="SAPBEXexcGood1 3" xfId="673"/>
    <cellStyle name="SAPBEXexcGood1 4" xfId="474"/>
    <cellStyle name="SAPBEXexcGood2" xfId="317"/>
    <cellStyle name="SAPBEXexcGood2 2" xfId="318"/>
    <cellStyle name="SAPBEXexcGood2 2 2" xfId="723"/>
    <cellStyle name="SAPBEXexcGood2 3" xfId="674"/>
    <cellStyle name="SAPBEXexcGood2 4" xfId="475"/>
    <cellStyle name="SAPBEXexcGood3" xfId="319"/>
    <cellStyle name="SAPBEXexcGood3 2" xfId="320"/>
    <cellStyle name="SAPBEXexcGood3 2 2" xfId="724"/>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3" xfId="478"/>
    <cellStyle name="SAPBEXfilterText" xfId="324"/>
    <cellStyle name="SAPBEXfilterText 2" xfId="325"/>
    <cellStyle name="SAPBEXfilterText 2 2" xfId="326"/>
    <cellStyle name="SAPBEXfilterText 3" xfId="677"/>
    <cellStyle name="SAPBEXfilterText 4" xfId="479"/>
    <cellStyle name="SAPBEXformats" xfId="327"/>
    <cellStyle name="SAPBEXformats 2" xfId="328"/>
    <cellStyle name="SAPBEXformats 2 2" xfId="726"/>
    <cellStyle name="SAPBEXformats 3" xfId="678"/>
    <cellStyle name="SAPBEXformats 4" xfId="480"/>
    <cellStyle name="SAPBEXheaderItem" xfId="329"/>
    <cellStyle name="SAPBEXheaderItem 2" xfId="330"/>
    <cellStyle name="SAPBEXheaderItem 3" xfId="679"/>
    <cellStyle name="SAPBEXheaderItem 4" xfId="481"/>
    <cellStyle name="SAPBEXheaderText" xfId="331"/>
    <cellStyle name="SAPBEXheaderText 2" xfId="332"/>
    <cellStyle name="SAPBEXheaderText 3" xfId="680"/>
    <cellStyle name="SAPBEXheaderText 4" xfId="482"/>
    <cellStyle name="SAPBEXHLevel0" xfId="333"/>
    <cellStyle name="SAPBEXHLevel0 2" xfId="334"/>
    <cellStyle name="SAPBEXHLevel0 2 2" xfId="708"/>
    <cellStyle name="SAPBEXHLevel0 3" xfId="335"/>
    <cellStyle name="SAPBEXHLevel0 4" xfId="336"/>
    <cellStyle name="SAPBEXHLevel0 4 2" xfId="337"/>
    <cellStyle name="SAPBEXHLevel0 5" xfId="811"/>
    <cellStyle name="SAPBEXHLevel0 5 2" xfId="844"/>
    <cellStyle name="SAPBEXHLevel0 6" xfId="483"/>
    <cellStyle name="SAPBEXHLevel0X" xfId="338"/>
    <cellStyle name="SAPBEXHLevel0X 2" xfId="339"/>
    <cellStyle name="SAPBEXHLevel0X 3" xfId="340"/>
    <cellStyle name="SAPBEXHLevel0X 4" xfId="341"/>
    <cellStyle name="SAPBEXHLevel0X 4 2" xfId="342"/>
    <cellStyle name="SAPBEXHLevel0X 5" xfId="812"/>
    <cellStyle name="SAPBEXHLevel0X 5 2" xfId="845"/>
    <cellStyle name="SAPBEXHLevel0X 6" xfId="484"/>
    <cellStyle name="SAPBEXHLevel1" xfId="343"/>
    <cellStyle name="SAPBEXHLevel1 2" xfId="344"/>
    <cellStyle name="SAPBEXHLevel1 2 2" xfId="710"/>
    <cellStyle name="SAPBEXHLevel1 3" xfId="345"/>
    <cellStyle name="SAPBEXHLevel1 4" xfId="346"/>
    <cellStyle name="SAPBEXHLevel1 4 2" xfId="347"/>
    <cellStyle name="SAPBEXHLevel1 5" xfId="813"/>
    <cellStyle name="SAPBEXHLevel1 5 2" xfId="846"/>
    <cellStyle name="SAPBEXHLevel1 6" xfId="485"/>
    <cellStyle name="SAPBEXHLevel1X" xfId="348"/>
    <cellStyle name="SAPBEXHLevel1X 2" xfId="349"/>
    <cellStyle name="SAPBEXHLevel1X 3" xfId="350"/>
    <cellStyle name="SAPBEXHLevel1X 4" xfId="351"/>
    <cellStyle name="SAPBEXHLevel1X 4 2" xfId="352"/>
    <cellStyle name="SAPBEXHLevel1X 5" xfId="814"/>
    <cellStyle name="SAPBEXHLevel1X 5 2" xfId="847"/>
    <cellStyle name="SAPBEXHLevel1X 6" xfId="486"/>
    <cellStyle name="SAPBEXHLevel2" xfId="353"/>
    <cellStyle name="SAPBEXHLevel2 2" xfId="354"/>
    <cellStyle name="SAPBEXHLevel2 2 2" xfId="711"/>
    <cellStyle name="SAPBEXHLevel2 3" xfId="355"/>
    <cellStyle name="SAPBEXHLevel2 4" xfId="356"/>
    <cellStyle name="SAPBEXHLevel2 4 2" xfId="357"/>
    <cellStyle name="SAPBEXHLevel2 5" xfId="815"/>
    <cellStyle name="SAPBEXHLevel2 5 2" xfId="848"/>
    <cellStyle name="SAPBEXHLevel2 6" xfId="487"/>
    <cellStyle name="SAPBEXHLevel2X" xfId="358"/>
    <cellStyle name="SAPBEXHLevel2X 2" xfId="359"/>
    <cellStyle name="SAPBEXHLevel2X 3" xfId="360"/>
    <cellStyle name="SAPBEXHLevel2X 4" xfId="361"/>
    <cellStyle name="SAPBEXHLevel2X 4 2" xfId="362"/>
    <cellStyle name="SAPBEXHLevel2X 5" xfId="816"/>
    <cellStyle name="SAPBEXHLevel2X 5 2" xfId="849"/>
    <cellStyle name="SAPBEXHLevel2X 6" xfId="488"/>
    <cellStyle name="SAPBEXHLevel3" xfId="363"/>
    <cellStyle name="SAPBEXHLevel3 2" xfId="364"/>
    <cellStyle name="SAPBEXHLevel3 2 2" xfId="712"/>
    <cellStyle name="SAPBEXHLevel3 3" xfId="365"/>
    <cellStyle name="SAPBEXHLevel3 4" xfId="366"/>
    <cellStyle name="SAPBEXHLevel3 4 2" xfId="367"/>
    <cellStyle name="SAPBEXHLevel3 5" xfId="817"/>
    <cellStyle name="SAPBEXHLevel3 5 2" xfId="850"/>
    <cellStyle name="SAPBEXHLevel3 6" xfId="489"/>
    <cellStyle name="SAPBEXHLevel3X" xfId="368"/>
    <cellStyle name="SAPBEXHLevel3X 2" xfId="369"/>
    <cellStyle name="SAPBEXHLevel3X 3" xfId="370"/>
    <cellStyle name="SAPBEXHLevel3X 4" xfId="371"/>
    <cellStyle name="SAPBEXHLevel3X 4 2" xfId="372"/>
    <cellStyle name="SAPBEXHLevel3X 5" xfId="818"/>
    <cellStyle name="SAPBEXHLevel3X 5 2" xfId="851"/>
    <cellStyle name="SAPBEXHLevel3X 6" xfId="490"/>
    <cellStyle name="SAPBEXinputData" xfId="373"/>
    <cellStyle name="SAPBEXinputData 2" xfId="374"/>
    <cellStyle name="SAPBEXinputData 3" xfId="375"/>
    <cellStyle name="SAPBEXinputData 4" xfId="376"/>
    <cellStyle name="SAPBEXinputData 4 2" xfId="377"/>
    <cellStyle name="SAPBEXinputData 5" xfId="819"/>
    <cellStyle name="SAPBEXinputData 5 2" xfId="852"/>
    <cellStyle name="SAPBEXinputData 6" xfId="491"/>
    <cellStyle name="SAPBEXItemHeader" xfId="378"/>
    <cellStyle name="SAPBEXresData" xfId="379"/>
    <cellStyle name="SAPBEXresData 2" xfId="380"/>
    <cellStyle name="SAPBEXresData 3" xfId="492"/>
    <cellStyle name="SAPBEXresDataEmph" xfId="381"/>
    <cellStyle name="SAPBEXresDataEmph 2" xfId="681"/>
    <cellStyle name="SAPBEXresDataEmph 3" xfId="493"/>
    <cellStyle name="SAPBEXresItem" xfId="382"/>
    <cellStyle name="SAPBEXresItem 2" xfId="383"/>
    <cellStyle name="SAPBEXresItem 2 2" xfId="713"/>
    <cellStyle name="SAPBEXresItem 3" xfId="682"/>
    <cellStyle name="SAPBEXresItem 4" xfId="494"/>
    <cellStyle name="SAPBEXresItemX" xfId="384"/>
    <cellStyle name="SAPBEXresItemX 2" xfId="385"/>
    <cellStyle name="SAPBEXresItemX 3" xfId="495"/>
    <cellStyle name="SAPBEXstdData" xfId="386"/>
    <cellStyle name="SAPBEXstdData 2" xfId="387"/>
    <cellStyle name="SAPBEXstdData 2 2" xfId="709"/>
    <cellStyle name="SAPBEXstdData 3" xfId="683"/>
    <cellStyle name="SAPBEXstdData 4" xfId="496"/>
    <cellStyle name="SAPBEXstdDataEmph" xfId="388"/>
    <cellStyle name="SAPBEXstdDataEmph 2" xfId="684"/>
    <cellStyle name="SAPBEXstdDataEmph 3" xfId="497"/>
    <cellStyle name="SAPBEXstdItem" xfId="389"/>
    <cellStyle name="SAPBEXstdItem 2" xfId="390"/>
    <cellStyle name="SAPBEXstdItem 2 2" xfId="707"/>
    <cellStyle name="SAPBEXstdItem 3" xfId="685"/>
    <cellStyle name="SAPBEXstdItem 4" xfId="498"/>
    <cellStyle name="SAPBEXstdItemX" xfId="391"/>
    <cellStyle name="SAPBEXstdItemX 2" xfId="392"/>
    <cellStyle name="SAPBEXstdItemX 3" xfId="499"/>
    <cellStyle name="SAPBEXtitle" xfId="393"/>
    <cellStyle name="SAPBEXtitle 2" xfId="394"/>
    <cellStyle name="SAPBEXtitle 2 2" xfId="395"/>
    <cellStyle name="SAPBEXtitle 3" xfId="686"/>
    <cellStyle name="SAPBEXtitle 4" xfId="500"/>
    <cellStyle name="SAPBEXunassignedItem" xfId="396"/>
    <cellStyle name="SAPBEXunassignedItem 2" xfId="727"/>
    <cellStyle name="SAPBEXundefined" xfId="397"/>
    <cellStyle name="SAPBEXundefined 2" xfId="687"/>
    <cellStyle name="SAPBEXundefined 3" xfId="501"/>
    <cellStyle name="Sheet Title" xfId="398"/>
    <cellStyle name="Title" xfId="427" builtinId="15" customBuiltin="1"/>
    <cellStyle name="Title 2" xfId="399"/>
    <cellStyle name="Title 2 2" xfId="820"/>
    <cellStyle name="Title 2 3" xfId="688"/>
    <cellStyle name="Title 3" xfId="400"/>
    <cellStyle name="Title 4" xfId="401"/>
    <cellStyle name="Title 5" xfId="402"/>
    <cellStyle name="Title 6" xfId="403"/>
    <cellStyle name="Title 7" xfId="404"/>
    <cellStyle name="Total 2" xfId="405"/>
    <cellStyle name="Total 2 2" xfId="689"/>
    <cellStyle name="Total 2 3" xfId="899"/>
    <cellStyle name="Total 3" xfId="406"/>
    <cellStyle name="Total 4" xfId="407"/>
    <cellStyle name="Total 5" xfId="408"/>
    <cellStyle name="Total 6" xfId="409"/>
    <cellStyle name="Total 7" xfId="410"/>
    <cellStyle name="Total 8" xfId="566"/>
    <cellStyle name="Warning Text 2" xfId="411"/>
    <cellStyle name="Warning Text 2 2" xfId="690"/>
    <cellStyle name="Warning Text 2 3" xfId="821"/>
    <cellStyle name="Warning Text 2 4" xfId="502"/>
    <cellStyle name="Warning Text 2 5" xfId="900"/>
    <cellStyle name="Warning Text 3" xfId="412"/>
    <cellStyle name="Warning Text 4" xfId="413"/>
    <cellStyle name="Warning Text 5" xfId="414"/>
    <cellStyle name="Warning Text 6" xfId="415"/>
    <cellStyle name="Warning Text 7" xfId="416"/>
    <cellStyle name="Warning Text 8" xfId="57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tieri1\AppData\Local\Temp\notesCCC0DC\Supporting%20Documents\05%20June%202013%20DR%20BA%20Performance%20Report%20(Ailenette%20Cruz%2020130715.1629)-J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GM SUM by PC&amp;ORGs"/>
      <sheetName val="PRGM SUM by Funding YR"/>
      <sheetName val="Reconciliation(SAP)"/>
      <sheetName val="Expenditures Summary"/>
      <sheetName val="09-11Exp-TP&amp;S"/>
      <sheetName val="12-14 Exp-TP&amp;S incl IDSMM"/>
      <sheetName val="13-14 Exp-TP&amp;S incl IDSMM"/>
      <sheetName val="PRGM SUM wCE&amp;ORGs"/>
      <sheetName val="Perf Rpt"/>
      <sheetName val="CPUC"/>
      <sheetName val="Marketing"/>
      <sheetName val="MKRTG CE"/>
      <sheetName val="Actuals Data"/>
      <sheetName val="BA IO TABLE"/>
      <sheetName val="Jeremy Lookup"/>
      <sheetName val="Current Expenditures"/>
      <sheetName val="CarryOver Expenditures"/>
      <sheetName val="Incentiv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0">
          <cell r="A10" t="str">
            <v>Total</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WWU66"/>
  <sheetViews>
    <sheetView showGridLines="0" tabSelected="1" zoomScale="80" zoomScaleNormal="80" zoomScaleSheetLayoutView="80" zoomScalePageLayoutView="80" workbookViewId="0"/>
  </sheetViews>
  <sheetFormatPr defaultColWidth="0" defaultRowHeight="12.75" zeroHeight="1" x14ac:dyDescent="0.2"/>
  <cols>
    <col min="1" max="1" width="9.33203125" style="440" customWidth="1"/>
    <col min="2" max="2" width="54.33203125" style="282" customWidth="1"/>
    <col min="3" max="3" width="13" style="283" customWidth="1"/>
    <col min="4" max="5" width="13" style="282" customWidth="1"/>
    <col min="6" max="6" width="13" style="283" customWidth="1"/>
    <col min="7" max="8" width="13" style="282" customWidth="1"/>
    <col min="9" max="9" width="13" style="283" customWidth="1"/>
    <col min="10" max="11" width="13" style="282" customWidth="1"/>
    <col min="12" max="12" width="13" style="283" customWidth="1"/>
    <col min="13" max="14" width="13" style="282" customWidth="1"/>
    <col min="15" max="15" width="13" style="283" customWidth="1"/>
    <col min="16" max="17" width="13" style="282" customWidth="1"/>
    <col min="18" max="18" width="13" style="283" customWidth="1"/>
    <col min="19" max="20" width="13" style="282" customWidth="1"/>
    <col min="21" max="21" width="18.1640625" style="283" customWidth="1"/>
    <col min="22" max="22" width="11.33203125" style="282" customWidth="1"/>
    <col min="23" max="23" width="13.33203125" style="282" hidden="1"/>
    <col min="24" max="24" width="12.83203125" style="282" hidden="1"/>
    <col min="25" max="26" width="11.33203125" style="282" hidden="1"/>
    <col min="27" max="27" width="15" style="282" hidden="1"/>
    <col min="28" max="28" width="10.33203125" style="282" hidden="1"/>
    <col min="29" max="29" width="12.33203125" style="282" hidden="1"/>
    <col min="30" max="30" width="11.5" style="282" hidden="1"/>
    <col min="31" max="31" width="13" style="282" hidden="1"/>
    <col min="32" max="32" width="11.5" style="282" hidden="1"/>
    <col min="33" max="33" width="12.6640625" style="282" hidden="1"/>
    <col min="34" max="35" width="14.1640625" style="282" hidden="1"/>
    <col min="36" max="36" width="11.1640625" style="282" hidden="1"/>
    <col min="37" max="37" width="13" style="282" hidden="1"/>
    <col min="38" max="39" width="13.6640625" style="282" hidden="1"/>
    <col min="40" max="257" width="9.33203125" style="282" hidden="1"/>
    <col min="258" max="258" width="45.1640625" style="282" hidden="1"/>
    <col min="259" max="259" width="14.33203125" style="282" hidden="1"/>
    <col min="260" max="260" width="12.83203125" style="282" hidden="1"/>
    <col min="261" max="261" width="15.1640625" style="282" hidden="1"/>
    <col min="262" max="262" width="13.83203125" style="282" hidden="1"/>
    <col min="263" max="263" width="13" style="282" hidden="1"/>
    <col min="264" max="264" width="15.6640625" style="282" hidden="1"/>
    <col min="265" max="265" width="15.1640625" style="282" hidden="1"/>
    <col min="266" max="266" width="13" style="282" hidden="1"/>
    <col min="267" max="267" width="16.6640625" style="282" hidden="1"/>
    <col min="268" max="268" width="17" style="282" hidden="1"/>
    <col min="269" max="269" width="13" style="282" hidden="1"/>
    <col min="270" max="270" width="14.33203125" style="282" hidden="1"/>
    <col min="271" max="271" width="13.6640625" style="282" hidden="1"/>
    <col min="272" max="272" width="13" style="282" hidden="1"/>
    <col min="273" max="273" width="15" style="282" hidden="1"/>
    <col min="274" max="274" width="13.5" style="282" hidden="1"/>
    <col min="275" max="275" width="13" style="282" hidden="1"/>
    <col min="276" max="276" width="16.1640625" style="282" hidden="1"/>
    <col min="277" max="277" width="25.1640625" style="282" hidden="1"/>
    <col min="278" max="278" width="11.33203125" style="282" hidden="1"/>
    <col min="279" max="279" width="13.33203125" style="282" hidden="1"/>
    <col min="280" max="280" width="12.83203125" style="282" hidden="1"/>
    <col min="281" max="282" width="11.33203125" style="282" hidden="1"/>
    <col min="283" max="283" width="15" style="282" hidden="1"/>
    <col min="284" max="284" width="10.33203125" style="282" hidden="1"/>
    <col min="285" max="285" width="12.33203125" style="282" hidden="1"/>
    <col min="286" max="286" width="11.5" style="282" hidden="1"/>
    <col min="287" max="287" width="13" style="282" hidden="1"/>
    <col min="288" max="288" width="11.5" style="282" hidden="1"/>
    <col min="289" max="289" width="12.6640625" style="282" hidden="1"/>
    <col min="290" max="291" width="14.1640625" style="282" hidden="1"/>
    <col min="292" max="292" width="11.1640625" style="282" hidden="1"/>
    <col min="293" max="293" width="13" style="282" hidden="1"/>
    <col min="294" max="295" width="13.6640625" style="282" hidden="1"/>
    <col min="296" max="513" width="9.33203125" style="282" hidden="1"/>
    <col min="514" max="514" width="45.1640625" style="282" hidden="1"/>
    <col min="515" max="515" width="14.33203125" style="282" hidden="1"/>
    <col min="516" max="516" width="12.83203125" style="282" hidden="1"/>
    <col min="517" max="517" width="15.1640625" style="282" hidden="1"/>
    <col min="518" max="518" width="13.83203125" style="282" hidden="1"/>
    <col min="519" max="519" width="13" style="282" hidden="1"/>
    <col min="520" max="520" width="15.6640625" style="282" hidden="1"/>
    <col min="521" max="521" width="15.1640625" style="282" hidden="1"/>
    <col min="522" max="522" width="13" style="282" hidden="1"/>
    <col min="523" max="523" width="16.6640625" style="282" hidden="1"/>
    <col min="524" max="524" width="17" style="282" hidden="1"/>
    <col min="525" max="525" width="13" style="282" hidden="1"/>
    <col min="526" max="526" width="14.33203125" style="282" hidden="1"/>
    <col min="527" max="527" width="13.6640625" style="282" hidden="1"/>
    <col min="528" max="528" width="13" style="282" hidden="1"/>
    <col min="529" max="529" width="15" style="282" hidden="1"/>
    <col min="530" max="530" width="13.5" style="282" hidden="1"/>
    <col min="531" max="531" width="13" style="282" hidden="1"/>
    <col min="532" max="532" width="16.1640625" style="282" hidden="1"/>
    <col min="533" max="533" width="25.1640625" style="282" hidden="1"/>
    <col min="534" max="534" width="11.33203125" style="282" hidden="1"/>
    <col min="535" max="535" width="13.33203125" style="282" hidden="1"/>
    <col min="536" max="536" width="12.83203125" style="282" hidden="1"/>
    <col min="537" max="538" width="11.33203125" style="282" hidden="1"/>
    <col min="539" max="539" width="15" style="282" hidden="1"/>
    <col min="540" max="540" width="10.33203125" style="282" hidden="1"/>
    <col min="541" max="541" width="12.33203125" style="282" hidden="1"/>
    <col min="542" max="542" width="11.5" style="282" hidden="1"/>
    <col min="543" max="543" width="13" style="282" hidden="1"/>
    <col min="544" max="544" width="11.5" style="282" hidden="1"/>
    <col min="545" max="545" width="12.6640625" style="282" hidden="1"/>
    <col min="546" max="547" width="14.1640625" style="282" hidden="1"/>
    <col min="548" max="548" width="11.1640625" style="282" hidden="1"/>
    <col min="549" max="549" width="13" style="282" hidden="1"/>
    <col min="550" max="551" width="13.6640625" style="282" hidden="1"/>
    <col min="552" max="769" width="9.33203125" style="282" hidden="1"/>
    <col min="770" max="770" width="45.1640625" style="282" hidden="1"/>
    <col min="771" max="771" width="14.33203125" style="282" hidden="1"/>
    <col min="772" max="772" width="12.83203125" style="282" hidden="1"/>
    <col min="773" max="773" width="15.1640625" style="282" hidden="1"/>
    <col min="774" max="774" width="13.83203125" style="282" hidden="1"/>
    <col min="775" max="775" width="13" style="282" hidden="1"/>
    <col min="776" max="776" width="15.6640625" style="282" hidden="1"/>
    <col min="777" max="777" width="15.1640625" style="282" hidden="1"/>
    <col min="778" max="778" width="13" style="282" hidden="1"/>
    <col min="779" max="779" width="16.6640625" style="282" hidden="1"/>
    <col min="780" max="780" width="17" style="282" hidden="1"/>
    <col min="781" max="781" width="13" style="282" hidden="1"/>
    <col min="782" max="782" width="14.33203125" style="282" hidden="1"/>
    <col min="783" max="783" width="13.6640625" style="282" hidden="1"/>
    <col min="784" max="784" width="13" style="282" hidden="1"/>
    <col min="785" max="785" width="15" style="282" hidden="1"/>
    <col min="786" max="786" width="13.5" style="282" hidden="1"/>
    <col min="787" max="787" width="13" style="282" hidden="1"/>
    <col min="788" max="788" width="16.1640625" style="282" hidden="1"/>
    <col min="789" max="789" width="25.1640625" style="282" hidden="1"/>
    <col min="790" max="790" width="11.33203125" style="282" hidden="1"/>
    <col min="791" max="791" width="13.33203125" style="282" hidden="1"/>
    <col min="792" max="792" width="12.83203125" style="282" hidden="1"/>
    <col min="793" max="794" width="11.33203125" style="282" hidden="1"/>
    <col min="795" max="795" width="15" style="282" hidden="1"/>
    <col min="796" max="796" width="10.33203125" style="282" hidden="1"/>
    <col min="797" max="797" width="12.33203125" style="282" hidden="1"/>
    <col min="798" max="798" width="11.5" style="282" hidden="1"/>
    <col min="799" max="799" width="13" style="282" hidden="1"/>
    <col min="800" max="800" width="11.5" style="282" hidden="1"/>
    <col min="801" max="801" width="12.6640625" style="282" hidden="1"/>
    <col min="802" max="803" width="14.1640625" style="282" hidden="1"/>
    <col min="804" max="804" width="11.1640625" style="282" hidden="1"/>
    <col min="805" max="805" width="13" style="282" hidden="1"/>
    <col min="806" max="807" width="13.6640625" style="282" hidden="1"/>
    <col min="808" max="1025" width="9.33203125" style="282" hidden="1"/>
    <col min="1026" max="1026" width="45.1640625" style="282" hidden="1"/>
    <col min="1027" max="1027" width="14.33203125" style="282" hidden="1"/>
    <col min="1028" max="1028" width="12.83203125" style="282" hidden="1"/>
    <col min="1029" max="1029" width="15.1640625" style="282" hidden="1"/>
    <col min="1030" max="1030" width="13.83203125" style="282" hidden="1"/>
    <col min="1031" max="1031" width="13" style="282" hidden="1"/>
    <col min="1032" max="1032" width="15.6640625" style="282" hidden="1"/>
    <col min="1033" max="1033" width="15.1640625" style="282" hidden="1"/>
    <col min="1034" max="1034" width="13" style="282" hidden="1"/>
    <col min="1035" max="1035" width="16.6640625" style="282" hidden="1"/>
    <col min="1036" max="1036" width="17" style="282" hidden="1"/>
    <col min="1037" max="1037" width="13" style="282" hidden="1"/>
    <col min="1038" max="1038" width="14.33203125" style="282" hidden="1"/>
    <col min="1039" max="1039" width="13.6640625" style="282" hidden="1"/>
    <col min="1040" max="1040" width="13" style="282" hidden="1"/>
    <col min="1041" max="1041" width="15" style="282" hidden="1"/>
    <col min="1042" max="1042" width="13.5" style="282" hidden="1"/>
    <col min="1043" max="1043" width="13" style="282" hidden="1"/>
    <col min="1044" max="1044" width="16.1640625" style="282" hidden="1"/>
    <col min="1045" max="1045" width="25.1640625" style="282" hidden="1"/>
    <col min="1046" max="1046" width="11.33203125" style="282" hidden="1"/>
    <col min="1047" max="1047" width="13.33203125" style="282" hidden="1"/>
    <col min="1048" max="1048" width="12.83203125" style="282" hidden="1"/>
    <col min="1049" max="1050" width="11.33203125" style="282" hidden="1"/>
    <col min="1051" max="1051" width="15" style="282" hidden="1"/>
    <col min="1052" max="1052" width="10.33203125" style="282" hidden="1"/>
    <col min="1053" max="1053" width="12.33203125" style="282" hidden="1"/>
    <col min="1054" max="1054" width="11.5" style="282" hidden="1"/>
    <col min="1055" max="1055" width="13" style="282" hidden="1"/>
    <col min="1056" max="1056" width="11.5" style="282" hidden="1"/>
    <col min="1057" max="1057" width="12.6640625" style="282" hidden="1"/>
    <col min="1058" max="1059" width="14.1640625" style="282" hidden="1"/>
    <col min="1060" max="1060" width="11.1640625" style="282" hidden="1"/>
    <col min="1061" max="1061" width="13" style="282" hidden="1"/>
    <col min="1062" max="1063" width="13.6640625" style="282" hidden="1"/>
    <col min="1064" max="1281" width="9.33203125" style="282" hidden="1"/>
    <col min="1282" max="1282" width="45.1640625" style="282" hidden="1"/>
    <col min="1283" max="1283" width="14.33203125" style="282" hidden="1"/>
    <col min="1284" max="1284" width="12.83203125" style="282" hidden="1"/>
    <col min="1285" max="1285" width="15.1640625" style="282" hidden="1"/>
    <col min="1286" max="1286" width="13.83203125" style="282" hidden="1"/>
    <col min="1287" max="1287" width="13" style="282" hidden="1"/>
    <col min="1288" max="1288" width="15.6640625" style="282" hidden="1"/>
    <col min="1289" max="1289" width="15.1640625" style="282" hidden="1"/>
    <col min="1290" max="1290" width="13" style="282" hidden="1"/>
    <col min="1291" max="1291" width="16.6640625" style="282" hidden="1"/>
    <col min="1292" max="1292" width="17" style="282" hidden="1"/>
    <col min="1293" max="1293" width="13" style="282" hidden="1"/>
    <col min="1294" max="1294" width="14.33203125" style="282" hidden="1"/>
    <col min="1295" max="1295" width="13.6640625" style="282" hidden="1"/>
    <col min="1296" max="1296" width="13" style="282" hidden="1"/>
    <col min="1297" max="1297" width="15" style="282" hidden="1"/>
    <col min="1298" max="1298" width="13.5" style="282" hidden="1"/>
    <col min="1299" max="1299" width="13" style="282" hidden="1"/>
    <col min="1300" max="1300" width="16.1640625" style="282" hidden="1"/>
    <col min="1301" max="1301" width="25.1640625" style="282" hidden="1"/>
    <col min="1302" max="1302" width="11.33203125" style="282" hidden="1"/>
    <col min="1303" max="1303" width="13.33203125" style="282" hidden="1"/>
    <col min="1304" max="1304" width="12.83203125" style="282" hidden="1"/>
    <col min="1305" max="1306" width="11.33203125" style="282" hidden="1"/>
    <col min="1307" max="1307" width="15" style="282" hidden="1"/>
    <col min="1308" max="1308" width="10.33203125" style="282" hidden="1"/>
    <col min="1309" max="1309" width="12.33203125" style="282" hidden="1"/>
    <col min="1310" max="1310" width="11.5" style="282" hidden="1"/>
    <col min="1311" max="1311" width="13" style="282" hidden="1"/>
    <col min="1312" max="1312" width="11.5" style="282" hidden="1"/>
    <col min="1313" max="1313" width="12.6640625" style="282" hidden="1"/>
    <col min="1314" max="1315" width="14.1640625" style="282" hidden="1"/>
    <col min="1316" max="1316" width="11.1640625" style="282" hidden="1"/>
    <col min="1317" max="1317" width="13" style="282" hidden="1"/>
    <col min="1318" max="1319" width="13.6640625" style="282" hidden="1"/>
    <col min="1320" max="1537" width="9.33203125" style="282" hidden="1"/>
    <col min="1538" max="1538" width="45.1640625" style="282" hidden="1"/>
    <col min="1539" max="1539" width="14.33203125" style="282" hidden="1"/>
    <col min="1540" max="1540" width="12.83203125" style="282" hidden="1"/>
    <col min="1541" max="1541" width="15.1640625" style="282" hidden="1"/>
    <col min="1542" max="1542" width="13.83203125" style="282" hidden="1"/>
    <col min="1543" max="1543" width="13" style="282" hidden="1"/>
    <col min="1544" max="1544" width="15.6640625" style="282" hidden="1"/>
    <col min="1545" max="1545" width="15.1640625" style="282" hidden="1"/>
    <col min="1546" max="1546" width="13" style="282" hidden="1"/>
    <col min="1547" max="1547" width="16.6640625" style="282" hidden="1"/>
    <col min="1548" max="1548" width="17" style="282" hidden="1"/>
    <col min="1549" max="1549" width="13" style="282" hidden="1"/>
    <col min="1550" max="1550" width="14.33203125" style="282" hidden="1"/>
    <col min="1551" max="1551" width="13.6640625" style="282" hidden="1"/>
    <col min="1552" max="1552" width="13" style="282" hidden="1"/>
    <col min="1553" max="1553" width="15" style="282" hidden="1"/>
    <col min="1554" max="1554" width="13.5" style="282" hidden="1"/>
    <col min="1555" max="1555" width="13" style="282" hidden="1"/>
    <col min="1556" max="1556" width="16.1640625" style="282" hidden="1"/>
    <col min="1557" max="1557" width="25.1640625" style="282" hidden="1"/>
    <col min="1558" max="1558" width="11.33203125" style="282" hidden="1"/>
    <col min="1559" max="1559" width="13.33203125" style="282" hidden="1"/>
    <col min="1560" max="1560" width="12.83203125" style="282" hidden="1"/>
    <col min="1561" max="1562" width="11.33203125" style="282" hidden="1"/>
    <col min="1563" max="1563" width="15" style="282" hidden="1"/>
    <col min="1564" max="1564" width="10.33203125" style="282" hidden="1"/>
    <col min="1565" max="1565" width="12.33203125" style="282" hidden="1"/>
    <col min="1566" max="1566" width="11.5" style="282" hidden="1"/>
    <col min="1567" max="1567" width="13" style="282" hidden="1"/>
    <col min="1568" max="1568" width="11.5" style="282" hidden="1"/>
    <col min="1569" max="1569" width="12.6640625" style="282" hidden="1"/>
    <col min="1570" max="1571" width="14.1640625" style="282" hidden="1"/>
    <col min="1572" max="1572" width="11.1640625" style="282" hidden="1"/>
    <col min="1573" max="1573" width="13" style="282" hidden="1"/>
    <col min="1574" max="1575" width="13.6640625" style="282" hidden="1"/>
    <col min="1576" max="1793" width="9.33203125" style="282" hidden="1"/>
    <col min="1794" max="1794" width="45.1640625" style="282" hidden="1"/>
    <col min="1795" max="1795" width="14.33203125" style="282" hidden="1"/>
    <col min="1796" max="1796" width="12.83203125" style="282" hidden="1"/>
    <col min="1797" max="1797" width="15.1640625" style="282" hidden="1"/>
    <col min="1798" max="1798" width="13.83203125" style="282" hidden="1"/>
    <col min="1799" max="1799" width="13" style="282" hidden="1"/>
    <col min="1800" max="1800" width="15.6640625" style="282" hidden="1"/>
    <col min="1801" max="1801" width="15.1640625" style="282" hidden="1"/>
    <col min="1802" max="1802" width="13" style="282" hidden="1"/>
    <col min="1803" max="1803" width="16.6640625" style="282" hidden="1"/>
    <col min="1804" max="1804" width="17" style="282" hidden="1"/>
    <col min="1805" max="1805" width="13" style="282" hidden="1"/>
    <col min="1806" max="1806" width="14.33203125" style="282" hidden="1"/>
    <col min="1807" max="1807" width="13.6640625" style="282" hidden="1"/>
    <col min="1808" max="1808" width="13" style="282" hidden="1"/>
    <col min="1809" max="1809" width="15" style="282" hidden="1"/>
    <col min="1810" max="1810" width="13.5" style="282" hidden="1"/>
    <col min="1811" max="1811" width="13" style="282" hidden="1"/>
    <col min="1812" max="1812" width="16.1640625" style="282" hidden="1"/>
    <col min="1813" max="1813" width="25.1640625" style="282" hidden="1"/>
    <col min="1814" max="1814" width="11.33203125" style="282" hidden="1"/>
    <col min="1815" max="1815" width="13.33203125" style="282" hidden="1"/>
    <col min="1816" max="1816" width="12.83203125" style="282" hidden="1"/>
    <col min="1817" max="1818" width="11.33203125" style="282" hidden="1"/>
    <col min="1819" max="1819" width="15" style="282" hidden="1"/>
    <col min="1820" max="1820" width="10.33203125" style="282" hidden="1"/>
    <col min="1821" max="1821" width="12.33203125" style="282" hidden="1"/>
    <col min="1822" max="1822" width="11.5" style="282" hidden="1"/>
    <col min="1823" max="1823" width="13" style="282" hidden="1"/>
    <col min="1824" max="1824" width="11.5" style="282" hidden="1"/>
    <col min="1825" max="1825" width="12.6640625" style="282" hidden="1"/>
    <col min="1826" max="1827" width="14.1640625" style="282" hidden="1"/>
    <col min="1828" max="1828" width="11.1640625" style="282" hidden="1"/>
    <col min="1829" max="1829" width="13" style="282" hidden="1"/>
    <col min="1830" max="1831" width="13.6640625" style="282" hidden="1"/>
    <col min="1832" max="2049" width="9.33203125" style="282" hidden="1"/>
    <col min="2050" max="2050" width="45.1640625" style="282" hidden="1"/>
    <col min="2051" max="2051" width="14.33203125" style="282" hidden="1"/>
    <col min="2052" max="2052" width="12.83203125" style="282" hidden="1"/>
    <col min="2053" max="2053" width="15.1640625" style="282" hidden="1"/>
    <col min="2054" max="2054" width="13.83203125" style="282" hidden="1"/>
    <col min="2055" max="2055" width="13" style="282" hidden="1"/>
    <col min="2056" max="2056" width="15.6640625" style="282" hidden="1"/>
    <col min="2057" max="2057" width="15.1640625" style="282" hidden="1"/>
    <col min="2058" max="2058" width="13" style="282" hidden="1"/>
    <col min="2059" max="2059" width="16.6640625" style="282" hidden="1"/>
    <col min="2060" max="2060" width="17" style="282" hidden="1"/>
    <col min="2061" max="2061" width="13" style="282" hidden="1"/>
    <col min="2062" max="2062" width="14.33203125" style="282" hidden="1"/>
    <col min="2063" max="2063" width="13.6640625" style="282" hidden="1"/>
    <col min="2064" max="2064" width="13" style="282" hidden="1"/>
    <col min="2065" max="2065" width="15" style="282" hidden="1"/>
    <col min="2066" max="2066" width="13.5" style="282" hidden="1"/>
    <col min="2067" max="2067" width="13" style="282" hidden="1"/>
    <col min="2068" max="2068" width="16.1640625" style="282" hidden="1"/>
    <col min="2069" max="2069" width="25.1640625" style="282" hidden="1"/>
    <col min="2070" max="2070" width="11.33203125" style="282" hidden="1"/>
    <col min="2071" max="2071" width="13.33203125" style="282" hidden="1"/>
    <col min="2072" max="2072" width="12.83203125" style="282" hidden="1"/>
    <col min="2073" max="2074" width="11.33203125" style="282" hidden="1"/>
    <col min="2075" max="2075" width="15" style="282" hidden="1"/>
    <col min="2076" max="2076" width="10.33203125" style="282" hidden="1"/>
    <col min="2077" max="2077" width="12.33203125" style="282" hidden="1"/>
    <col min="2078" max="2078" width="11.5" style="282" hidden="1"/>
    <col min="2079" max="2079" width="13" style="282" hidden="1"/>
    <col min="2080" max="2080" width="11.5" style="282" hidden="1"/>
    <col min="2081" max="2081" width="12.6640625" style="282" hidden="1"/>
    <col min="2082" max="2083" width="14.1640625" style="282" hidden="1"/>
    <col min="2084" max="2084" width="11.1640625" style="282" hidden="1"/>
    <col min="2085" max="2085" width="13" style="282" hidden="1"/>
    <col min="2086" max="2087" width="13.6640625" style="282" hidden="1"/>
    <col min="2088" max="2305" width="9.33203125" style="282" hidden="1"/>
    <col min="2306" max="2306" width="45.1640625" style="282" hidden="1"/>
    <col min="2307" max="2307" width="14.33203125" style="282" hidden="1"/>
    <col min="2308" max="2308" width="12.83203125" style="282" hidden="1"/>
    <col min="2309" max="2309" width="15.1640625" style="282" hidden="1"/>
    <col min="2310" max="2310" width="13.83203125" style="282" hidden="1"/>
    <col min="2311" max="2311" width="13" style="282" hidden="1"/>
    <col min="2312" max="2312" width="15.6640625" style="282" hidden="1"/>
    <col min="2313" max="2313" width="15.1640625" style="282" hidden="1"/>
    <col min="2314" max="2314" width="13" style="282" hidden="1"/>
    <col min="2315" max="2315" width="16.6640625" style="282" hidden="1"/>
    <col min="2316" max="2316" width="17" style="282" hidden="1"/>
    <col min="2317" max="2317" width="13" style="282" hidden="1"/>
    <col min="2318" max="2318" width="14.33203125" style="282" hidden="1"/>
    <col min="2319" max="2319" width="13.6640625" style="282" hidden="1"/>
    <col min="2320" max="2320" width="13" style="282" hidden="1"/>
    <col min="2321" max="2321" width="15" style="282" hidden="1"/>
    <col min="2322" max="2322" width="13.5" style="282" hidden="1"/>
    <col min="2323" max="2323" width="13" style="282" hidden="1"/>
    <col min="2324" max="2324" width="16.1640625" style="282" hidden="1"/>
    <col min="2325" max="2325" width="25.1640625" style="282" hidden="1"/>
    <col min="2326" max="2326" width="11.33203125" style="282" hidden="1"/>
    <col min="2327" max="2327" width="13.33203125" style="282" hidden="1"/>
    <col min="2328" max="2328" width="12.83203125" style="282" hidden="1"/>
    <col min="2329" max="2330" width="11.33203125" style="282" hidden="1"/>
    <col min="2331" max="2331" width="15" style="282" hidden="1"/>
    <col min="2332" max="2332" width="10.33203125" style="282" hidden="1"/>
    <col min="2333" max="2333" width="12.33203125" style="282" hidden="1"/>
    <col min="2334" max="2334" width="11.5" style="282" hidden="1"/>
    <col min="2335" max="2335" width="13" style="282" hidden="1"/>
    <col min="2336" max="2336" width="11.5" style="282" hidden="1"/>
    <col min="2337" max="2337" width="12.6640625" style="282" hidden="1"/>
    <col min="2338" max="2339" width="14.1640625" style="282" hidden="1"/>
    <col min="2340" max="2340" width="11.1640625" style="282" hidden="1"/>
    <col min="2341" max="2341" width="13" style="282" hidden="1"/>
    <col min="2342" max="2343" width="13.6640625" style="282" hidden="1"/>
    <col min="2344" max="2561" width="9.33203125" style="282" hidden="1"/>
    <col min="2562" max="2562" width="45.1640625" style="282" hidden="1"/>
    <col min="2563" max="2563" width="14.33203125" style="282" hidden="1"/>
    <col min="2564" max="2564" width="12.83203125" style="282" hidden="1"/>
    <col min="2565" max="2565" width="15.1640625" style="282" hidden="1"/>
    <col min="2566" max="2566" width="13.83203125" style="282" hidden="1"/>
    <col min="2567" max="2567" width="13" style="282" hidden="1"/>
    <col min="2568" max="2568" width="15.6640625" style="282" hidden="1"/>
    <col min="2569" max="2569" width="15.1640625" style="282" hidden="1"/>
    <col min="2570" max="2570" width="13" style="282" hidden="1"/>
    <col min="2571" max="2571" width="16.6640625" style="282" hidden="1"/>
    <col min="2572" max="2572" width="17" style="282" hidden="1"/>
    <col min="2573" max="2573" width="13" style="282" hidden="1"/>
    <col min="2574" max="2574" width="14.33203125" style="282" hidden="1"/>
    <col min="2575" max="2575" width="13.6640625" style="282" hidden="1"/>
    <col min="2576" max="2576" width="13" style="282" hidden="1"/>
    <col min="2577" max="2577" width="15" style="282" hidden="1"/>
    <col min="2578" max="2578" width="13.5" style="282" hidden="1"/>
    <col min="2579" max="2579" width="13" style="282" hidden="1"/>
    <col min="2580" max="2580" width="16.1640625" style="282" hidden="1"/>
    <col min="2581" max="2581" width="25.1640625" style="282" hidden="1"/>
    <col min="2582" max="2582" width="11.33203125" style="282" hidden="1"/>
    <col min="2583" max="2583" width="13.33203125" style="282" hidden="1"/>
    <col min="2584" max="2584" width="12.83203125" style="282" hidden="1"/>
    <col min="2585" max="2586" width="11.33203125" style="282" hidden="1"/>
    <col min="2587" max="2587" width="15" style="282" hidden="1"/>
    <col min="2588" max="2588" width="10.33203125" style="282" hidden="1"/>
    <col min="2589" max="2589" width="12.33203125" style="282" hidden="1"/>
    <col min="2590" max="2590" width="11.5" style="282" hidden="1"/>
    <col min="2591" max="2591" width="13" style="282" hidden="1"/>
    <col min="2592" max="2592" width="11.5" style="282" hidden="1"/>
    <col min="2593" max="2593" width="12.6640625" style="282" hidden="1"/>
    <col min="2594" max="2595" width="14.1640625" style="282" hidden="1"/>
    <col min="2596" max="2596" width="11.1640625" style="282" hidden="1"/>
    <col min="2597" max="2597" width="13" style="282" hidden="1"/>
    <col min="2598" max="2599" width="13.6640625" style="282" hidden="1"/>
    <col min="2600" max="2817" width="9.33203125" style="282" hidden="1"/>
    <col min="2818" max="2818" width="45.1640625" style="282" hidden="1"/>
    <col min="2819" max="2819" width="14.33203125" style="282" hidden="1"/>
    <col min="2820" max="2820" width="12.83203125" style="282" hidden="1"/>
    <col min="2821" max="2821" width="15.1640625" style="282" hidden="1"/>
    <col min="2822" max="2822" width="13.83203125" style="282" hidden="1"/>
    <col min="2823" max="2823" width="13" style="282" hidden="1"/>
    <col min="2824" max="2824" width="15.6640625" style="282" hidden="1"/>
    <col min="2825" max="2825" width="15.1640625" style="282" hidden="1"/>
    <col min="2826" max="2826" width="13" style="282" hidden="1"/>
    <col min="2827" max="2827" width="16.6640625" style="282" hidden="1"/>
    <col min="2828" max="2828" width="17" style="282" hidden="1"/>
    <col min="2829" max="2829" width="13" style="282" hidden="1"/>
    <col min="2830" max="2830" width="14.33203125" style="282" hidden="1"/>
    <col min="2831" max="2831" width="13.6640625" style="282" hidden="1"/>
    <col min="2832" max="2832" width="13" style="282" hidden="1"/>
    <col min="2833" max="2833" width="15" style="282" hidden="1"/>
    <col min="2834" max="2834" width="13.5" style="282" hidden="1"/>
    <col min="2835" max="2835" width="13" style="282" hidden="1"/>
    <col min="2836" max="2836" width="16.1640625" style="282" hidden="1"/>
    <col min="2837" max="2837" width="25.1640625" style="282" hidden="1"/>
    <col min="2838" max="2838" width="11.33203125" style="282" hidden="1"/>
    <col min="2839" max="2839" width="13.33203125" style="282" hidden="1"/>
    <col min="2840" max="2840" width="12.83203125" style="282" hidden="1"/>
    <col min="2841" max="2842" width="11.33203125" style="282" hidden="1"/>
    <col min="2843" max="2843" width="15" style="282" hidden="1"/>
    <col min="2844" max="2844" width="10.33203125" style="282" hidden="1"/>
    <col min="2845" max="2845" width="12.33203125" style="282" hidden="1"/>
    <col min="2846" max="2846" width="11.5" style="282" hidden="1"/>
    <col min="2847" max="2847" width="13" style="282" hidden="1"/>
    <col min="2848" max="2848" width="11.5" style="282" hidden="1"/>
    <col min="2849" max="2849" width="12.6640625" style="282" hidden="1"/>
    <col min="2850" max="2851" width="14.1640625" style="282" hidden="1"/>
    <col min="2852" max="2852" width="11.1640625" style="282" hidden="1"/>
    <col min="2853" max="2853" width="13" style="282" hidden="1"/>
    <col min="2854" max="2855" width="13.6640625" style="282" hidden="1"/>
    <col min="2856" max="3073" width="9.33203125" style="282" hidden="1"/>
    <col min="3074" max="3074" width="45.1640625" style="282" hidden="1"/>
    <col min="3075" max="3075" width="14.33203125" style="282" hidden="1"/>
    <col min="3076" max="3076" width="12.83203125" style="282" hidden="1"/>
    <col min="3077" max="3077" width="15.1640625" style="282" hidden="1"/>
    <col min="3078" max="3078" width="13.83203125" style="282" hidden="1"/>
    <col min="3079" max="3079" width="13" style="282" hidden="1"/>
    <col min="3080" max="3080" width="15.6640625" style="282" hidden="1"/>
    <col min="3081" max="3081" width="15.1640625" style="282" hidden="1"/>
    <col min="3082" max="3082" width="13" style="282" hidden="1"/>
    <col min="3083" max="3083" width="16.6640625" style="282" hidden="1"/>
    <col min="3084" max="3084" width="17" style="282" hidden="1"/>
    <col min="3085" max="3085" width="13" style="282" hidden="1"/>
    <col min="3086" max="3086" width="14.33203125" style="282" hidden="1"/>
    <col min="3087" max="3087" width="13.6640625" style="282" hidden="1"/>
    <col min="3088" max="3088" width="13" style="282" hidden="1"/>
    <col min="3089" max="3089" width="15" style="282" hidden="1"/>
    <col min="3090" max="3090" width="13.5" style="282" hidden="1"/>
    <col min="3091" max="3091" width="13" style="282" hidden="1"/>
    <col min="3092" max="3092" width="16.1640625" style="282" hidden="1"/>
    <col min="3093" max="3093" width="25.1640625" style="282" hidden="1"/>
    <col min="3094" max="3094" width="11.33203125" style="282" hidden="1"/>
    <col min="3095" max="3095" width="13.33203125" style="282" hidden="1"/>
    <col min="3096" max="3096" width="12.83203125" style="282" hidden="1"/>
    <col min="3097" max="3098" width="11.33203125" style="282" hidden="1"/>
    <col min="3099" max="3099" width="15" style="282" hidden="1"/>
    <col min="3100" max="3100" width="10.33203125" style="282" hidden="1"/>
    <col min="3101" max="3101" width="12.33203125" style="282" hidden="1"/>
    <col min="3102" max="3102" width="11.5" style="282" hidden="1"/>
    <col min="3103" max="3103" width="13" style="282" hidden="1"/>
    <col min="3104" max="3104" width="11.5" style="282" hidden="1"/>
    <col min="3105" max="3105" width="12.6640625" style="282" hidden="1"/>
    <col min="3106" max="3107" width="14.1640625" style="282" hidden="1"/>
    <col min="3108" max="3108" width="11.1640625" style="282" hidden="1"/>
    <col min="3109" max="3109" width="13" style="282" hidden="1"/>
    <col min="3110" max="3111" width="13.6640625" style="282" hidden="1"/>
    <col min="3112" max="3329" width="9.33203125" style="282" hidden="1"/>
    <col min="3330" max="3330" width="45.1640625" style="282" hidden="1"/>
    <col min="3331" max="3331" width="14.33203125" style="282" hidden="1"/>
    <col min="3332" max="3332" width="12.83203125" style="282" hidden="1"/>
    <col min="3333" max="3333" width="15.1640625" style="282" hidden="1"/>
    <col min="3334" max="3334" width="13.83203125" style="282" hidden="1"/>
    <col min="3335" max="3335" width="13" style="282" hidden="1"/>
    <col min="3336" max="3336" width="15.6640625" style="282" hidden="1"/>
    <col min="3337" max="3337" width="15.1640625" style="282" hidden="1"/>
    <col min="3338" max="3338" width="13" style="282" hidden="1"/>
    <col min="3339" max="3339" width="16.6640625" style="282" hidden="1"/>
    <col min="3340" max="3340" width="17" style="282" hidden="1"/>
    <col min="3341" max="3341" width="13" style="282" hidden="1"/>
    <col min="3342" max="3342" width="14.33203125" style="282" hidden="1"/>
    <col min="3343" max="3343" width="13.6640625" style="282" hidden="1"/>
    <col min="3344" max="3344" width="13" style="282" hidden="1"/>
    <col min="3345" max="3345" width="15" style="282" hidden="1"/>
    <col min="3346" max="3346" width="13.5" style="282" hidden="1"/>
    <col min="3347" max="3347" width="13" style="282" hidden="1"/>
    <col min="3348" max="3348" width="16.1640625" style="282" hidden="1"/>
    <col min="3349" max="3349" width="25.1640625" style="282" hidden="1"/>
    <col min="3350" max="3350" width="11.33203125" style="282" hidden="1"/>
    <col min="3351" max="3351" width="13.33203125" style="282" hidden="1"/>
    <col min="3352" max="3352" width="12.83203125" style="282" hidden="1"/>
    <col min="3353" max="3354" width="11.33203125" style="282" hidden="1"/>
    <col min="3355" max="3355" width="15" style="282" hidden="1"/>
    <col min="3356" max="3356" width="10.33203125" style="282" hidden="1"/>
    <col min="3357" max="3357" width="12.33203125" style="282" hidden="1"/>
    <col min="3358" max="3358" width="11.5" style="282" hidden="1"/>
    <col min="3359" max="3359" width="13" style="282" hidden="1"/>
    <col min="3360" max="3360" width="11.5" style="282" hidden="1"/>
    <col min="3361" max="3361" width="12.6640625" style="282" hidden="1"/>
    <col min="3362" max="3363" width="14.1640625" style="282" hidden="1"/>
    <col min="3364" max="3364" width="11.1640625" style="282" hidden="1"/>
    <col min="3365" max="3365" width="13" style="282" hidden="1"/>
    <col min="3366" max="3367" width="13.6640625" style="282" hidden="1"/>
    <col min="3368" max="3585" width="9.33203125" style="282" hidden="1"/>
    <col min="3586" max="3586" width="45.1640625" style="282" hidden="1"/>
    <col min="3587" max="3587" width="14.33203125" style="282" hidden="1"/>
    <col min="3588" max="3588" width="12.83203125" style="282" hidden="1"/>
    <col min="3589" max="3589" width="15.1640625" style="282" hidden="1"/>
    <col min="3590" max="3590" width="13.83203125" style="282" hidden="1"/>
    <col min="3591" max="3591" width="13" style="282" hidden="1"/>
    <col min="3592" max="3592" width="15.6640625" style="282" hidden="1"/>
    <col min="3593" max="3593" width="15.1640625" style="282" hidden="1"/>
    <col min="3594" max="3594" width="13" style="282" hidden="1"/>
    <col min="3595" max="3595" width="16.6640625" style="282" hidden="1"/>
    <col min="3596" max="3596" width="17" style="282" hidden="1"/>
    <col min="3597" max="3597" width="13" style="282" hidden="1"/>
    <col min="3598" max="3598" width="14.33203125" style="282" hidden="1"/>
    <col min="3599" max="3599" width="13.6640625" style="282" hidden="1"/>
    <col min="3600" max="3600" width="13" style="282" hidden="1"/>
    <col min="3601" max="3601" width="15" style="282" hidden="1"/>
    <col min="3602" max="3602" width="13.5" style="282" hidden="1"/>
    <col min="3603" max="3603" width="13" style="282" hidden="1"/>
    <col min="3604" max="3604" width="16.1640625" style="282" hidden="1"/>
    <col min="3605" max="3605" width="25.1640625" style="282" hidden="1"/>
    <col min="3606" max="3606" width="11.33203125" style="282" hidden="1"/>
    <col min="3607" max="3607" width="13.33203125" style="282" hidden="1"/>
    <col min="3608" max="3608" width="12.83203125" style="282" hidden="1"/>
    <col min="3609" max="3610" width="11.33203125" style="282" hidden="1"/>
    <col min="3611" max="3611" width="15" style="282" hidden="1"/>
    <col min="3612" max="3612" width="10.33203125" style="282" hidden="1"/>
    <col min="3613" max="3613" width="12.33203125" style="282" hidden="1"/>
    <col min="3614" max="3614" width="11.5" style="282" hidden="1"/>
    <col min="3615" max="3615" width="13" style="282" hidden="1"/>
    <col min="3616" max="3616" width="11.5" style="282" hidden="1"/>
    <col min="3617" max="3617" width="12.6640625" style="282" hidden="1"/>
    <col min="3618" max="3619" width="14.1640625" style="282" hidden="1"/>
    <col min="3620" max="3620" width="11.1640625" style="282" hidden="1"/>
    <col min="3621" max="3621" width="13" style="282" hidden="1"/>
    <col min="3622" max="3623" width="13.6640625" style="282" hidden="1"/>
    <col min="3624" max="3841" width="9.33203125" style="282" hidden="1"/>
    <col min="3842" max="3842" width="45.1640625" style="282" hidden="1"/>
    <col min="3843" max="3843" width="14.33203125" style="282" hidden="1"/>
    <col min="3844" max="3844" width="12.83203125" style="282" hidden="1"/>
    <col min="3845" max="3845" width="15.1640625" style="282" hidden="1"/>
    <col min="3846" max="3846" width="13.83203125" style="282" hidden="1"/>
    <col min="3847" max="3847" width="13" style="282" hidden="1"/>
    <col min="3848" max="3848" width="15.6640625" style="282" hidden="1"/>
    <col min="3849" max="3849" width="15.1640625" style="282" hidden="1"/>
    <col min="3850" max="3850" width="13" style="282" hidden="1"/>
    <col min="3851" max="3851" width="16.6640625" style="282" hidden="1"/>
    <col min="3852" max="3852" width="17" style="282" hidden="1"/>
    <col min="3853" max="3853" width="13" style="282" hidden="1"/>
    <col min="3854" max="3854" width="14.33203125" style="282" hidden="1"/>
    <col min="3855" max="3855" width="13.6640625" style="282" hidden="1"/>
    <col min="3856" max="3856" width="13" style="282" hidden="1"/>
    <col min="3857" max="3857" width="15" style="282" hidden="1"/>
    <col min="3858" max="3858" width="13.5" style="282" hidden="1"/>
    <col min="3859" max="3859" width="13" style="282" hidden="1"/>
    <col min="3860" max="3860" width="16.1640625" style="282" hidden="1"/>
    <col min="3861" max="3861" width="25.1640625" style="282" hidden="1"/>
    <col min="3862" max="3862" width="11.33203125" style="282" hidden="1"/>
    <col min="3863" max="3863" width="13.33203125" style="282" hidden="1"/>
    <col min="3864" max="3864" width="12.83203125" style="282" hidden="1"/>
    <col min="3865" max="3866" width="11.33203125" style="282" hidden="1"/>
    <col min="3867" max="3867" width="15" style="282" hidden="1"/>
    <col min="3868" max="3868" width="10.33203125" style="282" hidden="1"/>
    <col min="3869" max="3869" width="12.33203125" style="282" hidden="1"/>
    <col min="3870" max="3870" width="11.5" style="282" hidden="1"/>
    <col min="3871" max="3871" width="13" style="282" hidden="1"/>
    <col min="3872" max="3872" width="11.5" style="282" hidden="1"/>
    <col min="3873" max="3873" width="12.6640625" style="282" hidden="1"/>
    <col min="3874" max="3875" width="14.1640625" style="282" hidden="1"/>
    <col min="3876" max="3876" width="11.1640625" style="282" hidden="1"/>
    <col min="3877" max="3877" width="13" style="282" hidden="1"/>
    <col min="3878" max="3879" width="13.6640625" style="282" hidden="1"/>
    <col min="3880" max="4097" width="9.33203125" style="282" hidden="1"/>
    <col min="4098" max="4098" width="45.1640625" style="282" hidden="1"/>
    <col min="4099" max="4099" width="14.33203125" style="282" hidden="1"/>
    <col min="4100" max="4100" width="12.83203125" style="282" hidden="1"/>
    <col min="4101" max="4101" width="15.1640625" style="282" hidden="1"/>
    <col min="4102" max="4102" width="13.83203125" style="282" hidden="1"/>
    <col min="4103" max="4103" width="13" style="282" hidden="1"/>
    <col min="4104" max="4104" width="15.6640625" style="282" hidden="1"/>
    <col min="4105" max="4105" width="15.1640625" style="282" hidden="1"/>
    <col min="4106" max="4106" width="13" style="282" hidden="1"/>
    <col min="4107" max="4107" width="16.6640625" style="282" hidden="1"/>
    <col min="4108" max="4108" width="17" style="282" hidden="1"/>
    <col min="4109" max="4109" width="13" style="282" hidden="1"/>
    <col min="4110" max="4110" width="14.33203125" style="282" hidden="1"/>
    <col min="4111" max="4111" width="13.6640625" style="282" hidden="1"/>
    <col min="4112" max="4112" width="13" style="282" hidden="1"/>
    <col min="4113" max="4113" width="15" style="282" hidden="1"/>
    <col min="4114" max="4114" width="13.5" style="282" hidden="1"/>
    <col min="4115" max="4115" width="13" style="282" hidden="1"/>
    <col min="4116" max="4116" width="16.1640625" style="282" hidden="1"/>
    <col min="4117" max="4117" width="25.1640625" style="282" hidden="1"/>
    <col min="4118" max="4118" width="11.33203125" style="282" hidden="1"/>
    <col min="4119" max="4119" width="13.33203125" style="282" hidden="1"/>
    <col min="4120" max="4120" width="12.83203125" style="282" hidden="1"/>
    <col min="4121" max="4122" width="11.33203125" style="282" hidden="1"/>
    <col min="4123" max="4123" width="15" style="282" hidden="1"/>
    <col min="4124" max="4124" width="10.33203125" style="282" hidden="1"/>
    <col min="4125" max="4125" width="12.33203125" style="282" hidden="1"/>
    <col min="4126" max="4126" width="11.5" style="282" hidden="1"/>
    <col min="4127" max="4127" width="13" style="282" hidden="1"/>
    <col min="4128" max="4128" width="11.5" style="282" hidden="1"/>
    <col min="4129" max="4129" width="12.6640625" style="282" hidden="1"/>
    <col min="4130" max="4131" width="14.1640625" style="282" hidden="1"/>
    <col min="4132" max="4132" width="11.1640625" style="282" hidden="1"/>
    <col min="4133" max="4133" width="13" style="282" hidden="1"/>
    <col min="4134" max="4135" width="13.6640625" style="282" hidden="1"/>
    <col min="4136" max="4353" width="9.33203125" style="282" hidden="1"/>
    <col min="4354" max="4354" width="45.1640625" style="282" hidden="1"/>
    <col min="4355" max="4355" width="14.33203125" style="282" hidden="1"/>
    <col min="4356" max="4356" width="12.83203125" style="282" hidden="1"/>
    <col min="4357" max="4357" width="15.1640625" style="282" hidden="1"/>
    <col min="4358" max="4358" width="13.83203125" style="282" hidden="1"/>
    <col min="4359" max="4359" width="13" style="282" hidden="1"/>
    <col min="4360" max="4360" width="15.6640625" style="282" hidden="1"/>
    <col min="4361" max="4361" width="15.1640625" style="282" hidden="1"/>
    <col min="4362" max="4362" width="13" style="282" hidden="1"/>
    <col min="4363" max="4363" width="16.6640625" style="282" hidden="1"/>
    <col min="4364" max="4364" width="17" style="282" hidden="1"/>
    <col min="4365" max="4365" width="13" style="282" hidden="1"/>
    <col min="4366" max="4366" width="14.33203125" style="282" hidden="1"/>
    <col min="4367" max="4367" width="13.6640625" style="282" hidden="1"/>
    <col min="4368" max="4368" width="13" style="282" hidden="1"/>
    <col min="4369" max="4369" width="15" style="282" hidden="1"/>
    <col min="4370" max="4370" width="13.5" style="282" hidden="1"/>
    <col min="4371" max="4371" width="13" style="282" hidden="1"/>
    <col min="4372" max="4372" width="16.1640625" style="282" hidden="1"/>
    <col min="4373" max="4373" width="25.1640625" style="282" hidden="1"/>
    <col min="4374" max="4374" width="11.33203125" style="282" hidden="1"/>
    <col min="4375" max="4375" width="13.33203125" style="282" hidden="1"/>
    <col min="4376" max="4376" width="12.83203125" style="282" hidden="1"/>
    <col min="4377" max="4378" width="11.33203125" style="282" hidden="1"/>
    <col min="4379" max="4379" width="15" style="282" hidden="1"/>
    <col min="4380" max="4380" width="10.33203125" style="282" hidden="1"/>
    <col min="4381" max="4381" width="12.33203125" style="282" hidden="1"/>
    <col min="4382" max="4382" width="11.5" style="282" hidden="1"/>
    <col min="4383" max="4383" width="13" style="282" hidden="1"/>
    <col min="4384" max="4384" width="11.5" style="282" hidden="1"/>
    <col min="4385" max="4385" width="12.6640625" style="282" hidden="1"/>
    <col min="4386" max="4387" width="14.1640625" style="282" hidden="1"/>
    <col min="4388" max="4388" width="11.1640625" style="282" hidden="1"/>
    <col min="4389" max="4389" width="13" style="282" hidden="1"/>
    <col min="4390" max="4391" width="13.6640625" style="282" hidden="1"/>
    <col min="4392" max="4609" width="9.33203125" style="282" hidden="1"/>
    <col min="4610" max="4610" width="45.1640625" style="282" hidden="1"/>
    <col min="4611" max="4611" width="14.33203125" style="282" hidden="1"/>
    <col min="4612" max="4612" width="12.83203125" style="282" hidden="1"/>
    <col min="4613" max="4613" width="15.1640625" style="282" hidden="1"/>
    <col min="4614" max="4614" width="13.83203125" style="282" hidden="1"/>
    <col min="4615" max="4615" width="13" style="282" hidden="1"/>
    <col min="4616" max="4616" width="15.6640625" style="282" hidden="1"/>
    <col min="4617" max="4617" width="15.1640625" style="282" hidden="1"/>
    <col min="4618" max="4618" width="13" style="282" hidden="1"/>
    <col min="4619" max="4619" width="16.6640625" style="282" hidden="1"/>
    <col min="4620" max="4620" width="17" style="282" hidden="1"/>
    <col min="4621" max="4621" width="13" style="282" hidden="1"/>
    <col min="4622" max="4622" width="14.33203125" style="282" hidden="1"/>
    <col min="4623" max="4623" width="13.6640625" style="282" hidden="1"/>
    <col min="4624" max="4624" width="13" style="282" hidden="1"/>
    <col min="4625" max="4625" width="15" style="282" hidden="1"/>
    <col min="4626" max="4626" width="13.5" style="282" hidden="1"/>
    <col min="4627" max="4627" width="13" style="282" hidden="1"/>
    <col min="4628" max="4628" width="16.1640625" style="282" hidden="1"/>
    <col min="4629" max="4629" width="25.1640625" style="282" hidden="1"/>
    <col min="4630" max="4630" width="11.33203125" style="282" hidden="1"/>
    <col min="4631" max="4631" width="13.33203125" style="282" hidden="1"/>
    <col min="4632" max="4632" width="12.83203125" style="282" hidden="1"/>
    <col min="4633" max="4634" width="11.33203125" style="282" hidden="1"/>
    <col min="4635" max="4635" width="15" style="282" hidden="1"/>
    <col min="4636" max="4636" width="10.33203125" style="282" hidden="1"/>
    <col min="4637" max="4637" width="12.33203125" style="282" hidden="1"/>
    <col min="4638" max="4638" width="11.5" style="282" hidden="1"/>
    <col min="4639" max="4639" width="13" style="282" hidden="1"/>
    <col min="4640" max="4640" width="11.5" style="282" hidden="1"/>
    <col min="4641" max="4641" width="12.6640625" style="282" hidden="1"/>
    <col min="4642" max="4643" width="14.1640625" style="282" hidden="1"/>
    <col min="4644" max="4644" width="11.1640625" style="282" hidden="1"/>
    <col min="4645" max="4645" width="13" style="282" hidden="1"/>
    <col min="4646" max="4647" width="13.6640625" style="282" hidden="1"/>
    <col min="4648" max="4865" width="9.33203125" style="282" hidden="1"/>
    <col min="4866" max="4866" width="45.1640625" style="282" hidden="1"/>
    <col min="4867" max="4867" width="14.33203125" style="282" hidden="1"/>
    <col min="4868" max="4868" width="12.83203125" style="282" hidden="1"/>
    <col min="4869" max="4869" width="15.1640625" style="282" hidden="1"/>
    <col min="4870" max="4870" width="13.83203125" style="282" hidden="1"/>
    <col min="4871" max="4871" width="13" style="282" hidden="1"/>
    <col min="4872" max="4872" width="15.6640625" style="282" hidden="1"/>
    <col min="4873" max="4873" width="15.1640625" style="282" hidden="1"/>
    <col min="4874" max="4874" width="13" style="282" hidden="1"/>
    <col min="4875" max="4875" width="16.6640625" style="282" hidden="1"/>
    <col min="4876" max="4876" width="17" style="282" hidden="1"/>
    <col min="4877" max="4877" width="13" style="282" hidden="1"/>
    <col min="4878" max="4878" width="14.33203125" style="282" hidden="1"/>
    <col min="4879" max="4879" width="13.6640625" style="282" hidden="1"/>
    <col min="4880" max="4880" width="13" style="282" hidden="1"/>
    <col min="4881" max="4881" width="15" style="282" hidden="1"/>
    <col min="4882" max="4882" width="13.5" style="282" hidden="1"/>
    <col min="4883" max="4883" width="13" style="282" hidden="1"/>
    <col min="4884" max="4884" width="16.1640625" style="282" hidden="1"/>
    <col min="4885" max="4885" width="25.1640625" style="282" hidden="1"/>
    <col min="4886" max="4886" width="11.33203125" style="282" hidden="1"/>
    <col min="4887" max="4887" width="13.33203125" style="282" hidden="1"/>
    <col min="4888" max="4888" width="12.83203125" style="282" hidden="1"/>
    <col min="4889" max="4890" width="11.33203125" style="282" hidden="1"/>
    <col min="4891" max="4891" width="15" style="282" hidden="1"/>
    <col min="4892" max="4892" width="10.33203125" style="282" hidden="1"/>
    <col min="4893" max="4893" width="12.33203125" style="282" hidden="1"/>
    <col min="4894" max="4894" width="11.5" style="282" hidden="1"/>
    <col min="4895" max="4895" width="13" style="282" hidden="1"/>
    <col min="4896" max="4896" width="11.5" style="282" hidden="1"/>
    <col min="4897" max="4897" width="12.6640625" style="282" hidden="1"/>
    <col min="4898" max="4899" width="14.1640625" style="282" hidden="1"/>
    <col min="4900" max="4900" width="11.1640625" style="282" hidden="1"/>
    <col min="4901" max="4901" width="13" style="282" hidden="1"/>
    <col min="4902" max="4903" width="13.6640625" style="282" hidden="1"/>
    <col min="4904" max="5121" width="9.33203125" style="282" hidden="1"/>
    <col min="5122" max="5122" width="45.1640625" style="282" hidden="1"/>
    <col min="5123" max="5123" width="14.33203125" style="282" hidden="1"/>
    <col min="5124" max="5124" width="12.83203125" style="282" hidden="1"/>
    <col min="5125" max="5125" width="15.1640625" style="282" hidden="1"/>
    <col min="5126" max="5126" width="13.83203125" style="282" hidden="1"/>
    <col min="5127" max="5127" width="13" style="282" hidden="1"/>
    <col min="5128" max="5128" width="15.6640625" style="282" hidden="1"/>
    <col min="5129" max="5129" width="15.1640625" style="282" hidden="1"/>
    <col min="5130" max="5130" width="13" style="282" hidden="1"/>
    <col min="5131" max="5131" width="16.6640625" style="282" hidden="1"/>
    <col min="5132" max="5132" width="17" style="282" hidden="1"/>
    <col min="5133" max="5133" width="13" style="282" hidden="1"/>
    <col min="5134" max="5134" width="14.33203125" style="282" hidden="1"/>
    <col min="5135" max="5135" width="13.6640625" style="282" hidden="1"/>
    <col min="5136" max="5136" width="13" style="282" hidden="1"/>
    <col min="5137" max="5137" width="15" style="282" hidden="1"/>
    <col min="5138" max="5138" width="13.5" style="282" hidden="1"/>
    <col min="5139" max="5139" width="13" style="282" hidden="1"/>
    <col min="5140" max="5140" width="16.1640625" style="282" hidden="1"/>
    <col min="5141" max="5141" width="25.1640625" style="282" hidden="1"/>
    <col min="5142" max="5142" width="11.33203125" style="282" hidden="1"/>
    <col min="5143" max="5143" width="13.33203125" style="282" hidden="1"/>
    <col min="5144" max="5144" width="12.83203125" style="282" hidden="1"/>
    <col min="5145" max="5146" width="11.33203125" style="282" hidden="1"/>
    <col min="5147" max="5147" width="15" style="282" hidden="1"/>
    <col min="5148" max="5148" width="10.33203125" style="282" hidden="1"/>
    <col min="5149" max="5149" width="12.33203125" style="282" hidden="1"/>
    <col min="5150" max="5150" width="11.5" style="282" hidden="1"/>
    <col min="5151" max="5151" width="13" style="282" hidden="1"/>
    <col min="5152" max="5152" width="11.5" style="282" hidden="1"/>
    <col min="5153" max="5153" width="12.6640625" style="282" hidden="1"/>
    <col min="5154" max="5155" width="14.1640625" style="282" hidden="1"/>
    <col min="5156" max="5156" width="11.1640625" style="282" hidden="1"/>
    <col min="5157" max="5157" width="13" style="282" hidden="1"/>
    <col min="5158" max="5159" width="13.6640625" style="282" hidden="1"/>
    <col min="5160" max="5377" width="9.33203125" style="282" hidden="1"/>
    <col min="5378" max="5378" width="45.1640625" style="282" hidden="1"/>
    <col min="5379" max="5379" width="14.33203125" style="282" hidden="1"/>
    <col min="5380" max="5380" width="12.83203125" style="282" hidden="1"/>
    <col min="5381" max="5381" width="15.1640625" style="282" hidden="1"/>
    <col min="5382" max="5382" width="13.83203125" style="282" hidden="1"/>
    <col min="5383" max="5383" width="13" style="282" hidden="1"/>
    <col min="5384" max="5384" width="15.6640625" style="282" hidden="1"/>
    <col min="5385" max="5385" width="15.1640625" style="282" hidden="1"/>
    <col min="5386" max="5386" width="13" style="282" hidden="1"/>
    <col min="5387" max="5387" width="16.6640625" style="282" hidden="1"/>
    <col min="5388" max="5388" width="17" style="282" hidden="1"/>
    <col min="5389" max="5389" width="13" style="282" hidden="1"/>
    <col min="5390" max="5390" width="14.33203125" style="282" hidden="1"/>
    <col min="5391" max="5391" width="13.6640625" style="282" hidden="1"/>
    <col min="5392" max="5392" width="13" style="282" hidden="1"/>
    <col min="5393" max="5393" width="15" style="282" hidden="1"/>
    <col min="5394" max="5394" width="13.5" style="282" hidden="1"/>
    <col min="5395" max="5395" width="13" style="282" hidden="1"/>
    <col min="5396" max="5396" width="16.1640625" style="282" hidden="1"/>
    <col min="5397" max="5397" width="25.1640625" style="282" hidden="1"/>
    <col min="5398" max="5398" width="11.33203125" style="282" hidden="1"/>
    <col min="5399" max="5399" width="13.33203125" style="282" hidden="1"/>
    <col min="5400" max="5400" width="12.83203125" style="282" hidden="1"/>
    <col min="5401" max="5402" width="11.33203125" style="282" hidden="1"/>
    <col min="5403" max="5403" width="15" style="282" hidden="1"/>
    <col min="5404" max="5404" width="10.33203125" style="282" hidden="1"/>
    <col min="5405" max="5405" width="12.33203125" style="282" hidden="1"/>
    <col min="5406" max="5406" width="11.5" style="282" hidden="1"/>
    <col min="5407" max="5407" width="13" style="282" hidden="1"/>
    <col min="5408" max="5408" width="11.5" style="282" hidden="1"/>
    <col min="5409" max="5409" width="12.6640625" style="282" hidden="1"/>
    <col min="5410" max="5411" width="14.1640625" style="282" hidden="1"/>
    <col min="5412" max="5412" width="11.1640625" style="282" hidden="1"/>
    <col min="5413" max="5413" width="13" style="282" hidden="1"/>
    <col min="5414" max="5415" width="13.6640625" style="282" hidden="1"/>
    <col min="5416" max="5633" width="9.33203125" style="282" hidden="1"/>
    <col min="5634" max="5634" width="45.1640625" style="282" hidden="1"/>
    <col min="5635" max="5635" width="14.33203125" style="282" hidden="1"/>
    <col min="5636" max="5636" width="12.83203125" style="282" hidden="1"/>
    <col min="5637" max="5637" width="15.1640625" style="282" hidden="1"/>
    <col min="5638" max="5638" width="13.83203125" style="282" hidden="1"/>
    <col min="5639" max="5639" width="13" style="282" hidden="1"/>
    <col min="5640" max="5640" width="15.6640625" style="282" hidden="1"/>
    <col min="5641" max="5641" width="15.1640625" style="282" hidden="1"/>
    <col min="5642" max="5642" width="13" style="282" hidden="1"/>
    <col min="5643" max="5643" width="16.6640625" style="282" hidden="1"/>
    <col min="5644" max="5644" width="17" style="282" hidden="1"/>
    <col min="5645" max="5645" width="13" style="282" hidden="1"/>
    <col min="5646" max="5646" width="14.33203125" style="282" hidden="1"/>
    <col min="5647" max="5647" width="13.6640625" style="282" hidden="1"/>
    <col min="5648" max="5648" width="13" style="282" hidden="1"/>
    <col min="5649" max="5649" width="15" style="282" hidden="1"/>
    <col min="5650" max="5650" width="13.5" style="282" hidden="1"/>
    <col min="5651" max="5651" width="13" style="282" hidden="1"/>
    <col min="5652" max="5652" width="16.1640625" style="282" hidden="1"/>
    <col min="5653" max="5653" width="25.1640625" style="282" hidden="1"/>
    <col min="5654" max="5654" width="11.33203125" style="282" hidden="1"/>
    <col min="5655" max="5655" width="13.33203125" style="282" hidden="1"/>
    <col min="5656" max="5656" width="12.83203125" style="282" hidden="1"/>
    <col min="5657" max="5658" width="11.33203125" style="282" hidden="1"/>
    <col min="5659" max="5659" width="15" style="282" hidden="1"/>
    <col min="5660" max="5660" width="10.33203125" style="282" hidden="1"/>
    <col min="5661" max="5661" width="12.33203125" style="282" hidden="1"/>
    <col min="5662" max="5662" width="11.5" style="282" hidden="1"/>
    <col min="5663" max="5663" width="13" style="282" hidden="1"/>
    <col min="5664" max="5664" width="11.5" style="282" hidden="1"/>
    <col min="5665" max="5665" width="12.6640625" style="282" hidden="1"/>
    <col min="5666" max="5667" width="14.1640625" style="282" hidden="1"/>
    <col min="5668" max="5668" width="11.1640625" style="282" hidden="1"/>
    <col min="5669" max="5669" width="13" style="282" hidden="1"/>
    <col min="5670" max="5671" width="13.6640625" style="282" hidden="1"/>
    <col min="5672" max="5889" width="9.33203125" style="282" hidden="1"/>
    <col min="5890" max="5890" width="45.1640625" style="282" hidden="1"/>
    <col min="5891" max="5891" width="14.33203125" style="282" hidden="1"/>
    <col min="5892" max="5892" width="12.83203125" style="282" hidden="1"/>
    <col min="5893" max="5893" width="15.1640625" style="282" hidden="1"/>
    <col min="5894" max="5894" width="13.83203125" style="282" hidden="1"/>
    <col min="5895" max="5895" width="13" style="282" hidden="1"/>
    <col min="5896" max="5896" width="15.6640625" style="282" hidden="1"/>
    <col min="5897" max="5897" width="15.1640625" style="282" hidden="1"/>
    <col min="5898" max="5898" width="13" style="282" hidden="1"/>
    <col min="5899" max="5899" width="16.6640625" style="282" hidden="1"/>
    <col min="5900" max="5900" width="17" style="282" hidden="1"/>
    <col min="5901" max="5901" width="13" style="282" hidden="1"/>
    <col min="5902" max="5902" width="14.33203125" style="282" hidden="1"/>
    <col min="5903" max="5903" width="13.6640625" style="282" hidden="1"/>
    <col min="5904" max="5904" width="13" style="282" hidden="1"/>
    <col min="5905" max="5905" width="15" style="282" hidden="1"/>
    <col min="5906" max="5906" width="13.5" style="282" hidden="1"/>
    <col min="5907" max="5907" width="13" style="282" hidden="1"/>
    <col min="5908" max="5908" width="16.1640625" style="282" hidden="1"/>
    <col min="5909" max="5909" width="25.1640625" style="282" hidden="1"/>
    <col min="5910" max="5910" width="11.33203125" style="282" hidden="1"/>
    <col min="5911" max="5911" width="13.33203125" style="282" hidden="1"/>
    <col min="5912" max="5912" width="12.83203125" style="282" hidden="1"/>
    <col min="5913" max="5914" width="11.33203125" style="282" hidden="1"/>
    <col min="5915" max="5915" width="15" style="282" hidden="1"/>
    <col min="5916" max="5916" width="10.33203125" style="282" hidden="1"/>
    <col min="5917" max="5917" width="12.33203125" style="282" hidden="1"/>
    <col min="5918" max="5918" width="11.5" style="282" hidden="1"/>
    <col min="5919" max="5919" width="13" style="282" hidden="1"/>
    <col min="5920" max="5920" width="11.5" style="282" hidden="1"/>
    <col min="5921" max="5921" width="12.6640625" style="282" hidden="1"/>
    <col min="5922" max="5923" width="14.1640625" style="282" hidden="1"/>
    <col min="5924" max="5924" width="11.1640625" style="282" hidden="1"/>
    <col min="5925" max="5925" width="13" style="282" hidden="1"/>
    <col min="5926" max="5927" width="13.6640625" style="282" hidden="1"/>
    <col min="5928" max="6145" width="9.33203125" style="282" hidden="1"/>
    <col min="6146" max="6146" width="45.1640625" style="282" hidden="1"/>
    <col min="6147" max="6147" width="14.33203125" style="282" hidden="1"/>
    <col min="6148" max="6148" width="12.83203125" style="282" hidden="1"/>
    <col min="6149" max="6149" width="15.1640625" style="282" hidden="1"/>
    <col min="6150" max="6150" width="13.83203125" style="282" hidden="1"/>
    <col min="6151" max="6151" width="13" style="282" hidden="1"/>
    <col min="6152" max="6152" width="15.6640625" style="282" hidden="1"/>
    <col min="6153" max="6153" width="15.1640625" style="282" hidden="1"/>
    <col min="6154" max="6154" width="13" style="282" hidden="1"/>
    <col min="6155" max="6155" width="16.6640625" style="282" hidden="1"/>
    <col min="6156" max="6156" width="17" style="282" hidden="1"/>
    <col min="6157" max="6157" width="13" style="282" hidden="1"/>
    <col min="6158" max="6158" width="14.33203125" style="282" hidden="1"/>
    <col min="6159" max="6159" width="13.6640625" style="282" hidden="1"/>
    <col min="6160" max="6160" width="13" style="282" hidden="1"/>
    <col min="6161" max="6161" width="15" style="282" hidden="1"/>
    <col min="6162" max="6162" width="13.5" style="282" hidden="1"/>
    <col min="6163" max="6163" width="13" style="282" hidden="1"/>
    <col min="6164" max="6164" width="16.1640625" style="282" hidden="1"/>
    <col min="6165" max="6165" width="25.1640625" style="282" hidden="1"/>
    <col min="6166" max="6166" width="11.33203125" style="282" hidden="1"/>
    <col min="6167" max="6167" width="13.33203125" style="282" hidden="1"/>
    <col min="6168" max="6168" width="12.83203125" style="282" hidden="1"/>
    <col min="6169" max="6170" width="11.33203125" style="282" hidden="1"/>
    <col min="6171" max="6171" width="15" style="282" hidden="1"/>
    <col min="6172" max="6172" width="10.33203125" style="282" hidden="1"/>
    <col min="6173" max="6173" width="12.33203125" style="282" hidden="1"/>
    <col min="6174" max="6174" width="11.5" style="282" hidden="1"/>
    <col min="6175" max="6175" width="13" style="282" hidden="1"/>
    <col min="6176" max="6176" width="11.5" style="282" hidden="1"/>
    <col min="6177" max="6177" width="12.6640625" style="282" hidden="1"/>
    <col min="6178" max="6179" width="14.1640625" style="282" hidden="1"/>
    <col min="6180" max="6180" width="11.1640625" style="282" hidden="1"/>
    <col min="6181" max="6181" width="13" style="282" hidden="1"/>
    <col min="6182" max="6183" width="13.6640625" style="282" hidden="1"/>
    <col min="6184" max="6401" width="9.33203125" style="282" hidden="1"/>
    <col min="6402" max="6402" width="45.1640625" style="282" hidden="1"/>
    <col min="6403" max="6403" width="14.33203125" style="282" hidden="1"/>
    <col min="6404" max="6404" width="12.83203125" style="282" hidden="1"/>
    <col min="6405" max="6405" width="15.1640625" style="282" hidden="1"/>
    <col min="6406" max="6406" width="13.83203125" style="282" hidden="1"/>
    <col min="6407" max="6407" width="13" style="282" hidden="1"/>
    <col min="6408" max="6408" width="15.6640625" style="282" hidden="1"/>
    <col min="6409" max="6409" width="15.1640625" style="282" hidden="1"/>
    <col min="6410" max="6410" width="13" style="282" hidden="1"/>
    <col min="6411" max="6411" width="16.6640625" style="282" hidden="1"/>
    <col min="6412" max="6412" width="17" style="282" hidden="1"/>
    <col min="6413" max="6413" width="13" style="282" hidden="1"/>
    <col min="6414" max="6414" width="14.33203125" style="282" hidden="1"/>
    <col min="6415" max="6415" width="13.6640625" style="282" hidden="1"/>
    <col min="6416" max="6416" width="13" style="282" hidden="1"/>
    <col min="6417" max="6417" width="15" style="282" hidden="1"/>
    <col min="6418" max="6418" width="13.5" style="282" hidden="1"/>
    <col min="6419" max="6419" width="13" style="282" hidden="1"/>
    <col min="6420" max="6420" width="16.1640625" style="282" hidden="1"/>
    <col min="6421" max="6421" width="25.1640625" style="282" hidden="1"/>
    <col min="6422" max="6422" width="11.33203125" style="282" hidden="1"/>
    <col min="6423" max="6423" width="13.33203125" style="282" hidden="1"/>
    <col min="6424" max="6424" width="12.83203125" style="282" hidden="1"/>
    <col min="6425" max="6426" width="11.33203125" style="282" hidden="1"/>
    <col min="6427" max="6427" width="15" style="282" hidden="1"/>
    <col min="6428" max="6428" width="10.33203125" style="282" hidden="1"/>
    <col min="6429" max="6429" width="12.33203125" style="282" hidden="1"/>
    <col min="6430" max="6430" width="11.5" style="282" hidden="1"/>
    <col min="6431" max="6431" width="13" style="282" hidden="1"/>
    <col min="6432" max="6432" width="11.5" style="282" hidden="1"/>
    <col min="6433" max="6433" width="12.6640625" style="282" hidden="1"/>
    <col min="6434" max="6435" width="14.1640625" style="282" hidden="1"/>
    <col min="6436" max="6436" width="11.1640625" style="282" hidden="1"/>
    <col min="6437" max="6437" width="13" style="282" hidden="1"/>
    <col min="6438" max="6439" width="13.6640625" style="282" hidden="1"/>
    <col min="6440" max="6657" width="9.33203125" style="282" hidden="1"/>
    <col min="6658" max="6658" width="45.1640625" style="282" hidden="1"/>
    <col min="6659" max="6659" width="14.33203125" style="282" hidden="1"/>
    <col min="6660" max="6660" width="12.83203125" style="282" hidden="1"/>
    <col min="6661" max="6661" width="15.1640625" style="282" hidden="1"/>
    <col min="6662" max="6662" width="13.83203125" style="282" hidden="1"/>
    <col min="6663" max="6663" width="13" style="282" hidden="1"/>
    <col min="6664" max="6664" width="15.6640625" style="282" hidden="1"/>
    <col min="6665" max="6665" width="15.1640625" style="282" hidden="1"/>
    <col min="6666" max="6666" width="13" style="282" hidden="1"/>
    <col min="6667" max="6667" width="16.6640625" style="282" hidden="1"/>
    <col min="6668" max="6668" width="17" style="282" hidden="1"/>
    <col min="6669" max="6669" width="13" style="282" hidden="1"/>
    <col min="6670" max="6670" width="14.33203125" style="282" hidden="1"/>
    <col min="6671" max="6671" width="13.6640625" style="282" hidden="1"/>
    <col min="6672" max="6672" width="13" style="282" hidden="1"/>
    <col min="6673" max="6673" width="15" style="282" hidden="1"/>
    <col min="6674" max="6674" width="13.5" style="282" hidden="1"/>
    <col min="6675" max="6675" width="13" style="282" hidden="1"/>
    <col min="6676" max="6676" width="16.1640625" style="282" hidden="1"/>
    <col min="6677" max="6677" width="25.1640625" style="282" hidden="1"/>
    <col min="6678" max="6678" width="11.33203125" style="282" hidden="1"/>
    <col min="6679" max="6679" width="13.33203125" style="282" hidden="1"/>
    <col min="6680" max="6680" width="12.83203125" style="282" hidden="1"/>
    <col min="6681" max="6682" width="11.33203125" style="282" hidden="1"/>
    <col min="6683" max="6683" width="15" style="282" hidden="1"/>
    <col min="6684" max="6684" width="10.33203125" style="282" hidden="1"/>
    <col min="6685" max="6685" width="12.33203125" style="282" hidden="1"/>
    <col min="6686" max="6686" width="11.5" style="282" hidden="1"/>
    <col min="6687" max="6687" width="13" style="282" hidden="1"/>
    <col min="6688" max="6688" width="11.5" style="282" hidden="1"/>
    <col min="6689" max="6689" width="12.6640625" style="282" hidden="1"/>
    <col min="6690" max="6691" width="14.1640625" style="282" hidden="1"/>
    <col min="6692" max="6692" width="11.1640625" style="282" hidden="1"/>
    <col min="6693" max="6693" width="13" style="282" hidden="1"/>
    <col min="6694" max="6695" width="13.6640625" style="282" hidden="1"/>
    <col min="6696" max="6913" width="9.33203125" style="282" hidden="1"/>
    <col min="6914" max="6914" width="45.1640625" style="282" hidden="1"/>
    <col min="6915" max="6915" width="14.33203125" style="282" hidden="1"/>
    <col min="6916" max="6916" width="12.83203125" style="282" hidden="1"/>
    <col min="6917" max="6917" width="15.1640625" style="282" hidden="1"/>
    <col min="6918" max="6918" width="13.83203125" style="282" hidden="1"/>
    <col min="6919" max="6919" width="13" style="282" hidden="1"/>
    <col min="6920" max="6920" width="15.6640625" style="282" hidden="1"/>
    <col min="6921" max="6921" width="15.1640625" style="282" hidden="1"/>
    <col min="6922" max="6922" width="13" style="282" hidden="1"/>
    <col min="6923" max="6923" width="16.6640625" style="282" hidden="1"/>
    <col min="6924" max="6924" width="17" style="282" hidden="1"/>
    <col min="6925" max="6925" width="13" style="282" hidden="1"/>
    <col min="6926" max="6926" width="14.33203125" style="282" hidden="1"/>
    <col min="6927" max="6927" width="13.6640625" style="282" hidden="1"/>
    <col min="6928" max="6928" width="13" style="282" hidden="1"/>
    <col min="6929" max="6929" width="15" style="282" hidden="1"/>
    <col min="6930" max="6930" width="13.5" style="282" hidden="1"/>
    <col min="6931" max="6931" width="13" style="282" hidden="1"/>
    <col min="6932" max="6932" width="16.1640625" style="282" hidden="1"/>
    <col min="6933" max="6933" width="25.1640625" style="282" hidden="1"/>
    <col min="6934" max="6934" width="11.33203125" style="282" hidden="1"/>
    <col min="6935" max="6935" width="13.33203125" style="282" hidden="1"/>
    <col min="6936" max="6936" width="12.83203125" style="282" hidden="1"/>
    <col min="6937" max="6938" width="11.33203125" style="282" hidden="1"/>
    <col min="6939" max="6939" width="15" style="282" hidden="1"/>
    <col min="6940" max="6940" width="10.33203125" style="282" hidden="1"/>
    <col min="6941" max="6941" width="12.33203125" style="282" hidden="1"/>
    <col min="6942" max="6942" width="11.5" style="282" hidden="1"/>
    <col min="6943" max="6943" width="13" style="282" hidden="1"/>
    <col min="6944" max="6944" width="11.5" style="282" hidden="1"/>
    <col min="6945" max="6945" width="12.6640625" style="282" hidden="1"/>
    <col min="6946" max="6947" width="14.1640625" style="282" hidden="1"/>
    <col min="6948" max="6948" width="11.1640625" style="282" hidden="1"/>
    <col min="6949" max="6949" width="13" style="282" hidden="1"/>
    <col min="6950" max="6951" width="13.6640625" style="282" hidden="1"/>
    <col min="6952" max="7169" width="9.33203125" style="282" hidden="1"/>
    <col min="7170" max="7170" width="45.1640625" style="282" hidden="1"/>
    <col min="7171" max="7171" width="14.33203125" style="282" hidden="1"/>
    <col min="7172" max="7172" width="12.83203125" style="282" hidden="1"/>
    <col min="7173" max="7173" width="15.1640625" style="282" hidden="1"/>
    <col min="7174" max="7174" width="13.83203125" style="282" hidden="1"/>
    <col min="7175" max="7175" width="13" style="282" hidden="1"/>
    <col min="7176" max="7176" width="15.6640625" style="282" hidden="1"/>
    <col min="7177" max="7177" width="15.1640625" style="282" hidden="1"/>
    <col min="7178" max="7178" width="13" style="282" hidden="1"/>
    <col min="7179" max="7179" width="16.6640625" style="282" hidden="1"/>
    <col min="7180" max="7180" width="17" style="282" hidden="1"/>
    <col min="7181" max="7181" width="13" style="282" hidden="1"/>
    <col min="7182" max="7182" width="14.33203125" style="282" hidden="1"/>
    <col min="7183" max="7183" width="13.6640625" style="282" hidden="1"/>
    <col min="7184" max="7184" width="13" style="282" hidden="1"/>
    <col min="7185" max="7185" width="15" style="282" hidden="1"/>
    <col min="7186" max="7186" width="13.5" style="282" hidden="1"/>
    <col min="7187" max="7187" width="13" style="282" hidden="1"/>
    <col min="7188" max="7188" width="16.1640625" style="282" hidden="1"/>
    <col min="7189" max="7189" width="25.1640625" style="282" hidden="1"/>
    <col min="7190" max="7190" width="11.33203125" style="282" hidden="1"/>
    <col min="7191" max="7191" width="13.33203125" style="282" hidden="1"/>
    <col min="7192" max="7192" width="12.83203125" style="282" hidden="1"/>
    <col min="7193" max="7194" width="11.33203125" style="282" hidden="1"/>
    <col min="7195" max="7195" width="15" style="282" hidden="1"/>
    <col min="7196" max="7196" width="10.33203125" style="282" hidden="1"/>
    <col min="7197" max="7197" width="12.33203125" style="282" hidden="1"/>
    <col min="7198" max="7198" width="11.5" style="282" hidden="1"/>
    <col min="7199" max="7199" width="13" style="282" hidden="1"/>
    <col min="7200" max="7200" width="11.5" style="282" hidden="1"/>
    <col min="7201" max="7201" width="12.6640625" style="282" hidden="1"/>
    <col min="7202" max="7203" width="14.1640625" style="282" hidden="1"/>
    <col min="7204" max="7204" width="11.1640625" style="282" hidden="1"/>
    <col min="7205" max="7205" width="13" style="282" hidden="1"/>
    <col min="7206" max="7207" width="13.6640625" style="282" hidden="1"/>
    <col min="7208" max="7425" width="9.33203125" style="282" hidden="1"/>
    <col min="7426" max="7426" width="45.1640625" style="282" hidden="1"/>
    <col min="7427" max="7427" width="14.33203125" style="282" hidden="1"/>
    <col min="7428" max="7428" width="12.83203125" style="282" hidden="1"/>
    <col min="7429" max="7429" width="15.1640625" style="282" hidden="1"/>
    <col min="7430" max="7430" width="13.83203125" style="282" hidden="1"/>
    <col min="7431" max="7431" width="13" style="282" hidden="1"/>
    <col min="7432" max="7432" width="15.6640625" style="282" hidden="1"/>
    <col min="7433" max="7433" width="15.1640625" style="282" hidden="1"/>
    <col min="7434" max="7434" width="13" style="282" hidden="1"/>
    <col min="7435" max="7435" width="16.6640625" style="282" hidden="1"/>
    <col min="7436" max="7436" width="17" style="282" hidden="1"/>
    <col min="7437" max="7437" width="13" style="282" hidden="1"/>
    <col min="7438" max="7438" width="14.33203125" style="282" hidden="1"/>
    <col min="7439" max="7439" width="13.6640625" style="282" hidden="1"/>
    <col min="7440" max="7440" width="13" style="282" hidden="1"/>
    <col min="7441" max="7441" width="15" style="282" hidden="1"/>
    <col min="7442" max="7442" width="13.5" style="282" hidden="1"/>
    <col min="7443" max="7443" width="13" style="282" hidden="1"/>
    <col min="7444" max="7444" width="16.1640625" style="282" hidden="1"/>
    <col min="7445" max="7445" width="25.1640625" style="282" hidden="1"/>
    <col min="7446" max="7446" width="11.33203125" style="282" hidden="1"/>
    <col min="7447" max="7447" width="13.33203125" style="282" hidden="1"/>
    <col min="7448" max="7448" width="12.83203125" style="282" hidden="1"/>
    <col min="7449" max="7450" width="11.33203125" style="282" hidden="1"/>
    <col min="7451" max="7451" width="15" style="282" hidden="1"/>
    <col min="7452" max="7452" width="10.33203125" style="282" hidden="1"/>
    <col min="7453" max="7453" width="12.33203125" style="282" hidden="1"/>
    <col min="7454" max="7454" width="11.5" style="282" hidden="1"/>
    <col min="7455" max="7455" width="13" style="282" hidden="1"/>
    <col min="7456" max="7456" width="11.5" style="282" hidden="1"/>
    <col min="7457" max="7457" width="12.6640625" style="282" hidden="1"/>
    <col min="7458" max="7459" width="14.1640625" style="282" hidden="1"/>
    <col min="7460" max="7460" width="11.1640625" style="282" hidden="1"/>
    <col min="7461" max="7461" width="13" style="282" hidden="1"/>
    <col min="7462" max="7463" width="13.6640625" style="282" hidden="1"/>
    <col min="7464" max="7681" width="9.33203125" style="282" hidden="1"/>
    <col min="7682" max="7682" width="45.1640625" style="282" hidden="1"/>
    <col min="7683" max="7683" width="14.33203125" style="282" hidden="1"/>
    <col min="7684" max="7684" width="12.83203125" style="282" hidden="1"/>
    <col min="7685" max="7685" width="15.1640625" style="282" hidden="1"/>
    <col min="7686" max="7686" width="13.83203125" style="282" hidden="1"/>
    <col min="7687" max="7687" width="13" style="282" hidden="1"/>
    <col min="7688" max="7688" width="15.6640625" style="282" hidden="1"/>
    <col min="7689" max="7689" width="15.1640625" style="282" hidden="1"/>
    <col min="7690" max="7690" width="13" style="282" hidden="1"/>
    <col min="7691" max="7691" width="16.6640625" style="282" hidden="1"/>
    <col min="7692" max="7692" width="17" style="282" hidden="1"/>
    <col min="7693" max="7693" width="13" style="282" hidden="1"/>
    <col min="7694" max="7694" width="14.33203125" style="282" hidden="1"/>
    <col min="7695" max="7695" width="13.6640625" style="282" hidden="1"/>
    <col min="7696" max="7696" width="13" style="282" hidden="1"/>
    <col min="7697" max="7697" width="15" style="282" hidden="1"/>
    <col min="7698" max="7698" width="13.5" style="282" hidden="1"/>
    <col min="7699" max="7699" width="13" style="282" hidden="1"/>
    <col min="7700" max="7700" width="16.1640625" style="282" hidden="1"/>
    <col min="7701" max="7701" width="25.1640625" style="282" hidden="1"/>
    <col min="7702" max="7702" width="11.33203125" style="282" hidden="1"/>
    <col min="7703" max="7703" width="13.33203125" style="282" hidden="1"/>
    <col min="7704" max="7704" width="12.83203125" style="282" hidden="1"/>
    <col min="7705" max="7706" width="11.33203125" style="282" hidden="1"/>
    <col min="7707" max="7707" width="15" style="282" hidden="1"/>
    <col min="7708" max="7708" width="10.33203125" style="282" hidden="1"/>
    <col min="7709" max="7709" width="12.33203125" style="282" hidden="1"/>
    <col min="7710" max="7710" width="11.5" style="282" hidden="1"/>
    <col min="7711" max="7711" width="13" style="282" hidden="1"/>
    <col min="7712" max="7712" width="11.5" style="282" hidden="1"/>
    <col min="7713" max="7713" width="12.6640625" style="282" hidden="1"/>
    <col min="7714" max="7715" width="14.1640625" style="282" hidden="1"/>
    <col min="7716" max="7716" width="11.1640625" style="282" hidden="1"/>
    <col min="7717" max="7717" width="13" style="282" hidden="1"/>
    <col min="7718" max="7719" width="13.6640625" style="282" hidden="1"/>
    <col min="7720" max="7937" width="9.33203125" style="282" hidden="1"/>
    <col min="7938" max="7938" width="45.1640625" style="282" hidden="1"/>
    <col min="7939" max="7939" width="14.33203125" style="282" hidden="1"/>
    <col min="7940" max="7940" width="12.83203125" style="282" hidden="1"/>
    <col min="7941" max="7941" width="15.1640625" style="282" hidden="1"/>
    <col min="7942" max="7942" width="13.83203125" style="282" hidden="1"/>
    <col min="7943" max="7943" width="13" style="282" hidden="1"/>
    <col min="7944" max="7944" width="15.6640625" style="282" hidden="1"/>
    <col min="7945" max="7945" width="15.1640625" style="282" hidden="1"/>
    <col min="7946" max="7946" width="13" style="282" hidden="1"/>
    <col min="7947" max="7947" width="16.6640625" style="282" hidden="1"/>
    <col min="7948" max="7948" width="17" style="282" hidden="1"/>
    <col min="7949" max="7949" width="13" style="282" hidden="1"/>
    <col min="7950" max="7950" width="14.33203125" style="282" hidden="1"/>
    <col min="7951" max="7951" width="13.6640625" style="282" hidden="1"/>
    <col min="7952" max="7952" width="13" style="282" hidden="1"/>
    <col min="7953" max="7953" width="15" style="282" hidden="1"/>
    <col min="7954" max="7954" width="13.5" style="282" hidden="1"/>
    <col min="7955" max="7955" width="13" style="282" hidden="1"/>
    <col min="7956" max="7956" width="16.1640625" style="282" hidden="1"/>
    <col min="7957" max="7957" width="25.1640625" style="282" hidden="1"/>
    <col min="7958" max="7958" width="11.33203125" style="282" hidden="1"/>
    <col min="7959" max="7959" width="13.33203125" style="282" hidden="1"/>
    <col min="7960" max="7960" width="12.83203125" style="282" hidden="1"/>
    <col min="7961" max="7962" width="11.33203125" style="282" hidden="1"/>
    <col min="7963" max="7963" width="15" style="282" hidden="1"/>
    <col min="7964" max="7964" width="10.33203125" style="282" hidden="1"/>
    <col min="7965" max="7965" width="12.33203125" style="282" hidden="1"/>
    <col min="7966" max="7966" width="11.5" style="282" hidden="1"/>
    <col min="7967" max="7967" width="13" style="282" hidden="1"/>
    <col min="7968" max="7968" width="11.5" style="282" hidden="1"/>
    <col min="7969" max="7969" width="12.6640625" style="282" hidden="1"/>
    <col min="7970" max="7971" width="14.1640625" style="282" hidden="1"/>
    <col min="7972" max="7972" width="11.1640625" style="282" hidden="1"/>
    <col min="7973" max="7973" width="13" style="282" hidden="1"/>
    <col min="7974" max="7975" width="13.6640625" style="282" hidden="1"/>
    <col min="7976" max="8193" width="9.33203125" style="282" hidden="1"/>
    <col min="8194" max="8194" width="45.1640625" style="282" hidden="1"/>
    <col min="8195" max="8195" width="14.33203125" style="282" hidden="1"/>
    <col min="8196" max="8196" width="12.83203125" style="282" hidden="1"/>
    <col min="8197" max="8197" width="15.1640625" style="282" hidden="1"/>
    <col min="8198" max="8198" width="13.83203125" style="282" hidden="1"/>
    <col min="8199" max="8199" width="13" style="282" hidden="1"/>
    <col min="8200" max="8200" width="15.6640625" style="282" hidden="1"/>
    <col min="8201" max="8201" width="15.1640625" style="282" hidden="1"/>
    <col min="8202" max="8202" width="13" style="282" hidden="1"/>
    <col min="8203" max="8203" width="16.6640625" style="282" hidden="1"/>
    <col min="8204" max="8204" width="17" style="282" hidden="1"/>
    <col min="8205" max="8205" width="13" style="282" hidden="1"/>
    <col min="8206" max="8206" width="14.33203125" style="282" hidden="1"/>
    <col min="8207" max="8207" width="13.6640625" style="282" hidden="1"/>
    <col min="8208" max="8208" width="13" style="282" hidden="1"/>
    <col min="8209" max="8209" width="15" style="282" hidden="1"/>
    <col min="8210" max="8210" width="13.5" style="282" hidden="1"/>
    <col min="8211" max="8211" width="13" style="282" hidden="1"/>
    <col min="8212" max="8212" width="16.1640625" style="282" hidden="1"/>
    <col min="8213" max="8213" width="25.1640625" style="282" hidden="1"/>
    <col min="8214" max="8214" width="11.33203125" style="282" hidden="1"/>
    <col min="8215" max="8215" width="13.33203125" style="282" hidden="1"/>
    <col min="8216" max="8216" width="12.83203125" style="282" hidden="1"/>
    <col min="8217" max="8218" width="11.33203125" style="282" hidden="1"/>
    <col min="8219" max="8219" width="15" style="282" hidden="1"/>
    <col min="8220" max="8220" width="10.33203125" style="282" hidden="1"/>
    <col min="8221" max="8221" width="12.33203125" style="282" hidden="1"/>
    <col min="8222" max="8222" width="11.5" style="282" hidden="1"/>
    <col min="8223" max="8223" width="13" style="282" hidden="1"/>
    <col min="8224" max="8224" width="11.5" style="282" hidden="1"/>
    <col min="8225" max="8225" width="12.6640625" style="282" hidden="1"/>
    <col min="8226" max="8227" width="14.1640625" style="282" hidden="1"/>
    <col min="8228" max="8228" width="11.1640625" style="282" hidden="1"/>
    <col min="8229" max="8229" width="13" style="282" hidden="1"/>
    <col min="8230" max="8231" width="13.6640625" style="282" hidden="1"/>
    <col min="8232" max="8449" width="9.33203125" style="282" hidden="1"/>
    <col min="8450" max="8450" width="45.1640625" style="282" hidden="1"/>
    <col min="8451" max="8451" width="14.33203125" style="282" hidden="1"/>
    <col min="8452" max="8452" width="12.83203125" style="282" hidden="1"/>
    <col min="8453" max="8453" width="15.1640625" style="282" hidden="1"/>
    <col min="8454" max="8454" width="13.83203125" style="282" hidden="1"/>
    <col min="8455" max="8455" width="13" style="282" hidden="1"/>
    <col min="8456" max="8456" width="15.6640625" style="282" hidden="1"/>
    <col min="8457" max="8457" width="15.1640625" style="282" hidden="1"/>
    <col min="8458" max="8458" width="13" style="282" hidden="1"/>
    <col min="8459" max="8459" width="16.6640625" style="282" hidden="1"/>
    <col min="8460" max="8460" width="17" style="282" hidden="1"/>
    <col min="8461" max="8461" width="13" style="282" hidden="1"/>
    <col min="8462" max="8462" width="14.33203125" style="282" hidden="1"/>
    <col min="8463" max="8463" width="13.6640625" style="282" hidden="1"/>
    <col min="8464" max="8464" width="13" style="282" hidden="1"/>
    <col min="8465" max="8465" width="15" style="282" hidden="1"/>
    <col min="8466" max="8466" width="13.5" style="282" hidden="1"/>
    <col min="8467" max="8467" width="13" style="282" hidden="1"/>
    <col min="8468" max="8468" width="16.1640625" style="282" hidden="1"/>
    <col min="8469" max="8469" width="25.1640625" style="282" hidden="1"/>
    <col min="8470" max="8470" width="11.33203125" style="282" hidden="1"/>
    <col min="8471" max="8471" width="13.33203125" style="282" hidden="1"/>
    <col min="8472" max="8472" width="12.83203125" style="282" hidden="1"/>
    <col min="8473" max="8474" width="11.33203125" style="282" hidden="1"/>
    <col min="8475" max="8475" width="15" style="282" hidden="1"/>
    <col min="8476" max="8476" width="10.33203125" style="282" hidden="1"/>
    <col min="8477" max="8477" width="12.33203125" style="282" hidden="1"/>
    <col min="8478" max="8478" width="11.5" style="282" hidden="1"/>
    <col min="8479" max="8479" width="13" style="282" hidden="1"/>
    <col min="8480" max="8480" width="11.5" style="282" hidden="1"/>
    <col min="8481" max="8481" width="12.6640625" style="282" hidden="1"/>
    <col min="8482" max="8483" width="14.1640625" style="282" hidden="1"/>
    <col min="8484" max="8484" width="11.1640625" style="282" hidden="1"/>
    <col min="8485" max="8485" width="13" style="282" hidden="1"/>
    <col min="8486" max="8487" width="13.6640625" style="282" hidden="1"/>
    <col min="8488" max="8705" width="9.33203125" style="282" hidden="1"/>
    <col min="8706" max="8706" width="45.1640625" style="282" hidden="1"/>
    <col min="8707" max="8707" width="14.33203125" style="282" hidden="1"/>
    <col min="8708" max="8708" width="12.83203125" style="282" hidden="1"/>
    <col min="8709" max="8709" width="15.1640625" style="282" hidden="1"/>
    <col min="8710" max="8710" width="13.83203125" style="282" hidden="1"/>
    <col min="8711" max="8711" width="13" style="282" hidden="1"/>
    <col min="8712" max="8712" width="15.6640625" style="282" hidden="1"/>
    <col min="8713" max="8713" width="15.1640625" style="282" hidden="1"/>
    <col min="8714" max="8714" width="13" style="282" hidden="1"/>
    <col min="8715" max="8715" width="16.6640625" style="282" hidden="1"/>
    <col min="8716" max="8716" width="17" style="282" hidden="1"/>
    <col min="8717" max="8717" width="13" style="282" hidden="1"/>
    <col min="8718" max="8718" width="14.33203125" style="282" hidden="1"/>
    <col min="8719" max="8719" width="13.6640625" style="282" hidden="1"/>
    <col min="8720" max="8720" width="13" style="282" hidden="1"/>
    <col min="8721" max="8721" width="15" style="282" hidden="1"/>
    <col min="8722" max="8722" width="13.5" style="282" hidden="1"/>
    <col min="8723" max="8723" width="13" style="282" hidden="1"/>
    <col min="8724" max="8724" width="16.1640625" style="282" hidden="1"/>
    <col min="8725" max="8725" width="25.1640625" style="282" hidden="1"/>
    <col min="8726" max="8726" width="11.33203125" style="282" hidden="1"/>
    <col min="8727" max="8727" width="13.33203125" style="282" hidden="1"/>
    <col min="8728" max="8728" width="12.83203125" style="282" hidden="1"/>
    <col min="8729" max="8730" width="11.33203125" style="282" hidden="1"/>
    <col min="8731" max="8731" width="15" style="282" hidden="1"/>
    <col min="8732" max="8732" width="10.33203125" style="282" hidden="1"/>
    <col min="8733" max="8733" width="12.33203125" style="282" hidden="1"/>
    <col min="8734" max="8734" width="11.5" style="282" hidden="1"/>
    <col min="8735" max="8735" width="13" style="282" hidden="1"/>
    <col min="8736" max="8736" width="11.5" style="282" hidden="1"/>
    <col min="8737" max="8737" width="12.6640625" style="282" hidden="1"/>
    <col min="8738" max="8739" width="14.1640625" style="282" hidden="1"/>
    <col min="8740" max="8740" width="11.1640625" style="282" hidden="1"/>
    <col min="8741" max="8741" width="13" style="282" hidden="1"/>
    <col min="8742" max="8743" width="13.6640625" style="282" hidden="1"/>
    <col min="8744" max="8961" width="9.33203125" style="282" hidden="1"/>
    <col min="8962" max="8962" width="45.1640625" style="282" hidden="1"/>
    <col min="8963" max="8963" width="14.33203125" style="282" hidden="1"/>
    <col min="8964" max="8964" width="12.83203125" style="282" hidden="1"/>
    <col min="8965" max="8965" width="15.1640625" style="282" hidden="1"/>
    <col min="8966" max="8966" width="13.83203125" style="282" hidden="1"/>
    <col min="8967" max="8967" width="13" style="282" hidden="1"/>
    <col min="8968" max="8968" width="15.6640625" style="282" hidden="1"/>
    <col min="8969" max="8969" width="15.1640625" style="282" hidden="1"/>
    <col min="8970" max="8970" width="13" style="282" hidden="1"/>
    <col min="8971" max="8971" width="16.6640625" style="282" hidden="1"/>
    <col min="8972" max="8972" width="17" style="282" hidden="1"/>
    <col min="8973" max="8973" width="13" style="282" hidden="1"/>
    <col min="8974" max="8974" width="14.33203125" style="282" hidden="1"/>
    <col min="8975" max="8975" width="13.6640625" style="282" hidden="1"/>
    <col min="8976" max="8976" width="13" style="282" hidden="1"/>
    <col min="8977" max="8977" width="15" style="282" hidden="1"/>
    <col min="8978" max="8978" width="13.5" style="282" hidden="1"/>
    <col min="8979" max="8979" width="13" style="282" hidden="1"/>
    <col min="8980" max="8980" width="16.1640625" style="282" hidden="1"/>
    <col min="8981" max="8981" width="25.1640625" style="282" hidden="1"/>
    <col min="8982" max="8982" width="11.33203125" style="282" hidden="1"/>
    <col min="8983" max="8983" width="13.33203125" style="282" hidden="1"/>
    <col min="8984" max="8984" width="12.83203125" style="282" hidden="1"/>
    <col min="8985" max="8986" width="11.33203125" style="282" hidden="1"/>
    <col min="8987" max="8987" width="15" style="282" hidden="1"/>
    <col min="8988" max="8988" width="10.33203125" style="282" hidden="1"/>
    <col min="8989" max="8989" width="12.33203125" style="282" hidden="1"/>
    <col min="8990" max="8990" width="11.5" style="282" hidden="1"/>
    <col min="8991" max="8991" width="13" style="282" hidden="1"/>
    <col min="8992" max="8992" width="11.5" style="282" hidden="1"/>
    <col min="8993" max="8993" width="12.6640625" style="282" hidden="1"/>
    <col min="8994" max="8995" width="14.1640625" style="282" hidden="1"/>
    <col min="8996" max="8996" width="11.1640625" style="282" hidden="1"/>
    <col min="8997" max="8997" width="13" style="282" hidden="1"/>
    <col min="8998" max="8999" width="13.6640625" style="282" hidden="1"/>
    <col min="9000" max="9217" width="9.33203125" style="282" hidden="1"/>
    <col min="9218" max="9218" width="45.1640625" style="282" hidden="1"/>
    <col min="9219" max="9219" width="14.33203125" style="282" hidden="1"/>
    <col min="9220" max="9220" width="12.83203125" style="282" hidden="1"/>
    <col min="9221" max="9221" width="15.1640625" style="282" hidden="1"/>
    <col min="9222" max="9222" width="13.83203125" style="282" hidden="1"/>
    <col min="9223" max="9223" width="13" style="282" hidden="1"/>
    <col min="9224" max="9224" width="15.6640625" style="282" hidden="1"/>
    <col min="9225" max="9225" width="15.1640625" style="282" hidden="1"/>
    <col min="9226" max="9226" width="13" style="282" hidden="1"/>
    <col min="9227" max="9227" width="16.6640625" style="282" hidden="1"/>
    <col min="9228" max="9228" width="17" style="282" hidden="1"/>
    <col min="9229" max="9229" width="13" style="282" hidden="1"/>
    <col min="9230" max="9230" width="14.33203125" style="282" hidden="1"/>
    <col min="9231" max="9231" width="13.6640625" style="282" hidden="1"/>
    <col min="9232" max="9232" width="13" style="282" hidden="1"/>
    <col min="9233" max="9233" width="15" style="282" hidden="1"/>
    <col min="9234" max="9234" width="13.5" style="282" hidden="1"/>
    <col min="9235" max="9235" width="13" style="282" hidden="1"/>
    <col min="9236" max="9236" width="16.1640625" style="282" hidden="1"/>
    <col min="9237" max="9237" width="25.1640625" style="282" hidden="1"/>
    <col min="9238" max="9238" width="11.33203125" style="282" hidden="1"/>
    <col min="9239" max="9239" width="13.33203125" style="282" hidden="1"/>
    <col min="9240" max="9240" width="12.83203125" style="282" hidden="1"/>
    <col min="9241" max="9242" width="11.33203125" style="282" hidden="1"/>
    <col min="9243" max="9243" width="15" style="282" hidden="1"/>
    <col min="9244" max="9244" width="10.33203125" style="282" hidden="1"/>
    <col min="9245" max="9245" width="12.33203125" style="282" hidden="1"/>
    <col min="9246" max="9246" width="11.5" style="282" hidden="1"/>
    <col min="9247" max="9247" width="13" style="282" hidden="1"/>
    <col min="9248" max="9248" width="11.5" style="282" hidden="1"/>
    <col min="9249" max="9249" width="12.6640625" style="282" hidden="1"/>
    <col min="9250" max="9251" width="14.1640625" style="282" hidden="1"/>
    <col min="9252" max="9252" width="11.1640625" style="282" hidden="1"/>
    <col min="9253" max="9253" width="13" style="282" hidden="1"/>
    <col min="9254" max="9255" width="13.6640625" style="282" hidden="1"/>
    <col min="9256" max="9473" width="9.33203125" style="282" hidden="1"/>
    <col min="9474" max="9474" width="45.1640625" style="282" hidden="1"/>
    <col min="9475" max="9475" width="14.33203125" style="282" hidden="1"/>
    <col min="9476" max="9476" width="12.83203125" style="282" hidden="1"/>
    <col min="9477" max="9477" width="15.1640625" style="282" hidden="1"/>
    <col min="9478" max="9478" width="13.83203125" style="282" hidden="1"/>
    <col min="9479" max="9479" width="13" style="282" hidden="1"/>
    <col min="9480" max="9480" width="15.6640625" style="282" hidden="1"/>
    <col min="9481" max="9481" width="15.1640625" style="282" hidden="1"/>
    <col min="9482" max="9482" width="13" style="282" hidden="1"/>
    <col min="9483" max="9483" width="16.6640625" style="282" hidden="1"/>
    <col min="9484" max="9484" width="17" style="282" hidden="1"/>
    <col min="9485" max="9485" width="13" style="282" hidden="1"/>
    <col min="9486" max="9486" width="14.33203125" style="282" hidden="1"/>
    <col min="9487" max="9487" width="13.6640625" style="282" hidden="1"/>
    <col min="9488" max="9488" width="13" style="282" hidden="1"/>
    <col min="9489" max="9489" width="15" style="282" hidden="1"/>
    <col min="9490" max="9490" width="13.5" style="282" hidden="1"/>
    <col min="9491" max="9491" width="13" style="282" hidden="1"/>
    <col min="9492" max="9492" width="16.1640625" style="282" hidden="1"/>
    <col min="9493" max="9493" width="25.1640625" style="282" hidden="1"/>
    <col min="9494" max="9494" width="11.33203125" style="282" hidden="1"/>
    <col min="9495" max="9495" width="13.33203125" style="282" hidden="1"/>
    <col min="9496" max="9496" width="12.83203125" style="282" hidden="1"/>
    <col min="9497" max="9498" width="11.33203125" style="282" hidden="1"/>
    <col min="9499" max="9499" width="15" style="282" hidden="1"/>
    <col min="9500" max="9500" width="10.33203125" style="282" hidden="1"/>
    <col min="9501" max="9501" width="12.33203125" style="282" hidden="1"/>
    <col min="9502" max="9502" width="11.5" style="282" hidden="1"/>
    <col min="9503" max="9503" width="13" style="282" hidden="1"/>
    <col min="9504" max="9504" width="11.5" style="282" hidden="1"/>
    <col min="9505" max="9505" width="12.6640625" style="282" hidden="1"/>
    <col min="9506" max="9507" width="14.1640625" style="282" hidden="1"/>
    <col min="9508" max="9508" width="11.1640625" style="282" hidden="1"/>
    <col min="9509" max="9509" width="13" style="282" hidden="1"/>
    <col min="9510" max="9511" width="13.6640625" style="282" hidden="1"/>
    <col min="9512" max="9729" width="9.33203125" style="282" hidden="1"/>
    <col min="9730" max="9730" width="45.1640625" style="282" hidden="1"/>
    <col min="9731" max="9731" width="14.33203125" style="282" hidden="1"/>
    <col min="9732" max="9732" width="12.83203125" style="282" hidden="1"/>
    <col min="9733" max="9733" width="15.1640625" style="282" hidden="1"/>
    <col min="9734" max="9734" width="13.83203125" style="282" hidden="1"/>
    <col min="9735" max="9735" width="13" style="282" hidden="1"/>
    <col min="9736" max="9736" width="15.6640625" style="282" hidden="1"/>
    <col min="9737" max="9737" width="15.1640625" style="282" hidden="1"/>
    <col min="9738" max="9738" width="13" style="282" hidden="1"/>
    <col min="9739" max="9739" width="16.6640625" style="282" hidden="1"/>
    <col min="9740" max="9740" width="17" style="282" hidden="1"/>
    <col min="9741" max="9741" width="13" style="282" hidden="1"/>
    <col min="9742" max="9742" width="14.33203125" style="282" hidden="1"/>
    <col min="9743" max="9743" width="13.6640625" style="282" hidden="1"/>
    <col min="9744" max="9744" width="13" style="282" hidden="1"/>
    <col min="9745" max="9745" width="15" style="282" hidden="1"/>
    <col min="9746" max="9746" width="13.5" style="282" hidden="1"/>
    <col min="9747" max="9747" width="13" style="282" hidden="1"/>
    <col min="9748" max="9748" width="16.1640625" style="282" hidden="1"/>
    <col min="9749" max="9749" width="25.1640625" style="282" hidden="1"/>
    <col min="9750" max="9750" width="11.33203125" style="282" hidden="1"/>
    <col min="9751" max="9751" width="13.33203125" style="282" hidden="1"/>
    <col min="9752" max="9752" width="12.83203125" style="282" hidden="1"/>
    <col min="9753" max="9754" width="11.33203125" style="282" hidden="1"/>
    <col min="9755" max="9755" width="15" style="282" hidden="1"/>
    <col min="9756" max="9756" width="10.33203125" style="282" hidden="1"/>
    <col min="9757" max="9757" width="12.33203125" style="282" hidden="1"/>
    <col min="9758" max="9758" width="11.5" style="282" hidden="1"/>
    <col min="9759" max="9759" width="13" style="282" hidden="1"/>
    <col min="9760" max="9760" width="11.5" style="282" hidden="1"/>
    <col min="9761" max="9761" width="12.6640625" style="282" hidden="1"/>
    <col min="9762" max="9763" width="14.1640625" style="282" hidden="1"/>
    <col min="9764" max="9764" width="11.1640625" style="282" hidden="1"/>
    <col min="9765" max="9765" width="13" style="282" hidden="1"/>
    <col min="9766" max="9767" width="13.6640625" style="282" hidden="1"/>
    <col min="9768" max="9985" width="9.33203125" style="282" hidden="1"/>
    <col min="9986" max="9986" width="45.1640625" style="282" hidden="1"/>
    <col min="9987" max="9987" width="14.33203125" style="282" hidden="1"/>
    <col min="9988" max="9988" width="12.83203125" style="282" hidden="1"/>
    <col min="9989" max="9989" width="15.1640625" style="282" hidden="1"/>
    <col min="9990" max="9990" width="13.83203125" style="282" hidden="1"/>
    <col min="9991" max="9991" width="13" style="282" hidden="1"/>
    <col min="9992" max="9992" width="15.6640625" style="282" hidden="1"/>
    <col min="9993" max="9993" width="15.1640625" style="282" hidden="1"/>
    <col min="9994" max="9994" width="13" style="282" hidden="1"/>
    <col min="9995" max="9995" width="16.6640625" style="282" hidden="1"/>
    <col min="9996" max="9996" width="17" style="282" hidden="1"/>
    <col min="9997" max="9997" width="13" style="282" hidden="1"/>
    <col min="9998" max="9998" width="14.33203125" style="282" hidden="1"/>
    <col min="9999" max="9999" width="13.6640625" style="282" hidden="1"/>
    <col min="10000" max="10000" width="13" style="282" hidden="1"/>
    <col min="10001" max="10001" width="15" style="282" hidden="1"/>
    <col min="10002" max="10002" width="13.5" style="282" hidden="1"/>
    <col min="10003" max="10003" width="13" style="282" hidden="1"/>
    <col min="10004" max="10004" width="16.1640625" style="282" hidden="1"/>
    <col min="10005" max="10005" width="25.1640625" style="282" hidden="1"/>
    <col min="10006" max="10006" width="11.33203125" style="282" hidden="1"/>
    <col min="10007" max="10007" width="13.33203125" style="282" hidden="1"/>
    <col min="10008" max="10008" width="12.83203125" style="282" hidden="1"/>
    <col min="10009" max="10010" width="11.33203125" style="282" hidden="1"/>
    <col min="10011" max="10011" width="15" style="282" hidden="1"/>
    <col min="10012" max="10012" width="10.33203125" style="282" hidden="1"/>
    <col min="10013" max="10013" width="12.33203125" style="282" hidden="1"/>
    <col min="10014" max="10014" width="11.5" style="282" hidden="1"/>
    <col min="10015" max="10015" width="13" style="282" hidden="1"/>
    <col min="10016" max="10016" width="11.5" style="282" hidden="1"/>
    <col min="10017" max="10017" width="12.6640625" style="282" hidden="1"/>
    <col min="10018" max="10019" width="14.1640625" style="282" hidden="1"/>
    <col min="10020" max="10020" width="11.1640625" style="282" hidden="1"/>
    <col min="10021" max="10021" width="13" style="282" hidden="1"/>
    <col min="10022" max="10023" width="13.6640625" style="282" hidden="1"/>
    <col min="10024" max="10241" width="9.33203125" style="282" hidden="1"/>
    <col min="10242" max="10242" width="45.1640625" style="282" hidden="1"/>
    <col min="10243" max="10243" width="14.33203125" style="282" hidden="1"/>
    <col min="10244" max="10244" width="12.83203125" style="282" hidden="1"/>
    <col min="10245" max="10245" width="15.1640625" style="282" hidden="1"/>
    <col min="10246" max="10246" width="13.83203125" style="282" hidden="1"/>
    <col min="10247" max="10247" width="13" style="282" hidden="1"/>
    <col min="10248" max="10248" width="15.6640625" style="282" hidden="1"/>
    <col min="10249" max="10249" width="15.1640625" style="282" hidden="1"/>
    <col min="10250" max="10250" width="13" style="282" hidden="1"/>
    <col min="10251" max="10251" width="16.6640625" style="282" hidden="1"/>
    <col min="10252" max="10252" width="17" style="282" hidden="1"/>
    <col min="10253" max="10253" width="13" style="282" hidden="1"/>
    <col min="10254" max="10254" width="14.33203125" style="282" hidden="1"/>
    <col min="10255" max="10255" width="13.6640625" style="282" hidden="1"/>
    <col min="10256" max="10256" width="13" style="282" hidden="1"/>
    <col min="10257" max="10257" width="15" style="282" hidden="1"/>
    <col min="10258" max="10258" width="13.5" style="282" hidden="1"/>
    <col min="10259" max="10259" width="13" style="282" hidden="1"/>
    <col min="10260" max="10260" width="16.1640625" style="282" hidden="1"/>
    <col min="10261" max="10261" width="25.1640625" style="282" hidden="1"/>
    <col min="10262" max="10262" width="11.33203125" style="282" hidden="1"/>
    <col min="10263" max="10263" width="13.33203125" style="282" hidden="1"/>
    <col min="10264" max="10264" width="12.83203125" style="282" hidden="1"/>
    <col min="10265" max="10266" width="11.33203125" style="282" hidden="1"/>
    <col min="10267" max="10267" width="15" style="282" hidden="1"/>
    <col min="10268" max="10268" width="10.33203125" style="282" hidden="1"/>
    <col min="10269" max="10269" width="12.33203125" style="282" hidden="1"/>
    <col min="10270" max="10270" width="11.5" style="282" hidden="1"/>
    <col min="10271" max="10271" width="13" style="282" hidden="1"/>
    <col min="10272" max="10272" width="11.5" style="282" hidden="1"/>
    <col min="10273" max="10273" width="12.6640625" style="282" hidden="1"/>
    <col min="10274" max="10275" width="14.1640625" style="282" hidden="1"/>
    <col min="10276" max="10276" width="11.1640625" style="282" hidden="1"/>
    <col min="10277" max="10277" width="13" style="282" hidden="1"/>
    <col min="10278" max="10279" width="13.6640625" style="282" hidden="1"/>
    <col min="10280" max="10497" width="9.33203125" style="282" hidden="1"/>
    <col min="10498" max="10498" width="45.1640625" style="282" hidden="1"/>
    <col min="10499" max="10499" width="14.33203125" style="282" hidden="1"/>
    <col min="10500" max="10500" width="12.83203125" style="282" hidden="1"/>
    <col min="10501" max="10501" width="15.1640625" style="282" hidden="1"/>
    <col min="10502" max="10502" width="13.83203125" style="282" hidden="1"/>
    <col min="10503" max="10503" width="13" style="282" hidden="1"/>
    <col min="10504" max="10504" width="15.6640625" style="282" hidden="1"/>
    <col min="10505" max="10505" width="15.1640625" style="282" hidden="1"/>
    <col min="10506" max="10506" width="13" style="282" hidden="1"/>
    <col min="10507" max="10507" width="16.6640625" style="282" hidden="1"/>
    <col min="10508" max="10508" width="17" style="282" hidden="1"/>
    <col min="10509" max="10509" width="13" style="282" hidden="1"/>
    <col min="10510" max="10510" width="14.33203125" style="282" hidden="1"/>
    <col min="10511" max="10511" width="13.6640625" style="282" hidden="1"/>
    <col min="10512" max="10512" width="13" style="282" hidden="1"/>
    <col min="10513" max="10513" width="15" style="282" hidden="1"/>
    <col min="10514" max="10514" width="13.5" style="282" hidden="1"/>
    <col min="10515" max="10515" width="13" style="282" hidden="1"/>
    <col min="10516" max="10516" width="16.1640625" style="282" hidden="1"/>
    <col min="10517" max="10517" width="25.1640625" style="282" hidden="1"/>
    <col min="10518" max="10518" width="11.33203125" style="282" hidden="1"/>
    <col min="10519" max="10519" width="13.33203125" style="282" hidden="1"/>
    <col min="10520" max="10520" width="12.83203125" style="282" hidden="1"/>
    <col min="10521" max="10522" width="11.33203125" style="282" hidden="1"/>
    <col min="10523" max="10523" width="15" style="282" hidden="1"/>
    <col min="10524" max="10524" width="10.33203125" style="282" hidden="1"/>
    <col min="10525" max="10525" width="12.33203125" style="282" hidden="1"/>
    <col min="10526" max="10526" width="11.5" style="282" hidden="1"/>
    <col min="10527" max="10527" width="13" style="282" hidden="1"/>
    <col min="10528" max="10528" width="11.5" style="282" hidden="1"/>
    <col min="10529" max="10529" width="12.6640625" style="282" hidden="1"/>
    <col min="10530" max="10531" width="14.1640625" style="282" hidden="1"/>
    <col min="10532" max="10532" width="11.1640625" style="282" hidden="1"/>
    <col min="10533" max="10533" width="13" style="282" hidden="1"/>
    <col min="10534" max="10535" width="13.6640625" style="282" hidden="1"/>
    <col min="10536" max="10753" width="9.33203125" style="282" hidden="1"/>
    <col min="10754" max="10754" width="45.1640625" style="282" hidden="1"/>
    <col min="10755" max="10755" width="14.33203125" style="282" hidden="1"/>
    <col min="10756" max="10756" width="12.83203125" style="282" hidden="1"/>
    <col min="10757" max="10757" width="15.1640625" style="282" hidden="1"/>
    <col min="10758" max="10758" width="13.83203125" style="282" hidden="1"/>
    <col min="10759" max="10759" width="13" style="282" hidden="1"/>
    <col min="10760" max="10760" width="15.6640625" style="282" hidden="1"/>
    <col min="10761" max="10761" width="15.1640625" style="282" hidden="1"/>
    <col min="10762" max="10762" width="13" style="282" hidden="1"/>
    <col min="10763" max="10763" width="16.6640625" style="282" hidden="1"/>
    <col min="10764" max="10764" width="17" style="282" hidden="1"/>
    <col min="10765" max="10765" width="13" style="282" hidden="1"/>
    <col min="10766" max="10766" width="14.33203125" style="282" hidden="1"/>
    <col min="10767" max="10767" width="13.6640625" style="282" hidden="1"/>
    <col min="10768" max="10768" width="13" style="282" hidden="1"/>
    <col min="10769" max="10769" width="15" style="282" hidden="1"/>
    <col min="10770" max="10770" width="13.5" style="282" hidden="1"/>
    <col min="10771" max="10771" width="13" style="282" hidden="1"/>
    <col min="10772" max="10772" width="16.1640625" style="282" hidden="1"/>
    <col min="10773" max="10773" width="25.1640625" style="282" hidden="1"/>
    <col min="10774" max="10774" width="11.33203125" style="282" hidden="1"/>
    <col min="10775" max="10775" width="13.33203125" style="282" hidden="1"/>
    <col min="10776" max="10776" width="12.83203125" style="282" hidden="1"/>
    <col min="10777" max="10778" width="11.33203125" style="282" hidden="1"/>
    <col min="10779" max="10779" width="15" style="282" hidden="1"/>
    <col min="10780" max="10780" width="10.33203125" style="282" hidden="1"/>
    <col min="10781" max="10781" width="12.33203125" style="282" hidden="1"/>
    <col min="10782" max="10782" width="11.5" style="282" hidden="1"/>
    <col min="10783" max="10783" width="13" style="282" hidden="1"/>
    <col min="10784" max="10784" width="11.5" style="282" hidden="1"/>
    <col min="10785" max="10785" width="12.6640625" style="282" hidden="1"/>
    <col min="10786" max="10787" width="14.1640625" style="282" hidden="1"/>
    <col min="10788" max="10788" width="11.1640625" style="282" hidden="1"/>
    <col min="10789" max="10789" width="13" style="282" hidden="1"/>
    <col min="10790" max="10791" width="13.6640625" style="282" hidden="1"/>
    <col min="10792" max="11009" width="9.33203125" style="282" hidden="1"/>
    <col min="11010" max="11010" width="45.1640625" style="282" hidden="1"/>
    <col min="11011" max="11011" width="14.33203125" style="282" hidden="1"/>
    <col min="11012" max="11012" width="12.83203125" style="282" hidden="1"/>
    <col min="11013" max="11013" width="15.1640625" style="282" hidden="1"/>
    <col min="11014" max="11014" width="13.83203125" style="282" hidden="1"/>
    <col min="11015" max="11015" width="13" style="282" hidden="1"/>
    <col min="11016" max="11016" width="15.6640625" style="282" hidden="1"/>
    <col min="11017" max="11017" width="15.1640625" style="282" hidden="1"/>
    <col min="11018" max="11018" width="13" style="282" hidden="1"/>
    <col min="11019" max="11019" width="16.6640625" style="282" hidden="1"/>
    <col min="11020" max="11020" width="17" style="282" hidden="1"/>
    <col min="11021" max="11021" width="13" style="282" hidden="1"/>
    <col min="11022" max="11022" width="14.33203125" style="282" hidden="1"/>
    <col min="11023" max="11023" width="13.6640625" style="282" hidden="1"/>
    <col min="11024" max="11024" width="13" style="282" hidden="1"/>
    <col min="11025" max="11025" width="15" style="282" hidden="1"/>
    <col min="11026" max="11026" width="13.5" style="282" hidden="1"/>
    <col min="11027" max="11027" width="13" style="282" hidden="1"/>
    <col min="11028" max="11028" width="16.1640625" style="282" hidden="1"/>
    <col min="11029" max="11029" width="25.1640625" style="282" hidden="1"/>
    <col min="11030" max="11030" width="11.33203125" style="282" hidden="1"/>
    <col min="11031" max="11031" width="13.33203125" style="282" hidden="1"/>
    <col min="11032" max="11032" width="12.83203125" style="282" hidden="1"/>
    <col min="11033" max="11034" width="11.33203125" style="282" hidden="1"/>
    <col min="11035" max="11035" width="15" style="282" hidden="1"/>
    <col min="11036" max="11036" width="10.33203125" style="282" hidden="1"/>
    <col min="11037" max="11037" width="12.33203125" style="282" hidden="1"/>
    <col min="11038" max="11038" width="11.5" style="282" hidden="1"/>
    <col min="11039" max="11039" width="13" style="282" hidden="1"/>
    <col min="11040" max="11040" width="11.5" style="282" hidden="1"/>
    <col min="11041" max="11041" width="12.6640625" style="282" hidden="1"/>
    <col min="11042" max="11043" width="14.1640625" style="282" hidden="1"/>
    <col min="11044" max="11044" width="11.1640625" style="282" hidden="1"/>
    <col min="11045" max="11045" width="13" style="282" hidden="1"/>
    <col min="11046" max="11047" width="13.6640625" style="282" hidden="1"/>
    <col min="11048" max="11265" width="9.33203125" style="282" hidden="1"/>
    <col min="11266" max="11266" width="45.1640625" style="282" hidden="1"/>
    <col min="11267" max="11267" width="14.33203125" style="282" hidden="1"/>
    <col min="11268" max="11268" width="12.83203125" style="282" hidden="1"/>
    <col min="11269" max="11269" width="15.1640625" style="282" hidden="1"/>
    <col min="11270" max="11270" width="13.83203125" style="282" hidden="1"/>
    <col min="11271" max="11271" width="13" style="282" hidden="1"/>
    <col min="11272" max="11272" width="15.6640625" style="282" hidden="1"/>
    <col min="11273" max="11273" width="15.1640625" style="282" hidden="1"/>
    <col min="11274" max="11274" width="13" style="282" hidden="1"/>
    <col min="11275" max="11275" width="16.6640625" style="282" hidden="1"/>
    <col min="11276" max="11276" width="17" style="282" hidden="1"/>
    <col min="11277" max="11277" width="13" style="282" hidden="1"/>
    <col min="11278" max="11278" width="14.33203125" style="282" hidden="1"/>
    <col min="11279" max="11279" width="13.6640625" style="282" hidden="1"/>
    <col min="11280" max="11280" width="13" style="282" hidden="1"/>
    <col min="11281" max="11281" width="15" style="282" hidden="1"/>
    <col min="11282" max="11282" width="13.5" style="282" hidden="1"/>
    <col min="11283" max="11283" width="13" style="282" hidden="1"/>
    <col min="11284" max="11284" width="16.1640625" style="282" hidden="1"/>
    <col min="11285" max="11285" width="25.1640625" style="282" hidden="1"/>
    <col min="11286" max="11286" width="11.33203125" style="282" hidden="1"/>
    <col min="11287" max="11287" width="13.33203125" style="282" hidden="1"/>
    <col min="11288" max="11288" width="12.83203125" style="282" hidden="1"/>
    <col min="11289" max="11290" width="11.33203125" style="282" hidden="1"/>
    <col min="11291" max="11291" width="15" style="282" hidden="1"/>
    <col min="11292" max="11292" width="10.33203125" style="282" hidden="1"/>
    <col min="11293" max="11293" width="12.33203125" style="282" hidden="1"/>
    <col min="11294" max="11294" width="11.5" style="282" hidden="1"/>
    <col min="11295" max="11295" width="13" style="282" hidden="1"/>
    <col min="11296" max="11296" width="11.5" style="282" hidden="1"/>
    <col min="11297" max="11297" width="12.6640625" style="282" hidden="1"/>
    <col min="11298" max="11299" width="14.1640625" style="282" hidden="1"/>
    <col min="11300" max="11300" width="11.1640625" style="282" hidden="1"/>
    <col min="11301" max="11301" width="13" style="282" hidden="1"/>
    <col min="11302" max="11303" width="13.6640625" style="282" hidden="1"/>
    <col min="11304" max="11521" width="9.33203125" style="282" hidden="1"/>
    <col min="11522" max="11522" width="45.1640625" style="282" hidden="1"/>
    <col min="11523" max="11523" width="14.33203125" style="282" hidden="1"/>
    <col min="11524" max="11524" width="12.83203125" style="282" hidden="1"/>
    <col min="11525" max="11525" width="15.1640625" style="282" hidden="1"/>
    <col min="11526" max="11526" width="13.83203125" style="282" hidden="1"/>
    <col min="11527" max="11527" width="13" style="282" hidden="1"/>
    <col min="11528" max="11528" width="15.6640625" style="282" hidden="1"/>
    <col min="11529" max="11529" width="15.1640625" style="282" hidden="1"/>
    <col min="11530" max="11530" width="13" style="282" hidden="1"/>
    <col min="11531" max="11531" width="16.6640625" style="282" hidden="1"/>
    <col min="11532" max="11532" width="17" style="282" hidden="1"/>
    <col min="11533" max="11533" width="13" style="282" hidden="1"/>
    <col min="11534" max="11534" width="14.33203125" style="282" hidden="1"/>
    <col min="11535" max="11535" width="13.6640625" style="282" hidden="1"/>
    <col min="11536" max="11536" width="13" style="282" hidden="1"/>
    <col min="11537" max="11537" width="15" style="282" hidden="1"/>
    <col min="11538" max="11538" width="13.5" style="282" hidden="1"/>
    <col min="11539" max="11539" width="13" style="282" hidden="1"/>
    <col min="11540" max="11540" width="16.1640625" style="282" hidden="1"/>
    <col min="11541" max="11541" width="25.1640625" style="282" hidden="1"/>
    <col min="11542" max="11542" width="11.33203125" style="282" hidden="1"/>
    <col min="11543" max="11543" width="13.33203125" style="282" hidden="1"/>
    <col min="11544" max="11544" width="12.83203125" style="282" hidden="1"/>
    <col min="11545" max="11546" width="11.33203125" style="282" hidden="1"/>
    <col min="11547" max="11547" width="15" style="282" hidden="1"/>
    <col min="11548" max="11548" width="10.33203125" style="282" hidden="1"/>
    <col min="11549" max="11549" width="12.33203125" style="282" hidden="1"/>
    <col min="11550" max="11550" width="11.5" style="282" hidden="1"/>
    <col min="11551" max="11551" width="13" style="282" hidden="1"/>
    <col min="11552" max="11552" width="11.5" style="282" hidden="1"/>
    <col min="11553" max="11553" width="12.6640625" style="282" hidden="1"/>
    <col min="11554" max="11555" width="14.1640625" style="282" hidden="1"/>
    <col min="11556" max="11556" width="11.1640625" style="282" hidden="1"/>
    <col min="11557" max="11557" width="13" style="282" hidden="1"/>
    <col min="11558" max="11559" width="13.6640625" style="282" hidden="1"/>
    <col min="11560" max="11777" width="9.33203125" style="282" hidden="1"/>
    <col min="11778" max="11778" width="45.1640625" style="282" hidden="1"/>
    <col min="11779" max="11779" width="14.33203125" style="282" hidden="1"/>
    <col min="11780" max="11780" width="12.83203125" style="282" hidden="1"/>
    <col min="11781" max="11781" width="15.1640625" style="282" hidden="1"/>
    <col min="11782" max="11782" width="13.83203125" style="282" hidden="1"/>
    <col min="11783" max="11783" width="13" style="282" hidden="1"/>
    <col min="11784" max="11784" width="15.6640625" style="282" hidden="1"/>
    <col min="11785" max="11785" width="15.1640625" style="282" hidden="1"/>
    <col min="11786" max="11786" width="13" style="282" hidden="1"/>
    <col min="11787" max="11787" width="16.6640625" style="282" hidden="1"/>
    <col min="11788" max="11788" width="17" style="282" hidden="1"/>
    <col min="11789" max="11789" width="13" style="282" hidden="1"/>
    <col min="11790" max="11790" width="14.33203125" style="282" hidden="1"/>
    <col min="11791" max="11791" width="13.6640625" style="282" hidden="1"/>
    <col min="11792" max="11792" width="13" style="282" hidden="1"/>
    <col min="11793" max="11793" width="15" style="282" hidden="1"/>
    <col min="11794" max="11794" width="13.5" style="282" hidden="1"/>
    <col min="11795" max="11795" width="13" style="282" hidden="1"/>
    <col min="11796" max="11796" width="16.1640625" style="282" hidden="1"/>
    <col min="11797" max="11797" width="25.1640625" style="282" hidden="1"/>
    <col min="11798" max="11798" width="11.33203125" style="282" hidden="1"/>
    <col min="11799" max="11799" width="13.33203125" style="282" hidden="1"/>
    <col min="11800" max="11800" width="12.83203125" style="282" hidden="1"/>
    <col min="11801" max="11802" width="11.33203125" style="282" hidden="1"/>
    <col min="11803" max="11803" width="15" style="282" hidden="1"/>
    <col min="11804" max="11804" width="10.33203125" style="282" hidden="1"/>
    <col min="11805" max="11805" width="12.33203125" style="282" hidden="1"/>
    <col min="11806" max="11806" width="11.5" style="282" hidden="1"/>
    <col min="11807" max="11807" width="13" style="282" hidden="1"/>
    <col min="11808" max="11808" width="11.5" style="282" hidden="1"/>
    <col min="11809" max="11809" width="12.6640625" style="282" hidden="1"/>
    <col min="11810" max="11811" width="14.1640625" style="282" hidden="1"/>
    <col min="11812" max="11812" width="11.1640625" style="282" hidden="1"/>
    <col min="11813" max="11813" width="13" style="282" hidden="1"/>
    <col min="11814" max="11815" width="13.6640625" style="282" hidden="1"/>
    <col min="11816" max="12033" width="9.33203125" style="282" hidden="1"/>
    <col min="12034" max="12034" width="45.1640625" style="282" hidden="1"/>
    <col min="12035" max="12035" width="14.33203125" style="282" hidden="1"/>
    <col min="12036" max="12036" width="12.83203125" style="282" hidden="1"/>
    <col min="12037" max="12037" width="15.1640625" style="282" hidden="1"/>
    <col min="12038" max="12038" width="13.83203125" style="282" hidden="1"/>
    <col min="12039" max="12039" width="13" style="282" hidden="1"/>
    <col min="12040" max="12040" width="15.6640625" style="282" hidden="1"/>
    <col min="12041" max="12041" width="15.1640625" style="282" hidden="1"/>
    <col min="12042" max="12042" width="13" style="282" hidden="1"/>
    <col min="12043" max="12043" width="16.6640625" style="282" hidden="1"/>
    <col min="12044" max="12044" width="17" style="282" hidden="1"/>
    <col min="12045" max="12045" width="13" style="282" hidden="1"/>
    <col min="12046" max="12046" width="14.33203125" style="282" hidden="1"/>
    <col min="12047" max="12047" width="13.6640625" style="282" hidden="1"/>
    <col min="12048" max="12048" width="13" style="282" hidden="1"/>
    <col min="12049" max="12049" width="15" style="282" hidden="1"/>
    <col min="12050" max="12050" width="13.5" style="282" hidden="1"/>
    <col min="12051" max="12051" width="13" style="282" hidden="1"/>
    <col min="12052" max="12052" width="16.1640625" style="282" hidden="1"/>
    <col min="12053" max="12053" width="25.1640625" style="282" hidden="1"/>
    <col min="12054" max="12054" width="11.33203125" style="282" hidden="1"/>
    <col min="12055" max="12055" width="13.33203125" style="282" hidden="1"/>
    <col min="12056" max="12056" width="12.83203125" style="282" hidden="1"/>
    <col min="12057" max="12058" width="11.33203125" style="282" hidden="1"/>
    <col min="12059" max="12059" width="15" style="282" hidden="1"/>
    <col min="12060" max="12060" width="10.33203125" style="282" hidden="1"/>
    <col min="12061" max="12061" width="12.33203125" style="282" hidden="1"/>
    <col min="12062" max="12062" width="11.5" style="282" hidden="1"/>
    <col min="12063" max="12063" width="13" style="282" hidden="1"/>
    <col min="12064" max="12064" width="11.5" style="282" hidden="1"/>
    <col min="12065" max="12065" width="12.6640625" style="282" hidden="1"/>
    <col min="12066" max="12067" width="14.1640625" style="282" hidden="1"/>
    <col min="12068" max="12068" width="11.1640625" style="282" hidden="1"/>
    <col min="12069" max="12069" width="13" style="282" hidden="1"/>
    <col min="12070" max="12071" width="13.6640625" style="282" hidden="1"/>
    <col min="12072" max="12289" width="9.33203125" style="282" hidden="1"/>
    <col min="12290" max="12290" width="45.1640625" style="282" hidden="1"/>
    <col min="12291" max="12291" width="14.33203125" style="282" hidden="1"/>
    <col min="12292" max="12292" width="12.83203125" style="282" hidden="1"/>
    <col min="12293" max="12293" width="15.1640625" style="282" hidden="1"/>
    <col min="12294" max="12294" width="13.83203125" style="282" hidden="1"/>
    <col min="12295" max="12295" width="13" style="282" hidden="1"/>
    <col min="12296" max="12296" width="15.6640625" style="282" hidden="1"/>
    <col min="12297" max="12297" width="15.1640625" style="282" hidden="1"/>
    <col min="12298" max="12298" width="13" style="282" hidden="1"/>
    <col min="12299" max="12299" width="16.6640625" style="282" hidden="1"/>
    <col min="12300" max="12300" width="17" style="282" hidden="1"/>
    <col min="12301" max="12301" width="13" style="282" hidden="1"/>
    <col min="12302" max="12302" width="14.33203125" style="282" hidden="1"/>
    <col min="12303" max="12303" width="13.6640625" style="282" hidden="1"/>
    <col min="12304" max="12304" width="13" style="282" hidden="1"/>
    <col min="12305" max="12305" width="15" style="282" hidden="1"/>
    <col min="12306" max="12306" width="13.5" style="282" hidden="1"/>
    <col min="12307" max="12307" width="13" style="282" hidden="1"/>
    <col min="12308" max="12308" width="16.1640625" style="282" hidden="1"/>
    <col min="12309" max="12309" width="25.1640625" style="282" hidden="1"/>
    <col min="12310" max="12310" width="11.33203125" style="282" hidden="1"/>
    <col min="12311" max="12311" width="13.33203125" style="282" hidden="1"/>
    <col min="12312" max="12312" width="12.83203125" style="282" hidden="1"/>
    <col min="12313" max="12314" width="11.33203125" style="282" hidden="1"/>
    <col min="12315" max="12315" width="15" style="282" hidden="1"/>
    <col min="12316" max="12316" width="10.33203125" style="282" hidden="1"/>
    <col min="12317" max="12317" width="12.33203125" style="282" hidden="1"/>
    <col min="12318" max="12318" width="11.5" style="282" hidden="1"/>
    <col min="12319" max="12319" width="13" style="282" hidden="1"/>
    <col min="12320" max="12320" width="11.5" style="282" hidden="1"/>
    <col min="12321" max="12321" width="12.6640625" style="282" hidden="1"/>
    <col min="12322" max="12323" width="14.1640625" style="282" hidden="1"/>
    <col min="12324" max="12324" width="11.1640625" style="282" hidden="1"/>
    <col min="12325" max="12325" width="13" style="282" hidden="1"/>
    <col min="12326" max="12327" width="13.6640625" style="282" hidden="1"/>
    <col min="12328" max="12545" width="9.33203125" style="282" hidden="1"/>
    <col min="12546" max="12546" width="45.1640625" style="282" hidden="1"/>
    <col min="12547" max="12547" width="14.33203125" style="282" hidden="1"/>
    <col min="12548" max="12548" width="12.83203125" style="282" hidden="1"/>
    <col min="12549" max="12549" width="15.1640625" style="282" hidden="1"/>
    <col min="12550" max="12550" width="13.83203125" style="282" hidden="1"/>
    <col min="12551" max="12551" width="13" style="282" hidden="1"/>
    <col min="12552" max="12552" width="15.6640625" style="282" hidden="1"/>
    <col min="12553" max="12553" width="15.1640625" style="282" hidden="1"/>
    <col min="12554" max="12554" width="13" style="282" hidden="1"/>
    <col min="12555" max="12555" width="16.6640625" style="282" hidden="1"/>
    <col min="12556" max="12556" width="17" style="282" hidden="1"/>
    <col min="12557" max="12557" width="13" style="282" hidden="1"/>
    <col min="12558" max="12558" width="14.33203125" style="282" hidden="1"/>
    <col min="12559" max="12559" width="13.6640625" style="282" hidden="1"/>
    <col min="12560" max="12560" width="13" style="282" hidden="1"/>
    <col min="12561" max="12561" width="15" style="282" hidden="1"/>
    <col min="12562" max="12562" width="13.5" style="282" hidden="1"/>
    <col min="12563" max="12563" width="13" style="282" hidden="1"/>
    <col min="12564" max="12564" width="16.1640625" style="282" hidden="1"/>
    <col min="12565" max="12565" width="25.1640625" style="282" hidden="1"/>
    <col min="12566" max="12566" width="11.33203125" style="282" hidden="1"/>
    <col min="12567" max="12567" width="13.33203125" style="282" hidden="1"/>
    <col min="12568" max="12568" width="12.83203125" style="282" hidden="1"/>
    <col min="12569" max="12570" width="11.33203125" style="282" hidden="1"/>
    <col min="12571" max="12571" width="15" style="282" hidden="1"/>
    <col min="12572" max="12572" width="10.33203125" style="282" hidden="1"/>
    <col min="12573" max="12573" width="12.33203125" style="282" hidden="1"/>
    <col min="12574" max="12574" width="11.5" style="282" hidden="1"/>
    <col min="12575" max="12575" width="13" style="282" hidden="1"/>
    <col min="12576" max="12576" width="11.5" style="282" hidden="1"/>
    <col min="12577" max="12577" width="12.6640625" style="282" hidden="1"/>
    <col min="12578" max="12579" width="14.1640625" style="282" hidden="1"/>
    <col min="12580" max="12580" width="11.1640625" style="282" hidden="1"/>
    <col min="12581" max="12581" width="13" style="282" hidden="1"/>
    <col min="12582" max="12583" width="13.6640625" style="282" hidden="1"/>
    <col min="12584" max="12801" width="9.33203125" style="282" hidden="1"/>
    <col min="12802" max="12802" width="45.1640625" style="282" hidden="1"/>
    <col min="12803" max="12803" width="14.33203125" style="282" hidden="1"/>
    <col min="12804" max="12804" width="12.83203125" style="282" hidden="1"/>
    <col min="12805" max="12805" width="15.1640625" style="282" hidden="1"/>
    <col min="12806" max="12806" width="13.83203125" style="282" hidden="1"/>
    <col min="12807" max="12807" width="13" style="282" hidden="1"/>
    <col min="12808" max="12808" width="15.6640625" style="282" hidden="1"/>
    <col min="12809" max="12809" width="15.1640625" style="282" hidden="1"/>
    <col min="12810" max="12810" width="13" style="282" hidden="1"/>
    <col min="12811" max="12811" width="16.6640625" style="282" hidden="1"/>
    <col min="12812" max="12812" width="17" style="282" hidden="1"/>
    <col min="12813" max="12813" width="13" style="282" hidden="1"/>
    <col min="12814" max="12814" width="14.33203125" style="282" hidden="1"/>
    <col min="12815" max="12815" width="13.6640625" style="282" hidden="1"/>
    <col min="12816" max="12816" width="13" style="282" hidden="1"/>
    <col min="12817" max="12817" width="15" style="282" hidden="1"/>
    <col min="12818" max="12818" width="13.5" style="282" hidden="1"/>
    <col min="12819" max="12819" width="13" style="282" hidden="1"/>
    <col min="12820" max="12820" width="16.1640625" style="282" hidden="1"/>
    <col min="12821" max="12821" width="25.1640625" style="282" hidden="1"/>
    <col min="12822" max="12822" width="11.33203125" style="282" hidden="1"/>
    <col min="12823" max="12823" width="13.33203125" style="282" hidden="1"/>
    <col min="12824" max="12824" width="12.83203125" style="282" hidden="1"/>
    <col min="12825" max="12826" width="11.33203125" style="282" hidden="1"/>
    <col min="12827" max="12827" width="15" style="282" hidden="1"/>
    <col min="12828" max="12828" width="10.33203125" style="282" hidden="1"/>
    <col min="12829" max="12829" width="12.33203125" style="282" hidden="1"/>
    <col min="12830" max="12830" width="11.5" style="282" hidden="1"/>
    <col min="12831" max="12831" width="13" style="282" hidden="1"/>
    <col min="12832" max="12832" width="11.5" style="282" hidden="1"/>
    <col min="12833" max="12833" width="12.6640625" style="282" hidden="1"/>
    <col min="12834" max="12835" width="14.1640625" style="282" hidden="1"/>
    <col min="12836" max="12836" width="11.1640625" style="282" hidden="1"/>
    <col min="12837" max="12837" width="13" style="282" hidden="1"/>
    <col min="12838" max="12839" width="13.6640625" style="282" hidden="1"/>
    <col min="12840" max="13057" width="9.33203125" style="282" hidden="1"/>
    <col min="13058" max="13058" width="45.1640625" style="282" hidden="1"/>
    <col min="13059" max="13059" width="14.33203125" style="282" hidden="1"/>
    <col min="13060" max="13060" width="12.83203125" style="282" hidden="1"/>
    <col min="13061" max="13061" width="15.1640625" style="282" hidden="1"/>
    <col min="13062" max="13062" width="13.83203125" style="282" hidden="1"/>
    <col min="13063" max="13063" width="13" style="282" hidden="1"/>
    <col min="13064" max="13064" width="15.6640625" style="282" hidden="1"/>
    <col min="13065" max="13065" width="15.1640625" style="282" hidden="1"/>
    <col min="13066" max="13066" width="13" style="282" hidden="1"/>
    <col min="13067" max="13067" width="16.6640625" style="282" hidden="1"/>
    <col min="13068" max="13068" width="17" style="282" hidden="1"/>
    <col min="13069" max="13069" width="13" style="282" hidden="1"/>
    <col min="13070" max="13070" width="14.33203125" style="282" hidden="1"/>
    <col min="13071" max="13071" width="13.6640625" style="282" hidden="1"/>
    <col min="13072" max="13072" width="13" style="282" hidden="1"/>
    <col min="13073" max="13073" width="15" style="282" hidden="1"/>
    <col min="13074" max="13074" width="13.5" style="282" hidden="1"/>
    <col min="13075" max="13075" width="13" style="282" hidden="1"/>
    <col min="13076" max="13076" width="16.1640625" style="282" hidden="1"/>
    <col min="13077" max="13077" width="25.1640625" style="282" hidden="1"/>
    <col min="13078" max="13078" width="11.33203125" style="282" hidden="1"/>
    <col min="13079" max="13079" width="13.33203125" style="282" hidden="1"/>
    <col min="13080" max="13080" width="12.83203125" style="282" hidden="1"/>
    <col min="13081" max="13082" width="11.33203125" style="282" hidden="1"/>
    <col min="13083" max="13083" width="15" style="282" hidden="1"/>
    <col min="13084" max="13084" width="10.33203125" style="282" hidden="1"/>
    <col min="13085" max="13085" width="12.33203125" style="282" hidden="1"/>
    <col min="13086" max="13086" width="11.5" style="282" hidden="1"/>
    <col min="13087" max="13087" width="13" style="282" hidden="1"/>
    <col min="13088" max="13088" width="11.5" style="282" hidden="1"/>
    <col min="13089" max="13089" width="12.6640625" style="282" hidden="1"/>
    <col min="13090" max="13091" width="14.1640625" style="282" hidden="1"/>
    <col min="13092" max="13092" width="11.1640625" style="282" hidden="1"/>
    <col min="13093" max="13093" width="13" style="282" hidden="1"/>
    <col min="13094" max="13095" width="13.6640625" style="282" hidden="1"/>
    <col min="13096" max="13313" width="9.33203125" style="282" hidden="1"/>
    <col min="13314" max="13314" width="45.1640625" style="282" hidden="1"/>
    <col min="13315" max="13315" width="14.33203125" style="282" hidden="1"/>
    <col min="13316" max="13316" width="12.83203125" style="282" hidden="1"/>
    <col min="13317" max="13317" width="15.1640625" style="282" hidden="1"/>
    <col min="13318" max="13318" width="13.83203125" style="282" hidden="1"/>
    <col min="13319" max="13319" width="13" style="282" hidden="1"/>
    <col min="13320" max="13320" width="15.6640625" style="282" hidden="1"/>
    <col min="13321" max="13321" width="15.1640625" style="282" hidden="1"/>
    <col min="13322" max="13322" width="13" style="282" hidden="1"/>
    <col min="13323" max="13323" width="16.6640625" style="282" hidden="1"/>
    <col min="13324" max="13324" width="17" style="282" hidden="1"/>
    <col min="13325" max="13325" width="13" style="282" hidden="1"/>
    <col min="13326" max="13326" width="14.33203125" style="282" hidden="1"/>
    <col min="13327" max="13327" width="13.6640625" style="282" hidden="1"/>
    <col min="13328" max="13328" width="13" style="282" hidden="1"/>
    <col min="13329" max="13329" width="15" style="282" hidden="1"/>
    <col min="13330" max="13330" width="13.5" style="282" hidden="1"/>
    <col min="13331" max="13331" width="13" style="282" hidden="1"/>
    <col min="13332" max="13332" width="16.1640625" style="282" hidden="1"/>
    <col min="13333" max="13333" width="25.1640625" style="282" hidden="1"/>
    <col min="13334" max="13334" width="11.33203125" style="282" hidden="1"/>
    <col min="13335" max="13335" width="13.33203125" style="282" hidden="1"/>
    <col min="13336" max="13336" width="12.83203125" style="282" hidden="1"/>
    <col min="13337" max="13338" width="11.33203125" style="282" hidden="1"/>
    <col min="13339" max="13339" width="15" style="282" hidden="1"/>
    <col min="13340" max="13340" width="10.33203125" style="282" hidden="1"/>
    <col min="13341" max="13341" width="12.33203125" style="282" hidden="1"/>
    <col min="13342" max="13342" width="11.5" style="282" hidden="1"/>
    <col min="13343" max="13343" width="13" style="282" hidden="1"/>
    <col min="13344" max="13344" width="11.5" style="282" hidden="1"/>
    <col min="13345" max="13345" width="12.6640625" style="282" hidden="1"/>
    <col min="13346" max="13347" width="14.1640625" style="282" hidden="1"/>
    <col min="13348" max="13348" width="11.1640625" style="282" hidden="1"/>
    <col min="13349" max="13349" width="13" style="282" hidden="1"/>
    <col min="13350" max="13351" width="13.6640625" style="282" hidden="1"/>
    <col min="13352" max="13569" width="9.33203125" style="282" hidden="1"/>
    <col min="13570" max="13570" width="45.1640625" style="282" hidden="1"/>
    <col min="13571" max="13571" width="14.33203125" style="282" hidden="1"/>
    <col min="13572" max="13572" width="12.83203125" style="282" hidden="1"/>
    <col min="13573" max="13573" width="15.1640625" style="282" hidden="1"/>
    <col min="13574" max="13574" width="13.83203125" style="282" hidden="1"/>
    <col min="13575" max="13575" width="13" style="282" hidden="1"/>
    <col min="13576" max="13576" width="15.6640625" style="282" hidden="1"/>
    <col min="13577" max="13577" width="15.1640625" style="282" hidden="1"/>
    <col min="13578" max="13578" width="13" style="282" hidden="1"/>
    <col min="13579" max="13579" width="16.6640625" style="282" hidden="1"/>
    <col min="13580" max="13580" width="17" style="282" hidden="1"/>
    <col min="13581" max="13581" width="13" style="282" hidden="1"/>
    <col min="13582" max="13582" width="14.33203125" style="282" hidden="1"/>
    <col min="13583" max="13583" width="13.6640625" style="282" hidden="1"/>
    <col min="13584" max="13584" width="13" style="282" hidden="1"/>
    <col min="13585" max="13585" width="15" style="282" hidden="1"/>
    <col min="13586" max="13586" width="13.5" style="282" hidden="1"/>
    <col min="13587" max="13587" width="13" style="282" hidden="1"/>
    <col min="13588" max="13588" width="16.1640625" style="282" hidden="1"/>
    <col min="13589" max="13589" width="25.1640625" style="282" hidden="1"/>
    <col min="13590" max="13590" width="11.33203125" style="282" hidden="1"/>
    <col min="13591" max="13591" width="13.33203125" style="282" hidden="1"/>
    <col min="13592" max="13592" width="12.83203125" style="282" hidden="1"/>
    <col min="13593" max="13594" width="11.33203125" style="282" hidden="1"/>
    <col min="13595" max="13595" width="15" style="282" hidden="1"/>
    <col min="13596" max="13596" width="10.33203125" style="282" hidden="1"/>
    <col min="13597" max="13597" width="12.33203125" style="282" hidden="1"/>
    <col min="13598" max="13598" width="11.5" style="282" hidden="1"/>
    <col min="13599" max="13599" width="13" style="282" hidden="1"/>
    <col min="13600" max="13600" width="11.5" style="282" hidden="1"/>
    <col min="13601" max="13601" width="12.6640625" style="282" hidden="1"/>
    <col min="13602" max="13603" width="14.1640625" style="282" hidden="1"/>
    <col min="13604" max="13604" width="11.1640625" style="282" hidden="1"/>
    <col min="13605" max="13605" width="13" style="282" hidden="1"/>
    <col min="13606" max="13607" width="13.6640625" style="282" hidden="1"/>
    <col min="13608" max="13825" width="9.33203125" style="282" hidden="1"/>
    <col min="13826" max="13826" width="45.1640625" style="282" hidden="1"/>
    <col min="13827" max="13827" width="14.33203125" style="282" hidden="1"/>
    <col min="13828" max="13828" width="12.83203125" style="282" hidden="1"/>
    <col min="13829" max="13829" width="15.1640625" style="282" hidden="1"/>
    <col min="13830" max="13830" width="13.83203125" style="282" hidden="1"/>
    <col min="13831" max="13831" width="13" style="282" hidden="1"/>
    <col min="13832" max="13832" width="15.6640625" style="282" hidden="1"/>
    <col min="13833" max="13833" width="15.1640625" style="282" hidden="1"/>
    <col min="13834" max="13834" width="13" style="282" hidden="1"/>
    <col min="13835" max="13835" width="16.6640625" style="282" hidden="1"/>
    <col min="13836" max="13836" width="17" style="282" hidden="1"/>
    <col min="13837" max="13837" width="13" style="282" hidden="1"/>
    <col min="13838" max="13838" width="14.33203125" style="282" hidden="1"/>
    <col min="13839" max="13839" width="13.6640625" style="282" hidden="1"/>
    <col min="13840" max="13840" width="13" style="282" hidden="1"/>
    <col min="13841" max="13841" width="15" style="282" hidden="1"/>
    <col min="13842" max="13842" width="13.5" style="282" hidden="1"/>
    <col min="13843" max="13843" width="13" style="282" hidden="1"/>
    <col min="13844" max="13844" width="16.1640625" style="282" hidden="1"/>
    <col min="13845" max="13845" width="25.1640625" style="282" hidden="1"/>
    <col min="13846" max="13846" width="11.33203125" style="282" hidden="1"/>
    <col min="13847" max="13847" width="13.33203125" style="282" hidden="1"/>
    <col min="13848" max="13848" width="12.83203125" style="282" hidden="1"/>
    <col min="13849" max="13850" width="11.33203125" style="282" hidden="1"/>
    <col min="13851" max="13851" width="15" style="282" hidden="1"/>
    <col min="13852" max="13852" width="10.33203125" style="282" hidden="1"/>
    <col min="13853" max="13853" width="12.33203125" style="282" hidden="1"/>
    <col min="13854" max="13854" width="11.5" style="282" hidden="1"/>
    <col min="13855" max="13855" width="13" style="282" hidden="1"/>
    <col min="13856" max="13856" width="11.5" style="282" hidden="1"/>
    <col min="13857" max="13857" width="12.6640625" style="282" hidden="1"/>
    <col min="13858" max="13859" width="14.1640625" style="282" hidden="1"/>
    <col min="13860" max="13860" width="11.1640625" style="282" hidden="1"/>
    <col min="13861" max="13861" width="13" style="282" hidden="1"/>
    <col min="13862" max="13863" width="13.6640625" style="282" hidden="1"/>
    <col min="13864" max="14081" width="9.33203125" style="282" hidden="1"/>
    <col min="14082" max="14082" width="45.1640625" style="282" hidden="1"/>
    <col min="14083" max="14083" width="14.33203125" style="282" hidden="1"/>
    <col min="14084" max="14084" width="12.83203125" style="282" hidden="1"/>
    <col min="14085" max="14085" width="15.1640625" style="282" hidden="1"/>
    <col min="14086" max="14086" width="13.83203125" style="282" hidden="1"/>
    <col min="14087" max="14087" width="13" style="282" hidden="1"/>
    <col min="14088" max="14088" width="15.6640625" style="282" hidden="1"/>
    <col min="14089" max="14089" width="15.1640625" style="282" hidden="1"/>
    <col min="14090" max="14090" width="13" style="282" hidden="1"/>
    <col min="14091" max="14091" width="16.6640625" style="282" hidden="1"/>
    <col min="14092" max="14092" width="17" style="282" hidden="1"/>
    <col min="14093" max="14093" width="13" style="282" hidden="1"/>
    <col min="14094" max="14094" width="14.33203125" style="282" hidden="1"/>
    <col min="14095" max="14095" width="13.6640625" style="282" hidden="1"/>
    <col min="14096" max="14096" width="13" style="282" hidden="1"/>
    <col min="14097" max="14097" width="15" style="282" hidden="1"/>
    <col min="14098" max="14098" width="13.5" style="282" hidden="1"/>
    <col min="14099" max="14099" width="13" style="282" hidden="1"/>
    <col min="14100" max="14100" width="16.1640625" style="282" hidden="1"/>
    <col min="14101" max="14101" width="25.1640625" style="282" hidden="1"/>
    <col min="14102" max="14102" width="11.33203125" style="282" hidden="1"/>
    <col min="14103" max="14103" width="13.33203125" style="282" hidden="1"/>
    <col min="14104" max="14104" width="12.83203125" style="282" hidden="1"/>
    <col min="14105" max="14106" width="11.33203125" style="282" hidden="1"/>
    <col min="14107" max="14107" width="15" style="282" hidden="1"/>
    <col min="14108" max="14108" width="10.33203125" style="282" hidden="1"/>
    <col min="14109" max="14109" width="12.33203125" style="282" hidden="1"/>
    <col min="14110" max="14110" width="11.5" style="282" hidden="1"/>
    <col min="14111" max="14111" width="13" style="282" hidden="1"/>
    <col min="14112" max="14112" width="11.5" style="282" hidden="1"/>
    <col min="14113" max="14113" width="12.6640625" style="282" hidden="1"/>
    <col min="14114" max="14115" width="14.1640625" style="282" hidden="1"/>
    <col min="14116" max="14116" width="11.1640625" style="282" hidden="1"/>
    <col min="14117" max="14117" width="13" style="282" hidden="1"/>
    <col min="14118" max="14119" width="13.6640625" style="282" hidden="1"/>
    <col min="14120" max="14337" width="9.33203125" style="282" hidden="1"/>
    <col min="14338" max="14338" width="45.1640625" style="282" hidden="1"/>
    <col min="14339" max="14339" width="14.33203125" style="282" hidden="1"/>
    <col min="14340" max="14340" width="12.83203125" style="282" hidden="1"/>
    <col min="14341" max="14341" width="15.1640625" style="282" hidden="1"/>
    <col min="14342" max="14342" width="13.83203125" style="282" hidden="1"/>
    <col min="14343" max="14343" width="13" style="282" hidden="1"/>
    <col min="14344" max="14344" width="15.6640625" style="282" hidden="1"/>
    <col min="14345" max="14345" width="15.1640625" style="282" hidden="1"/>
    <col min="14346" max="14346" width="13" style="282" hidden="1"/>
    <col min="14347" max="14347" width="16.6640625" style="282" hidden="1"/>
    <col min="14348" max="14348" width="17" style="282" hidden="1"/>
    <col min="14349" max="14349" width="13" style="282" hidden="1"/>
    <col min="14350" max="14350" width="14.33203125" style="282" hidden="1"/>
    <col min="14351" max="14351" width="13.6640625" style="282" hidden="1"/>
    <col min="14352" max="14352" width="13" style="282" hidden="1"/>
    <col min="14353" max="14353" width="15" style="282" hidden="1"/>
    <col min="14354" max="14354" width="13.5" style="282" hidden="1"/>
    <col min="14355" max="14355" width="13" style="282" hidden="1"/>
    <col min="14356" max="14356" width="16.1640625" style="282" hidden="1"/>
    <col min="14357" max="14357" width="25.1640625" style="282" hidden="1"/>
    <col min="14358" max="14358" width="11.33203125" style="282" hidden="1"/>
    <col min="14359" max="14359" width="13.33203125" style="282" hidden="1"/>
    <col min="14360" max="14360" width="12.83203125" style="282" hidden="1"/>
    <col min="14361" max="14362" width="11.33203125" style="282" hidden="1"/>
    <col min="14363" max="14363" width="15" style="282" hidden="1"/>
    <col min="14364" max="14364" width="10.33203125" style="282" hidden="1"/>
    <col min="14365" max="14365" width="12.33203125" style="282" hidden="1"/>
    <col min="14366" max="14366" width="11.5" style="282" hidden="1"/>
    <col min="14367" max="14367" width="13" style="282" hidden="1"/>
    <col min="14368" max="14368" width="11.5" style="282" hidden="1"/>
    <col min="14369" max="14369" width="12.6640625" style="282" hidden="1"/>
    <col min="14370" max="14371" width="14.1640625" style="282" hidden="1"/>
    <col min="14372" max="14372" width="11.1640625" style="282" hidden="1"/>
    <col min="14373" max="14373" width="13" style="282" hidden="1"/>
    <col min="14374" max="14375" width="13.6640625" style="282" hidden="1"/>
    <col min="14376" max="14593" width="9.33203125" style="282" hidden="1"/>
    <col min="14594" max="14594" width="45.1640625" style="282" hidden="1"/>
    <col min="14595" max="14595" width="14.33203125" style="282" hidden="1"/>
    <col min="14596" max="14596" width="12.83203125" style="282" hidden="1"/>
    <col min="14597" max="14597" width="15.1640625" style="282" hidden="1"/>
    <col min="14598" max="14598" width="13.83203125" style="282" hidden="1"/>
    <col min="14599" max="14599" width="13" style="282" hidden="1"/>
    <col min="14600" max="14600" width="15.6640625" style="282" hidden="1"/>
    <col min="14601" max="14601" width="15.1640625" style="282" hidden="1"/>
    <col min="14602" max="14602" width="13" style="282" hidden="1"/>
    <col min="14603" max="14603" width="16.6640625" style="282" hidden="1"/>
    <col min="14604" max="14604" width="17" style="282" hidden="1"/>
    <col min="14605" max="14605" width="13" style="282" hidden="1"/>
    <col min="14606" max="14606" width="14.33203125" style="282" hidden="1"/>
    <col min="14607" max="14607" width="13.6640625" style="282" hidden="1"/>
    <col min="14608" max="14608" width="13" style="282" hidden="1"/>
    <col min="14609" max="14609" width="15" style="282" hidden="1"/>
    <col min="14610" max="14610" width="13.5" style="282" hidden="1"/>
    <col min="14611" max="14611" width="13" style="282" hidden="1"/>
    <col min="14612" max="14612" width="16.1640625" style="282" hidden="1"/>
    <col min="14613" max="14613" width="25.1640625" style="282" hidden="1"/>
    <col min="14614" max="14614" width="11.33203125" style="282" hidden="1"/>
    <col min="14615" max="14615" width="13.33203125" style="282" hidden="1"/>
    <col min="14616" max="14616" width="12.83203125" style="282" hidden="1"/>
    <col min="14617" max="14618" width="11.33203125" style="282" hidden="1"/>
    <col min="14619" max="14619" width="15" style="282" hidden="1"/>
    <col min="14620" max="14620" width="10.33203125" style="282" hidden="1"/>
    <col min="14621" max="14621" width="12.33203125" style="282" hidden="1"/>
    <col min="14622" max="14622" width="11.5" style="282" hidden="1"/>
    <col min="14623" max="14623" width="13" style="282" hidden="1"/>
    <col min="14624" max="14624" width="11.5" style="282" hidden="1"/>
    <col min="14625" max="14625" width="12.6640625" style="282" hidden="1"/>
    <col min="14626" max="14627" width="14.1640625" style="282" hidden="1"/>
    <col min="14628" max="14628" width="11.1640625" style="282" hidden="1"/>
    <col min="14629" max="14629" width="13" style="282" hidden="1"/>
    <col min="14630" max="14631" width="13.6640625" style="282" hidden="1"/>
    <col min="14632" max="14849" width="9.33203125" style="282" hidden="1"/>
    <col min="14850" max="14850" width="45.1640625" style="282" hidden="1"/>
    <col min="14851" max="14851" width="14.33203125" style="282" hidden="1"/>
    <col min="14852" max="14852" width="12.83203125" style="282" hidden="1"/>
    <col min="14853" max="14853" width="15.1640625" style="282" hidden="1"/>
    <col min="14854" max="14854" width="13.83203125" style="282" hidden="1"/>
    <col min="14855" max="14855" width="13" style="282" hidden="1"/>
    <col min="14856" max="14856" width="15.6640625" style="282" hidden="1"/>
    <col min="14857" max="14857" width="15.1640625" style="282" hidden="1"/>
    <col min="14858" max="14858" width="13" style="282" hidden="1"/>
    <col min="14859" max="14859" width="16.6640625" style="282" hidden="1"/>
    <col min="14860" max="14860" width="17" style="282" hidden="1"/>
    <col min="14861" max="14861" width="13" style="282" hidden="1"/>
    <col min="14862" max="14862" width="14.33203125" style="282" hidden="1"/>
    <col min="14863" max="14863" width="13.6640625" style="282" hidden="1"/>
    <col min="14864" max="14864" width="13" style="282" hidden="1"/>
    <col min="14865" max="14865" width="15" style="282" hidden="1"/>
    <col min="14866" max="14866" width="13.5" style="282" hidden="1"/>
    <col min="14867" max="14867" width="13" style="282" hidden="1"/>
    <col min="14868" max="14868" width="16.1640625" style="282" hidden="1"/>
    <col min="14869" max="14869" width="25.1640625" style="282" hidden="1"/>
    <col min="14870" max="14870" width="11.33203125" style="282" hidden="1"/>
    <col min="14871" max="14871" width="13.33203125" style="282" hidden="1"/>
    <col min="14872" max="14872" width="12.83203125" style="282" hidden="1"/>
    <col min="14873" max="14874" width="11.33203125" style="282" hidden="1"/>
    <col min="14875" max="14875" width="15" style="282" hidden="1"/>
    <col min="14876" max="14876" width="10.33203125" style="282" hidden="1"/>
    <col min="14877" max="14877" width="12.33203125" style="282" hidden="1"/>
    <col min="14878" max="14878" width="11.5" style="282" hidden="1"/>
    <col min="14879" max="14879" width="13" style="282" hidden="1"/>
    <col min="14880" max="14880" width="11.5" style="282" hidden="1"/>
    <col min="14881" max="14881" width="12.6640625" style="282" hidden="1"/>
    <col min="14882" max="14883" width="14.1640625" style="282" hidden="1"/>
    <col min="14884" max="14884" width="11.1640625" style="282" hidden="1"/>
    <col min="14885" max="14885" width="13" style="282" hidden="1"/>
    <col min="14886" max="14887" width="13.6640625" style="282" hidden="1"/>
    <col min="14888" max="15105" width="9.33203125" style="282" hidden="1"/>
    <col min="15106" max="15106" width="45.1640625" style="282" hidden="1"/>
    <col min="15107" max="15107" width="14.33203125" style="282" hidden="1"/>
    <col min="15108" max="15108" width="12.83203125" style="282" hidden="1"/>
    <col min="15109" max="15109" width="15.1640625" style="282" hidden="1"/>
    <col min="15110" max="15110" width="13.83203125" style="282" hidden="1"/>
    <col min="15111" max="15111" width="13" style="282" hidden="1"/>
    <col min="15112" max="15112" width="15.6640625" style="282" hidden="1"/>
    <col min="15113" max="15113" width="15.1640625" style="282" hidden="1"/>
    <col min="15114" max="15114" width="13" style="282" hidden="1"/>
    <col min="15115" max="15115" width="16.6640625" style="282" hidden="1"/>
    <col min="15116" max="15116" width="17" style="282" hidden="1"/>
    <col min="15117" max="15117" width="13" style="282" hidden="1"/>
    <col min="15118" max="15118" width="14.33203125" style="282" hidden="1"/>
    <col min="15119" max="15119" width="13.6640625" style="282" hidden="1"/>
    <col min="15120" max="15120" width="13" style="282" hidden="1"/>
    <col min="15121" max="15121" width="15" style="282" hidden="1"/>
    <col min="15122" max="15122" width="13.5" style="282" hidden="1"/>
    <col min="15123" max="15123" width="13" style="282" hidden="1"/>
    <col min="15124" max="15124" width="16.1640625" style="282" hidden="1"/>
    <col min="15125" max="15125" width="25.1640625" style="282" hidden="1"/>
    <col min="15126" max="15126" width="11.33203125" style="282" hidden="1"/>
    <col min="15127" max="15127" width="13.33203125" style="282" hidden="1"/>
    <col min="15128" max="15128" width="12.83203125" style="282" hidden="1"/>
    <col min="15129" max="15130" width="11.33203125" style="282" hidden="1"/>
    <col min="15131" max="15131" width="15" style="282" hidden="1"/>
    <col min="15132" max="15132" width="10.33203125" style="282" hidden="1"/>
    <col min="15133" max="15133" width="12.33203125" style="282" hidden="1"/>
    <col min="15134" max="15134" width="11.5" style="282" hidden="1"/>
    <col min="15135" max="15135" width="13" style="282" hidden="1"/>
    <col min="15136" max="15136" width="11.5" style="282" hidden="1"/>
    <col min="15137" max="15137" width="12.6640625" style="282" hidden="1"/>
    <col min="15138" max="15139" width="14.1640625" style="282" hidden="1"/>
    <col min="15140" max="15140" width="11.1640625" style="282" hidden="1"/>
    <col min="15141" max="15141" width="13" style="282" hidden="1"/>
    <col min="15142" max="15143" width="13.6640625" style="282" hidden="1"/>
    <col min="15144" max="15361" width="9.33203125" style="282" hidden="1"/>
    <col min="15362" max="15362" width="45.1640625" style="282" hidden="1"/>
    <col min="15363" max="15363" width="14.33203125" style="282" hidden="1"/>
    <col min="15364" max="15364" width="12.83203125" style="282" hidden="1"/>
    <col min="15365" max="15365" width="15.1640625" style="282" hidden="1"/>
    <col min="15366" max="15366" width="13.83203125" style="282" hidden="1"/>
    <col min="15367" max="15367" width="13" style="282" hidden="1"/>
    <col min="15368" max="15368" width="15.6640625" style="282" hidden="1"/>
    <col min="15369" max="15369" width="15.1640625" style="282" hidden="1"/>
    <col min="15370" max="15370" width="13" style="282" hidden="1"/>
    <col min="15371" max="15371" width="16.6640625" style="282" hidden="1"/>
    <col min="15372" max="15372" width="17" style="282" hidden="1"/>
    <col min="15373" max="15373" width="13" style="282" hidden="1"/>
    <col min="15374" max="15374" width="14.33203125" style="282" hidden="1"/>
    <col min="15375" max="15375" width="13.6640625" style="282" hidden="1"/>
    <col min="15376" max="15376" width="13" style="282" hidden="1"/>
    <col min="15377" max="15377" width="15" style="282" hidden="1"/>
    <col min="15378" max="15378" width="13.5" style="282" hidden="1"/>
    <col min="15379" max="15379" width="13" style="282" hidden="1"/>
    <col min="15380" max="15380" width="16.1640625" style="282" hidden="1"/>
    <col min="15381" max="15381" width="25.1640625" style="282" hidden="1"/>
    <col min="15382" max="15382" width="11.33203125" style="282" hidden="1"/>
    <col min="15383" max="15383" width="13.33203125" style="282" hidden="1"/>
    <col min="15384" max="15384" width="12.83203125" style="282" hidden="1"/>
    <col min="15385" max="15386" width="11.33203125" style="282" hidden="1"/>
    <col min="15387" max="15387" width="15" style="282" hidden="1"/>
    <col min="15388" max="15388" width="10.33203125" style="282" hidden="1"/>
    <col min="15389" max="15389" width="12.33203125" style="282" hidden="1"/>
    <col min="15390" max="15390" width="11.5" style="282" hidden="1"/>
    <col min="15391" max="15391" width="13" style="282" hidden="1"/>
    <col min="15392" max="15392" width="11.5" style="282" hidden="1"/>
    <col min="15393" max="15393" width="12.6640625" style="282" hidden="1"/>
    <col min="15394" max="15395" width="14.1640625" style="282" hidden="1"/>
    <col min="15396" max="15396" width="11.1640625" style="282" hidden="1"/>
    <col min="15397" max="15397" width="13" style="282" hidden="1"/>
    <col min="15398" max="15399" width="13.6640625" style="282" hidden="1"/>
    <col min="15400" max="15617" width="9.33203125" style="282" hidden="1"/>
    <col min="15618" max="15618" width="45.1640625" style="282" hidden="1"/>
    <col min="15619" max="15619" width="14.33203125" style="282" hidden="1"/>
    <col min="15620" max="15620" width="12.83203125" style="282" hidden="1"/>
    <col min="15621" max="15621" width="15.1640625" style="282" hidden="1"/>
    <col min="15622" max="15622" width="13.83203125" style="282" hidden="1"/>
    <col min="15623" max="15623" width="13" style="282" hidden="1"/>
    <col min="15624" max="15624" width="15.6640625" style="282" hidden="1"/>
    <col min="15625" max="15625" width="15.1640625" style="282" hidden="1"/>
    <col min="15626" max="15626" width="13" style="282" hidden="1"/>
    <col min="15627" max="15627" width="16.6640625" style="282" hidden="1"/>
    <col min="15628" max="15628" width="17" style="282" hidden="1"/>
    <col min="15629" max="15629" width="13" style="282" hidden="1"/>
    <col min="15630" max="15630" width="14.33203125" style="282" hidden="1"/>
    <col min="15631" max="15631" width="13.6640625" style="282" hidden="1"/>
    <col min="15632" max="15632" width="13" style="282" hidden="1"/>
    <col min="15633" max="15633" width="15" style="282" hidden="1"/>
    <col min="15634" max="15634" width="13.5" style="282" hidden="1"/>
    <col min="15635" max="15635" width="13" style="282" hidden="1"/>
    <col min="15636" max="15636" width="16.1640625" style="282" hidden="1"/>
    <col min="15637" max="15637" width="25.1640625" style="282" hidden="1"/>
    <col min="15638" max="15638" width="11.33203125" style="282" hidden="1"/>
    <col min="15639" max="15639" width="13.33203125" style="282" hidden="1"/>
    <col min="15640" max="15640" width="12.83203125" style="282" hidden="1"/>
    <col min="15641" max="15642" width="11.33203125" style="282" hidden="1"/>
    <col min="15643" max="15643" width="15" style="282" hidden="1"/>
    <col min="15644" max="15644" width="10.33203125" style="282" hidden="1"/>
    <col min="15645" max="15645" width="12.33203125" style="282" hidden="1"/>
    <col min="15646" max="15646" width="11.5" style="282" hidden="1"/>
    <col min="15647" max="15647" width="13" style="282" hidden="1"/>
    <col min="15648" max="15648" width="11.5" style="282" hidden="1"/>
    <col min="15649" max="15649" width="12.6640625" style="282" hidden="1"/>
    <col min="15650" max="15651" width="14.1640625" style="282" hidden="1"/>
    <col min="15652" max="15652" width="11.1640625" style="282" hidden="1"/>
    <col min="15653" max="15653" width="13" style="282" hidden="1"/>
    <col min="15654" max="15655" width="13.6640625" style="282" hidden="1"/>
    <col min="15656" max="15873" width="9.33203125" style="282" hidden="1"/>
    <col min="15874" max="15874" width="45.1640625" style="282" hidden="1"/>
    <col min="15875" max="15875" width="14.33203125" style="282" hidden="1"/>
    <col min="15876" max="15876" width="12.83203125" style="282" hidden="1"/>
    <col min="15877" max="15877" width="15.1640625" style="282" hidden="1"/>
    <col min="15878" max="15878" width="13.83203125" style="282" hidden="1"/>
    <col min="15879" max="15879" width="13" style="282" hidden="1"/>
    <col min="15880" max="15880" width="15.6640625" style="282" hidden="1"/>
    <col min="15881" max="15881" width="15.1640625" style="282" hidden="1"/>
    <col min="15882" max="15882" width="13" style="282" hidden="1"/>
    <col min="15883" max="15883" width="16.6640625" style="282" hidden="1"/>
    <col min="15884" max="15884" width="17" style="282" hidden="1"/>
    <col min="15885" max="15885" width="13" style="282" hidden="1"/>
    <col min="15886" max="15886" width="14.33203125" style="282" hidden="1"/>
    <col min="15887" max="15887" width="13.6640625" style="282" hidden="1"/>
    <col min="15888" max="15888" width="13" style="282" hidden="1"/>
    <col min="15889" max="15889" width="15" style="282" hidden="1"/>
    <col min="15890" max="15890" width="13.5" style="282" hidden="1"/>
    <col min="15891" max="15891" width="13" style="282" hidden="1"/>
    <col min="15892" max="15892" width="16.1640625" style="282" hidden="1"/>
    <col min="15893" max="15893" width="25.1640625" style="282" hidden="1"/>
    <col min="15894" max="15894" width="11.33203125" style="282" hidden="1"/>
    <col min="15895" max="15895" width="13.33203125" style="282" hidden="1"/>
    <col min="15896" max="15896" width="12.83203125" style="282" hidden="1"/>
    <col min="15897" max="15898" width="11.33203125" style="282" hidden="1"/>
    <col min="15899" max="15899" width="15" style="282" hidden="1"/>
    <col min="15900" max="15900" width="10.33203125" style="282" hidden="1"/>
    <col min="15901" max="15901" width="12.33203125" style="282" hidden="1"/>
    <col min="15902" max="15902" width="11.5" style="282" hidden="1"/>
    <col min="15903" max="15903" width="13" style="282" hidden="1"/>
    <col min="15904" max="15904" width="11.5" style="282" hidden="1"/>
    <col min="15905" max="15905" width="12.6640625" style="282" hidden="1"/>
    <col min="15906" max="15907" width="14.1640625" style="282" hidden="1"/>
    <col min="15908" max="15908" width="11.1640625" style="282" hidden="1"/>
    <col min="15909" max="15909" width="13" style="282" hidden="1"/>
    <col min="15910" max="15911" width="13.6640625" style="282" hidden="1"/>
    <col min="15912" max="16129" width="9.33203125" style="282" hidden="1"/>
    <col min="16130" max="16130" width="45.1640625" style="282" hidden="1"/>
    <col min="16131" max="16131" width="14.33203125" style="282" hidden="1"/>
    <col min="16132" max="16132" width="12.83203125" style="282" hidden="1"/>
    <col min="16133" max="16133" width="15.1640625" style="282" hidden="1"/>
    <col min="16134" max="16134" width="13.83203125" style="282" hidden="1"/>
    <col min="16135" max="16135" width="13" style="282" hidden="1"/>
    <col min="16136" max="16136" width="15.6640625" style="282" hidden="1"/>
    <col min="16137" max="16137" width="15.1640625" style="282" hidden="1"/>
    <col min="16138" max="16138" width="13" style="282" hidden="1"/>
    <col min="16139" max="16139" width="16.6640625" style="282" hidden="1"/>
    <col min="16140" max="16140" width="17" style="282" hidden="1"/>
    <col min="16141" max="16141" width="13" style="282" hidden="1"/>
    <col min="16142" max="16142" width="14.33203125" style="282" hidden="1"/>
    <col min="16143" max="16143" width="13.6640625" style="282" hidden="1"/>
    <col min="16144" max="16144" width="13" style="282" hidden="1"/>
    <col min="16145" max="16145" width="15" style="282" hidden="1"/>
    <col min="16146" max="16146" width="13.5" style="282" hidden="1"/>
    <col min="16147" max="16147" width="13" style="282" hidden="1"/>
    <col min="16148" max="16148" width="16.1640625" style="282" hidden="1"/>
    <col min="16149" max="16149" width="25.1640625" style="282" hidden="1"/>
    <col min="16150" max="16150" width="11.33203125" style="282" hidden="1"/>
    <col min="16151" max="16151" width="13.33203125" style="282" hidden="1"/>
    <col min="16152" max="16152" width="12.83203125" style="282" hidden="1"/>
    <col min="16153" max="16154" width="11.33203125" style="282" hidden="1"/>
    <col min="16155" max="16155" width="15" style="282" hidden="1"/>
    <col min="16156" max="16156" width="10.33203125" style="282" hidden="1"/>
    <col min="16157" max="16157" width="12.33203125" style="282" hidden="1"/>
    <col min="16158" max="16158" width="11.5" style="282" hidden="1"/>
    <col min="16159" max="16159" width="13" style="282" hidden="1"/>
    <col min="16160" max="16160" width="11.5" style="282" hidden="1"/>
    <col min="16161" max="16161" width="12.6640625" style="282" hidden="1"/>
    <col min="16162" max="16163" width="14.1640625" style="282" hidden="1"/>
    <col min="16164" max="16164" width="11.1640625" style="282" hidden="1"/>
    <col min="16165" max="16165" width="13" style="282" hidden="1"/>
    <col min="16166" max="16167" width="13.6640625" style="282" hidden="1"/>
    <col min="16168" max="16384" width="9.33203125" style="282" hidden="1"/>
  </cols>
  <sheetData>
    <row r="1" spans="2:32" ht="16.5" customHeight="1" x14ac:dyDescent="0.25">
      <c r="B1" s="1" t="s">
        <v>0</v>
      </c>
    </row>
    <row r="2" spans="2:32" x14ac:dyDescent="0.2">
      <c r="B2" s="3"/>
    </row>
    <row r="3" spans="2:32" ht="18" customHeight="1" x14ac:dyDescent="0.25">
      <c r="B3" s="1" t="s">
        <v>1</v>
      </c>
      <c r="U3" s="4"/>
    </row>
    <row r="4" spans="2:32" ht="14.25" customHeight="1" x14ac:dyDescent="0.2"/>
    <row r="5" spans="2:32" ht="15" customHeight="1" x14ac:dyDescent="0.2">
      <c r="B5" s="5"/>
      <c r="C5" s="603" t="s">
        <v>2</v>
      </c>
      <c r="D5" s="604"/>
      <c r="E5" s="605"/>
      <c r="F5" s="603" t="s">
        <v>3</v>
      </c>
      <c r="G5" s="604"/>
      <c r="H5" s="605"/>
      <c r="I5" s="603" t="s">
        <v>4</v>
      </c>
      <c r="J5" s="604"/>
      <c r="K5" s="605"/>
      <c r="L5" s="603" t="s">
        <v>5</v>
      </c>
      <c r="M5" s="604"/>
      <c r="N5" s="605"/>
      <c r="O5" s="603" t="s">
        <v>6</v>
      </c>
      <c r="P5" s="604"/>
      <c r="Q5" s="605"/>
      <c r="R5" s="603" t="s">
        <v>7</v>
      </c>
      <c r="S5" s="604"/>
      <c r="T5" s="605"/>
    </row>
    <row r="6" spans="2:32" s="11" customFormat="1" ht="45.75" customHeight="1" x14ac:dyDescent="0.25">
      <c r="B6" s="6" t="s">
        <v>8</v>
      </c>
      <c r="C6" s="7" t="s">
        <v>9</v>
      </c>
      <c r="D6" s="7" t="s">
        <v>10</v>
      </c>
      <c r="E6" s="8" t="s">
        <v>11</v>
      </c>
      <c r="F6" s="7" t="s">
        <v>9</v>
      </c>
      <c r="G6" s="7" t="s">
        <v>10</v>
      </c>
      <c r="H6" s="8" t="s">
        <v>11</v>
      </c>
      <c r="I6" s="9" t="s">
        <v>9</v>
      </c>
      <c r="J6" s="7" t="s">
        <v>10</v>
      </c>
      <c r="K6" s="8" t="s">
        <v>11</v>
      </c>
      <c r="L6" s="9" t="s">
        <v>9</v>
      </c>
      <c r="M6" s="7" t="s">
        <v>10</v>
      </c>
      <c r="N6" s="8" t="s">
        <v>11</v>
      </c>
      <c r="O6" s="9" t="s">
        <v>9</v>
      </c>
      <c r="P6" s="7" t="s">
        <v>10</v>
      </c>
      <c r="Q6" s="8" t="s">
        <v>11</v>
      </c>
      <c r="R6" s="9" t="s">
        <v>9</v>
      </c>
      <c r="S6" s="7" t="s">
        <v>10</v>
      </c>
      <c r="T6" s="8" t="s">
        <v>11</v>
      </c>
      <c r="U6" s="10" t="s">
        <v>282</v>
      </c>
    </row>
    <row r="7" spans="2:32" s="19" customFormat="1" ht="13.5" customHeight="1" x14ac:dyDescent="0.15">
      <c r="B7" s="12" t="s">
        <v>12</v>
      </c>
      <c r="C7" s="13"/>
      <c r="D7" s="14"/>
      <c r="E7" s="15"/>
      <c r="F7" s="16"/>
      <c r="G7" s="14"/>
      <c r="H7" s="15"/>
      <c r="I7" s="16"/>
      <c r="J7" s="14"/>
      <c r="K7" s="14"/>
      <c r="L7" s="16"/>
      <c r="M7" s="14"/>
      <c r="N7" s="17"/>
      <c r="O7" s="16"/>
      <c r="P7" s="14"/>
      <c r="Q7" s="17"/>
      <c r="R7" s="16"/>
      <c r="S7" s="14"/>
      <c r="T7" s="17"/>
      <c r="U7" s="18"/>
    </row>
    <row r="8" spans="2:32" x14ac:dyDescent="0.2">
      <c r="B8" s="20" t="s">
        <v>288</v>
      </c>
      <c r="C8" s="508">
        <v>574</v>
      </c>
      <c r="D8" s="509">
        <f t="shared" ref="D8:D13" si="0">IF(C8="","",(IFERROR(C8*(INDEX(ExAnteData,MATCH($B8,ExAnteProg,0),MATCH(C$5,ExAnteMo,0)))/1000,0)))</f>
        <v>455.23940000000005</v>
      </c>
      <c r="E8" s="510">
        <f t="shared" ref="E8:E13" si="1">IF(C8="","",(IFERROR(C8*(INDEX(ExPostData,MATCH($B8,ExPostProg,0),MATCH(C$5,ExPostMo,0)))/1000,0)))</f>
        <v>493.1234</v>
      </c>
      <c r="F8" s="508">
        <v>575</v>
      </c>
      <c r="G8" s="509">
        <f t="shared" ref="G8:G13" si="2">IF(F8="","",(IFERROR(F8*(INDEX(ExAnteData,MATCH($B8,ExAnteProg,0),MATCH(F$5,ExAnteMo,0)))/1000,0)))</f>
        <v>444.41750000000002</v>
      </c>
      <c r="H8" s="510">
        <f t="shared" ref="H8:H13" si="3">IF(F8="","",(IFERROR(F8*(INDEX(ExPostData,MATCH($B8,ExPostProg,0),MATCH(F$5,ExPostMo,0)))/1000,0)))</f>
        <v>493.98250000000002</v>
      </c>
      <c r="I8" s="508">
        <v>577</v>
      </c>
      <c r="J8" s="509">
        <f t="shared" ref="J8:J13" si="4">IF(I8="","",(IFERROR(I8*(INDEX(ExAnteData,MATCH($B8,ExAnteProg,0),MATCH(I$5,ExAnteMo,0)))/1000,0)))</f>
        <v>486.29559999999998</v>
      </c>
      <c r="K8" s="510">
        <f t="shared" ref="K8:K13" si="5">IF(I8="","",(IFERROR(I8*(INDEX(ExPostData,MATCH($B8,ExPostProg,0),MATCH(I$5,ExPostMo,0)))/1000,0)))</f>
        <v>495.70069999999998</v>
      </c>
      <c r="L8" s="508">
        <v>577</v>
      </c>
      <c r="M8" s="509">
        <f t="shared" ref="M8:M13" si="6">IF(L8="","",(IFERROR(L8*(INDEX(ExAnteData,MATCH($B8,ExAnteProg,0),MATCH(L$5,ExAnteMo,0)))/1000,0)))</f>
        <v>472.27449999999999</v>
      </c>
      <c r="N8" s="510">
        <f t="shared" ref="N8:N13" si="7">IF(L8="","",(IFERROR(L8*(INDEX(ExPostData,MATCH($B8,ExPostProg,0),MATCH(L$5,ExPostMo,0)))/1000,0)))</f>
        <v>495.70069999999998</v>
      </c>
      <c r="O8" s="508">
        <v>577</v>
      </c>
      <c r="P8" s="509">
        <f t="shared" ref="P8:P9" si="8">IF(O8="","",(IFERROR(O8*(INDEX(ExAnteData,MATCH($B8,ExAnteProg,0),MATCH(O$5,ExAnteMo,0)))/1000,0)))</f>
        <v>493.21959999999996</v>
      </c>
      <c r="Q8" s="510">
        <f t="shared" ref="Q8:Q9" si="9">IF(O8="","",(IFERROR(O8*(INDEX(ExPostData,MATCH($B8,ExPostProg,0),MATCH(O$5,ExPostMo,0)))/1000,0)))</f>
        <v>495.70069999999998</v>
      </c>
      <c r="R8" s="508">
        <v>576</v>
      </c>
      <c r="S8" s="509">
        <f t="shared" ref="S8:S9" si="10">IF(R8="","",(IFERROR(R8*(INDEX(ExAnteData,MATCH($B8,ExAnteProg,0),MATCH(R$5,ExAnteMo,0)))/1000,0)))</f>
        <v>476.00639999999999</v>
      </c>
      <c r="T8" s="510">
        <f t="shared" ref="T8:T9" si="11">IF(R8="","",(IFERROR(R8*(INDEX(ExPostData,MATCH($B8,ExPostProg,0),MATCH(R$5,ExPostMo,0)))/1000,0)))</f>
        <v>494.84160000000003</v>
      </c>
      <c r="U8" s="511">
        <v>11484</v>
      </c>
    </row>
    <row r="9" spans="2:32" x14ac:dyDescent="0.2">
      <c r="B9" s="20" t="s">
        <v>289</v>
      </c>
      <c r="C9" s="508">
        <v>74</v>
      </c>
      <c r="D9" s="509">
        <f t="shared" si="0"/>
        <v>115.69160000000001</v>
      </c>
      <c r="E9" s="510">
        <f t="shared" si="1"/>
        <v>63.573399999999999</v>
      </c>
      <c r="F9" s="508">
        <v>74</v>
      </c>
      <c r="G9" s="509">
        <f t="shared" si="2"/>
        <v>125.6298</v>
      </c>
      <c r="H9" s="510">
        <f t="shared" si="3"/>
        <v>63.573399999999999</v>
      </c>
      <c r="I9" s="508">
        <v>74</v>
      </c>
      <c r="J9" s="509">
        <f t="shared" si="4"/>
        <v>129.5592</v>
      </c>
      <c r="K9" s="510">
        <f t="shared" si="5"/>
        <v>63.573399999999999</v>
      </c>
      <c r="L9" s="508">
        <v>74</v>
      </c>
      <c r="M9" s="509">
        <f t="shared" si="6"/>
        <v>129.13</v>
      </c>
      <c r="N9" s="510">
        <f t="shared" si="7"/>
        <v>63.573399999999999</v>
      </c>
      <c r="O9" s="508">
        <v>74</v>
      </c>
      <c r="P9" s="509">
        <f t="shared" si="8"/>
        <v>123.9204</v>
      </c>
      <c r="Q9" s="510">
        <f t="shared" si="9"/>
        <v>63.573399999999999</v>
      </c>
      <c r="R9" s="508">
        <v>74</v>
      </c>
      <c r="S9" s="509">
        <f t="shared" si="10"/>
        <v>134.71700000000001</v>
      </c>
      <c r="T9" s="510">
        <f t="shared" si="11"/>
        <v>63.573399999999999</v>
      </c>
      <c r="U9" s="511">
        <v>11484</v>
      </c>
    </row>
    <row r="10" spans="2:32" x14ac:dyDescent="0.2">
      <c r="B10" s="20" t="s">
        <v>303</v>
      </c>
      <c r="C10" s="508">
        <v>2233</v>
      </c>
      <c r="D10" s="509">
        <f>IF(C10="","",(IFERROR(C10*(INDEX(ExAnteData,MATCH("Summer Discount Plan (SDP) - Commercial",ExAnteProg,0),MATCH(C$5,ExAnteMo,0)))/1000,0)))</f>
        <v>0</v>
      </c>
      <c r="E10" s="510">
        <f>IF(C10="","",(IFERROR(C10*(INDEX(ExPostData,MATCH("Summer Discount Plan (SDP) - Commercial",ExPostProg,0),MATCH(C$5,ExPostMo,0)))/1000,0)))</f>
        <v>11.785774000000002</v>
      </c>
      <c r="F10" s="508">
        <v>2229</v>
      </c>
      <c r="G10" s="509">
        <f>IF(F10="","",(IFERROR(F10*(INDEX(ExAnteData,MATCH("Summer Discount Plan (SDP) - Commercial",ExAnteProg,0),MATCH(F$5,ExAnteMo,0)))/1000,0)))</f>
        <v>0</v>
      </c>
      <c r="H10" s="510">
        <f>IF(F10="","",(IFERROR(F10*(INDEX(ExPostData,MATCH("Summer Discount Plan (SDP) - Commercial",ExPostProg,0),MATCH(F$5,ExPostMo,0)))/1000,0)))</f>
        <v>11.764662</v>
      </c>
      <c r="I10" s="508">
        <v>2218</v>
      </c>
      <c r="J10" s="509">
        <f>IF(I10="","",(IFERROR(I10*(INDEX(ExAnteData,MATCH("Summer Discount Plan (SDP) - Commercial",ExAnteProg,0),MATCH(I$5,ExAnteMo,0)))/1000,0)))</f>
        <v>0</v>
      </c>
      <c r="K10" s="510">
        <f>IF(I10="","",(IFERROR(I10*(INDEX(ExPostData,MATCH("Summer Discount Plan (SDP) - Commercial",ExPostProg,0),MATCH(I$5,ExPostMo,0)))/1000,0)))</f>
        <v>11.706604</v>
      </c>
      <c r="L10" s="508">
        <v>250</v>
      </c>
      <c r="M10" s="509">
        <f>IF(L10="","",(IFERROR(L10*(INDEX(ExAnteData,MATCH("Summer Discount Plan (SDP) - Commercial",ExAnteProg,0),MATCH(L$5,ExAnteMo,0)))/1000,0)))</f>
        <v>0</v>
      </c>
      <c r="N10" s="510">
        <f>IF(L10="","",(IFERROR(L10*(INDEX(ExPostData,MATCH("Summer Discount Plan (SDP) - Commercial",ExPostProg,0),MATCH(L$5,ExPostMo,0)))/1000,0)))</f>
        <v>1.3195000000000001</v>
      </c>
      <c r="O10" s="508">
        <v>2</v>
      </c>
      <c r="P10" s="509">
        <f>IF(O10="","",(IFERROR(O10*(INDEX(ExAnteData,MATCH("Summer Discount Plan (SDP) - Commercial",ExAnteProg,0),MATCH(O$5,ExAnteMo,0)))/1000,0)))</f>
        <v>0</v>
      </c>
      <c r="Q10" s="510">
        <f>IF(O10="","",(IFERROR(O10*(INDEX(ExPostData,MATCH("Summer Discount Plan (SDP) - Commercial",ExPostProg,0),MATCH(O$5,ExPostMo,0)))/1000,0)))</f>
        <v>1.0556000000000001E-2</v>
      </c>
      <c r="R10" s="508">
        <v>1</v>
      </c>
      <c r="S10" s="509">
        <f>IF(R10="","",(IFERROR(R10*(INDEX(ExAnteData,MATCH("Summer Discount Plan (SDP) - Commercial",ExAnteProg,0),MATCH(R$5,ExAnteMo,0)))/1000,0)))</f>
        <v>3.5000000000000001E-3</v>
      </c>
      <c r="T10" s="510">
        <f>IF(R10="","",(IFERROR(R10*(INDEX(ExPostData,MATCH("Summer Discount Plan (SDP) - Commercial",ExPostProg,0),MATCH(R$5,ExPostMo,0)))/1000,0)))</f>
        <v>5.2780000000000006E-3</v>
      </c>
      <c r="U10" s="511">
        <v>467296</v>
      </c>
    </row>
    <row r="11" spans="2:32" x14ac:dyDescent="0.2">
      <c r="B11" s="20" t="s">
        <v>304</v>
      </c>
      <c r="C11" s="508">
        <v>8312</v>
      </c>
      <c r="D11" s="509">
        <f>IF(C11="","",(IFERROR(C11*(INDEX(ExAnteData,MATCH("Summer Discount Plan (SDP) - Commercial",ExAnteProg,0),MATCH(C$5,ExAnteMo,0)))/1000,0)))</f>
        <v>0</v>
      </c>
      <c r="E11" s="510">
        <f>IF(C11="","",(IFERROR(C11*(INDEX(ExPostData,MATCH("Summer Discount Plan (SDP) - Commercial",ExPostProg,0),MATCH(C$5,ExPostMo,0)))/1000,0)))</f>
        <v>43.870736000000008</v>
      </c>
      <c r="F11" s="508">
        <v>8293</v>
      </c>
      <c r="G11" s="509">
        <f>IF(F11="","",(IFERROR(F11*(INDEX(ExAnteData,MATCH("Summer Discount Plan (SDP) - Commercial",ExAnteProg,0),MATCH(F$5,ExAnteMo,0)))/1000,0)))</f>
        <v>0</v>
      </c>
      <c r="H11" s="510">
        <f>IF(F11="","",(IFERROR(F11*(INDEX(ExPostData,MATCH("Summer Discount Plan (SDP) - Commercial",ExPostProg,0),MATCH(F$5,ExPostMo,0)))/1000,0)))</f>
        <v>43.770454000000008</v>
      </c>
      <c r="I11" s="508">
        <v>8303</v>
      </c>
      <c r="J11" s="509">
        <f>IF(I11="","",(IFERROR(I11*(INDEX(ExAnteData,MATCH("Summer Discount Plan (SDP) - Commercial",ExAnteProg,0),MATCH(I$5,ExAnteMo,0)))/1000,0)))</f>
        <v>0</v>
      </c>
      <c r="K11" s="510">
        <f>IF(I11="","",(IFERROR(I11*(INDEX(ExPostData,MATCH("Summer Discount Plan (SDP) - Commercial",ExPostProg,0),MATCH(I$5,ExPostMo,0)))/1000,0)))</f>
        <v>43.823234000000006</v>
      </c>
      <c r="L11" s="508">
        <v>10245</v>
      </c>
      <c r="M11" s="509">
        <f>IF(L11="","",(IFERROR(L11*(INDEX(ExAnteData,MATCH("Summer Discount Plan (SDP) - Commercial",ExAnteProg,0),MATCH(L$5,ExAnteMo,0)))/1000,0)))</f>
        <v>0</v>
      </c>
      <c r="N11" s="510">
        <f>IF(L11="","",(IFERROR(L11*(INDEX(ExPostData,MATCH("Summer Discount Plan (SDP) - Commercial",ExPostProg,0),MATCH(L$5,ExPostMo,0)))/1000,0)))</f>
        <v>54.073110000000007</v>
      </c>
      <c r="O11" s="508">
        <v>10454</v>
      </c>
      <c r="P11" s="509">
        <f>IF(O11="","",(IFERROR(O11*(INDEX(ExAnteData,MATCH("Summer Discount Plan (SDP) - Commercial",ExAnteProg,0),MATCH(O$5,ExAnteMo,0)))/1000,0)))</f>
        <v>0</v>
      </c>
      <c r="Q11" s="510">
        <f>IF(O11="","",(IFERROR(O11*(INDEX(ExPostData,MATCH("Summer Discount Plan (SDP) - Commercial",ExPostProg,0),MATCH(O$5,ExPostMo,0)))/1000,0)))</f>
        <v>55.176212000000007</v>
      </c>
      <c r="R11" s="508">
        <v>10409</v>
      </c>
      <c r="S11" s="509">
        <f>IF(R11="","",(IFERROR(R11*(INDEX(ExAnteData,MATCH("Summer Discount Plan (SDP) - Commercial",ExAnteProg,0),MATCH(R$5,ExAnteMo,0)))/1000,0)))</f>
        <v>36.4315</v>
      </c>
      <c r="T11" s="510">
        <f>IF(R11="","",(IFERROR(R11*(INDEX(ExPostData,MATCH("Summer Discount Plan (SDP) - Commercial",ExPostProg,0),MATCH(R$5,ExPostMo,0)))/1000,0)))</f>
        <v>54.938702000000006</v>
      </c>
      <c r="U11" s="511">
        <v>467296</v>
      </c>
    </row>
    <row r="12" spans="2:32" x14ac:dyDescent="0.2">
      <c r="B12" s="20" t="s">
        <v>78</v>
      </c>
      <c r="C12" s="508">
        <v>11</v>
      </c>
      <c r="D12" s="509">
        <f t="shared" si="0"/>
        <v>17.565459999999998</v>
      </c>
      <c r="E12" s="510">
        <f t="shared" si="1"/>
        <v>16.687000000000001</v>
      </c>
      <c r="F12" s="508">
        <v>11</v>
      </c>
      <c r="G12" s="509">
        <f t="shared" si="2"/>
        <v>17.592959999999998</v>
      </c>
      <c r="H12" s="510">
        <f t="shared" si="3"/>
        <v>16.687000000000001</v>
      </c>
      <c r="I12" s="508">
        <v>11</v>
      </c>
      <c r="J12" s="509">
        <f t="shared" si="4"/>
        <v>17.61232</v>
      </c>
      <c r="K12" s="510">
        <f t="shared" si="5"/>
        <v>16.687000000000001</v>
      </c>
      <c r="L12" s="508">
        <v>11</v>
      </c>
      <c r="M12" s="509">
        <f t="shared" si="6"/>
        <v>17.109290000000001</v>
      </c>
      <c r="N12" s="510">
        <f t="shared" si="7"/>
        <v>16.687000000000001</v>
      </c>
      <c r="O12" s="508">
        <v>11</v>
      </c>
      <c r="P12" s="509">
        <f t="shared" ref="P12:P13" si="12">IF(O12="","",(IFERROR(O12*(INDEX(ExAnteData,MATCH($B12,ExAnteProg,0),MATCH(O$5,ExAnteMo,0)))/1000,0)))</f>
        <v>17.708239999999996</v>
      </c>
      <c r="Q12" s="510">
        <f t="shared" ref="Q12:Q13" si="13">IF(O12="","",(IFERROR(O12*(INDEX(ExPostData,MATCH($B12,ExPostProg,0),MATCH(O$5,ExPostMo,0)))/1000,0)))</f>
        <v>16.687000000000001</v>
      </c>
      <c r="R12" s="508">
        <v>11</v>
      </c>
      <c r="S12" s="509">
        <f t="shared" ref="S12:S13" si="14">IF(R12="","",(IFERROR(R12*(INDEX(ExAnteData,MATCH($B12,ExAnteProg,0),MATCH(R$5,ExAnteMo,0)))/1000,0)))</f>
        <v>16.767079999999996</v>
      </c>
      <c r="T12" s="510">
        <f t="shared" ref="T12:T13" si="15">IF(R12="","",(IFERROR(R12*(INDEX(ExPostData,MATCH($B12,ExPostProg,0),MATCH(R$5,ExPostMo,0)))/1000,0)))</f>
        <v>16.687000000000001</v>
      </c>
      <c r="U12" s="511" t="s">
        <v>14</v>
      </c>
    </row>
    <row r="13" spans="2:32" x14ac:dyDescent="0.2">
      <c r="B13" s="20" t="s">
        <v>262</v>
      </c>
      <c r="C13" s="508">
        <v>1108</v>
      </c>
      <c r="D13" s="509">
        <f t="shared" si="0"/>
        <v>29.19554401583779</v>
      </c>
      <c r="E13" s="510">
        <f t="shared" si="1"/>
        <v>43.765999999999998</v>
      </c>
      <c r="F13" s="508">
        <v>1107</v>
      </c>
      <c r="G13" s="509">
        <f t="shared" si="2"/>
        <v>30.545319298116727</v>
      </c>
      <c r="H13" s="510">
        <f t="shared" si="3"/>
        <v>43.726500000000001</v>
      </c>
      <c r="I13" s="508">
        <v>1123</v>
      </c>
      <c r="J13" s="509">
        <f t="shared" si="4"/>
        <v>35.553020715966007</v>
      </c>
      <c r="K13" s="510">
        <f t="shared" si="5"/>
        <v>44.358499999999999</v>
      </c>
      <c r="L13" s="508">
        <v>1132</v>
      </c>
      <c r="M13" s="509">
        <f t="shared" si="6"/>
        <v>44.19547766797276</v>
      </c>
      <c r="N13" s="510">
        <f t="shared" si="7"/>
        <v>44.713999999999999</v>
      </c>
      <c r="O13" s="508">
        <v>1132</v>
      </c>
      <c r="P13" s="509">
        <f t="shared" si="12"/>
        <v>56.329738436076887</v>
      </c>
      <c r="Q13" s="510">
        <f t="shared" si="13"/>
        <v>44.713999999999999</v>
      </c>
      <c r="R13" s="508">
        <v>1124</v>
      </c>
      <c r="S13" s="509">
        <f t="shared" si="14"/>
        <v>58.731723804151223</v>
      </c>
      <c r="T13" s="510">
        <f t="shared" si="15"/>
        <v>44.398000000000003</v>
      </c>
      <c r="U13" s="511">
        <v>7782</v>
      </c>
    </row>
    <row r="14" spans="2:32" s="19" customFormat="1" ht="14.25" customHeight="1" thickBot="1" x14ac:dyDescent="0.2">
      <c r="B14" s="24" t="s">
        <v>15</v>
      </c>
      <c r="C14" s="383">
        <f>SUM(C8:C13)</f>
        <v>12312</v>
      </c>
      <c r="D14" s="26">
        <f t="shared" ref="D14:T14" si="16">SUM(D8:D13)</f>
        <v>617.69200401583782</v>
      </c>
      <c r="E14" s="27">
        <f t="shared" si="16"/>
        <v>672.80630999999994</v>
      </c>
      <c r="F14" s="383">
        <f t="shared" si="16"/>
        <v>12289</v>
      </c>
      <c r="G14" s="26">
        <f t="shared" si="16"/>
        <v>618.18557929811675</v>
      </c>
      <c r="H14" s="27">
        <f t="shared" si="16"/>
        <v>673.50451600000008</v>
      </c>
      <c r="I14" s="383">
        <f t="shared" si="16"/>
        <v>12306</v>
      </c>
      <c r="J14" s="26">
        <f t="shared" si="16"/>
        <v>669.02014071596591</v>
      </c>
      <c r="K14" s="27">
        <f t="shared" si="16"/>
        <v>675.84943799999996</v>
      </c>
      <c r="L14" s="383">
        <f t="shared" si="16"/>
        <v>12289</v>
      </c>
      <c r="M14" s="26">
        <f t="shared" si="16"/>
        <v>662.70926766797277</v>
      </c>
      <c r="N14" s="27">
        <f t="shared" si="16"/>
        <v>676.06771000000003</v>
      </c>
      <c r="O14" s="383">
        <f t="shared" si="16"/>
        <v>12250</v>
      </c>
      <c r="P14" s="26">
        <f t="shared" si="16"/>
        <v>691.17797843607696</v>
      </c>
      <c r="Q14" s="27">
        <f t="shared" si="16"/>
        <v>675.86186799999996</v>
      </c>
      <c r="R14" s="383">
        <f t="shared" si="16"/>
        <v>12195</v>
      </c>
      <c r="S14" s="26">
        <f t="shared" si="16"/>
        <v>722.65720380415121</v>
      </c>
      <c r="T14" s="27">
        <f t="shared" si="16"/>
        <v>674.44398000000012</v>
      </c>
      <c r="U14" s="512"/>
    </row>
    <row r="15" spans="2:32" s="19" customFormat="1" ht="13.5" customHeight="1" thickTop="1" x14ac:dyDescent="0.2">
      <c r="B15" s="28" t="s">
        <v>16</v>
      </c>
      <c r="C15" s="21"/>
      <c r="D15" s="29"/>
      <c r="E15" s="30"/>
      <c r="F15" s="21"/>
      <c r="G15" s="29"/>
      <c r="H15" s="30"/>
      <c r="I15" s="21"/>
      <c r="J15" s="29"/>
      <c r="K15" s="30"/>
      <c r="L15" s="21"/>
      <c r="M15" s="29"/>
      <c r="N15" s="30"/>
      <c r="O15" s="21"/>
      <c r="P15" s="29"/>
      <c r="Q15" s="30"/>
      <c r="R15" s="23"/>
      <c r="S15" s="29"/>
      <c r="T15" s="30"/>
      <c r="U15" s="513"/>
      <c r="V15" s="31"/>
      <c r="W15" s="31"/>
      <c r="X15" s="31"/>
      <c r="Y15" s="31"/>
      <c r="Z15" s="31"/>
      <c r="AA15" s="31"/>
      <c r="AB15" s="31"/>
      <c r="AC15" s="31"/>
      <c r="AD15" s="31"/>
      <c r="AE15" s="31"/>
      <c r="AF15" s="31"/>
    </row>
    <row r="16" spans="2:32" x14ac:dyDescent="0.2">
      <c r="B16" s="20" t="s">
        <v>305</v>
      </c>
      <c r="C16" s="508">
        <v>302532</v>
      </c>
      <c r="D16" s="509">
        <f>IF(C16="","",(IFERROR(C16*(INDEX(ExAnteData,MATCH($B16,ExAnteProg,0),MATCH(C$5,ExAnteMo,0)))/1000,0)))</f>
        <v>0</v>
      </c>
      <c r="E16" s="510">
        <f>IF(C16="","",(IFERROR(C16*(INDEX(ExPostData,MATCH($B16,ExPostProg,0),MATCH(C$5,ExPostMo,0)))/1000,0)))</f>
        <v>122.06210198879999</v>
      </c>
      <c r="F16" s="21">
        <v>301307</v>
      </c>
      <c r="G16" s="509">
        <f>IF(F16="","",(IFERROR(F16*(INDEX(ExAnteData,MATCH($B16,ExAnteProg,0),MATCH(F$5,ExAnteMo,0)))/1000,0)))</f>
        <v>0</v>
      </c>
      <c r="H16" s="510">
        <f>IF(F16="","",(IFERROR(F16*(INDEX(ExPostData,MATCH($B16,ExPostProg,0),MATCH(F$5,ExPostMo,0)))/1000,0)))</f>
        <v>121.56785319880001</v>
      </c>
      <c r="I16" s="508">
        <v>300089</v>
      </c>
      <c r="J16" s="509">
        <f>IFERROR(I16*(INDEX(ExAnteData,MATCH($B16,ExAnteProg,0),MATCH(I$5,ExAnteMo,0)))/1000,0)</f>
        <v>0</v>
      </c>
      <c r="K16" s="510">
        <f>IF(I16="","",(IFERROR(I16*(INDEX(ExPostData,MATCH($B16,ExPostProg,0),MATCH(I$5,ExPostMo,0)))/1000,0)))</f>
        <v>121.0764286876</v>
      </c>
      <c r="L16" s="508">
        <v>299117</v>
      </c>
      <c r="M16" s="509">
        <f>IF(L16="","",(IFERROR(L16*(INDEX(ExAnteData,MATCH($B16,ExAnteProg,0),MATCH(L$5,ExAnteMo,0)))/1000,0)))</f>
        <v>62.838294727517372</v>
      </c>
      <c r="N16" s="510">
        <f>IF(L16="","",(IFERROR(L16*(INDEX(ExPostData,MATCH($B16,ExPostProg,0),MATCH(L$5,ExPostMo,0)))/1000,0)))</f>
        <v>120.6842574028</v>
      </c>
      <c r="O16" s="508">
        <v>299233</v>
      </c>
      <c r="P16" s="509">
        <f>IF(O16="","",(IFERROR(O16*(INDEX(ExAnteData,MATCH($B16,ExAnteProg,0),MATCH(O$5,ExAnteMo,0)))/1000,0)))</f>
        <v>134.27542134451022</v>
      </c>
      <c r="Q16" s="510">
        <f>IF(O16="","",(IFERROR(O16*(INDEX(ExPostData,MATCH($B16,ExPostProg,0),MATCH(O$5,ExPostMo,0)))/1000,0)))</f>
        <v>120.7310597372</v>
      </c>
      <c r="R16" s="508">
        <v>301516</v>
      </c>
      <c r="S16" s="509">
        <f>IF(R16="","",(IFERROR(R16*(INDEX(ExAnteData,MATCH($B16,ExAnteProg,0),MATCH(R$5,ExAnteMo,0)))/1000,0)))</f>
        <v>219.50245261847303</v>
      </c>
      <c r="T16" s="510">
        <f>IF(R16="","",(IFERROR(R16*(INDEX(ExPostData,MATCH($B16,ExPostProg,0),MATCH(R$5,ExPostMo,0)))/1000,0)))</f>
        <v>121.6521780944</v>
      </c>
      <c r="U16" s="511">
        <v>2130004</v>
      </c>
      <c r="V16" s="32"/>
      <c r="W16" s="32"/>
      <c r="X16" s="32"/>
      <c r="Y16" s="32"/>
      <c r="Z16" s="32"/>
      <c r="AA16" s="32"/>
      <c r="AB16" s="32"/>
      <c r="AC16" s="32"/>
      <c r="AD16" s="32"/>
      <c r="AE16" s="32"/>
      <c r="AF16" s="32"/>
    </row>
    <row r="17" spans="2:32" x14ac:dyDescent="0.2">
      <c r="B17" s="20" t="s">
        <v>285</v>
      </c>
      <c r="C17" s="508">
        <v>3212</v>
      </c>
      <c r="D17" s="509">
        <f>IF(C17="","",(IFERROR(C17*(INDEX(ExAnteData,MATCH($B17,ExAnteProg,0),MATCH(C$5,ExAnteMo,0)))/1000,0)))</f>
        <v>38.590505975865725</v>
      </c>
      <c r="E17" s="510">
        <f>IF(C17="","",(IFERROR(C17*(INDEX(ExPostData,MATCH($B17,ExPostProg,0),MATCH(C$5,ExPostMo,0)))/1000,0)))</f>
        <v>42.077199999999998</v>
      </c>
      <c r="F17" s="21">
        <v>3222</v>
      </c>
      <c r="G17" s="509">
        <f>IF(F17="","",(IFERROR(F17*(INDEX(ExAnteData,MATCH($B17,ExAnteProg,0),MATCH(F$5,ExAnteMo,0)))/1000,0)))</f>
        <v>37.701001425821509</v>
      </c>
      <c r="H17" s="510">
        <f>IF(F17="","",(IFERROR(F17*(INDEX(ExPostData,MATCH($B17,ExPostProg,0),MATCH(F$5,ExPostMo,0)))/1000,0)))</f>
        <v>42.208199999999998</v>
      </c>
      <c r="I17" s="508">
        <v>3223</v>
      </c>
      <c r="J17" s="509">
        <f>IFERROR(I17*(INDEX(ExAnteData,MATCH($B17,ExAnteProg,0),MATCH(I$5,ExAnteMo,0)))/1000,0)</f>
        <v>38.600573282338758</v>
      </c>
      <c r="K17" s="510">
        <f>IF(I17="","",(IFERROR(I17*(INDEX(ExPostData,MATCH($B17,ExPostProg,0),MATCH(I$5,ExPostMo,0)))/1000,0)))</f>
        <v>42.221299999999992</v>
      </c>
      <c r="L17" s="508">
        <v>3231</v>
      </c>
      <c r="M17" s="509">
        <f>IF(L17="","",(IFERROR(L17*(INDEX(ExAnteData,MATCH($B17,ExAnteProg,0),MATCH(L$5,ExAnteMo,0)))/1000,0)))</f>
        <v>36.404817927950376</v>
      </c>
      <c r="N17" s="510">
        <f>IF(L17="","",(IFERROR(L17*(INDEX(ExPostData,MATCH($B17,ExPostProg,0),MATCH(L$5,ExPostMo,0)))/1000,0)))</f>
        <v>42.326099999999997</v>
      </c>
      <c r="O17" s="508">
        <v>3226</v>
      </c>
      <c r="P17" s="509">
        <f>IF(O17="","",(IFERROR(O17*(INDEX(ExAnteData,MATCH($B17,ExAnteProg,0),MATCH(O$5,ExAnteMo,0)))/1000,0)))</f>
        <v>35.26772816520468</v>
      </c>
      <c r="Q17" s="510">
        <f>IF(O17="","",(IFERROR(O17*(INDEX(ExPostData,MATCH($B17,ExPostProg,0),MATCH(O$5,ExPostMo,0)))/1000,0)))</f>
        <v>42.260599999999997</v>
      </c>
      <c r="R17" s="508">
        <v>3237</v>
      </c>
      <c r="S17" s="509">
        <f>IF(R17="","",(IFERROR(R17*(INDEX(ExAnteData,MATCH($B17,ExAnteProg,0),MATCH(R$5,ExAnteMo,0)))/1000,0)))</f>
        <v>34.75556841133141</v>
      </c>
      <c r="T17" s="510">
        <f>IF(R17="","",(IFERROR(R17*(INDEX(ExPostData,MATCH($B17,ExPostProg,0),MATCH(R$5,ExPostMo,0)))/1000,0)))</f>
        <v>42.404699999999998</v>
      </c>
      <c r="U17" s="511">
        <v>10411</v>
      </c>
      <c r="V17" s="32"/>
      <c r="W17" s="32"/>
      <c r="X17" s="32"/>
      <c r="Y17" s="32"/>
      <c r="Z17" s="32"/>
      <c r="AA17" s="32"/>
      <c r="AB17" s="32"/>
      <c r="AC17" s="32"/>
      <c r="AD17" s="32"/>
      <c r="AE17" s="32"/>
      <c r="AF17" s="32"/>
    </row>
    <row r="18" spans="2:32" x14ac:dyDescent="0.2">
      <c r="B18" s="20" t="s">
        <v>85</v>
      </c>
      <c r="C18" s="508">
        <v>1345</v>
      </c>
      <c r="D18" s="509">
        <f>IF(C18="","",(IFERROR(C18*(INDEX(ExAnteData,MATCH($B18,ExAnteProg,0),MATCH(C$5,ExAnteMo,0)))/1000,0)))</f>
        <v>58.517304474480532</v>
      </c>
      <c r="E18" s="510">
        <f>IF(C18="","",(IFERROR(C18*(INDEX(ExPostData,MATCH($B18,ExPostProg,0),MATCH(C$5,ExPostMo,0)))/1000,0)))</f>
        <v>81.34559999999999</v>
      </c>
      <c r="F18" s="21">
        <v>1346</v>
      </c>
      <c r="G18" s="509">
        <f>IF(F18="","",(IFERROR(F18*(INDEX(ExAnteData,MATCH($B18,ExAnteProg,0),MATCH(F$5,ExAnteMo,0)))/1000,0)))</f>
        <v>63.242921813903841</v>
      </c>
      <c r="H18" s="510">
        <f>IF(F18="","",(IFERROR(F18*(INDEX(ExPostData,MATCH($B18,ExPostProg,0),MATCH(F$5,ExPostMo,0)))/1000,0)))</f>
        <v>81.406080000000003</v>
      </c>
      <c r="I18" s="508">
        <v>1351</v>
      </c>
      <c r="J18" s="509">
        <f>IFERROR(I18*(INDEX(ExAnteData,MATCH($B18,ExAnteProg,0),MATCH(I$5,ExAnteMo,0)))/1000,0)</f>
        <v>68.785770135167326</v>
      </c>
      <c r="K18" s="510">
        <f>IF(I18="","",(IFERROR(I18*(INDEX(ExPostData,MATCH($B18,ExPostProg,0),MATCH(I$5,ExPostMo,0)))/1000,0)))</f>
        <v>81.708479999999994</v>
      </c>
      <c r="L18" s="508">
        <v>1352</v>
      </c>
      <c r="M18" s="509">
        <f>IF(L18="","",(IFERROR(L18*(INDEX(ExAnteData,MATCH($B18,ExAnteProg,0),MATCH(L$5,ExAnteMo,0)))/1000,0)))</f>
        <v>60.346162765895762</v>
      </c>
      <c r="N18" s="510">
        <f>IF(L18="","",(IFERROR(L18*(INDEX(ExPostData,MATCH($B18,ExPostProg,0),MATCH(L$5,ExPostMo,0)))/1000,0)))</f>
        <v>81.768959999999993</v>
      </c>
      <c r="O18" s="508">
        <v>1347</v>
      </c>
      <c r="P18" s="509">
        <f>IF(O18="","",(IFERROR(O18*(INDEX(ExAnteData,MATCH($B18,ExAnteProg,0),MATCH(O$5,ExAnteMo,0)))/1000,0)))</f>
        <v>58.43152810668721</v>
      </c>
      <c r="Q18" s="510">
        <f>IF(O18="","",(IFERROR(O18*(INDEX(ExPostData,MATCH($B18,ExPostProg,0),MATCH(O$5,ExPostMo,0)))/1000,0)))</f>
        <v>81.466560000000001</v>
      </c>
      <c r="R18" s="508">
        <v>1330</v>
      </c>
      <c r="S18" s="509">
        <f>IF(R18="","",(IFERROR(R18*(INDEX(ExAnteData,MATCH($B18,ExAnteProg,0),MATCH(R$5,ExAnteMo,0)))/1000,0)))</f>
        <v>68.974168645677651</v>
      </c>
      <c r="T18" s="510">
        <f>IF(R18="","",(IFERROR(R18*(INDEX(ExPostData,MATCH($B18,ExPostProg,0),MATCH(R$5,ExPostMo,0)))/1000,0)))</f>
        <v>80.438399999999987</v>
      </c>
      <c r="U18" s="511">
        <v>634304</v>
      </c>
      <c r="V18" s="32"/>
      <c r="W18" s="32"/>
      <c r="X18" s="32"/>
      <c r="Y18" s="32"/>
      <c r="Z18" s="32"/>
      <c r="AA18" s="32"/>
      <c r="AB18" s="32"/>
      <c r="AC18" s="32"/>
      <c r="AD18" s="32"/>
      <c r="AE18" s="32"/>
      <c r="AF18" s="32"/>
    </row>
    <row r="19" spans="2:32" ht="12.75" customHeight="1" x14ac:dyDescent="0.2">
      <c r="B19" s="507" t="s">
        <v>286</v>
      </c>
      <c r="C19" s="537" t="s">
        <v>14</v>
      </c>
      <c r="D19" s="509">
        <f>IF(C19="","",(IFERROR(C19*(INDEX(ExAnteData,MATCH($B19,ExAnteProg,0),MATCH(C$5,ExAnteMo,0)))/1000,0)))</f>
        <v>0</v>
      </c>
      <c r="E19" s="510">
        <f>IF(C19="","",(IFERROR(C19*(INDEX(ExPostData,MATCH($B19,ExPostProg,0),MATCH(C$5,ExPostMo,0)))/1000,0)))</f>
        <v>0</v>
      </c>
      <c r="F19" s="537" t="s">
        <v>14</v>
      </c>
      <c r="G19" s="509">
        <f>IF(F19="","",(IFERROR(F19*(INDEX(ExAnteData,MATCH($B19,ExAnteProg,0),MATCH(F$5,ExAnteMo,0)))/1000,0)))</f>
        <v>0</v>
      </c>
      <c r="H19" s="510">
        <f>IF(F19="","",(IFERROR(F19*(INDEX(ExPostData,MATCH($B19,ExPostProg,0),MATCH(F$5,ExPostMo,0)))/1000,0)))</f>
        <v>0</v>
      </c>
      <c r="I19" s="537" t="s">
        <v>14</v>
      </c>
      <c r="J19" s="509">
        <f>IFERROR(I19*(INDEX(ExAnteData,MATCH($B19,ExAnteProg,0),MATCH(I$5,ExAnteMo,0)))/1000,0)</f>
        <v>0</v>
      </c>
      <c r="K19" s="510">
        <f>IF(I19="","",(IFERROR(I19*(INDEX(ExPostData,MATCH($B19,ExPostProg,0),MATCH(I$5,ExPostMo,0)))/1000,0)))</f>
        <v>0</v>
      </c>
      <c r="L19" s="537" t="s">
        <v>14</v>
      </c>
      <c r="M19" s="509">
        <f>IF(L19="","",(IFERROR(L19*(INDEX(ExAnteData,MATCH($B19,ExAnteProg,0),MATCH(L$5,ExAnteMo,0)))/1000,0)))</f>
        <v>0</v>
      </c>
      <c r="N19" s="510">
        <f>IF(L19="","",(IFERROR(L19*(INDEX(ExPostData,MATCH($B19,ExPostProg,0),MATCH(L$5,ExPostMo,0)))/1000,0)))</f>
        <v>0</v>
      </c>
      <c r="O19" s="508">
        <v>32</v>
      </c>
      <c r="P19" s="509">
        <f>IF(O19="","",(IFERROR(O19*(INDEX(ExAnteData,MATCH("Capacity Bidding Program (CBP) Day Ahead",ExAnteProg,0),MATCH(O$5,ExAnteMo,0)))/1000,0)))</f>
        <v>1.2800000000000001E-3</v>
      </c>
      <c r="Q19" s="510">
        <f>IF(O19="","",(IFERROR(O19*(INDEX(ExPostData,MATCH("Capacity Bidding Program (CBP) Day Ahead",ExPostProg,0),MATCH(O$5,ExPostMo,0)))/1000,0)))</f>
        <v>0.58560000000000001</v>
      </c>
      <c r="R19" s="508">
        <v>7</v>
      </c>
      <c r="S19" s="509">
        <f>IF(R19="","",(IFERROR(R19*(INDEX(ExAnteData,MATCH("Capacity Bidding Program (CBP) Day Ahead",ExAnteProg,0),MATCH(R$5,ExAnteMo,0)))/1000,0)))</f>
        <v>2.8000000000000003E-4</v>
      </c>
      <c r="T19" s="510">
        <f>IF(R19="","",(IFERROR(R19*(INDEX(ExPostData,MATCH("Capacity Bidding Program (CBP) Day Ahead",ExPostProg,0),MATCH(R$5,ExPostMo,0)))/1000,0)))</f>
        <v>0.12809999999999999</v>
      </c>
      <c r="U19" s="511">
        <v>634304</v>
      </c>
      <c r="V19" s="32"/>
      <c r="W19" s="32"/>
      <c r="X19" s="32"/>
      <c r="Y19" s="32"/>
      <c r="Z19" s="32"/>
      <c r="AA19" s="32"/>
      <c r="AB19" s="32"/>
      <c r="AC19" s="32"/>
      <c r="AD19" s="32"/>
      <c r="AE19" s="32"/>
      <c r="AF19" s="32"/>
    </row>
    <row r="20" spans="2:32" ht="12.75" customHeight="1" x14ac:dyDescent="0.2">
      <c r="B20" s="507" t="s">
        <v>287</v>
      </c>
      <c r="C20" s="537" t="s">
        <v>14</v>
      </c>
      <c r="D20" s="509">
        <f>IF(C20="","",(IFERROR(C20*(INDEX(ExAnteData,MATCH($B20,ExAnteProg,0),MATCH(C$5,ExAnteMo,0)))/1000,0)))</f>
        <v>0</v>
      </c>
      <c r="E20" s="510">
        <f>IF(C20="","",(IFERROR(C20*(INDEX(ExPostData,MATCH($B20,ExPostProg,0),MATCH(C$5,ExPostMo,0)))/1000,0)))</f>
        <v>0</v>
      </c>
      <c r="F20" s="537" t="s">
        <v>14</v>
      </c>
      <c r="G20" s="509">
        <f>IF(F20="","",(IFERROR(F20*(INDEX(ExAnteData,MATCH($B20,ExAnteProg,0),MATCH(F$5,ExAnteMo,0)))/1000,0)))</f>
        <v>0</v>
      </c>
      <c r="H20" s="510">
        <f>IF(F20="","",(IFERROR(F20*(INDEX(ExPostData,MATCH($B20,ExPostProg,0),MATCH(F$5,ExPostMo,0)))/1000,0)))</f>
        <v>0</v>
      </c>
      <c r="I20" s="537" t="s">
        <v>14</v>
      </c>
      <c r="J20" s="509">
        <f>IFERROR(I20*(INDEX(ExAnteData,MATCH($B20,ExAnteProg,0),MATCH(I$5,ExAnteMo,0)))/1000,0)</f>
        <v>0</v>
      </c>
      <c r="K20" s="510">
        <f>IF(I20="","",(IFERROR(I20*(INDEX(ExPostData,MATCH($B20,ExPostProg,0),MATCH(I$5,ExPostMo,0)))/1000,0)))</f>
        <v>0</v>
      </c>
      <c r="L20" s="537" t="s">
        <v>14</v>
      </c>
      <c r="M20" s="509">
        <f>IF(L20="","",(IFERROR(L20*(INDEX(ExAnteData,MATCH($B20,ExAnteProg,0),MATCH(L$5,ExAnteMo,0)))/1000,0)))</f>
        <v>0</v>
      </c>
      <c r="N20" s="510">
        <f>IF(L20="","",(IFERROR(L20*(INDEX(ExPostData,MATCH($B20,ExPostProg,0),MATCH(L$5,ExPostMo,0)))/1000,0)))</f>
        <v>0</v>
      </c>
      <c r="O20" s="508">
        <v>301</v>
      </c>
      <c r="P20" s="509">
        <f>IF(O20="","",(IFERROR(O20*(INDEX(ExAnteData,MATCH("Capacity Bidding Program (CBP) Day Of",ExAnteProg,0),MATCH(O$5,ExAnteMo,0)))/1000,0)))</f>
        <v>11.5885</v>
      </c>
      <c r="Q20" s="510">
        <f>IF(O20="","",(IFERROR(O20*(INDEX(ExPostData,MATCH("Capacity Bidding Program (CBP) Day Of",ExPostProg,0),MATCH(O$5,ExPostMo,0)))/1000,0)))</f>
        <v>9.8156100000000013</v>
      </c>
      <c r="R20" s="508">
        <v>409</v>
      </c>
      <c r="S20" s="509">
        <f>IF(R20="","",(IFERROR(R20*(INDEX(ExAnteData,MATCH("Capacity Bidding Program (CBP) Day Of",ExAnteProg,0),MATCH(R$5,ExAnteMo,0)))/1000,0)))</f>
        <v>16.073699999999999</v>
      </c>
      <c r="T20" s="510">
        <f>IF(R20="","",(IFERROR(R20*(INDEX(ExPostData,MATCH("Capacity Bidding Program (CBP) Day Of",ExPostProg,0),MATCH(R$5,ExPostMo,0)))/1000,0)))</f>
        <v>13.337489999999999</v>
      </c>
      <c r="U20" s="511">
        <v>634304</v>
      </c>
      <c r="V20" s="32"/>
      <c r="W20" s="32"/>
      <c r="X20" s="32"/>
      <c r="Y20" s="32"/>
      <c r="Z20" s="32"/>
      <c r="AA20" s="32"/>
      <c r="AB20" s="32"/>
      <c r="AC20" s="32"/>
      <c r="AD20" s="32"/>
      <c r="AE20" s="32"/>
      <c r="AF20" s="32"/>
    </row>
    <row r="21" spans="2:32" x14ac:dyDescent="0.2">
      <c r="B21" s="594" t="s">
        <v>324</v>
      </c>
      <c r="C21" s="537" t="s">
        <v>14</v>
      </c>
      <c r="D21" s="509">
        <v>0</v>
      </c>
      <c r="E21" s="510">
        <v>0</v>
      </c>
      <c r="F21" s="33">
        <v>950</v>
      </c>
      <c r="G21" s="509">
        <v>0</v>
      </c>
      <c r="H21" s="510">
        <v>97.069200000000009</v>
      </c>
      <c r="I21" s="33">
        <v>1053</v>
      </c>
      <c r="J21" s="509">
        <v>0</v>
      </c>
      <c r="K21" s="510">
        <v>107.869</v>
      </c>
      <c r="L21" s="33">
        <v>1173</v>
      </c>
      <c r="M21" s="509">
        <v>0</v>
      </c>
      <c r="N21" s="510">
        <v>123.4177</v>
      </c>
      <c r="O21" s="33">
        <v>1466</v>
      </c>
      <c r="P21" s="509">
        <v>122.4</v>
      </c>
      <c r="Q21" s="510">
        <v>152.6</v>
      </c>
      <c r="R21" s="33">
        <v>1571</v>
      </c>
      <c r="S21" s="509">
        <v>136.4</v>
      </c>
      <c r="T21" s="510">
        <v>165.1</v>
      </c>
      <c r="U21" s="511">
        <v>634304</v>
      </c>
    </row>
    <row r="22" spans="2:32" x14ac:dyDescent="0.2">
      <c r="B22" s="20" t="s">
        <v>283</v>
      </c>
      <c r="C22" s="508">
        <v>125</v>
      </c>
      <c r="D22" s="509">
        <f>IF(C22="","",(IFERROR(C22*(INDEX(ExAnteData,MATCH($B22,ExAnteProg,0),MATCH(C$5,ExAnteMo,0)))/1000,0)))</f>
        <v>0.46642500000001519</v>
      </c>
      <c r="E22" s="510">
        <f>IF(C22="","",(IFERROR(C22*(INDEX(ExPostData,MATCH($B22,ExPostProg,0),MATCH(C$5,ExPostMo,0)))/1000,0)))</f>
        <v>0.51521250000000696</v>
      </c>
      <c r="F22" s="21">
        <v>123</v>
      </c>
      <c r="G22" s="509">
        <f>IF(F22="","",(IFERROR(F22*(INDEX(ExAnteData,MATCH($B22,ExAnteProg,0),MATCH(F$5,ExAnteMo,0)))/1000,0)))</f>
        <v>0.45853082788285221</v>
      </c>
      <c r="H22" s="510">
        <f>IF(F22="","",(IFERROR(F22*(INDEX(ExPostData,MATCH($B22,ExPostProg,0),MATCH(F$5,ExPostMo,0)))/1000,0)))</f>
        <v>0.5069814000000038</v>
      </c>
      <c r="I22" s="508">
        <v>121</v>
      </c>
      <c r="J22" s="509">
        <f>IFERROR(I22*(INDEX(ExAnteData,MATCH($B22,ExAnteProg,0),MATCH(I$5,ExAnteMo,0)))/1000,0)</f>
        <v>0.21834541730452792</v>
      </c>
      <c r="K22" s="510">
        <f>IF(I22="","",(IFERROR(I22*(INDEX(ExPostData,MATCH($B22,ExPostProg,0),MATCH(I$5,ExPostMo,0)))/1000,0)))</f>
        <v>0.23419550000001124</v>
      </c>
      <c r="L22" s="508">
        <v>123</v>
      </c>
      <c r="M22" s="509">
        <f>IF(L22="","",(IFERROR(L22*(INDEX(ExAnteData,MATCH($B22,ExAnteProg,0),MATCH(L$5,ExAnteMo,0)))/1000,0)))</f>
        <v>2.9989948985716865E-2</v>
      </c>
      <c r="N22" s="510">
        <f>IF(L22="","",(IFERROR(L22*(INDEX(ExPostData,MATCH($B22,ExPostProg,0),MATCH(L$5,ExPostMo,0)))/1000,0)))</f>
        <v>3.4759800000005864E-2</v>
      </c>
      <c r="O22" s="508">
        <v>125</v>
      </c>
      <c r="P22" s="509">
        <f>IF(O22="","",(IFERROR(O22*(INDEX(ExAnteData,MATCH($B22,ExAnteProg,0),MATCH(O$5,ExAnteMo,0)))/1000,0)))</f>
        <v>3.05032670535752E-2</v>
      </c>
      <c r="Q22" s="510">
        <f>IF(O22="","",(IFERROR(O22*(INDEX(ExPostData,MATCH($B22,ExPostProg,0),MATCH(O$5,ExPostMo,0)))/1000,0)))</f>
        <v>3.5325000000000273E-2</v>
      </c>
      <c r="R22" s="508">
        <v>124</v>
      </c>
      <c r="S22" s="509">
        <f>IF(R22="","",(IFERROR(R22*(INDEX(ExAnteData,MATCH($B22,ExAnteProg,0),MATCH(R$5,ExAnteMo,0)))/1000,0)))</f>
        <v>0</v>
      </c>
      <c r="T22" s="510">
        <f>IF(R22="","",(IFERROR(R22*(INDEX(ExPostData,MATCH($B22,ExPostProg,0),MATCH(R$5,ExPostMo,0)))/1000,0)))</f>
        <v>0</v>
      </c>
      <c r="U22" s="511">
        <v>2817</v>
      </c>
    </row>
    <row r="23" spans="2:32" x14ac:dyDescent="0.2">
      <c r="B23" s="20" t="s">
        <v>284</v>
      </c>
      <c r="C23" s="508">
        <v>757538</v>
      </c>
      <c r="D23" s="509">
        <f>IF(C23="","",(IFERROR(C23*(INDEX(ExAnteData,MATCH($B23,ExAnteProg,0),MATCH(C$5,ExAnteMo,0)))/1000,0)))</f>
        <v>3.0342835341965659</v>
      </c>
      <c r="E23" s="510">
        <f>IF(C23="","",(IFERROR(C23*(INDEX(ExPostData,MATCH($B23,ExPostProg,0),MATCH(C$5,ExPostMo,0)))/1000,0)))</f>
        <v>24.828345826900001</v>
      </c>
      <c r="F23" s="21">
        <v>754350</v>
      </c>
      <c r="G23" s="509">
        <f>IF(F23="","",(IFERROR(F23*(INDEX(ExAnteData,MATCH($B23,ExAnteProg,0),MATCH(F$5,ExAnteMo,0)))/1000,0)))</f>
        <v>2.5459651309775428</v>
      </c>
      <c r="H23" s="510">
        <f>IF(F23="","",(IFERROR(F23*(INDEX(ExPostData,MATCH($B23,ExPostProg,0),MATCH(F$5,ExPostMo,0)))/1000,0)))</f>
        <v>24.7238589675</v>
      </c>
      <c r="I23" s="508">
        <v>809032</v>
      </c>
      <c r="J23" s="509">
        <f>IFERROR(I23*(INDEX(ExAnteData,MATCH($B23,ExAnteProg,0),MATCH(I$5,ExAnteMo,0)))/1000,0)</f>
        <v>2.7176254829865263</v>
      </c>
      <c r="K23" s="510">
        <f>IF(I23="","",(IFERROR(I23*(INDEX(ExPostData,MATCH($B23,ExPostProg,0),MATCH(I$5,ExPostMo,0)))/1000,0)))</f>
        <v>26.5160642516</v>
      </c>
      <c r="L23" s="508">
        <v>798765</v>
      </c>
      <c r="M23" s="509">
        <f>IF(L23="","",(IFERROR(L23*(INDEX(ExAnteData,MATCH($B23,ExAnteProg,0),MATCH(L$5,ExAnteMo,0)))/1000,0)))</f>
        <v>6.5634429305231183</v>
      </c>
      <c r="N23" s="510">
        <f>IF(L23="","",(IFERROR(L23*(INDEX(ExPostData,MATCH($B23,ExPostProg,0),MATCH(L$5,ExPostMo,0)))/1000,0)))</f>
        <v>26.179562813249998</v>
      </c>
      <c r="O23" s="508">
        <v>794666</v>
      </c>
      <c r="P23" s="509">
        <f>IF(O23="","",(IFERROR(O23*(INDEX(ExAnteData,MATCH($B23,ExAnteProg,0),MATCH(O$5,ExAnteMo,0)))/1000,0)))</f>
        <v>12.824143094815</v>
      </c>
      <c r="Q23" s="510">
        <f>IF(O23="","",(IFERROR(O23*(INDEX(ExPostData,MATCH($B23,ExPostProg,0),MATCH(O$5,ExPostMo,0)))/1000,0)))</f>
        <v>26.045217883300001</v>
      </c>
      <c r="R23" s="508">
        <v>784740</v>
      </c>
      <c r="S23" s="509">
        <f>IF(R23="","",(IFERROR(R23*(INDEX(ExAnteData,MATCH($B23,ExAnteProg,0),MATCH(R$5,ExAnteMo,0)))/1000,0)))</f>
        <v>14.60018740814118</v>
      </c>
      <c r="T23" s="510">
        <f>IF(R23="","",(IFERROR(R23*(INDEX(ExPostData,MATCH($B23,ExPostProg,0),MATCH(R$5,ExPostMo,0)))/1000,0)))</f>
        <v>25.719892736999999</v>
      </c>
      <c r="U23" s="548">
        <v>4187046</v>
      </c>
      <c r="V23" s="92"/>
    </row>
    <row r="24" spans="2:32" x14ac:dyDescent="0.2">
      <c r="B24" s="20" t="s">
        <v>80</v>
      </c>
      <c r="C24" s="508">
        <v>0</v>
      </c>
      <c r="D24" s="509">
        <f>IF(C24="","",(IFERROR(C24*(INDEX(ExAnteData,MATCH($B24,ExAnteProg,0),MATCH(C$5,ExAnteMo,0)))/1000,0)))</f>
        <v>0</v>
      </c>
      <c r="E24" s="510">
        <f>IF(C24="","",(IFERROR(C24*(INDEX(ExPostData,MATCH($B24,ExPostProg,0),MATCH(C$5,ExPostMo,0)))/1000,0)))</f>
        <v>0</v>
      </c>
      <c r="F24" s="34">
        <v>0</v>
      </c>
      <c r="G24" s="509">
        <f>IF(F24="","",(IFERROR(F24*(INDEX(ExAnteData,MATCH($B24,ExAnteProg,0),MATCH(F$5,ExAnteMo,0)))/1000,0)))</f>
        <v>0</v>
      </c>
      <c r="H24" s="510">
        <f>IF(F24="","",(IFERROR(F24*(INDEX(ExPostData,MATCH($B24,ExPostProg,0),MATCH(F$5,ExPostMo,0)))/1000,0)))</f>
        <v>0</v>
      </c>
      <c r="I24" s="450">
        <v>0</v>
      </c>
      <c r="J24" s="509">
        <f>IFERROR(I24*(INDEX(ExAnteData,MATCH($B24,ExAnteProg,0),MATCH(I$5,ExAnteMo,0)))/1000,0)</f>
        <v>0</v>
      </c>
      <c r="K24" s="510">
        <f>IF(I24="","",(IFERROR(I24*(INDEX(ExPostData,MATCH($B24,ExPostProg,0),MATCH(I$5,ExPostMo,0)))/1000,0)))</f>
        <v>0</v>
      </c>
      <c r="L24" s="508">
        <v>0</v>
      </c>
      <c r="M24" s="509">
        <f>IF(L24="","",(IFERROR(L24*(INDEX(ExAnteData,MATCH($B24,ExAnteProg,0),MATCH(L$5,ExAnteMo,0)))/1000,0)))</f>
        <v>0</v>
      </c>
      <c r="N24" s="510">
        <f>IF(L24="","",(IFERROR(L24*(INDEX(ExPostData,MATCH($B24,ExPostProg,0),MATCH(L$5,ExPostMo,0)))/1000,0)))</f>
        <v>0</v>
      </c>
      <c r="O24" s="508">
        <v>0</v>
      </c>
      <c r="P24" s="509">
        <f>IF(O24="","",(IFERROR(O24*(INDEX(ExAnteData,MATCH($B24,ExAnteProg,0),MATCH(O$5,ExAnteMo,0)))/1000,0)))</f>
        <v>0</v>
      </c>
      <c r="Q24" s="510">
        <f>IF(O24="","",(IFERROR(O24*(INDEX(ExPostData,MATCH($B24,ExPostProg,0),MATCH(O$5,ExPostMo,0)))/1000,0)))</f>
        <v>0</v>
      </c>
      <c r="R24" s="508">
        <v>0</v>
      </c>
      <c r="S24" s="509">
        <f>IF(R24="","",(IFERROR(R24*(INDEX(ExAnteData,MATCH($B24,ExAnteProg,0),MATCH(R$5,ExAnteMo,0)))/1000,0)))</f>
        <v>0</v>
      </c>
      <c r="T24" s="510">
        <f>IF(R24="","",(IFERROR(R24*(INDEX(ExPostData,MATCH($B24,ExPostProg,0),MATCH(R$5,ExPostMo,0)))/1000,0)))</f>
        <v>0</v>
      </c>
      <c r="U24" s="514">
        <v>21695</v>
      </c>
      <c r="V24" s="32"/>
      <c r="W24" s="32"/>
      <c r="X24" s="32"/>
      <c r="Y24" s="32"/>
      <c r="Z24" s="32"/>
      <c r="AA24" s="32"/>
      <c r="AB24" s="32"/>
      <c r="AC24" s="32"/>
      <c r="AD24" s="32"/>
      <c r="AE24" s="32"/>
      <c r="AF24" s="32"/>
    </row>
    <row r="25" spans="2:32" s="19" customFormat="1" ht="14.25" customHeight="1" thickBot="1" x14ac:dyDescent="0.2">
      <c r="B25" s="24" t="s">
        <v>18</v>
      </c>
      <c r="C25" s="35">
        <f t="shared" ref="C25:T25" si="17">SUM(C16:C24)</f>
        <v>1064752</v>
      </c>
      <c r="D25" s="26">
        <f t="shared" si="17"/>
        <v>100.60851898454283</v>
      </c>
      <c r="E25" s="27">
        <f t="shared" si="17"/>
        <v>270.8284603157</v>
      </c>
      <c r="F25" s="35">
        <f t="shared" si="17"/>
        <v>1061298</v>
      </c>
      <c r="G25" s="26">
        <f t="shared" si="17"/>
        <v>103.94841919858575</v>
      </c>
      <c r="H25" s="27">
        <f t="shared" si="17"/>
        <v>367.48217356630005</v>
      </c>
      <c r="I25" s="35">
        <f t="shared" si="17"/>
        <v>1114869</v>
      </c>
      <c r="J25" s="26">
        <f t="shared" si="17"/>
        <v>110.32231431779714</v>
      </c>
      <c r="K25" s="27">
        <f t="shared" si="17"/>
        <v>379.62546843919995</v>
      </c>
      <c r="L25" s="35">
        <f t="shared" si="17"/>
        <v>1103761</v>
      </c>
      <c r="M25" s="26">
        <f t="shared" si="17"/>
        <v>166.18270830087235</v>
      </c>
      <c r="N25" s="27">
        <f t="shared" si="17"/>
        <v>394.41134001605002</v>
      </c>
      <c r="O25" s="35">
        <f t="shared" si="17"/>
        <v>1100396</v>
      </c>
      <c r="P25" s="26">
        <f t="shared" si="17"/>
        <v>374.81910397827068</v>
      </c>
      <c r="Q25" s="27">
        <f t="shared" si="17"/>
        <v>433.53997262050001</v>
      </c>
      <c r="R25" s="383">
        <f t="shared" si="17"/>
        <v>1092934</v>
      </c>
      <c r="S25" s="26">
        <f t="shared" si="17"/>
        <v>490.30635708362325</v>
      </c>
      <c r="T25" s="27">
        <f t="shared" si="17"/>
        <v>448.7807608313999</v>
      </c>
      <c r="U25" s="36"/>
      <c r="V25" s="31"/>
      <c r="W25" s="31"/>
      <c r="X25" s="37"/>
      <c r="Y25" s="31"/>
      <c r="Z25" s="31"/>
      <c r="AA25" s="31"/>
      <c r="AB25" s="31"/>
      <c r="AC25" s="31"/>
      <c r="AD25" s="31"/>
      <c r="AE25" s="31"/>
      <c r="AF25" s="31"/>
    </row>
    <row r="26" spans="2:32" ht="14.25" customHeight="1" thickTop="1" thickBot="1" x14ac:dyDescent="0.25">
      <c r="B26" s="38" t="s">
        <v>19</v>
      </c>
      <c r="C26" s="39">
        <f t="shared" ref="C26:T26" si="18">SUM(C25,C14)</f>
        <v>1077064</v>
      </c>
      <c r="D26" s="40">
        <f t="shared" si="18"/>
        <v>718.30052300038062</v>
      </c>
      <c r="E26" s="41">
        <f t="shared" si="18"/>
        <v>943.63477031569994</v>
      </c>
      <c r="F26" s="39">
        <f t="shared" si="18"/>
        <v>1073587</v>
      </c>
      <c r="G26" s="40">
        <f t="shared" si="18"/>
        <v>722.13399849670247</v>
      </c>
      <c r="H26" s="41">
        <f t="shared" si="18"/>
        <v>1040.9866895663001</v>
      </c>
      <c r="I26" s="39">
        <f t="shared" si="18"/>
        <v>1127175</v>
      </c>
      <c r="J26" s="40">
        <f t="shared" si="18"/>
        <v>779.34245503376303</v>
      </c>
      <c r="K26" s="41">
        <f t="shared" si="18"/>
        <v>1055.4749064391999</v>
      </c>
      <c r="L26" s="39">
        <f t="shared" si="18"/>
        <v>1116050</v>
      </c>
      <c r="M26" s="40">
        <f t="shared" si="18"/>
        <v>828.89197596884514</v>
      </c>
      <c r="N26" s="41">
        <f t="shared" si="18"/>
        <v>1070.47905001605</v>
      </c>
      <c r="O26" s="39">
        <f t="shared" si="18"/>
        <v>1112646</v>
      </c>
      <c r="P26" s="40">
        <f t="shared" si="18"/>
        <v>1065.9970824143477</v>
      </c>
      <c r="Q26" s="41">
        <f t="shared" si="18"/>
        <v>1109.4018406205</v>
      </c>
      <c r="R26" s="39">
        <f t="shared" si="18"/>
        <v>1105129</v>
      </c>
      <c r="S26" s="40">
        <f t="shared" si="18"/>
        <v>1212.9635608877745</v>
      </c>
      <c r="T26" s="41">
        <f t="shared" si="18"/>
        <v>1123.2247408314001</v>
      </c>
      <c r="U26" s="44"/>
      <c r="V26" s="32"/>
      <c r="W26" s="32"/>
      <c r="X26" s="32"/>
      <c r="Y26" s="32"/>
      <c r="Z26" s="32"/>
      <c r="AA26" s="32"/>
      <c r="AB26" s="32"/>
      <c r="AC26" s="32"/>
      <c r="AD26" s="32"/>
      <c r="AE26" s="32"/>
      <c r="AF26" s="32"/>
    </row>
    <row r="27" spans="2:32" ht="13.5" thickTop="1" x14ac:dyDescent="0.2">
      <c r="C27" s="45"/>
      <c r="D27" s="46"/>
      <c r="E27" s="47"/>
      <c r="F27" s="45"/>
      <c r="G27" s="48"/>
      <c r="H27" s="47"/>
      <c r="I27" s="45"/>
      <c r="J27" s="49"/>
      <c r="K27" s="50"/>
      <c r="L27" s="51"/>
      <c r="M27" s="22"/>
      <c r="N27" s="49"/>
      <c r="O27" s="45"/>
      <c r="P27" s="49"/>
      <c r="Q27" s="49"/>
      <c r="R27" s="45"/>
      <c r="S27" s="49"/>
      <c r="T27" s="49"/>
    </row>
    <row r="28" spans="2:32" ht="9" customHeight="1" x14ac:dyDescent="0.2">
      <c r="C28" s="45"/>
      <c r="D28" s="49"/>
      <c r="E28" s="49"/>
      <c r="F28" s="45"/>
      <c r="G28" s="49"/>
      <c r="H28" s="49"/>
      <c r="I28" s="45"/>
      <c r="J28" s="49"/>
      <c r="K28" s="49"/>
      <c r="L28" s="45"/>
      <c r="M28" s="49"/>
      <c r="N28" s="49"/>
      <c r="O28" s="45"/>
      <c r="P28" s="49"/>
      <c r="Q28" s="49"/>
      <c r="R28" s="45"/>
      <c r="S28" s="49"/>
      <c r="T28" s="49"/>
    </row>
    <row r="29" spans="2:32" ht="15" customHeight="1" x14ac:dyDescent="0.2">
      <c r="B29" s="5"/>
      <c r="C29" s="600" t="s">
        <v>20</v>
      </c>
      <c r="D29" s="601"/>
      <c r="E29" s="602"/>
      <c r="F29" s="600" t="s">
        <v>21</v>
      </c>
      <c r="G29" s="601"/>
      <c r="H29" s="602"/>
      <c r="I29" s="600" t="s">
        <v>22</v>
      </c>
      <c r="J29" s="601"/>
      <c r="K29" s="602"/>
      <c r="L29" s="600" t="s">
        <v>23</v>
      </c>
      <c r="M29" s="601"/>
      <c r="N29" s="602"/>
      <c r="O29" s="600" t="s">
        <v>24</v>
      </c>
      <c r="P29" s="601"/>
      <c r="Q29" s="602"/>
      <c r="R29" s="600" t="s">
        <v>25</v>
      </c>
      <c r="S29" s="601"/>
      <c r="T29" s="602"/>
      <c r="U29" s="4"/>
      <c r="V29" s="52"/>
    </row>
    <row r="30" spans="2:32" s="11" customFormat="1" ht="45.75" customHeight="1" x14ac:dyDescent="0.25">
      <c r="B30" s="6" t="s">
        <v>8</v>
      </c>
      <c r="C30" s="7" t="s">
        <v>9</v>
      </c>
      <c r="D30" s="7" t="s">
        <v>10</v>
      </c>
      <c r="E30" s="8" t="s">
        <v>11</v>
      </c>
      <c r="F30" s="7" t="s">
        <v>9</v>
      </c>
      <c r="G30" s="7" t="s">
        <v>10</v>
      </c>
      <c r="H30" s="8" t="s">
        <v>11</v>
      </c>
      <c r="I30" s="9" t="s">
        <v>9</v>
      </c>
      <c r="J30" s="7" t="s">
        <v>10</v>
      </c>
      <c r="K30" s="8" t="s">
        <v>11</v>
      </c>
      <c r="L30" s="9" t="s">
        <v>9</v>
      </c>
      <c r="M30" s="7" t="s">
        <v>10</v>
      </c>
      <c r="N30" s="8" t="s">
        <v>11</v>
      </c>
      <c r="O30" s="9" t="s">
        <v>9</v>
      </c>
      <c r="P30" s="7" t="s">
        <v>10</v>
      </c>
      <c r="Q30" s="8" t="s">
        <v>11</v>
      </c>
      <c r="R30" s="9" t="s">
        <v>9</v>
      </c>
      <c r="S30" s="7" t="s">
        <v>10</v>
      </c>
      <c r="T30" s="8" t="s">
        <v>11</v>
      </c>
      <c r="U30" s="10" t="s">
        <v>282</v>
      </c>
      <c r="V30" s="53"/>
    </row>
    <row r="31" spans="2:32" s="19" customFormat="1" ht="13.5" customHeight="1" x14ac:dyDescent="0.15">
      <c r="B31" s="12" t="s">
        <v>12</v>
      </c>
      <c r="C31" s="54"/>
      <c r="D31" s="55"/>
      <c r="E31" s="56"/>
      <c r="F31" s="54"/>
      <c r="G31" s="55"/>
      <c r="H31" s="56"/>
      <c r="I31" s="54"/>
      <c r="J31" s="55"/>
      <c r="K31" s="55"/>
      <c r="L31" s="54"/>
      <c r="M31" s="55"/>
      <c r="N31" s="56"/>
      <c r="O31" s="54"/>
      <c r="P31" s="55"/>
      <c r="Q31" s="56"/>
      <c r="R31" s="54"/>
      <c r="S31" s="55"/>
      <c r="T31" s="56"/>
      <c r="U31" s="18"/>
      <c r="V31" s="57"/>
    </row>
    <row r="32" spans="2:32" x14ac:dyDescent="0.2">
      <c r="B32" s="507" t="s">
        <v>288</v>
      </c>
      <c r="C32" s="508"/>
      <c r="D32" s="509"/>
      <c r="E32" s="510"/>
      <c r="F32" s="508"/>
      <c r="G32" s="509"/>
      <c r="H32" s="510"/>
      <c r="I32" s="508"/>
      <c r="J32" s="509"/>
      <c r="K32" s="510"/>
      <c r="L32" s="508"/>
      <c r="M32" s="509"/>
      <c r="N32" s="510"/>
      <c r="O32" s="508"/>
      <c r="P32" s="509"/>
      <c r="Q32" s="510"/>
      <c r="R32" s="508"/>
      <c r="S32" s="509"/>
      <c r="T32" s="510"/>
      <c r="U32" s="511">
        <v>11484</v>
      </c>
      <c r="V32" s="58"/>
    </row>
    <row r="33" spans="2:22" x14ac:dyDescent="0.2">
      <c r="B33" s="507" t="s">
        <v>289</v>
      </c>
      <c r="C33" s="508"/>
      <c r="D33" s="509"/>
      <c r="E33" s="510"/>
      <c r="F33" s="508"/>
      <c r="G33" s="509"/>
      <c r="H33" s="510"/>
      <c r="I33" s="508"/>
      <c r="J33" s="509"/>
      <c r="K33" s="510"/>
      <c r="L33" s="508"/>
      <c r="M33" s="509"/>
      <c r="N33" s="510"/>
      <c r="O33" s="508"/>
      <c r="P33" s="509"/>
      <c r="Q33" s="510"/>
      <c r="R33" s="508"/>
      <c r="S33" s="509"/>
      <c r="T33" s="510"/>
      <c r="U33" s="511">
        <v>11484</v>
      </c>
      <c r="V33" s="58"/>
    </row>
    <row r="34" spans="2:22" x14ac:dyDescent="0.2">
      <c r="B34" s="507" t="s">
        <v>303</v>
      </c>
      <c r="C34" s="508"/>
      <c r="D34" s="509"/>
      <c r="E34" s="510"/>
      <c r="F34" s="508"/>
      <c r="G34" s="509"/>
      <c r="H34" s="510"/>
      <c r="I34" s="508"/>
      <c r="J34" s="509"/>
      <c r="K34" s="510"/>
      <c r="L34" s="508"/>
      <c r="M34" s="509"/>
      <c r="N34" s="510"/>
      <c r="O34" s="508"/>
      <c r="P34" s="509"/>
      <c r="Q34" s="510"/>
      <c r="R34" s="508"/>
      <c r="S34" s="509"/>
      <c r="T34" s="510"/>
      <c r="U34" s="511">
        <v>467296</v>
      </c>
      <c r="V34" s="58"/>
    </row>
    <row r="35" spans="2:22" x14ac:dyDescent="0.2">
      <c r="B35" s="507" t="s">
        <v>304</v>
      </c>
      <c r="C35" s="508"/>
      <c r="D35" s="509"/>
      <c r="E35" s="510"/>
      <c r="F35" s="508"/>
      <c r="G35" s="509"/>
      <c r="H35" s="510"/>
      <c r="I35" s="508"/>
      <c r="J35" s="509"/>
      <c r="K35" s="510"/>
      <c r="L35" s="508"/>
      <c r="M35" s="509"/>
      <c r="N35" s="510"/>
      <c r="O35" s="508"/>
      <c r="P35" s="509"/>
      <c r="Q35" s="510"/>
      <c r="R35" s="508"/>
      <c r="S35" s="509"/>
      <c r="T35" s="510"/>
      <c r="U35" s="511">
        <v>467296</v>
      </c>
      <c r="V35" s="58"/>
    </row>
    <row r="36" spans="2:22" x14ac:dyDescent="0.2">
      <c r="B36" s="507" t="s">
        <v>78</v>
      </c>
      <c r="C36" s="508"/>
      <c r="D36" s="509"/>
      <c r="E36" s="510"/>
      <c r="F36" s="508"/>
      <c r="G36" s="509"/>
      <c r="H36" s="510"/>
      <c r="I36" s="508"/>
      <c r="J36" s="509"/>
      <c r="K36" s="510"/>
      <c r="L36" s="508"/>
      <c r="M36" s="509"/>
      <c r="N36" s="510"/>
      <c r="O36" s="508"/>
      <c r="P36" s="509"/>
      <c r="Q36" s="510"/>
      <c r="R36" s="508"/>
      <c r="S36" s="509"/>
      <c r="T36" s="510"/>
      <c r="U36" s="511" t="s">
        <v>14</v>
      </c>
      <c r="V36" s="58"/>
    </row>
    <row r="37" spans="2:22" x14ac:dyDescent="0.2">
      <c r="B37" s="507" t="s">
        <v>262</v>
      </c>
      <c r="C37" s="508"/>
      <c r="D37" s="509"/>
      <c r="E37" s="510"/>
      <c r="F37" s="508"/>
      <c r="G37" s="509"/>
      <c r="H37" s="510"/>
      <c r="I37" s="508"/>
      <c r="J37" s="509"/>
      <c r="K37" s="510"/>
      <c r="L37" s="508"/>
      <c r="M37" s="509"/>
      <c r="N37" s="510"/>
      <c r="O37" s="508"/>
      <c r="P37" s="509"/>
      <c r="Q37" s="510"/>
      <c r="R37" s="508"/>
      <c r="S37" s="509"/>
      <c r="T37" s="510"/>
      <c r="U37" s="511">
        <v>7782</v>
      </c>
      <c r="V37" s="58"/>
    </row>
    <row r="38" spans="2:22" s="19" customFormat="1" ht="14.25" customHeight="1" thickBot="1" x14ac:dyDescent="0.2">
      <c r="B38" s="24" t="s">
        <v>15</v>
      </c>
      <c r="C38" s="383">
        <f>SUM(C32:C37)</f>
        <v>0</v>
      </c>
      <c r="D38" s="26">
        <f t="shared" ref="D38:T38" si="19">SUM(D32:D37)</f>
        <v>0</v>
      </c>
      <c r="E38" s="27">
        <f t="shared" si="19"/>
        <v>0</v>
      </c>
      <c r="F38" s="383">
        <f t="shared" si="19"/>
        <v>0</v>
      </c>
      <c r="G38" s="26">
        <f t="shared" si="19"/>
        <v>0</v>
      </c>
      <c r="H38" s="27">
        <f t="shared" si="19"/>
        <v>0</v>
      </c>
      <c r="I38" s="383">
        <f t="shared" si="19"/>
        <v>0</v>
      </c>
      <c r="J38" s="26">
        <f t="shared" si="19"/>
        <v>0</v>
      </c>
      <c r="K38" s="27">
        <f t="shared" si="19"/>
        <v>0</v>
      </c>
      <c r="L38" s="383">
        <f t="shared" si="19"/>
        <v>0</v>
      </c>
      <c r="M38" s="26">
        <f t="shared" si="19"/>
        <v>0</v>
      </c>
      <c r="N38" s="27">
        <f t="shared" si="19"/>
        <v>0</v>
      </c>
      <c r="O38" s="383">
        <f t="shared" si="19"/>
        <v>0</v>
      </c>
      <c r="P38" s="26">
        <f t="shared" si="19"/>
        <v>0</v>
      </c>
      <c r="Q38" s="27">
        <f t="shared" si="19"/>
        <v>0</v>
      </c>
      <c r="R38" s="383">
        <f t="shared" si="19"/>
        <v>0</v>
      </c>
      <c r="S38" s="26">
        <f t="shared" si="19"/>
        <v>0</v>
      </c>
      <c r="T38" s="27">
        <f t="shared" si="19"/>
        <v>0</v>
      </c>
      <c r="U38" s="512"/>
      <c r="V38" s="57"/>
    </row>
    <row r="39" spans="2:22" s="19" customFormat="1" ht="13.5" customHeight="1" thickTop="1" x14ac:dyDescent="0.2">
      <c r="B39" s="12" t="s">
        <v>16</v>
      </c>
      <c r="C39" s="21"/>
      <c r="D39" s="59"/>
      <c r="E39" s="56"/>
      <c r="F39" s="21"/>
      <c r="G39" s="59"/>
      <c r="H39" s="56"/>
      <c r="I39" s="21"/>
      <c r="J39" s="60"/>
      <c r="K39" s="56"/>
      <c r="L39" s="21"/>
      <c r="M39" s="59"/>
      <c r="N39" s="56"/>
      <c r="O39" s="508"/>
      <c r="P39" s="59"/>
      <c r="Q39" s="56"/>
      <c r="R39" s="21"/>
      <c r="S39" s="55"/>
      <c r="T39" s="61"/>
      <c r="U39" s="513"/>
      <c r="V39" s="57"/>
    </row>
    <row r="40" spans="2:22" x14ac:dyDescent="0.2">
      <c r="B40" s="507" t="s">
        <v>305</v>
      </c>
      <c r="C40" s="508"/>
      <c r="D40" s="509"/>
      <c r="E40" s="510"/>
      <c r="F40" s="508"/>
      <c r="G40" s="509"/>
      <c r="H40" s="510"/>
      <c r="I40" s="508"/>
      <c r="J40" s="509"/>
      <c r="K40" s="510"/>
      <c r="L40" s="508"/>
      <c r="M40" s="509"/>
      <c r="N40" s="510"/>
      <c r="O40" s="508"/>
      <c r="P40" s="509"/>
      <c r="Q40" s="510"/>
      <c r="R40" s="508"/>
      <c r="S40" s="509"/>
      <c r="T40" s="510"/>
      <c r="U40" s="511">
        <v>2130004</v>
      </c>
      <c r="V40" s="58"/>
    </row>
    <row r="41" spans="2:22" x14ac:dyDescent="0.2">
      <c r="B41" s="507" t="s">
        <v>285</v>
      </c>
      <c r="C41" s="508"/>
      <c r="D41" s="509"/>
      <c r="E41" s="510"/>
      <c r="F41" s="508"/>
      <c r="G41" s="509"/>
      <c r="H41" s="510"/>
      <c r="I41" s="508"/>
      <c r="J41" s="509"/>
      <c r="K41" s="510"/>
      <c r="L41" s="508"/>
      <c r="M41" s="509"/>
      <c r="N41" s="510"/>
      <c r="O41" s="508"/>
      <c r="P41" s="509"/>
      <c r="Q41" s="510"/>
      <c r="R41" s="508"/>
      <c r="S41" s="509"/>
      <c r="T41" s="510"/>
      <c r="U41" s="511">
        <v>10411</v>
      </c>
      <c r="V41" s="58"/>
    </row>
    <row r="42" spans="2:22" x14ac:dyDescent="0.2">
      <c r="B42" s="507" t="s">
        <v>85</v>
      </c>
      <c r="C42" s="508"/>
      <c r="D42" s="509"/>
      <c r="E42" s="510"/>
      <c r="F42" s="508"/>
      <c r="G42" s="509"/>
      <c r="H42" s="510"/>
      <c r="I42" s="508"/>
      <c r="J42" s="509"/>
      <c r="K42" s="510"/>
      <c r="L42" s="508"/>
      <c r="M42" s="509"/>
      <c r="N42" s="510"/>
      <c r="O42" s="508"/>
      <c r="P42" s="509"/>
      <c r="Q42" s="510"/>
      <c r="R42" s="508"/>
      <c r="S42" s="509"/>
      <c r="T42" s="510"/>
      <c r="U42" s="511">
        <v>634304</v>
      </c>
      <c r="V42" s="58"/>
    </row>
    <row r="43" spans="2:22" ht="12.75" customHeight="1" x14ac:dyDescent="0.2">
      <c r="B43" s="507" t="s">
        <v>286</v>
      </c>
      <c r="C43" s="508"/>
      <c r="D43" s="509"/>
      <c r="E43" s="510"/>
      <c r="F43" s="508"/>
      <c r="G43" s="509"/>
      <c r="H43" s="510"/>
      <c r="I43" s="508"/>
      <c r="J43" s="509"/>
      <c r="K43" s="510"/>
      <c r="L43" s="508"/>
      <c r="M43" s="509"/>
      <c r="N43" s="510"/>
      <c r="O43" s="508"/>
      <c r="P43" s="509"/>
      <c r="Q43" s="510"/>
      <c r="R43" s="508"/>
      <c r="S43" s="509"/>
      <c r="T43" s="510"/>
      <c r="U43" s="511">
        <v>634304</v>
      </c>
      <c r="V43" s="58"/>
    </row>
    <row r="44" spans="2:22" ht="12.75" customHeight="1" x14ac:dyDescent="0.2">
      <c r="B44" s="507" t="s">
        <v>287</v>
      </c>
      <c r="C44" s="508"/>
      <c r="D44" s="509"/>
      <c r="E44" s="510"/>
      <c r="F44" s="508"/>
      <c r="G44" s="509"/>
      <c r="H44" s="510"/>
      <c r="I44" s="508"/>
      <c r="J44" s="509"/>
      <c r="K44" s="510"/>
      <c r="L44" s="508"/>
      <c r="M44" s="509"/>
      <c r="N44" s="510"/>
      <c r="O44" s="508"/>
      <c r="P44" s="509"/>
      <c r="Q44" s="510"/>
      <c r="R44" s="508"/>
      <c r="S44" s="509"/>
      <c r="T44" s="510"/>
      <c r="U44" s="511">
        <v>634304</v>
      </c>
      <c r="V44" s="58"/>
    </row>
    <row r="45" spans="2:22" x14ac:dyDescent="0.2">
      <c r="B45" s="594" t="s">
        <v>324</v>
      </c>
      <c r="C45" s="33"/>
      <c r="D45" s="509"/>
      <c r="E45" s="510"/>
      <c r="F45" s="33"/>
      <c r="G45" s="509"/>
      <c r="H45" s="510"/>
      <c r="I45" s="33"/>
      <c r="J45" s="509"/>
      <c r="K45" s="510"/>
      <c r="L45" s="33"/>
      <c r="M45" s="509"/>
      <c r="N45" s="510"/>
      <c r="O45" s="33"/>
      <c r="P45" s="509"/>
      <c r="Q45" s="510"/>
      <c r="R45" s="33"/>
      <c r="S45" s="509"/>
      <c r="T45" s="510"/>
      <c r="U45" s="511">
        <v>634304</v>
      </c>
      <c r="V45" s="58"/>
    </row>
    <row r="46" spans="2:22" x14ac:dyDescent="0.2">
      <c r="B46" s="507" t="s">
        <v>283</v>
      </c>
      <c r="C46" s="508"/>
      <c r="D46" s="509"/>
      <c r="E46" s="510"/>
      <c r="F46" s="508"/>
      <c r="G46" s="509"/>
      <c r="H46" s="510"/>
      <c r="I46" s="508"/>
      <c r="J46" s="509"/>
      <c r="K46" s="510"/>
      <c r="L46" s="508"/>
      <c r="M46" s="509"/>
      <c r="N46" s="510"/>
      <c r="O46" s="508"/>
      <c r="P46" s="509"/>
      <c r="Q46" s="510"/>
      <c r="R46" s="457"/>
      <c r="S46" s="509"/>
      <c r="T46" s="510"/>
      <c r="U46" s="511">
        <v>2817</v>
      </c>
      <c r="V46" s="58"/>
    </row>
    <row r="47" spans="2:22" x14ac:dyDescent="0.2">
      <c r="B47" s="507" t="s">
        <v>284</v>
      </c>
      <c r="C47" s="508"/>
      <c r="D47" s="509"/>
      <c r="E47" s="510"/>
      <c r="F47" s="508"/>
      <c r="G47" s="509"/>
      <c r="H47" s="510"/>
      <c r="I47" s="508"/>
      <c r="J47" s="509"/>
      <c r="K47" s="510"/>
      <c r="L47" s="508"/>
      <c r="M47" s="509"/>
      <c r="N47" s="510"/>
      <c r="O47" s="508"/>
      <c r="P47" s="509"/>
      <c r="Q47" s="510"/>
      <c r="R47" s="508"/>
      <c r="S47" s="509"/>
      <c r="T47" s="510"/>
      <c r="U47" s="548">
        <v>4187046</v>
      </c>
      <c r="V47" s="58"/>
    </row>
    <row r="48" spans="2:22" x14ac:dyDescent="0.2">
      <c r="B48" s="507" t="s">
        <v>80</v>
      </c>
      <c r="C48" s="508"/>
      <c r="D48" s="509"/>
      <c r="E48" s="510"/>
      <c r="F48" s="508"/>
      <c r="G48" s="509"/>
      <c r="H48" s="510"/>
      <c r="I48" s="508"/>
      <c r="J48" s="509"/>
      <c r="K48" s="510"/>
      <c r="L48" s="508"/>
      <c r="M48" s="509"/>
      <c r="N48" s="510"/>
      <c r="O48" s="508"/>
      <c r="P48" s="509"/>
      <c r="Q48" s="510"/>
      <c r="R48" s="508"/>
      <c r="S48" s="509"/>
      <c r="T48" s="510"/>
      <c r="U48" s="514">
        <v>21695</v>
      </c>
      <c r="V48" s="58"/>
    </row>
    <row r="49" spans="2:32" s="19" customFormat="1" ht="14.25" customHeight="1" thickBot="1" x14ac:dyDescent="0.25">
      <c r="B49" s="62" t="s">
        <v>18</v>
      </c>
      <c r="C49" s="25">
        <f t="shared" ref="C49:T49" si="20">SUM(C40:C48)</f>
        <v>0</v>
      </c>
      <c r="D49" s="26">
        <f t="shared" si="20"/>
        <v>0</v>
      </c>
      <c r="E49" s="27">
        <f t="shared" si="20"/>
        <v>0</v>
      </c>
      <c r="F49" s="25">
        <f t="shared" si="20"/>
        <v>0</v>
      </c>
      <c r="G49" s="26">
        <f t="shared" si="20"/>
        <v>0</v>
      </c>
      <c r="H49" s="27">
        <f t="shared" si="20"/>
        <v>0</v>
      </c>
      <c r="I49" s="25">
        <f t="shared" si="20"/>
        <v>0</v>
      </c>
      <c r="J49" s="26">
        <f t="shared" si="20"/>
        <v>0</v>
      </c>
      <c r="K49" s="27">
        <f t="shared" si="20"/>
        <v>0</v>
      </c>
      <c r="L49" s="25">
        <f t="shared" si="20"/>
        <v>0</v>
      </c>
      <c r="M49" s="26">
        <f t="shared" si="20"/>
        <v>0</v>
      </c>
      <c r="N49" s="27">
        <f t="shared" si="20"/>
        <v>0</v>
      </c>
      <c r="O49" s="25">
        <f t="shared" si="20"/>
        <v>0</v>
      </c>
      <c r="P49" s="26">
        <f t="shared" si="20"/>
        <v>0</v>
      </c>
      <c r="Q49" s="27">
        <f t="shared" si="20"/>
        <v>0</v>
      </c>
      <c r="R49" s="25">
        <f t="shared" si="20"/>
        <v>0</v>
      </c>
      <c r="S49" s="26">
        <f t="shared" si="20"/>
        <v>0</v>
      </c>
      <c r="T49" s="27">
        <f t="shared" si="20"/>
        <v>0</v>
      </c>
      <c r="U49" s="36"/>
      <c r="V49" s="57"/>
    </row>
    <row r="50" spans="2:32" ht="14.25" customHeight="1" thickTop="1" thickBot="1" x14ac:dyDescent="0.25">
      <c r="B50" s="38" t="s">
        <v>19</v>
      </c>
      <c r="C50" s="42">
        <f t="shared" ref="C50:T50" si="21">+C38+C49</f>
        <v>0</v>
      </c>
      <c r="D50" s="43">
        <f t="shared" si="21"/>
        <v>0</v>
      </c>
      <c r="E50" s="41">
        <f t="shared" si="21"/>
        <v>0</v>
      </c>
      <c r="F50" s="42">
        <f t="shared" si="21"/>
        <v>0</v>
      </c>
      <c r="G50" s="43">
        <f t="shared" si="21"/>
        <v>0</v>
      </c>
      <c r="H50" s="41">
        <f t="shared" si="21"/>
        <v>0</v>
      </c>
      <c r="I50" s="42">
        <f t="shared" si="21"/>
        <v>0</v>
      </c>
      <c r="J50" s="63">
        <f t="shared" si="21"/>
        <v>0</v>
      </c>
      <c r="K50" s="41">
        <f t="shared" si="21"/>
        <v>0</v>
      </c>
      <c r="L50" s="42">
        <f t="shared" si="21"/>
        <v>0</v>
      </c>
      <c r="M50" s="43">
        <f t="shared" si="21"/>
        <v>0</v>
      </c>
      <c r="N50" s="64">
        <f t="shared" si="21"/>
        <v>0</v>
      </c>
      <c r="O50" s="42">
        <f t="shared" si="21"/>
        <v>0</v>
      </c>
      <c r="P50" s="43">
        <f t="shared" si="21"/>
        <v>0</v>
      </c>
      <c r="Q50" s="64">
        <f t="shared" si="21"/>
        <v>0</v>
      </c>
      <c r="R50" s="42">
        <f t="shared" si="21"/>
        <v>0</v>
      </c>
      <c r="S50" s="40">
        <f t="shared" si="21"/>
        <v>0</v>
      </c>
      <c r="T50" s="64">
        <f t="shared" si="21"/>
        <v>0</v>
      </c>
      <c r="U50" s="65"/>
      <c r="V50" s="58"/>
    </row>
    <row r="51" spans="2:32" ht="13.5" thickTop="1" x14ac:dyDescent="0.2">
      <c r="B51" s="66"/>
      <c r="C51" s="67"/>
      <c r="D51" s="67"/>
      <c r="E51" s="32"/>
      <c r="F51" s="67"/>
      <c r="G51" s="67"/>
      <c r="H51" s="67"/>
      <c r="I51" s="67"/>
      <c r="J51" s="67"/>
      <c r="K51" s="67"/>
      <c r="L51" s="67"/>
      <c r="M51" s="67"/>
      <c r="N51" s="32"/>
      <c r="O51" s="67"/>
      <c r="P51" s="67"/>
      <c r="Q51" s="67"/>
      <c r="R51" s="67"/>
      <c r="S51" s="67"/>
      <c r="T51" s="67"/>
      <c r="U51" s="67"/>
      <c r="V51" s="32"/>
      <c r="W51" s="67"/>
      <c r="X51" s="67"/>
      <c r="Y51" s="68"/>
      <c r="Z51" s="65"/>
      <c r="AA51" s="65"/>
    </row>
    <row r="52" spans="2:32" ht="12.75" customHeight="1" x14ac:dyDescent="0.2">
      <c r="B52" s="597" t="s">
        <v>26</v>
      </c>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row>
    <row r="53" spans="2:32" ht="12.75" customHeight="1" x14ac:dyDescent="0.2">
      <c r="B53" s="598" t="s">
        <v>331</v>
      </c>
      <c r="C53" s="598"/>
      <c r="D53" s="598"/>
      <c r="E53" s="598"/>
      <c r="F53" s="598"/>
      <c r="G53" s="598"/>
      <c r="H53" s="598"/>
      <c r="I53" s="598"/>
      <c r="J53" s="598"/>
      <c r="K53" s="598"/>
      <c r="L53" s="598"/>
      <c r="M53" s="598"/>
      <c r="N53" s="598"/>
      <c r="O53" s="598"/>
      <c r="P53" s="598"/>
      <c r="Q53" s="598"/>
      <c r="R53" s="598"/>
      <c r="S53" s="598"/>
      <c r="T53" s="598"/>
      <c r="U53" s="598"/>
      <c r="V53" s="470"/>
      <c r="W53" s="470"/>
      <c r="X53" s="470"/>
      <c r="Y53" s="470"/>
      <c r="Z53" s="470"/>
      <c r="AA53" s="470"/>
    </row>
    <row r="54" spans="2:32" x14ac:dyDescent="0.2">
      <c r="B54" s="598"/>
      <c r="C54" s="598"/>
      <c r="D54" s="598"/>
      <c r="E54" s="598"/>
      <c r="F54" s="598"/>
      <c r="G54" s="598"/>
      <c r="H54" s="598"/>
      <c r="I54" s="598"/>
      <c r="J54" s="598"/>
      <c r="K54" s="598"/>
      <c r="L54" s="598"/>
      <c r="M54" s="598"/>
      <c r="N54" s="598"/>
      <c r="O54" s="598"/>
      <c r="P54" s="598"/>
      <c r="Q54" s="598"/>
      <c r="R54" s="598"/>
      <c r="S54" s="598"/>
      <c r="T54" s="598"/>
      <c r="U54" s="598"/>
      <c r="V54" s="470"/>
      <c r="W54" s="470"/>
      <c r="X54" s="470"/>
      <c r="Y54" s="470"/>
      <c r="Z54" s="470"/>
      <c r="AA54" s="470"/>
    </row>
    <row r="55" spans="2:32" x14ac:dyDescent="0.2">
      <c r="B55" s="598"/>
      <c r="C55" s="598"/>
      <c r="D55" s="598"/>
      <c r="E55" s="598"/>
      <c r="F55" s="598"/>
      <c r="G55" s="598"/>
      <c r="H55" s="598"/>
      <c r="I55" s="598"/>
      <c r="J55" s="598"/>
      <c r="K55" s="598"/>
      <c r="L55" s="598"/>
      <c r="M55" s="598"/>
      <c r="N55" s="598"/>
      <c r="O55" s="598"/>
      <c r="P55" s="598"/>
      <c r="Q55" s="598"/>
      <c r="R55" s="598"/>
      <c r="S55" s="598"/>
      <c r="T55" s="598"/>
      <c r="U55" s="598"/>
      <c r="V55" s="470"/>
      <c r="W55" s="470"/>
      <c r="X55" s="470"/>
      <c r="Y55" s="470"/>
      <c r="Z55" s="470"/>
      <c r="AA55" s="470"/>
    </row>
    <row r="56" spans="2:32" ht="12.75" customHeight="1" x14ac:dyDescent="0.2">
      <c r="B56" s="599" t="s">
        <v>332</v>
      </c>
      <c r="C56" s="599"/>
      <c r="D56" s="599"/>
      <c r="E56" s="599"/>
      <c r="F56" s="599"/>
      <c r="G56" s="599"/>
      <c r="H56" s="599"/>
      <c r="I56" s="599"/>
      <c r="J56" s="599"/>
      <c r="K56" s="599"/>
      <c r="L56" s="599"/>
      <c r="M56" s="599"/>
      <c r="N56" s="599"/>
      <c r="O56" s="599"/>
      <c r="P56" s="599"/>
      <c r="Q56" s="599"/>
      <c r="R56" s="599"/>
      <c r="S56" s="599"/>
      <c r="T56" s="599"/>
      <c r="U56" s="599"/>
      <c r="V56" s="470"/>
      <c r="W56" s="470"/>
      <c r="X56" s="470"/>
      <c r="Y56" s="470"/>
      <c r="Z56" s="470"/>
      <c r="AA56" s="470"/>
    </row>
    <row r="57" spans="2:32" x14ac:dyDescent="0.2">
      <c r="B57" s="599"/>
      <c r="C57" s="599"/>
      <c r="D57" s="599"/>
      <c r="E57" s="599"/>
      <c r="F57" s="599"/>
      <c r="G57" s="599"/>
      <c r="H57" s="599"/>
      <c r="I57" s="599"/>
      <c r="J57" s="599"/>
      <c r="K57" s="599"/>
      <c r="L57" s="599"/>
      <c r="M57" s="599"/>
      <c r="N57" s="599"/>
      <c r="O57" s="599"/>
      <c r="P57" s="599"/>
      <c r="Q57" s="599"/>
      <c r="R57" s="599"/>
      <c r="S57" s="599"/>
      <c r="T57" s="599"/>
      <c r="U57" s="599"/>
      <c r="V57" s="471"/>
      <c r="W57" s="471"/>
      <c r="X57" s="471"/>
      <c r="Y57" s="471"/>
      <c r="Z57" s="471"/>
      <c r="AA57" s="471"/>
    </row>
    <row r="58" spans="2:32" s="69" customFormat="1" ht="15" customHeight="1" x14ac:dyDescent="0.15">
      <c r="B58" s="606" t="s">
        <v>27</v>
      </c>
      <c r="C58" s="606"/>
      <c r="D58" s="606"/>
      <c r="E58" s="606"/>
      <c r="F58" s="606"/>
      <c r="G58" s="606"/>
      <c r="H58" s="606"/>
      <c r="I58" s="606"/>
      <c r="J58" s="606"/>
      <c r="K58" s="606"/>
      <c r="L58" s="606"/>
      <c r="M58" s="606"/>
      <c r="N58" s="606"/>
      <c r="O58" s="606"/>
      <c r="P58" s="606"/>
      <c r="Q58" s="606"/>
      <c r="R58" s="606"/>
      <c r="S58" s="606"/>
      <c r="T58" s="606"/>
      <c r="U58" s="606"/>
      <c r="V58" s="472"/>
      <c r="W58" s="472"/>
      <c r="X58" s="472"/>
      <c r="Y58" s="472"/>
      <c r="Z58" s="472"/>
      <c r="AA58" s="472"/>
    </row>
    <row r="59" spans="2:32" ht="68.25" customHeight="1" x14ac:dyDescent="0.2">
      <c r="B59" s="607" t="s">
        <v>333</v>
      </c>
      <c r="C59" s="607"/>
      <c r="D59" s="607"/>
      <c r="E59" s="607"/>
      <c r="F59" s="607"/>
      <c r="G59" s="607"/>
      <c r="H59" s="607"/>
      <c r="I59" s="607"/>
      <c r="J59" s="607"/>
      <c r="K59" s="607"/>
      <c r="L59" s="607"/>
      <c r="M59" s="607"/>
      <c r="N59" s="607"/>
      <c r="O59" s="607"/>
      <c r="P59" s="607"/>
      <c r="Q59" s="607"/>
      <c r="R59" s="607"/>
      <c r="S59" s="607"/>
      <c r="T59" s="607"/>
      <c r="U59" s="607"/>
      <c r="V59" s="473"/>
      <c r="W59" s="473"/>
      <c r="X59" s="473"/>
      <c r="Y59" s="473"/>
      <c r="Z59" s="473"/>
      <c r="AA59" s="473"/>
    </row>
    <row r="60" spans="2:32" x14ac:dyDescent="0.2">
      <c r="B60" s="607" t="s">
        <v>315</v>
      </c>
      <c r="C60" s="607"/>
      <c r="D60" s="607"/>
      <c r="E60" s="607"/>
      <c r="F60" s="607"/>
      <c r="G60" s="607"/>
      <c r="H60" s="607"/>
      <c r="I60" s="607"/>
      <c r="J60" s="607"/>
      <c r="K60" s="607"/>
      <c r="L60" s="607"/>
      <c r="M60" s="607"/>
      <c r="N60" s="607"/>
      <c r="O60" s="607"/>
      <c r="P60" s="607"/>
      <c r="Q60" s="607"/>
      <c r="R60" s="607"/>
      <c r="S60" s="607"/>
      <c r="T60" s="607"/>
      <c r="U60" s="607"/>
      <c r="V60" s="474"/>
      <c r="W60" s="474"/>
      <c r="X60" s="474"/>
      <c r="Y60" s="474"/>
      <c r="Z60" s="474"/>
      <c r="AA60" s="474"/>
    </row>
    <row r="61" spans="2:32" x14ac:dyDescent="0.2">
      <c r="B61" s="608" t="s">
        <v>281</v>
      </c>
      <c r="C61" s="608"/>
      <c r="D61" s="608"/>
      <c r="E61" s="608"/>
      <c r="F61" s="608"/>
      <c r="G61" s="608"/>
      <c r="H61" s="608"/>
      <c r="I61" s="608"/>
      <c r="J61" s="608"/>
      <c r="K61" s="608"/>
      <c r="L61" s="608"/>
      <c r="M61" s="608"/>
      <c r="N61" s="608"/>
      <c r="O61" s="608"/>
      <c r="P61" s="608"/>
      <c r="Q61" s="608"/>
      <c r="R61" s="608"/>
      <c r="S61" s="608"/>
      <c r="T61" s="608"/>
      <c r="U61" s="608"/>
      <c r="V61" s="69"/>
      <c r="W61" s="69"/>
      <c r="X61" s="69"/>
      <c r="Y61" s="69"/>
      <c r="Z61" s="69"/>
      <c r="AA61" s="69"/>
    </row>
    <row r="62" spans="2:32" s="283" customFormat="1" x14ac:dyDescent="0.2">
      <c r="B62" s="608"/>
      <c r="C62" s="608"/>
      <c r="D62" s="608"/>
      <c r="E62" s="608"/>
      <c r="F62" s="608"/>
      <c r="G62" s="608"/>
      <c r="H62" s="608"/>
      <c r="I62" s="608"/>
      <c r="J62" s="608"/>
      <c r="K62" s="608"/>
      <c r="L62" s="608"/>
      <c r="M62" s="608"/>
      <c r="N62" s="608"/>
      <c r="O62" s="608"/>
      <c r="P62" s="608"/>
      <c r="Q62" s="608"/>
      <c r="R62" s="608"/>
      <c r="S62" s="608"/>
      <c r="T62" s="608"/>
      <c r="U62" s="608"/>
      <c r="V62" s="472"/>
      <c r="W62" s="472"/>
      <c r="X62" s="472"/>
      <c r="Y62" s="472"/>
      <c r="Z62" s="472"/>
      <c r="AA62" s="472"/>
      <c r="AB62" s="282"/>
      <c r="AC62" s="282"/>
      <c r="AD62" s="282"/>
      <c r="AE62" s="282"/>
      <c r="AF62" s="282"/>
    </row>
    <row r="63" spans="2:32" x14ac:dyDescent="0.2"/>
    <row r="64" spans="2:32" hidden="1" x14ac:dyDescent="0.2"/>
    <row r="65" spans="2:32" s="283" customFormat="1" hidden="1" x14ac:dyDescent="0.2">
      <c r="B65" s="70"/>
      <c r="D65" s="282"/>
      <c r="E65" s="282"/>
      <c r="G65" s="282"/>
      <c r="H65" s="282"/>
      <c r="J65" s="282"/>
      <c r="K65" s="282"/>
      <c r="M65" s="282"/>
      <c r="N65" s="282"/>
      <c r="P65" s="282"/>
      <c r="Q65" s="282"/>
      <c r="S65" s="282"/>
      <c r="T65" s="282"/>
      <c r="V65" s="282"/>
      <c r="W65" s="282"/>
      <c r="X65" s="282"/>
      <c r="Y65" s="282"/>
      <c r="Z65" s="282"/>
      <c r="AA65" s="282"/>
      <c r="AB65" s="282"/>
      <c r="AC65" s="282"/>
      <c r="AD65" s="282"/>
      <c r="AE65" s="282"/>
      <c r="AF65" s="282"/>
    </row>
    <row r="66" spans="2:32" hidden="1" x14ac:dyDescent="0.2"/>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20">
    <mergeCell ref="B58:U58"/>
    <mergeCell ref="B59:U59"/>
    <mergeCell ref="B60:U60"/>
    <mergeCell ref="B61:U61"/>
    <mergeCell ref="B62:U62"/>
    <mergeCell ref="B52:AA52"/>
    <mergeCell ref="B53:U55"/>
    <mergeCell ref="B56:U57"/>
    <mergeCell ref="R29:T29"/>
    <mergeCell ref="C5:E5"/>
    <mergeCell ref="F5:H5"/>
    <mergeCell ref="I5:K5"/>
    <mergeCell ref="L5:N5"/>
    <mergeCell ref="O5:Q5"/>
    <mergeCell ref="R5:T5"/>
    <mergeCell ref="C29:E29"/>
    <mergeCell ref="F29:H29"/>
    <mergeCell ref="I29:K29"/>
    <mergeCell ref="L29:N29"/>
    <mergeCell ref="O29:Q29"/>
  </mergeCells>
  <printOptions horizontalCentered="1"/>
  <pageMargins left="0.17" right="0.17" top="0.59" bottom="0.33" header="0.17" footer="0.15"/>
  <pageSetup scale="56" orientation="landscape" cellComments="asDisplayed" r:id="rId2"/>
  <headerFooter alignWithMargins="0">
    <oddHeader>&amp;C&amp;"Calibri,Bold"Table I-1
SCE Interruptible and Price Responsive Programs
 Subscription Statistics -  Estimated Ex Ante and Ex Post MWs
 2013</oddHeader>
    <oddFooter>&amp;L&amp;"Calibri,Bold"&amp;F&amp;C&amp;"Calibri,Bold"- PUBLIC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G30"/>
  <sheetViews>
    <sheetView zoomScale="80" zoomScaleNormal="80" zoomScaleSheetLayoutView="100" workbookViewId="0"/>
  </sheetViews>
  <sheetFormatPr defaultColWidth="0" defaultRowHeight="12.75" zeroHeight="1" x14ac:dyDescent="0.2"/>
  <cols>
    <col min="1" max="1" width="3.6640625" style="244" customWidth="1"/>
    <col min="2" max="2" width="21.83203125" style="244" customWidth="1"/>
    <col min="3" max="3" width="19.6640625" style="244" customWidth="1"/>
    <col min="4" max="4" width="68.33203125" style="244" customWidth="1"/>
    <col min="5" max="5" width="13.5" style="244" customWidth="1"/>
    <col min="6" max="6" width="84.1640625" style="244" customWidth="1"/>
    <col min="7" max="7" width="3.6640625" style="244" customWidth="1"/>
    <col min="8" max="16384" width="9.33203125" style="244" hidden="1"/>
  </cols>
  <sheetData>
    <row r="1" spans="2:6" x14ac:dyDescent="0.2">
      <c r="B1" s="645" t="s">
        <v>248</v>
      </c>
      <c r="C1" s="645"/>
      <c r="D1" s="645"/>
      <c r="E1" s="645"/>
      <c r="F1" s="645"/>
    </row>
    <row r="2" spans="2:6" x14ac:dyDescent="0.2">
      <c r="B2" s="645" t="s">
        <v>249</v>
      </c>
      <c r="C2" s="645"/>
      <c r="D2" s="645"/>
      <c r="E2" s="645"/>
      <c r="F2" s="645"/>
    </row>
    <row r="3" spans="2:6" x14ac:dyDescent="0.2">
      <c r="B3" s="645" t="s">
        <v>44</v>
      </c>
      <c r="C3" s="645"/>
      <c r="D3" s="645"/>
      <c r="E3" s="645"/>
      <c r="F3" s="645"/>
    </row>
    <row r="4" spans="2:6" x14ac:dyDescent="0.2"/>
    <row r="5" spans="2:6" x14ac:dyDescent="0.2">
      <c r="B5" s="243" t="s">
        <v>129</v>
      </c>
    </row>
    <row r="6" spans="2:6" x14ac:dyDescent="0.2"/>
    <row r="7" spans="2:6" s="243" customFormat="1" x14ac:dyDescent="0.2">
      <c r="B7" s="243" t="s">
        <v>130</v>
      </c>
      <c r="C7" s="243" t="s">
        <v>131</v>
      </c>
    </row>
    <row r="8" spans="2:6" s="243" customFormat="1" x14ac:dyDescent="0.2">
      <c r="C8" s="243" t="s">
        <v>132</v>
      </c>
    </row>
    <row r="9" spans="2:6" x14ac:dyDescent="0.2"/>
    <row r="10" spans="2:6" ht="13.5" thickBot="1" x14ac:dyDescent="0.25"/>
    <row r="11" spans="2:6" s="245" customFormat="1" ht="26.25" customHeight="1" x14ac:dyDescent="0.15">
      <c r="B11" s="506" t="s">
        <v>133</v>
      </c>
      <c r="C11" s="505" t="s">
        <v>134</v>
      </c>
      <c r="D11" s="505" t="s">
        <v>135</v>
      </c>
      <c r="E11" s="505" t="s">
        <v>136</v>
      </c>
      <c r="F11" s="504" t="s">
        <v>137</v>
      </c>
    </row>
    <row r="12" spans="2:6" s="245" customFormat="1" ht="51" x14ac:dyDescent="0.15">
      <c r="B12" s="530" t="s">
        <v>206</v>
      </c>
      <c r="C12" s="535">
        <v>97000</v>
      </c>
      <c r="D12" s="531" t="s">
        <v>207</v>
      </c>
      <c r="E12" s="532">
        <v>41060</v>
      </c>
      <c r="F12" s="533" t="s">
        <v>264</v>
      </c>
    </row>
    <row r="13" spans="2:6" s="245" customFormat="1" ht="38.25" x14ac:dyDescent="0.15">
      <c r="B13" s="530" t="s">
        <v>236</v>
      </c>
      <c r="C13" s="535">
        <v>1200000</v>
      </c>
      <c r="D13" s="531" t="s">
        <v>237</v>
      </c>
      <c r="E13" s="532">
        <v>41090</v>
      </c>
      <c r="F13" s="533" t="s">
        <v>238</v>
      </c>
    </row>
    <row r="14" spans="2:6" s="245" customFormat="1" ht="51" x14ac:dyDescent="0.15">
      <c r="B14" s="530" t="s">
        <v>206</v>
      </c>
      <c r="C14" s="534">
        <v>28600</v>
      </c>
      <c r="D14" s="531" t="s">
        <v>207</v>
      </c>
      <c r="E14" s="532">
        <v>41274</v>
      </c>
      <c r="F14" s="536" t="s">
        <v>264</v>
      </c>
    </row>
    <row r="15" spans="2:6" s="245" customFormat="1" ht="51" x14ac:dyDescent="0.15">
      <c r="B15" s="530" t="s">
        <v>206</v>
      </c>
      <c r="C15" s="534">
        <v>142555</v>
      </c>
      <c r="D15" s="531" t="s">
        <v>269</v>
      </c>
      <c r="E15" s="532">
        <v>41274</v>
      </c>
      <c r="F15" s="536" t="s">
        <v>264</v>
      </c>
    </row>
    <row r="16" spans="2:6" s="245" customFormat="1" ht="51" x14ac:dyDescent="0.15">
      <c r="B16" s="530" t="s">
        <v>206</v>
      </c>
      <c r="C16" s="534">
        <v>53515</v>
      </c>
      <c r="D16" s="531" t="s">
        <v>271</v>
      </c>
      <c r="E16" s="532">
        <v>41274</v>
      </c>
      <c r="F16" s="536" t="s">
        <v>264</v>
      </c>
    </row>
    <row r="17" spans="2:6" s="245" customFormat="1" ht="89.25" x14ac:dyDescent="0.15">
      <c r="B17" s="530" t="s">
        <v>206</v>
      </c>
      <c r="C17" s="534">
        <v>167295</v>
      </c>
      <c r="D17" s="531" t="s">
        <v>270</v>
      </c>
      <c r="E17" s="532">
        <v>41274</v>
      </c>
      <c r="F17" s="536" t="s">
        <v>279</v>
      </c>
    </row>
    <row r="18" spans="2:6" s="245" customFormat="1" ht="63.75" x14ac:dyDescent="0.15">
      <c r="B18" s="530" t="s">
        <v>206</v>
      </c>
      <c r="C18" s="534">
        <v>56886</v>
      </c>
      <c r="D18" s="531" t="s">
        <v>272</v>
      </c>
      <c r="E18" s="532">
        <v>41274</v>
      </c>
      <c r="F18" s="536" t="s">
        <v>267</v>
      </c>
    </row>
    <row r="19" spans="2:6" s="245" customFormat="1" ht="51" x14ac:dyDescent="0.15">
      <c r="B19" s="530" t="s">
        <v>206</v>
      </c>
      <c r="C19" s="534">
        <v>55500</v>
      </c>
      <c r="D19" s="531" t="s">
        <v>273</v>
      </c>
      <c r="E19" s="532">
        <v>41274</v>
      </c>
      <c r="F19" s="536" t="s">
        <v>268</v>
      </c>
    </row>
    <row r="20" spans="2:6" s="245" customFormat="1" ht="25.5" x14ac:dyDescent="0.15">
      <c r="B20" s="577" t="s">
        <v>236</v>
      </c>
      <c r="C20" s="534">
        <v>693000</v>
      </c>
      <c r="D20" s="531" t="s">
        <v>339</v>
      </c>
      <c r="E20" s="532">
        <v>41383</v>
      </c>
      <c r="F20" s="536" t="s">
        <v>340</v>
      </c>
    </row>
    <row r="21" spans="2:6" s="245" customFormat="1" ht="25.5" x14ac:dyDescent="0.15">
      <c r="B21" s="577" t="s">
        <v>341</v>
      </c>
      <c r="C21" s="534">
        <v>5000000</v>
      </c>
      <c r="D21" s="531" t="s">
        <v>342</v>
      </c>
      <c r="E21" s="532">
        <v>41383</v>
      </c>
      <c r="F21" s="536" t="s">
        <v>343</v>
      </c>
    </row>
    <row r="22" spans="2:6" s="245" customFormat="1" ht="25.5" x14ac:dyDescent="0.15">
      <c r="B22" s="577" t="s">
        <v>341</v>
      </c>
      <c r="C22" s="534">
        <v>975000</v>
      </c>
      <c r="D22" s="531" t="s">
        <v>344</v>
      </c>
      <c r="E22" s="532">
        <v>41383</v>
      </c>
      <c r="F22" s="536" t="s">
        <v>345</v>
      </c>
    </row>
    <row r="23" spans="2:6" s="245" customFormat="1" ht="25.5" x14ac:dyDescent="0.15">
      <c r="B23" s="577" t="s">
        <v>346</v>
      </c>
      <c r="C23" s="534">
        <v>175000</v>
      </c>
      <c r="D23" s="531" t="s">
        <v>347</v>
      </c>
      <c r="E23" s="532">
        <v>41383</v>
      </c>
      <c r="F23" s="536" t="s">
        <v>348</v>
      </c>
    </row>
    <row r="24" spans="2:6" s="245" customFormat="1" ht="38.25" x14ac:dyDescent="0.15">
      <c r="B24" s="577" t="s">
        <v>346</v>
      </c>
      <c r="C24" s="534">
        <v>105000</v>
      </c>
      <c r="D24" s="531" t="s">
        <v>349</v>
      </c>
      <c r="E24" s="532">
        <v>41383</v>
      </c>
      <c r="F24" s="536" t="s">
        <v>350</v>
      </c>
    </row>
    <row r="25" spans="2:6" s="245" customFormat="1" ht="38.25" x14ac:dyDescent="0.15">
      <c r="B25" s="577" t="s">
        <v>346</v>
      </c>
      <c r="C25" s="534">
        <v>1826000</v>
      </c>
      <c r="D25" s="531" t="s">
        <v>351</v>
      </c>
      <c r="E25" s="532">
        <v>41383</v>
      </c>
      <c r="F25" s="536" t="s">
        <v>352</v>
      </c>
    </row>
    <row r="26" spans="2:6" ht="13.5" thickBot="1" x14ac:dyDescent="0.25">
      <c r="B26" s="286" t="s">
        <v>54</v>
      </c>
      <c r="C26" s="492">
        <f>SUM(C12:C25)</f>
        <v>10575351</v>
      </c>
      <c r="D26" s="287"/>
      <c r="E26" s="287"/>
      <c r="F26" s="288"/>
    </row>
    <row r="27" spans="2:6" s="246" customFormat="1" x14ac:dyDescent="0.2"/>
    <row r="28" spans="2:6" s="246" customFormat="1" x14ac:dyDescent="0.2">
      <c r="B28" s="247" t="s">
        <v>26</v>
      </c>
    </row>
    <row r="29" spans="2:6" s="246" customFormat="1" x14ac:dyDescent="0.2"/>
    <row r="30" spans="2:6"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mergeCells count="3">
    <mergeCell ref="B1:F1"/>
    <mergeCell ref="B2:F2"/>
    <mergeCell ref="B3:F3"/>
  </mergeCells>
  <printOptions horizontalCentered="1"/>
  <pageMargins left="0.2" right="0.2" top="0.2" bottom="0.45" header="0" footer="0.2"/>
  <pageSetup scale="62" orientation="landscape" r:id="rId2"/>
  <headerFooter alignWithMargins="0">
    <oddFooter>&amp;L&amp;"-,Bold"&amp;F&amp;C&amp;"-,Bold"- PUBLIC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Y266"/>
  <sheetViews>
    <sheetView zoomScale="80" zoomScaleNormal="80" zoomScaleSheetLayoutView="85" zoomScalePageLayoutView="80" workbookViewId="0">
      <selection sqref="A1:J1"/>
    </sheetView>
  </sheetViews>
  <sheetFormatPr defaultColWidth="0" defaultRowHeight="12.75" zeroHeight="1" x14ac:dyDescent="0.2"/>
  <cols>
    <col min="1" max="1" width="6.33203125" style="2" customWidth="1"/>
    <col min="2" max="2" width="70" style="2" customWidth="1"/>
    <col min="3" max="3" width="14.5" style="278" customWidth="1"/>
    <col min="4" max="4" width="20.5" style="279" customWidth="1"/>
    <col min="5" max="5" width="28.33203125" style="2" customWidth="1"/>
    <col min="6" max="6" width="20.1640625" style="2" customWidth="1"/>
    <col min="7" max="7" width="20.1640625" style="440" customWidth="1"/>
    <col min="8" max="8" width="24.5" style="2" bestFit="1" customWidth="1"/>
    <col min="9" max="9" width="18.6640625" style="2" customWidth="1"/>
    <col min="10" max="10" width="7.83203125" style="92" customWidth="1"/>
    <col min="11" max="11" width="7.83203125" style="92" hidden="1" customWidth="1"/>
    <col min="12" max="25" width="10.6640625" style="92" hidden="1" customWidth="1"/>
    <col min="26" max="16384" width="10.6640625" style="2" hidden="1"/>
  </cols>
  <sheetData>
    <row r="1" spans="1:25" s="415" customFormat="1" x14ac:dyDescent="0.2">
      <c r="A1" s="646" t="s">
        <v>250</v>
      </c>
      <c r="B1" s="646"/>
      <c r="C1" s="646"/>
      <c r="D1" s="646"/>
      <c r="E1" s="646"/>
      <c r="F1" s="646"/>
      <c r="G1" s="646"/>
      <c r="H1" s="646"/>
      <c r="I1" s="646"/>
      <c r="J1" s="646"/>
      <c r="K1" s="414"/>
      <c r="L1" s="414"/>
      <c r="M1" s="414"/>
      <c r="N1" s="414"/>
      <c r="O1" s="414"/>
      <c r="P1" s="414"/>
      <c r="Q1" s="414"/>
      <c r="R1" s="414"/>
      <c r="S1" s="414"/>
      <c r="T1" s="414"/>
      <c r="U1" s="414"/>
      <c r="V1" s="414"/>
      <c r="W1" s="414"/>
      <c r="X1" s="414"/>
      <c r="Y1" s="414"/>
    </row>
    <row r="2" spans="1:25" s="415" customFormat="1" x14ac:dyDescent="0.2">
      <c r="A2" s="646" t="s">
        <v>251</v>
      </c>
      <c r="B2" s="646"/>
      <c r="C2" s="646"/>
      <c r="D2" s="646"/>
      <c r="E2" s="646"/>
      <c r="F2" s="646"/>
      <c r="G2" s="646"/>
      <c r="H2" s="646"/>
      <c r="I2" s="646"/>
      <c r="J2" s="646"/>
      <c r="K2" s="414"/>
      <c r="L2" s="414"/>
      <c r="M2" s="414"/>
      <c r="N2" s="414"/>
      <c r="O2" s="414"/>
      <c r="P2" s="414"/>
      <c r="Q2" s="414"/>
      <c r="R2" s="414"/>
      <c r="S2" s="414"/>
      <c r="T2" s="414"/>
      <c r="U2" s="414"/>
      <c r="V2" s="414"/>
      <c r="W2" s="414"/>
      <c r="X2" s="414"/>
      <c r="Y2" s="414"/>
    </row>
    <row r="3" spans="1:25" s="415" customFormat="1" x14ac:dyDescent="0.2">
      <c r="A3" s="646" t="s">
        <v>274</v>
      </c>
      <c r="B3" s="646"/>
      <c r="C3" s="646"/>
      <c r="D3" s="646"/>
      <c r="E3" s="646"/>
      <c r="F3" s="646"/>
      <c r="G3" s="646"/>
      <c r="H3" s="646"/>
      <c r="I3" s="646"/>
      <c r="J3" s="646"/>
      <c r="K3" s="414"/>
      <c r="L3" s="414"/>
      <c r="M3" s="414"/>
      <c r="N3" s="414"/>
      <c r="O3" s="414"/>
      <c r="P3" s="414"/>
      <c r="Q3" s="414"/>
      <c r="R3" s="414"/>
      <c r="S3" s="414"/>
      <c r="T3" s="414"/>
      <c r="U3" s="414"/>
      <c r="V3" s="414"/>
      <c r="W3" s="414"/>
      <c r="X3" s="414"/>
      <c r="Y3" s="414"/>
    </row>
    <row r="4" spans="1:25" s="92" customFormat="1" x14ac:dyDescent="0.2">
      <c r="B4" s="123" t="s">
        <v>184</v>
      </c>
      <c r="C4" s="184"/>
      <c r="D4" s="253"/>
      <c r="G4" s="448"/>
    </row>
    <row r="5" spans="1:25" ht="27.75" x14ac:dyDescent="0.2">
      <c r="A5" s="92"/>
      <c r="B5" s="254" t="s">
        <v>133</v>
      </c>
      <c r="C5" s="254" t="s">
        <v>185</v>
      </c>
      <c r="D5" s="255" t="s">
        <v>136</v>
      </c>
      <c r="E5" s="256" t="s">
        <v>186</v>
      </c>
      <c r="F5" s="256" t="s">
        <v>258</v>
      </c>
      <c r="G5" s="256" t="s">
        <v>376</v>
      </c>
      <c r="H5" s="256" t="s">
        <v>369</v>
      </c>
      <c r="I5" s="256" t="s">
        <v>187</v>
      </c>
      <c r="M5" s="414"/>
    </row>
    <row r="6" spans="1:25" x14ac:dyDescent="0.2">
      <c r="A6" s="92"/>
      <c r="B6" s="257" t="str">
        <f>'2012-2014 DRP Expenditures'!B8</f>
        <v>Category 1 :  Reliability Programs</v>
      </c>
      <c r="C6" s="258"/>
      <c r="D6" s="259"/>
      <c r="E6" s="260"/>
      <c r="F6" s="261"/>
      <c r="G6" s="261"/>
      <c r="H6" s="261"/>
      <c r="I6" s="262"/>
      <c r="M6" s="414"/>
    </row>
    <row r="7" spans="1:25" s="436" customFormat="1" x14ac:dyDescent="0.2">
      <c r="A7" s="435"/>
      <c r="B7" s="385"/>
      <c r="C7" s="266"/>
      <c r="D7" s="267"/>
      <c r="E7" s="86"/>
      <c r="F7" s="442"/>
      <c r="G7" s="442"/>
      <c r="H7" s="268"/>
      <c r="I7" s="266"/>
      <c r="J7" s="435"/>
      <c r="K7" s="435"/>
      <c r="L7" s="435"/>
      <c r="M7" s="435"/>
      <c r="N7" s="435"/>
      <c r="O7" s="435"/>
      <c r="P7" s="435"/>
      <c r="Q7" s="435"/>
      <c r="R7" s="435"/>
      <c r="S7" s="435"/>
      <c r="T7" s="435"/>
      <c r="U7" s="435"/>
      <c r="V7" s="435"/>
      <c r="W7" s="435"/>
      <c r="X7" s="435"/>
      <c r="Y7" s="435"/>
    </row>
    <row r="8" spans="1:25" x14ac:dyDescent="0.2">
      <c r="A8" s="92"/>
      <c r="B8" s="257" t="str">
        <f>'2012-2014 DRP Expenditures'!B16</f>
        <v>Category 2 :  Price Responsive Programs</v>
      </c>
      <c r="C8" s="258"/>
      <c r="D8" s="259"/>
      <c r="E8" s="260"/>
      <c r="F8" s="443"/>
      <c r="G8" s="443"/>
      <c r="H8" s="269"/>
      <c r="I8" s="270"/>
    </row>
    <row r="9" spans="1:25" s="413" customFormat="1" x14ac:dyDescent="0.2">
      <c r="A9" s="412"/>
      <c r="B9" s="385" t="s">
        <v>358</v>
      </c>
      <c r="C9" s="266">
        <v>1</v>
      </c>
      <c r="D9" s="267">
        <v>41395</v>
      </c>
      <c r="E9" s="86" t="s">
        <v>361</v>
      </c>
      <c r="F9" s="444" t="s">
        <v>379</v>
      </c>
      <c r="G9" s="444" t="s">
        <v>375</v>
      </c>
      <c r="H9" s="268" t="s">
        <v>362</v>
      </c>
      <c r="I9" s="266">
        <v>3</v>
      </c>
      <c r="J9" s="412"/>
      <c r="K9" s="412"/>
      <c r="L9" s="412"/>
      <c r="M9" s="412"/>
      <c r="N9" s="412"/>
      <c r="O9" s="412"/>
      <c r="P9" s="412"/>
      <c r="Q9" s="412"/>
      <c r="R9" s="412"/>
      <c r="S9" s="412"/>
      <c r="T9" s="412"/>
      <c r="U9" s="412"/>
      <c r="V9" s="412"/>
      <c r="W9" s="412"/>
      <c r="X9" s="412"/>
      <c r="Y9" s="412"/>
    </row>
    <row r="10" spans="1:25" s="440" customFormat="1" x14ac:dyDescent="0.2">
      <c r="A10" s="448"/>
      <c r="B10" s="385" t="s">
        <v>358</v>
      </c>
      <c r="C10" s="266">
        <v>2</v>
      </c>
      <c r="D10" s="267">
        <v>41396</v>
      </c>
      <c r="E10" s="86" t="s">
        <v>361</v>
      </c>
      <c r="F10" s="444" t="s">
        <v>379</v>
      </c>
      <c r="G10" s="444" t="s">
        <v>375</v>
      </c>
      <c r="H10" s="268" t="s">
        <v>363</v>
      </c>
      <c r="I10" s="266">
        <v>7</v>
      </c>
      <c r="J10" s="448"/>
      <c r="K10" s="448"/>
      <c r="L10" s="448"/>
      <c r="M10" s="448"/>
      <c r="N10" s="448"/>
      <c r="O10" s="448"/>
      <c r="P10" s="448"/>
      <c r="Q10" s="448"/>
      <c r="R10" s="448"/>
      <c r="S10" s="448"/>
      <c r="T10" s="448"/>
      <c r="U10" s="448"/>
      <c r="V10" s="448"/>
      <c r="W10" s="448"/>
      <c r="X10" s="448"/>
      <c r="Y10" s="448"/>
    </row>
    <row r="11" spans="1:25" s="440" customFormat="1" x14ac:dyDescent="0.2">
      <c r="A11" s="448"/>
      <c r="B11" s="385" t="s">
        <v>358</v>
      </c>
      <c r="C11" s="266">
        <v>3</v>
      </c>
      <c r="D11" s="267">
        <v>41397</v>
      </c>
      <c r="E11" s="86" t="s">
        <v>361</v>
      </c>
      <c r="F11" s="444" t="s">
        <v>379</v>
      </c>
      <c r="G11" s="444" t="s">
        <v>375</v>
      </c>
      <c r="H11" s="268" t="s">
        <v>363</v>
      </c>
      <c r="I11" s="266">
        <v>11</v>
      </c>
      <c r="J11" s="448"/>
      <c r="K11" s="448"/>
      <c r="L11" s="448"/>
      <c r="M11" s="448"/>
      <c r="N11" s="448"/>
      <c r="O11" s="448"/>
      <c r="P11" s="448"/>
      <c r="Q11" s="448"/>
      <c r="R11" s="448"/>
      <c r="S11" s="448"/>
      <c r="T11" s="448"/>
      <c r="U11" s="448"/>
      <c r="V11" s="448"/>
      <c r="W11" s="448"/>
      <c r="X11" s="448"/>
      <c r="Y11" s="448"/>
    </row>
    <row r="12" spans="1:25" s="440" customFormat="1" x14ac:dyDescent="0.2">
      <c r="A12" s="448"/>
      <c r="B12" s="385" t="s">
        <v>358</v>
      </c>
      <c r="C12" s="266">
        <v>4</v>
      </c>
      <c r="D12" s="267">
        <v>41407</v>
      </c>
      <c r="E12" s="86" t="s">
        <v>361</v>
      </c>
      <c r="F12" s="444" t="s">
        <v>379</v>
      </c>
      <c r="G12" s="444" t="s">
        <v>375</v>
      </c>
      <c r="H12" s="268" t="s">
        <v>363</v>
      </c>
      <c r="I12" s="266">
        <v>15</v>
      </c>
      <c r="J12" s="448"/>
      <c r="K12" s="448"/>
      <c r="L12" s="448"/>
      <c r="M12" s="448"/>
      <c r="N12" s="448"/>
      <c r="O12" s="448"/>
      <c r="P12" s="448"/>
      <c r="Q12" s="448"/>
      <c r="R12" s="448"/>
      <c r="S12" s="448"/>
      <c r="T12" s="448"/>
      <c r="U12" s="448"/>
      <c r="V12" s="448"/>
      <c r="W12" s="448"/>
      <c r="X12" s="448"/>
      <c r="Y12" s="448"/>
    </row>
    <row r="13" spans="1:25" s="440" customFormat="1" x14ac:dyDescent="0.2">
      <c r="A13" s="448"/>
      <c r="B13" s="385" t="s">
        <v>358</v>
      </c>
      <c r="C13" s="266">
        <v>5</v>
      </c>
      <c r="D13" s="267">
        <v>41408</v>
      </c>
      <c r="E13" s="86" t="s">
        <v>361</v>
      </c>
      <c r="F13" s="444" t="s">
        <v>379</v>
      </c>
      <c r="G13" s="444" t="s">
        <v>375</v>
      </c>
      <c r="H13" s="268" t="s">
        <v>364</v>
      </c>
      <c r="I13" s="266">
        <v>17</v>
      </c>
      <c r="J13" s="448"/>
      <c r="K13" s="448"/>
      <c r="L13" s="448"/>
      <c r="M13" s="448"/>
      <c r="N13" s="448"/>
      <c r="O13" s="448"/>
      <c r="P13" s="448"/>
      <c r="Q13" s="448"/>
      <c r="R13" s="448"/>
      <c r="S13" s="448"/>
      <c r="T13" s="448"/>
      <c r="U13" s="448"/>
      <c r="V13" s="448"/>
      <c r="W13" s="448"/>
      <c r="X13" s="448"/>
      <c r="Y13" s="448"/>
    </row>
    <row r="14" spans="1:25" s="440" customFormat="1" x14ac:dyDescent="0.2">
      <c r="A14" s="448"/>
      <c r="B14" s="385" t="s">
        <v>358</v>
      </c>
      <c r="C14" s="266">
        <v>6</v>
      </c>
      <c r="D14" s="267">
        <v>41409</v>
      </c>
      <c r="E14" s="86" t="s">
        <v>361</v>
      </c>
      <c r="F14" s="444" t="s">
        <v>379</v>
      </c>
      <c r="G14" s="444" t="s">
        <v>375</v>
      </c>
      <c r="H14" s="268" t="s">
        <v>365</v>
      </c>
      <c r="I14" s="266">
        <v>18</v>
      </c>
      <c r="J14" s="448"/>
      <c r="K14" s="448"/>
      <c r="L14" s="448"/>
      <c r="M14" s="448"/>
      <c r="N14" s="448"/>
      <c r="O14" s="448"/>
      <c r="P14" s="448"/>
      <c r="Q14" s="448"/>
      <c r="R14" s="448"/>
      <c r="S14" s="448"/>
      <c r="T14" s="448"/>
      <c r="U14" s="448"/>
      <c r="V14" s="448"/>
      <c r="W14" s="448"/>
      <c r="X14" s="448"/>
      <c r="Y14" s="448"/>
    </row>
    <row r="15" spans="1:25" s="440" customFormat="1" x14ac:dyDescent="0.2">
      <c r="A15" s="448"/>
      <c r="B15" s="385" t="s">
        <v>358</v>
      </c>
      <c r="C15" s="266">
        <v>7</v>
      </c>
      <c r="D15" s="267">
        <v>41414</v>
      </c>
      <c r="E15" s="86" t="s">
        <v>361</v>
      </c>
      <c r="F15" s="444" t="s">
        <v>379</v>
      </c>
      <c r="G15" s="444" t="s">
        <v>375</v>
      </c>
      <c r="H15" s="268" t="s">
        <v>365</v>
      </c>
      <c r="I15" s="266">
        <v>19</v>
      </c>
      <c r="J15" s="448"/>
      <c r="K15" s="448"/>
      <c r="L15" s="448"/>
      <c r="M15" s="448"/>
      <c r="N15" s="448"/>
      <c r="O15" s="448"/>
      <c r="P15" s="448"/>
      <c r="Q15" s="448"/>
      <c r="R15" s="448"/>
      <c r="S15" s="448"/>
      <c r="T15" s="448"/>
      <c r="U15" s="448"/>
      <c r="V15" s="448"/>
      <c r="W15" s="448"/>
      <c r="X15" s="448"/>
      <c r="Y15" s="448"/>
    </row>
    <row r="16" spans="1:25" s="440" customFormat="1" x14ac:dyDescent="0.2">
      <c r="A16" s="448"/>
      <c r="B16" s="385" t="s">
        <v>358</v>
      </c>
      <c r="C16" s="266">
        <v>8</v>
      </c>
      <c r="D16" s="267">
        <v>41415</v>
      </c>
      <c r="E16" s="86" t="s">
        <v>361</v>
      </c>
      <c r="F16" s="444" t="s">
        <v>379</v>
      </c>
      <c r="G16" s="444" t="s">
        <v>375</v>
      </c>
      <c r="H16" s="268" t="s">
        <v>368</v>
      </c>
      <c r="I16" s="266">
        <v>22</v>
      </c>
      <c r="J16" s="448"/>
      <c r="K16" s="448"/>
      <c r="L16" s="448"/>
      <c r="M16" s="448"/>
      <c r="N16" s="448"/>
      <c r="O16" s="448"/>
      <c r="P16" s="448"/>
      <c r="Q16" s="448"/>
      <c r="R16" s="448"/>
      <c r="S16" s="448"/>
      <c r="T16" s="448"/>
      <c r="U16" s="448"/>
      <c r="V16" s="448"/>
      <c r="W16" s="448"/>
      <c r="X16" s="448"/>
      <c r="Y16" s="448"/>
    </row>
    <row r="17" spans="1:25" s="440" customFormat="1" x14ac:dyDescent="0.2">
      <c r="A17" s="448"/>
      <c r="B17" s="385" t="s">
        <v>358</v>
      </c>
      <c r="C17" s="266">
        <v>9</v>
      </c>
      <c r="D17" s="267">
        <v>41424</v>
      </c>
      <c r="E17" s="86" t="s">
        <v>361</v>
      </c>
      <c r="F17" s="444" t="s">
        <v>379</v>
      </c>
      <c r="G17" s="444" t="s">
        <v>375</v>
      </c>
      <c r="H17" s="268" t="s">
        <v>368</v>
      </c>
      <c r="I17" s="266">
        <v>25</v>
      </c>
      <c r="J17" s="448"/>
      <c r="K17" s="448"/>
      <c r="L17" s="448"/>
      <c r="M17" s="448"/>
      <c r="N17" s="448"/>
      <c r="O17" s="448"/>
      <c r="P17" s="448"/>
      <c r="Q17" s="448"/>
      <c r="R17" s="448"/>
      <c r="S17" s="448"/>
      <c r="T17" s="448"/>
      <c r="U17" s="448"/>
      <c r="V17" s="448"/>
      <c r="W17" s="448"/>
      <c r="X17" s="448"/>
      <c r="Y17" s="448"/>
    </row>
    <row r="18" spans="1:25" s="440" customFormat="1" x14ac:dyDescent="0.2">
      <c r="A18" s="448"/>
      <c r="B18" s="385" t="s">
        <v>358</v>
      </c>
      <c r="C18" s="266">
        <v>10</v>
      </c>
      <c r="D18" s="267">
        <v>41425</v>
      </c>
      <c r="E18" s="86" t="s">
        <v>361</v>
      </c>
      <c r="F18" s="444" t="s">
        <v>379</v>
      </c>
      <c r="G18" s="444" t="s">
        <v>375</v>
      </c>
      <c r="H18" s="268" t="s">
        <v>367</v>
      </c>
      <c r="I18" s="266">
        <v>29</v>
      </c>
      <c r="J18" s="448"/>
      <c r="K18" s="448"/>
      <c r="L18" s="448"/>
      <c r="M18" s="448"/>
      <c r="N18" s="448"/>
      <c r="O18" s="448"/>
      <c r="P18" s="448"/>
      <c r="Q18" s="448"/>
      <c r="R18" s="448"/>
      <c r="S18" s="448"/>
      <c r="T18" s="448"/>
      <c r="U18" s="448"/>
      <c r="V18" s="448"/>
      <c r="W18" s="448"/>
      <c r="X18" s="448"/>
      <c r="Y18" s="448"/>
    </row>
    <row r="19" spans="1:25" s="440" customFormat="1" x14ac:dyDescent="0.2">
      <c r="A19" s="448"/>
      <c r="B19" s="385"/>
      <c r="C19" s="266"/>
      <c r="D19" s="267"/>
      <c r="E19" s="86"/>
      <c r="F19" s="444"/>
      <c r="G19" s="444"/>
      <c r="H19" s="268"/>
      <c r="I19" s="266"/>
      <c r="J19" s="448"/>
      <c r="K19" s="448"/>
      <c r="L19" s="448"/>
      <c r="M19" s="448"/>
      <c r="N19" s="448"/>
      <c r="O19" s="448"/>
      <c r="P19" s="448"/>
      <c r="Q19" s="448"/>
      <c r="R19" s="448"/>
      <c r="S19" s="448"/>
      <c r="T19" s="448"/>
      <c r="U19" s="448"/>
      <c r="V19" s="448"/>
      <c r="W19" s="448"/>
      <c r="X19" s="448"/>
      <c r="Y19" s="448"/>
    </row>
    <row r="20" spans="1:25" s="440" customFormat="1" x14ac:dyDescent="0.2">
      <c r="A20" s="448"/>
      <c r="B20" s="385" t="s">
        <v>359</v>
      </c>
      <c r="C20" s="266">
        <v>1</v>
      </c>
      <c r="D20" s="267">
        <v>41395</v>
      </c>
      <c r="E20" s="86" t="s">
        <v>361</v>
      </c>
      <c r="F20" s="444" t="s">
        <v>379</v>
      </c>
      <c r="G20" s="444" t="s">
        <v>375</v>
      </c>
      <c r="H20" s="268" t="s">
        <v>362</v>
      </c>
      <c r="I20" s="266">
        <v>3</v>
      </c>
      <c r="J20" s="448"/>
      <c r="K20" s="448"/>
      <c r="L20" s="448"/>
      <c r="M20" s="448"/>
      <c r="N20" s="448"/>
      <c r="O20" s="448"/>
      <c r="P20" s="448"/>
      <c r="Q20" s="448"/>
      <c r="R20" s="448"/>
      <c r="S20" s="448"/>
      <c r="T20" s="448"/>
      <c r="U20" s="448"/>
      <c r="V20" s="448"/>
      <c r="W20" s="448"/>
      <c r="X20" s="448"/>
      <c r="Y20" s="448"/>
    </row>
    <row r="21" spans="1:25" s="440" customFormat="1" x14ac:dyDescent="0.2">
      <c r="A21" s="448"/>
      <c r="B21" s="385" t="s">
        <v>359</v>
      </c>
      <c r="C21" s="266">
        <v>2</v>
      </c>
      <c r="D21" s="267">
        <v>41396</v>
      </c>
      <c r="E21" s="86" t="s">
        <v>361</v>
      </c>
      <c r="F21" s="444" t="s">
        <v>379</v>
      </c>
      <c r="G21" s="444" t="s">
        <v>375</v>
      </c>
      <c r="H21" s="268" t="s">
        <v>363</v>
      </c>
      <c r="I21" s="266">
        <v>7</v>
      </c>
      <c r="J21" s="448"/>
      <c r="K21" s="448"/>
      <c r="L21" s="448"/>
      <c r="M21" s="448"/>
      <c r="N21" s="448"/>
      <c r="O21" s="448"/>
      <c r="P21" s="448"/>
      <c r="Q21" s="448"/>
      <c r="R21" s="448"/>
      <c r="S21" s="448"/>
      <c r="T21" s="448"/>
      <c r="U21" s="448"/>
      <c r="V21" s="448"/>
      <c r="W21" s="448"/>
      <c r="X21" s="448"/>
      <c r="Y21" s="448"/>
    </row>
    <row r="22" spans="1:25" s="440" customFormat="1" x14ac:dyDescent="0.2">
      <c r="A22" s="448"/>
      <c r="B22" s="385" t="s">
        <v>359</v>
      </c>
      <c r="C22" s="266">
        <v>3</v>
      </c>
      <c r="D22" s="267">
        <v>41397</v>
      </c>
      <c r="E22" s="86" t="s">
        <v>361</v>
      </c>
      <c r="F22" s="444" t="s">
        <v>379</v>
      </c>
      <c r="G22" s="444" t="s">
        <v>375</v>
      </c>
      <c r="H22" s="268" t="s">
        <v>363</v>
      </c>
      <c r="I22" s="266">
        <v>11</v>
      </c>
      <c r="J22" s="448"/>
      <c r="K22" s="448"/>
      <c r="L22" s="448"/>
      <c r="M22" s="448"/>
      <c r="N22" s="448"/>
      <c r="O22" s="448"/>
      <c r="P22" s="448"/>
      <c r="Q22" s="448"/>
      <c r="R22" s="448"/>
      <c r="S22" s="448"/>
      <c r="T22" s="448"/>
      <c r="U22" s="448"/>
      <c r="V22" s="448"/>
      <c r="W22" s="448"/>
      <c r="X22" s="448"/>
      <c r="Y22" s="448"/>
    </row>
    <row r="23" spans="1:25" s="440" customFormat="1" x14ac:dyDescent="0.2">
      <c r="A23" s="448"/>
      <c r="B23" s="385" t="s">
        <v>359</v>
      </c>
      <c r="C23" s="266">
        <v>4</v>
      </c>
      <c r="D23" s="267">
        <v>41407</v>
      </c>
      <c r="E23" s="86" t="s">
        <v>361</v>
      </c>
      <c r="F23" s="444" t="s">
        <v>379</v>
      </c>
      <c r="G23" s="444" t="s">
        <v>375</v>
      </c>
      <c r="H23" s="268" t="s">
        <v>363</v>
      </c>
      <c r="I23" s="266">
        <v>15</v>
      </c>
      <c r="J23" s="448"/>
      <c r="K23" s="448"/>
      <c r="L23" s="448"/>
      <c r="M23" s="448"/>
      <c r="N23" s="448"/>
      <c r="O23" s="448"/>
      <c r="P23" s="448"/>
      <c r="Q23" s="448"/>
      <c r="R23" s="448"/>
      <c r="S23" s="448"/>
      <c r="T23" s="448"/>
      <c r="U23" s="448"/>
      <c r="V23" s="448"/>
      <c r="W23" s="448"/>
      <c r="X23" s="448"/>
      <c r="Y23" s="448"/>
    </row>
    <row r="24" spans="1:25" s="440" customFormat="1" x14ac:dyDescent="0.2">
      <c r="A24" s="448"/>
      <c r="B24" s="385" t="s">
        <v>359</v>
      </c>
      <c r="C24" s="266">
        <v>5</v>
      </c>
      <c r="D24" s="267">
        <v>41408</v>
      </c>
      <c r="E24" s="86" t="s">
        <v>361</v>
      </c>
      <c r="F24" s="444" t="s">
        <v>379</v>
      </c>
      <c r="G24" s="444" t="s">
        <v>375</v>
      </c>
      <c r="H24" s="268" t="s">
        <v>364</v>
      </c>
      <c r="I24" s="266">
        <v>17</v>
      </c>
      <c r="J24" s="448"/>
      <c r="K24" s="448"/>
      <c r="L24" s="448"/>
      <c r="M24" s="448"/>
      <c r="N24" s="448"/>
      <c r="O24" s="448"/>
      <c r="P24" s="448"/>
      <c r="Q24" s="448"/>
      <c r="R24" s="448"/>
      <c r="S24" s="448"/>
      <c r="T24" s="448"/>
      <c r="U24" s="448"/>
      <c r="V24" s="448"/>
      <c r="W24" s="448"/>
      <c r="X24" s="448"/>
      <c r="Y24" s="448"/>
    </row>
    <row r="25" spans="1:25" s="440" customFormat="1" x14ac:dyDescent="0.2">
      <c r="A25" s="448"/>
      <c r="B25" s="385" t="s">
        <v>359</v>
      </c>
      <c r="C25" s="266">
        <v>6</v>
      </c>
      <c r="D25" s="267">
        <v>41414</v>
      </c>
      <c r="E25" s="86" t="s">
        <v>361</v>
      </c>
      <c r="F25" s="444" t="s">
        <v>379</v>
      </c>
      <c r="G25" s="444" t="s">
        <v>375</v>
      </c>
      <c r="H25" s="268" t="s">
        <v>366</v>
      </c>
      <c r="I25" s="266">
        <v>19</v>
      </c>
      <c r="J25" s="448"/>
      <c r="K25" s="448"/>
      <c r="L25" s="448"/>
      <c r="M25" s="448"/>
      <c r="N25" s="448"/>
      <c r="O25" s="448"/>
      <c r="P25" s="448"/>
      <c r="Q25" s="448"/>
      <c r="R25" s="448"/>
      <c r="S25" s="448"/>
      <c r="T25" s="448"/>
      <c r="U25" s="448"/>
      <c r="V25" s="448"/>
      <c r="W25" s="448"/>
      <c r="X25" s="448"/>
      <c r="Y25" s="448"/>
    </row>
    <row r="26" spans="1:25" s="440" customFormat="1" x14ac:dyDescent="0.2">
      <c r="A26" s="448"/>
      <c r="B26" s="385" t="s">
        <v>359</v>
      </c>
      <c r="C26" s="266">
        <v>7</v>
      </c>
      <c r="D26" s="267">
        <v>41415</v>
      </c>
      <c r="E26" s="86" t="s">
        <v>361</v>
      </c>
      <c r="F26" s="444" t="s">
        <v>379</v>
      </c>
      <c r="G26" s="444" t="s">
        <v>375</v>
      </c>
      <c r="H26" s="268" t="s">
        <v>368</v>
      </c>
      <c r="I26" s="266">
        <v>22</v>
      </c>
      <c r="J26" s="448"/>
      <c r="K26" s="448"/>
      <c r="L26" s="448"/>
      <c r="M26" s="448"/>
      <c r="N26" s="448"/>
      <c r="O26" s="448"/>
      <c r="P26" s="448"/>
      <c r="Q26" s="448"/>
      <c r="R26" s="448"/>
      <c r="S26" s="448"/>
      <c r="T26" s="448"/>
      <c r="U26" s="448"/>
      <c r="V26" s="448"/>
      <c r="W26" s="448"/>
      <c r="X26" s="448"/>
      <c r="Y26" s="448"/>
    </row>
    <row r="27" spans="1:25" s="440" customFormat="1" x14ac:dyDescent="0.2">
      <c r="A27" s="448"/>
      <c r="B27" s="385" t="s">
        <v>359</v>
      </c>
      <c r="C27" s="266">
        <v>8</v>
      </c>
      <c r="D27" s="267">
        <v>41424</v>
      </c>
      <c r="E27" s="86" t="s">
        <v>361</v>
      </c>
      <c r="F27" s="444" t="s">
        <v>379</v>
      </c>
      <c r="G27" s="444" t="s">
        <v>375</v>
      </c>
      <c r="H27" s="268" t="s">
        <v>368</v>
      </c>
      <c r="I27" s="266">
        <v>25</v>
      </c>
      <c r="J27" s="448"/>
      <c r="K27" s="448"/>
      <c r="L27" s="448"/>
      <c r="M27" s="448"/>
      <c r="N27" s="448"/>
      <c r="O27" s="448"/>
      <c r="P27" s="448"/>
      <c r="Q27" s="448"/>
      <c r="R27" s="448"/>
      <c r="S27" s="448"/>
      <c r="T27" s="448"/>
      <c r="U27" s="448"/>
      <c r="V27" s="448"/>
      <c r="W27" s="448"/>
      <c r="X27" s="448"/>
      <c r="Y27" s="448"/>
    </row>
    <row r="28" spans="1:25" s="440" customFormat="1" x14ac:dyDescent="0.2">
      <c r="A28" s="448"/>
      <c r="B28" s="385" t="s">
        <v>359</v>
      </c>
      <c r="C28" s="266">
        <v>9</v>
      </c>
      <c r="D28" s="267">
        <v>41425</v>
      </c>
      <c r="E28" s="86" t="s">
        <v>361</v>
      </c>
      <c r="F28" s="444" t="s">
        <v>379</v>
      </c>
      <c r="G28" s="444" t="s">
        <v>375</v>
      </c>
      <c r="H28" s="268" t="s">
        <v>367</v>
      </c>
      <c r="I28" s="266">
        <v>29</v>
      </c>
      <c r="J28" s="448"/>
      <c r="K28" s="448"/>
      <c r="L28" s="448"/>
      <c r="M28" s="448"/>
      <c r="N28" s="448"/>
      <c r="O28" s="448"/>
      <c r="P28" s="448"/>
      <c r="Q28" s="448"/>
      <c r="R28" s="448"/>
      <c r="S28" s="448"/>
      <c r="T28" s="448"/>
      <c r="U28" s="448"/>
      <c r="V28" s="448"/>
      <c r="W28" s="448"/>
      <c r="X28" s="448"/>
      <c r="Y28" s="448"/>
    </row>
    <row r="29" spans="1:25" s="440" customFormat="1" x14ac:dyDescent="0.2">
      <c r="A29" s="448"/>
      <c r="B29" s="385"/>
      <c r="C29" s="266"/>
      <c r="D29" s="267"/>
      <c r="E29" s="86"/>
      <c r="F29" s="444"/>
      <c r="G29" s="444"/>
      <c r="H29" s="268"/>
      <c r="I29" s="266"/>
      <c r="J29" s="448"/>
      <c r="K29" s="448"/>
      <c r="L29" s="448"/>
      <c r="M29" s="448"/>
      <c r="N29" s="448"/>
      <c r="O29" s="448"/>
      <c r="P29" s="448"/>
      <c r="Q29" s="448"/>
      <c r="R29" s="448"/>
      <c r="S29" s="448"/>
      <c r="T29" s="448"/>
      <c r="U29" s="448"/>
      <c r="V29" s="448"/>
      <c r="W29" s="448"/>
      <c r="X29" s="448"/>
      <c r="Y29" s="448"/>
    </row>
    <row r="30" spans="1:25" s="440" customFormat="1" x14ac:dyDescent="0.2">
      <c r="A30" s="448"/>
      <c r="B30" s="385" t="s">
        <v>360</v>
      </c>
      <c r="C30" s="266">
        <v>1</v>
      </c>
      <c r="D30" s="267">
        <v>41396</v>
      </c>
      <c r="E30" s="86" t="s">
        <v>361</v>
      </c>
      <c r="F30" s="444" t="s">
        <v>379</v>
      </c>
      <c r="G30" s="444" t="s">
        <v>375</v>
      </c>
      <c r="H30" s="268" t="s">
        <v>363</v>
      </c>
      <c r="I30" s="266">
        <v>4</v>
      </c>
      <c r="J30" s="448"/>
      <c r="K30" s="448"/>
      <c r="L30" s="448"/>
      <c r="M30" s="448"/>
      <c r="N30" s="448"/>
      <c r="O30" s="448"/>
      <c r="P30" s="448"/>
      <c r="Q30" s="448"/>
      <c r="R30" s="448"/>
      <c r="S30" s="448"/>
      <c r="T30" s="448"/>
      <c r="U30" s="448"/>
      <c r="V30" s="448"/>
      <c r="W30" s="448"/>
      <c r="X30" s="448"/>
      <c r="Y30" s="448"/>
    </row>
    <row r="31" spans="1:25" s="440" customFormat="1" x14ac:dyDescent="0.2">
      <c r="A31" s="448"/>
      <c r="B31" s="385" t="s">
        <v>360</v>
      </c>
      <c r="C31" s="266">
        <v>2</v>
      </c>
      <c r="D31" s="267">
        <v>41397</v>
      </c>
      <c r="E31" s="86" t="s">
        <v>361</v>
      </c>
      <c r="F31" s="444" t="s">
        <v>379</v>
      </c>
      <c r="G31" s="444" t="s">
        <v>375</v>
      </c>
      <c r="H31" s="268" t="s">
        <v>363</v>
      </c>
      <c r="I31" s="266">
        <v>8</v>
      </c>
      <c r="J31" s="448"/>
      <c r="K31" s="448"/>
      <c r="L31" s="448"/>
      <c r="M31" s="448"/>
      <c r="N31" s="448"/>
      <c r="O31" s="448"/>
      <c r="P31" s="448"/>
      <c r="Q31" s="448"/>
      <c r="R31" s="448"/>
      <c r="S31" s="448"/>
      <c r="T31" s="448"/>
      <c r="U31" s="448"/>
      <c r="V31" s="448"/>
      <c r="W31" s="448"/>
      <c r="X31" s="448"/>
      <c r="Y31" s="448"/>
    </row>
    <row r="32" spans="1:25" s="440" customFormat="1" x14ac:dyDescent="0.2">
      <c r="A32" s="448"/>
      <c r="B32" s="385" t="s">
        <v>360</v>
      </c>
      <c r="C32" s="266">
        <v>3</v>
      </c>
      <c r="D32" s="267">
        <v>41407</v>
      </c>
      <c r="E32" s="86" t="s">
        <v>361</v>
      </c>
      <c r="F32" s="444" t="s">
        <v>379</v>
      </c>
      <c r="G32" s="444" t="s">
        <v>375</v>
      </c>
      <c r="H32" s="268" t="s">
        <v>363</v>
      </c>
      <c r="I32" s="266">
        <v>12</v>
      </c>
      <c r="J32" s="448"/>
      <c r="K32" s="448"/>
      <c r="L32" s="448"/>
      <c r="M32" s="448"/>
      <c r="N32" s="448"/>
      <c r="O32" s="448"/>
      <c r="P32" s="448"/>
      <c r="Q32" s="448"/>
      <c r="R32" s="448"/>
      <c r="S32" s="448"/>
      <c r="T32" s="448"/>
      <c r="U32" s="448"/>
      <c r="V32" s="448"/>
      <c r="W32" s="448"/>
      <c r="X32" s="448"/>
      <c r="Y32" s="448"/>
    </row>
    <row r="33" spans="1:25" s="440" customFormat="1" x14ac:dyDescent="0.2">
      <c r="A33" s="448"/>
      <c r="B33" s="385" t="s">
        <v>360</v>
      </c>
      <c r="C33" s="266">
        <v>4</v>
      </c>
      <c r="D33" s="267">
        <v>41408</v>
      </c>
      <c r="E33" s="86" t="s">
        <v>361</v>
      </c>
      <c r="F33" s="444" t="s">
        <v>379</v>
      </c>
      <c r="G33" s="444" t="s">
        <v>375</v>
      </c>
      <c r="H33" s="268" t="s">
        <v>363</v>
      </c>
      <c r="I33" s="266">
        <v>16</v>
      </c>
      <c r="J33" s="448"/>
      <c r="K33" s="448"/>
      <c r="L33" s="448"/>
      <c r="M33" s="448"/>
      <c r="N33" s="448"/>
      <c r="O33" s="448"/>
      <c r="P33" s="448"/>
      <c r="Q33" s="448"/>
      <c r="R33" s="448"/>
      <c r="S33" s="448"/>
      <c r="T33" s="448"/>
      <c r="U33" s="448"/>
      <c r="V33" s="448"/>
      <c r="W33" s="448"/>
      <c r="X33" s="448"/>
      <c r="Y33" s="448"/>
    </row>
    <row r="34" spans="1:25" s="440" customFormat="1" x14ac:dyDescent="0.2">
      <c r="A34" s="448"/>
      <c r="B34" s="385" t="s">
        <v>360</v>
      </c>
      <c r="C34" s="266">
        <v>5</v>
      </c>
      <c r="D34" s="267">
        <v>41414</v>
      </c>
      <c r="E34" s="86" t="s">
        <v>361</v>
      </c>
      <c r="F34" s="444" t="s">
        <v>379</v>
      </c>
      <c r="G34" s="444" t="s">
        <v>375</v>
      </c>
      <c r="H34" s="268" t="s">
        <v>367</v>
      </c>
      <c r="I34" s="266">
        <v>20</v>
      </c>
      <c r="J34" s="448"/>
      <c r="K34" s="448"/>
      <c r="L34" s="448"/>
      <c r="M34" s="448"/>
      <c r="N34" s="448"/>
      <c r="O34" s="448"/>
      <c r="P34" s="448"/>
      <c r="Q34" s="448"/>
      <c r="R34" s="448"/>
      <c r="S34" s="448"/>
      <c r="T34" s="448"/>
      <c r="U34" s="448"/>
      <c r="V34" s="448"/>
      <c r="W34" s="448"/>
      <c r="X34" s="448"/>
      <c r="Y34" s="448"/>
    </row>
    <row r="35" spans="1:25" s="440" customFormat="1" x14ac:dyDescent="0.2">
      <c r="A35" s="448"/>
      <c r="B35" s="385" t="s">
        <v>360</v>
      </c>
      <c r="C35" s="266">
        <v>6</v>
      </c>
      <c r="D35" s="267">
        <v>41425</v>
      </c>
      <c r="E35" s="86" t="s">
        <v>361</v>
      </c>
      <c r="F35" s="444" t="s">
        <v>379</v>
      </c>
      <c r="G35" s="444" t="s">
        <v>375</v>
      </c>
      <c r="H35" s="268" t="s">
        <v>367</v>
      </c>
      <c r="I35" s="266">
        <v>24</v>
      </c>
      <c r="J35" s="448"/>
      <c r="K35" s="448"/>
      <c r="L35" s="448"/>
      <c r="M35" s="448"/>
      <c r="N35" s="448"/>
      <c r="O35" s="448"/>
      <c r="P35" s="448"/>
      <c r="Q35" s="448"/>
      <c r="R35" s="448"/>
      <c r="S35" s="448"/>
      <c r="T35" s="448"/>
      <c r="U35" s="448"/>
      <c r="V35" s="448"/>
      <c r="W35" s="448"/>
      <c r="X35" s="448"/>
      <c r="Y35" s="448"/>
    </row>
    <row r="36" spans="1:25" s="440" customFormat="1" x14ac:dyDescent="0.2">
      <c r="A36" s="448"/>
      <c r="B36" s="385" t="s">
        <v>360</v>
      </c>
      <c r="C36" s="266">
        <v>7</v>
      </c>
      <c r="D36" s="267">
        <v>41453</v>
      </c>
      <c r="E36" s="86" t="s">
        <v>361</v>
      </c>
      <c r="F36" s="444" t="s">
        <v>379</v>
      </c>
      <c r="G36" s="444" t="s">
        <v>375</v>
      </c>
      <c r="H36" s="268" t="s">
        <v>367</v>
      </c>
      <c r="I36" s="266">
        <v>28</v>
      </c>
      <c r="J36" s="448"/>
      <c r="K36" s="448"/>
      <c r="L36" s="448"/>
      <c r="M36" s="448"/>
      <c r="N36" s="448"/>
      <c r="O36" s="448"/>
      <c r="P36" s="448"/>
      <c r="Q36" s="448"/>
      <c r="R36" s="448"/>
      <c r="S36" s="448"/>
      <c r="T36" s="448"/>
      <c r="U36" s="448"/>
      <c r="V36" s="448"/>
      <c r="W36" s="448"/>
      <c r="X36" s="448"/>
      <c r="Y36" s="448"/>
    </row>
    <row r="37" spans="1:25" s="440" customFormat="1" x14ac:dyDescent="0.2">
      <c r="A37" s="448"/>
      <c r="B37" s="385"/>
      <c r="C37" s="266"/>
      <c r="D37" s="267"/>
      <c r="E37" s="86"/>
      <c r="F37" s="444"/>
      <c r="G37" s="444"/>
      <c r="H37" s="268"/>
      <c r="I37" s="266"/>
      <c r="J37" s="448"/>
      <c r="K37" s="448"/>
      <c r="L37" s="448"/>
      <c r="M37" s="448"/>
      <c r="N37" s="448"/>
      <c r="O37" s="448"/>
      <c r="P37" s="448"/>
      <c r="Q37" s="448"/>
      <c r="R37" s="448"/>
      <c r="S37" s="448"/>
      <c r="T37" s="448"/>
      <c r="U37" s="448"/>
      <c r="V37" s="448"/>
      <c r="W37" s="448"/>
      <c r="X37" s="448"/>
      <c r="Y37" s="448"/>
    </row>
    <row r="38" spans="1:25" s="440" customFormat="1" x14ac:dyDescent="0.2">
      <c r="A38" s="448"/>
      <c r="B38" s="385" t="s">
        <v>370</v>
      </c>
      <c r="C38" s="266">
        <v>1</v>
      </c>
      <c r="D38" s="267">
        <v>41407</v>
      </c>
      <c r="E38" s="86" t="s">
        <v>361</v>
      </c>
      <c r="F38" s="444" t="s">
        <v>379</v>
      </c>
      <c r="G38" s="444" t="s">
        <v>375</v>
      </c>
      <c r="H38" s="268" t="s">
        <v>363</v>
      </c>
      <c r="I38" s="266">
        <v>4</v>
      </c>
      <c r="J38" s="448"/>
      <c r="K38" s="448"/>
      <c r="L38" s="448"/>
      <c r="M38" s="448"/>
      <c r="N38" s="448"/>
      <c r="O38" s="448"/>
      <c r="P38" s="448"/>
      <c r="Q38" s="448"/>
      <c r="R38" s="448"/>
      <c r="S38" s="448"/>
      <c r="T38" s="448"/>
      <c r="U38" s="448"/>
      <c r="V38" s="448"/>
      <c r="W38" s="448"/>
      <c r="X38" s="448"/>
      <c r="Y38" s="448"/>
    </row>
    <row r="39" spans="1:25" s="440" customFormat="1" x14ac:dyDescent="0.2">
      <c r="A39" s="448"/>
      <c r="B39" s="385" t="s">
        <v>370</v>
      </c>
      <c r="C39" s="266">
        <v>2</v>
      </c>
      <c r="D39" s="267">
        <v>41453</v>
      </c>
      <c r="E39" s="86" t="s">
        <v>361</v>
      </c>
      <c r="F39" s="444" t="s">
        <v>379</v>
      </c>
      <c r="G39" s="444" t="s">
        <v>375</v>
      </c>
      <c r="H39" s="268" t="s">
        <v>363</v>
      </c>
      <c r="I39" s="266">
        <v>8</v>
      </c>
      <c r="J39" s="448"/>
      <c r="K39" s="448"/>
      <c r="L39" s="448"/>
      <c r="M39" s="448"/>
      <c r="N39" s="448"/>
      <c r="O39" s="448"/>
      <c r="P39" s="448"/>
      <c r="Q39" s="448"/>
      <c r="R39" s="448"/>
      <c r="S39" s="448"/>
      <c r="T39" s="448"/>
      <c r="U39" s="448"/>
      <c r="V39" s="448"/>
      <c r="W39" s="448"/>
      <c r="X39" s="448"/>
      <c r="Y39" s="448"/>
    </row>
    <row r="40" spans="1:25" s="440" customFormat="1" x14ac:dyDescent="0.2">
      <c r="A40" s="448"/>
      <c r="B40" s="385"/>
      <c r="C40" s="266"/>
      <c r="D40" s="267"/>
      <c r="E40" s="86"/>
      <c r="F40" s="444"/>
      <c r="G40" s="444"/>
      <c r="H40" s="268"/>
      <c r="I40" s="266"/>
      <c r="J40" s="448"/>
      <c r="K40" s="448"/>
      <c r="L40" s="448"/>
      <c r="M40" s="448"/>
      <c r="N40" s="448"/>
      <c r="O40" s="448"/>
      <c r="P40" s="448"/>
      <c r="Q40" s="448"/>
      <c r="R40" s="448"/>
      <c r="S40" s="448"/>
      <c r="T40" s="448"/>
      <c r="U40" s="448"/>
      <c r="V40" s="448"/>
      <c r="W40" s="448"/>
      <c r="X40" s="448"/>
      <c r="Y40" s="448"/>
    </row>
    <row r="41" spans="1:25" s="440" customFormat="1" x14ac:dyDescent="0.2">
      <c r="A41" s="448"/>
      <c r="B41" s="385" t="s">
        <v>371</v>
      </c>
      <c r="C41" s="266">
        <v>1</v>
      </c>
      <c r="D41" s="267">
        <v>41407</v>
      </c>
      <c r="E41" s="86" t="s">
        <v>361</v>
      </c>
      <c r="F41" s="444" t="s">
        <v>379</v>
      </c>
      <c r="G41" s="444" t="s">
        <v>375</v>
      </c>
      <c r="H41" s="268" t="s">
        <v>372</v>
      </c>
      <c r="I41" s="266">
        <v>6</v>
      </c>
      <c r="J41" s="448"/>
      <c r="K41" s="448"/>
      <c r="L41" s="448"/>
      <c r="M41" s="448"/>
      <c r="N41" s="448"/>
      <c r="O41" s="448"/>
      <c r="P41" s="448"/>
      <c r="Q41" s="448"/>
      <c r="R41" s="448"/>
      <c r="S41" s="448"/>
      <c r="T41" s="448"/>
      <c r="U41" s="448"/>
      <c r="V41" s="448"/>
      <c r="W41" s="448"/>
      <c r="X41" s="448"/>
      <c r="Y41" s="448"/>
    </row>
    <row r="42" spans="1:25" s="440" customFormat="1" x14ac:dyDescent="0.2">
      <c r="A42" s="448"/>
      <c r="B42" s="385" t="s">
        <v>371</v>
      </c>
      <c r="C42" s="266">
        <v>2</v>
      </c>
      <c r="D42" s="267">
        <v>41453</v>
      </c>
      <c r="E42" s="86" t="s">
        <v>361</v>
      </c>
      <c r="F42" s="444" t="s">
        <v>379</v>
      </c>
      <c r="G42" s="444" t="s">
        <v>375</v>
      </c>
      <c r="H42" s="268" t="s">
        <v>372</v>
      </c>
      <c r="I42" s="266">
        <v>12</v>
      </c>
      <c r="J42" s="448"/>
      <c r="K42" s="448"/>
      <c r="L42" s="448"/>
      <c r="M42" s="448"/>
      <c r="N42" s="448"/>
      <c r="O42" s="448"/>
      <c r="P42" s="448"/>
      <c r="Q42" s="448"/>
      <c r="R42" s="448"/>
      <c r="S42" s="448"/>
      <c r="T42" s="448"/>
      <c r="U42" s="448"/>
      <c r="V42" s="448"/>
      <c r="W42" s="448"/>
      <c r="X42" s="448"/>
      <c r="Y42" s="448"/>
    </row>
    <row r="43" spans="1:25" s="440" customFormat="1" x14ac:dyDescent="0.2">
      <c r="A43" s="448"/>
      <c r="B43" s="385"/>
      <c r="C43" s="266"/>
      <c r="D43" s="267"/>
      <c r="E43" s="86"/>
      <c r="F43" s="444"/>
      <c r="G43" s="444"/>
      <c r="H43" s="268"/>
      <c r="I43" s="266"/>
      <c r="J43" s="448"/>
      <c r="K43" s="448"/>
      <c r="L43" s="448"/>
      <c r="M43" s="448"/>
      <c r="N43" s="448"/>
      <c r="O43" s="448"/>
      <c r="P43" s="448"/>
      <c r="Q43" s="448"/>
      <c r="R43" s="448"/>
      <c r="S43" s="448"/>
      <c r="T43" s="448"/>
      <c r="U43" s="448"/>
      <c r="V43" s="448"/>
      <c r="W43" s="448"/>
      <c r="X43" s="448"/>
      <c r="Y43" s="448"/>
    </row>
    <row r="44" spans="1:25" s="440" customFormat="1" x14ac:dyDescent="0.2">
      <c r="A44" s="448"/>
      <c r="B44" s="271" t="s">
        <v>383</v>
      </c>
      <c r="C44" s="263">
        <v>1</v>
      </c>
      <c r="D44" s="264">
        <v>41428</v>
      </c>
      <c r="E44" s="86" t="s">
        <v>361</v>
      </c>
      <c r="F44" s="444" t="s">
        <v>379</v>
      </c>
      <c r="G44" s="444" t="s">
        <v>375</v>
      </c>
      <c r="H44" s="268" t="s">
        <v>384</v>
      </c>
      <c r="I44" s="263">
        <v>8</v>
      </c>
      <c r="J44" s="448"/>
      <c r="K44" s="448"/>
      <c r="L44" s="448"/>
      <c r="M44" s="448"/>
      <c r="N44" s="448"/>
      <c r="O44" s="448"/>
      <c r="P44" s="448"/>
      <c r="Q44" s="448"/>
      <c r="R44" s="448"/>
      <c r="S44" s="448"/>
      <c r="T44" s="448"/>
      <c r="U44" s="448"/>
      <c r="V44" s="448"/>
      <c r="W44" s="448"/>
      <c r="X44" s="448"/>
      <c r="Y44" s="448"/>
    </row>
    <row r="45" spans="1:25" s="440" customFormat="1" x14ac:dyDescent="0.2">
      <c r="A45" s="448"/>
      <c r="B45" s="271" t="s">
        <v>383</v>
      </c>
      <c r="C45" s="263">
        <v>2</v>
      </c>
      <c r="D45" s="264">
        <v>41453</v>
      </c>
      <c r="E45" s="86" t="s">
        <v>361</v>
      </c>
      <c r="F45" s="444" t="s">
        <v>379</v>
      </c>
      <c r="G45" s="444" t="s">
        <v>375</v>
      </c>
      <c r="H45" s="268" t="s">
        <v>384</v>
      </c>
      <c r="I45" s="263">
        <v>16</v>
      </c>
      <c r="J45" s="448"/>
      <c r="K45" s="448"/>
      <c r="L45" s="448"/>
      <c r="M45" s="448"/>
      <c r="N45" s="448"/>
      <c r="O45" s="448"/>
      <c r="P45" s="448"/>
      <c r="Q45" s="448"/>
      <c r="R45" s="448"/>
      <c r="S45" s="448"/>
      <c r="T45" s="448"/>
      <c r="U45" s="448"/>
      <c r="V45" s="448"/>
      <c r="W45" s="448"/>
      <c r="X45" s="448"/>
      <c r="Y45" s="448"/>
    </row>
    <row r="46" spans="1:25" s="80" customFormat="1" x14ac:dyDescent="0.2">
      <c r="A46" s="92"/>
      <c r="B46" s="271"/>
      <c r="C46" s="263"/>
      <c r="D46" s="264"/>
      <c r="E46" s="86"/>
      <c r="F46" s="444"/>
      <c r="G46" s="444"/>
      <c r="H46" s="265"/>
      <c r="I46" s="263"/>
      <c r="J46" s="92"/>
      <c r="K46" s="92"/>
      <c r="L46" s="92"/>
      <c r="M46" s="92"/>
      <c r="N46" s="92"/>
      <c r="O46" s="92"/>
      <c r="P46" s="92"/>
      <c r="Q46" s="92"/>
      <c r="R46" s="92"/>
      <c r="S46" s="92"/>
      <c r="T46" s="92"/>
      <c r="U46" s="92"/>
      <c r="V46" s="92"/>
      <c r="W46" s="92"/>
      <c r="X46" s="92"/>
      <c r="Y46" s="92"/>
    </row>
    <row r="47" spans="1:25" x14ac:dyDescent="0.2">
      <c r="A47" s="92"/>
      <c r="B47" s="257" t="str">
        <f>'2012-2014 DRP Expenditures'!B26</f>
        <v>Category 3 :  DR Provider/Aggregated Managed Programs</v>
      </c>
      <c r="C47" s="258"/>
      <c r="D47" s="259"/>
      <c r="E47" s="260"/>
      <c r="F47" s="443"/>
      <c r="G47" s="443"/>
      <c r="H47" s="272"/>
      <c r="I47" s="270"/>
    </row>
    <row r="48" spans="1:25" s="439" customFormat="1" x14ac:dyDescent="0.2">
      <c r="A48" s="438"/>
      <c r="B48" s="385" t="s">
        <v>374</v>
      </c>
      <c r="C48" s="263">
        <v>1</v>
      </c>
      <c r="D48" s="267">
        <v>41396</v>
      </c>
      <c r="E48" s="85" t="s">
        <v>373</v>
      </c>
      <c r="F48" s="444" t="s">
        <v>379</v>
      </c>
      <c r="G48" s="444" t="s">
        <v>375</v>
      </c>
      <c r="H48" s="268" t="s">
        <v>363</v>
      </c>
      <c r="I48" s="273">
        <v>4</v>
      </c>
      <c r="J48" s="438"/>
      <c r="K48" s="438"/>
      <c r="L48" s="438"/>
      <c r="M48" s="438"/>
      <c r="N48" s="438"/>
      <c r="O48" s="438"/>
      <c r="P48" s="438"/>
      <c r="Q48" s="438"/>
      <c r="R48" s="438"/>
      <c r="S48" s="438"/>
      <c r="T48" s="438"/>
      <c r="U48" s="438"/>
      <c r="V48" s="438"/>
      <c r="W48" s="438"/>
      <c r="X48" s="438"/>
      <c r="Y48" s="438"/>
    </row>
    <row r="49" spans="1:25" s="440" customFormat="1" x14ac:dyDescent="0.2">
      <c r="A49" s="448"/>
      <c r="B49" s="385" t="s">
        <v>374</v>
      </c>
      <c r="C49" s="263">
        <v>2</v>
      </c>
      <c r="D49" s="267">
        <v>41407</v>
      </c>
      <c r="E49" s="85" t="s">
        <v>373</v>
      </c>
      <c r="F49" s="444" t="s">
        <v>379</v>
      </c>
      <c r="G49" s="444" t="s">
        <v>375</v>
      </c>
      <c r="H49" s="268" t="s">
        <v>363</v>
      </c>
      <c r="I49" s="273">
        <v>8</v>
      </c>
      <c r="J49" s="448"/>
      <c r="K49" s="448"/>
      <c r="L49" s="448"/>
      <c r="M49" s="448"/>
      <c r="N49" s="448"/>
      <c r="O49" s="448"/>
      <c r="P49" s="448"/>
      <c r="Q49" s="448"/>
      <c r="R49" s="448"/>
      <c r="S49" s="448"/>
      <c r="T49" s="448"/>
      <c r="U49" s="448"/>
      <c r="V49" s="448"/>
      <c r="W49" s="448"/>
      <c r="X49" s="448"/>
      <c r="Y49" s="448"/>
    </row>
    <row r="50" spans="1:25" s="440" customFormat="1" x14ac:dyDescent="0.2">
      <c r="A50" s="448"/>
      <c r="B50" s="385" t="s">
        <v>374</v>
      </c>
      <c r="C50" s="263">
        <v>3</v>
      </c>
      <c r="D50" s="267">
        <v>41452</v>
      </c>
      <c r="E50" s="85" t="s">
        <v>373</v>
      </c>
      <c r="F50" s="444" t="s">
        <v>379</v>
      </c>
      <c r="G50" s="444" t="s">
        <v>375</v>
      </c>
      <c r="H50" s="268" t="s">
        <v>363</v>
      </c>
      <c r="I50" s="273">
        <v>12</v>
      </c>
      <c r="J50" s="448"/>
      <c r="K50" s="448"/>
      <c r="L50" s="448"/>
      <c r="M50" s="448"/>
      <c r="N50" s="448"/>
      <c r="O50" s="448"/>
      <c r="P50" s="448"/>
      <c r="Q50" s="448"/>
      <c r="R50" s="448"/>
      <c r="S50" s="448"/>
      <c r="T50" s="448"/>
      <c r="U50" s="448"/>
      <c r="V50" s="448"/>
      <c r="W50" s="448"/>
      <c r="X50" s="448"/>
      <c r="Y50" s="448"/>
    </row>
    <row r="51" spans="1:25" s="440" customFormat="1" x14ac:dyDescent="0.2">
      <c r="A51" s="448"/>
      <c r="B51" s="385" t="s">
        <v>374</v>
      </c>
      <c r="C51" s="263">
        <v>4</v>
      </c>
      <c r="D51" s="267">
        <v>41453</v>
      </c>
      <c r="E51" s="85" t="s">
        <v>373</v>
      </c>
      <c r="F51" s="444" t="s">
        <v>379</v>
      </c>
      <c r="G51" s="444" t="s">
        <v>375</v>
      </c>
      <c r="H51" s="268" t="s">
        <v>363</v>
      </c>
      <c r="I51" s="273">
        <v>16</v>
      </c>
      <c r="J51" s="448"/>
      <c r="K51" s="448"/>
      <c r="L51" s="448"/>
      <c r="M51" s="448"/>
      <c r="N51" s="448"/>
      <c r="O51" s="448"/>
      <c r="P51" s="448"/>
      <c r="Q51" s="448"/>
      <c r="R51" s="448"/>
      <c r="S51" s="448"/>
      <c r="T51" s="448"/>
      <c r="U51" s="448"/>
      <c r="V51" s="448"/>
      <c r="W51" s="448"/>
      <c r="X51" s="448"/>
      <c r="Y51" s="448"/>
    </row>
    <row r="52" spans="1:25" s="440" customFormat="1" x14ac:dyDescent="0.2">
      <c r="A52" s="448"/>
      <c r="B52" s="385"/>
      <c r="C52" s="263"/>
      <c r="D52" s="267"/>
      <c r="E52" s="85"/>
      <c r="F52" s="444"/>
      <c r="G52" s="444"/>
      <c r="H52" s="268"/>
      <c r="I52" s="273"/>
      <c r="J52" s="448"/>
      <c r="K52" s="448"/>
      <c r="L52" s="448"/>
      <c r="M52" s="448"/>
      <c r="N52" s="448"/>
      <c r="O52" s="448"/>
      <c r="P52" s="448"/>
      <c r="Q52" s="448"/>
      <c r="R52" s="448"/>
      <c r="S52" s="448"/>
      <c r="T52" s="448"/>
      <c r="U52" s="448"/>
      <c r="V52" s="448"/>
      <c r="W52" s="448"/>
      <c r="X52" s="448"/>
      <c r="Y52" s="448"/>
    </row>
    <row r="53" spans="1:25" s="440" customFormat="1" x14ac:dyDescent="0.2">
      <c r="A53" s="448"/>
      <c r="B53" s="385" t="s">
        <v>377</v>
      </c>
      <c r="C53" s="263">
        <v>1</v>
      </c>
      <c r="D53" s="267">
        <v>41415</v>
      </c>
      <c r="E53" s="85" t="s">
        <v>378</v>
      </c>
      <c r="F53" s="444" t="s">
        <v>379</v>
      </c>
      <c r="G53" s="444" t="s">
        <v>375</v>
      </c>
      <c r="H53" s="268" t="s">
        <v>382</v>
      </c>
      <c r="I53" s="273">
        <v>1</v>
      </c>
      <c r="J53" s="448"/>
      <c r="K53" s="448"/>
      <c r="L53" s="448"/>
      <c r="M53" s="448"/>
      <c r="N53" s="448"/>
      <c r="O53" s="448"/>
      <c r="P53" s="448"/>
      <c r="Q53" s="448"/>
      <c r="R53" s="448"/>
      <c r="S53" s="448"/>
      <c r="T53" s="448"/>
      <c r="U53" s="448"/>
      <c r="V53" s="448"/>
      <c r="W53" s="448"/>
      <c r="X53" s="448"/>
      <c r="Y53" s="448"/>
    </row>
    <row r="54" spans="1:25" s="440" customFormat="1" x14ac:dyDescent="0.2">
      <c r="A54" s="448"/>
      <c r="B54" s="385" t="s">
        <v>377</v>
      </c>
      <c r="C54" s="263">
        <v>2</v>
      </c>
      <c r="D54" s="267">
        <v>41453</v>
      </c>
      <c r="E54" s="85" t="s">
        <v>378</v>
      </c>
      <c r="F54" s="444" t="s">
        <v>379</v>
      </c>
      <c r="G54" s="444" t="s">
        <v>375</v>
      </c>
      <c r="H54" s="268" t="s">
        <v>364</v>
      </c>
      <c r="I54" s="273">
        <v>3</v>
      </c>
      <c r="J54" s="448"/>
      <c r="K54" s="448"/>
      <c r="L54" s="448"/>
      <c r="M54" s="448"/>
      <c r="N54" s="448"/>
      <c r="O54" s="448"/>
      <c r="P54" s="448"/>
      <c r="Q54" s="448"/>
      <c r="R54" s="448"/>
      <c r="S54" s="448"/>
      <c r="T54" s="448"/>
      <c r="U54" s="448"/>
      <c r="V54" s="448"/>
      <c r="W54" s="448"/>
      <c r="X54" s="448"/>
      <c r="Y54" s="448"/>
    </row>
    <row r="55" spans="1:25" s="440" customFormat="1" x14ac:dyDescent="0.2">
      <c r="A55" s="448"/>
      <c r="B55" s="385"/>
      <c r="C55" s="263"/>
      <c r="D55" s="267"/>
      <c r="E55" s="85"/>
      <c r="F55" s="444"/>
      <c r="G55" s="444"/>
      <c r="H55" s="441"/>
      <c r="I55" s="273"/>
      <c r="J55" s="448"/>
      <c r="K55" s="448"/>
      <c r="L55" s="448"/>
      <c r="M55" s="448"/>
      <c r="N55" s="448"/>
      <c r="O55" s="448"/>
      <c r="P55" s="448"/>
      <c r="Q55" s="448"/>
      <c r="R55" s="448"/>
      <c r="S55" s="448"/>
      <c r="T55" s="448"/>
      <c r="U55" s="448"/>
      <c r="V55" s="448"/>
      <c r="W55" s="448"/>
      <c r="X55" s="448"/>
      <c r="Y55" s="448"/>
    </row>
    <row r="56" spans="1:25" x14ac:dyDescent="0.2">
      <c r="A56" s="92"/>
      <c r="B56" s="257" t="str">
        <f>'2012-2014 DRP Expenditures'!B78</f>
        <v>Category 11 - Dynamic Pricing</v>
      </c>
      <c r="C56" s="258"/>
      <c r="D56" s="259"/>
      <c r="E56" s="260"/>
      <c r="F56" s="445"/>
      <c r="G56" s="445"/>
      <c r="H56" s="260"/>
      <c r="I56" s="79"/>
    </row>
    <row r="57" spans="1:25" s="384" customFormat="1" x14ac:dyDescent="0.2">
      <c r="A57" s="92"/>
      <c r="B57" s="385"/>
      <c r="C57" s="263"/>
      <c r="D57" s="264"/>
      <c r="E57" s="86"/>
      <c r="F57" s="446"/>
      <c r="G57" s="446"/>
      <c r="H57" s="265"/>
      <c r="I57" s="263"/>
      <c r="J57" s="92"/>
      <c r="K57" s="92"/>
      <c r="L57" s="92"/>
      <c r="M57" s="92"/>
      <c r="N57" s="92"/>
      <c r="O57" s="92"/>
      <c r="P57" s="92"/>
      <c r="Q57" s="92"/>
      <c r="R57" s="92"/>
      <c r="S57" s="92"/>
      <c r="T57" s="92"/>
      <c r="U57" s="92"/>
      <c r="V57" s="92"/>
      <c r="W57" s="92"/>
      <c r="X57" s="92"/>
      <c r="Y57" s="92"/>
    </row>
    <row r="58" spans="1:25" x14ac:dyDescent="0.2">
      <c r="B58" s="92"/>
      <c r="C58" s="184"/>
      <c r="D58" s="253"/>
      <c r="E58" s="92"/>
      <c r="F58" s="416"/>
      <c r="G58" s="416"/>
      <c r="H58" s="92"/>
      <c r="I58" s="92"/>
    </row>
    <row r="59" spans="1:25" s="92" customFormat="1" x14ac:dyDescent="0.2">
      <c r="B59" s="123" t="s">
        <v>26</v>
      </c>
      <c r="C59" s="184"/>
      <c r="G59" s="448"/>
    </row>
    <row r="60" spans="1:25" s="92" customFormat="1" ht="40.5" customHeight="1" x14ac:dyDescent="0.2">
      <c r="B60" s="647" t="s">
        <v>188</v>
      </c>
      <c r="C60" s="647"/>
      <c r="D60" s="647"/>
      <c r="E60" s="647"/>
      <c r="F60" s="647"/>
      <c r="G60" s="647"/>
      <c r="H60" s="647"/>
      <c r="I60" s="647"/>
    </row>
    <row r="61" spans="1:25" s="92" customFormat="1" x14ac:dyDescent="0.2">
      <c r="B61" s="92" t="s">
        <v>189</v>
      </c>
      <c r="C61" s="184"/>
      <c r="G61" s="448"/>
    </row>
    <row r="62" spans="1:25" s="92" customFormat="1" x14ac:dyDescent="0.2">
      <c r="B62" s="92" t="s">
        <v>259</v>
      </c>
      <c r="C62" s="184"/>
      <c r="G62" s="448"/>
    </row>
    <row r="63" spans="1:25" s="92" customFormat="1" x14ac:dyDescent="0.2">
      <c r="B63" s="647" t="s">
        <v>190</v>
      </c>
      <c r="C63" s="647"/>
      <c r="D63" s="647"/>
      <c r="E63" s="647"/>
      <c r="F63" s="647"/>
      <c r="G63" s="647"/>
      <c r="H63" s="647"/>
      <c r="I63" s="647"/>
    </row>
    <row r="64" spans="1:25" s="92" customFormat="1" ht="12.75" customHeight="1" x14ac:dyDescent="0.2">
      <c r="B64" s="647" t="s">
        <v>260</v>
      </c>
      <c r="C64" s="647"/>
      <c r="D64" s="647"/>
      <c r="E64" s="647"/>
      <c r="F64" s="647"/>
      <c r="G64" s="647"/>
      <c r="H64" s="647"/>
      <c r="I64" s="647"/>
    </row>
    <row r="65" spans="2:10" s="92" customFormat="1" x14ac:dyDescent="0.2">
      <c r="B65" s="274" t="s">
        <v>191</v>
      </c>
      <c r="C65" s="184"/>
      <c r="G65" s="448"/>
    </row>
    <row r="66" spans="2:10" s="92" customFormat="1" x14ac:dyDescent="0.2">
      <c r="B66" s="647" t="s">
        <v>192</v>
      </c>
      <c r="C66" s="647"/>
      <c r="D66" s="647"/>
      <c r="E66" s="647"/>
      <c r="F66" s="647"/>
      <c r="G66" s="647"/>
      <c r="H66" s="647"/>
      <c r="I66" s="647"/>
    </row>
    <row r="67" spans="2:10" s="92" customFormat="1" x14ac:dyDescent="0.2">
      <c r="B67" s="647" t="s">
        <v>193</v>
      </c>
      <c r="C67" s="647"/>
      <c r="D67" s="647"/>
      <c r="E67" s="647"/>
      <c r="F67" s="647"/>
      <c r="G67" s="647"/>
      <c r="H67" s="647"/>
      <c r="I67" s="647"/>
    </row>
    <row r="68" spans="2:10" s="92" customFormat="1" ht="12.75" customHeight="1" x14ac:dyDescent="0.2">
      <c r="B68" s="647" t="s">
        <v>194</v>
      </c>
      <c r="C68" s="647"/>
      <c r="D68" s="647"/>
      <c r="E68" s="647"/>
      <c r="F68" s="647"/>
      <c r="G68" s="647"/>
      <c r="H68" s="647"/>
      <c r="I68" s="647"/>
    </row>
    <row r="69" spans="2:10" s="92" customFormat="1" ht="26.25" customHeight="1" x14ac:dyDescent="0.2">
      <c r="B69" s="647" t="s">
        <v>195</v>
      </c>
      <c r="C69" s="647"/>
      <c r="D69" s="647"/>
      <c r="E69" s="647"/>
      <c r="F69" s="647"/>
      <c r="G69" s="647"/>
      <c r="H69" s="647"/>
      <c r="I69" s="647"/>
      <c r="J69" s="647"/>
    </row>
    <row r="70" spans="2:10" s="92" customFormat="1" ht="12.75" customHeight="1" x14ac:dyDescent="0.2">
      <c r="B70" s="647" t="s">
        <v>196</v>
      </c>
      <c r="C70" s="647"/>
      <c r="D70" s="647"/>
      <c r="E70" s="647"/>
      <c r="F70" s="647"/>
      <c r="G70" s="590"/>
      <c r="H70" s="275"/>
      <c r="I70" s="275"/>
    </row>
    <row r="71" spans="2:10" s="448" customFormat="1" ht="12.75" customHeight="1" x14ac:dyDescent="0.2">
      <c r="B71" s="647" t="s">
        <v>380</v>
      </c>
      <c r="C71" s="647"/>
      <c r="D71" s="647"/>
      <c r="E71" s="647"/>
      <c r="F71" s="647"/>
      <c r="G71" s="590"/>
      <c r="H71" s="449"/>
      <c r="I71" s="449"/>
    </row>
    <row r="72" spans="2:10" s="92" customFormat="1" ht="12.75" customHeight="1" x14ac:dyDescent="0.2">
      <c r="B72" s="647" t="s">
        <v>197</v>
      </c>
      <c r="C72" s="647"/>
      <c r="D72" s="647"/>
      <c r="E72" s="647"/>
      <c r="F72" s="647"/>
      <c r="G72" s="647"/>
      <c r="H72" s="647"/>
      <c r="I72" s="647"/>
    </row>
    <row r="73" spans="2:10" s="92" customFormat="1" x14ac:dyDescent="0.2">
      <c r="B73" s="274" t="s">
        <v>198</v>
      </c>
      <c r="C73" s="276"/>
      <c r="D73" s="277"/>
      <c r="E73" s="277"/>
      <c r="F73" s="277"/>
      <c r="G73" s="277"/>
      <c r="H73" s="277"/>
      <c r="I73" s="277"/>
    </row>
    <row r="74" spans="2:10" s="92" customFormat="1" hidden="1" x14ac:dyDescent="0.2">
      <c r="C74" s="184"/>
      <c r="D74" s="253"/>
      <c r="G74" s="448"/>
    </row>
    <row r="75" spans="2:10" s="92" customFormat="1" hidden="1" x14ac:dyDescent="0.2">
      <c r="C75" s="184"/>
      <c r="D75" s="253"/>
      <c r="G75" s="448"/>
    </row>
    <row r="76" spans="2:10" s="92" customFormat="1" hidden="1" x14ac:dyDescent="0.2">
      <c r="C76" s="184"/>
      <c r="D76" s="253"/>
      <c r="G76" s="448"/>
    </row>
    <row r="77" spans="2:10" s="92" customFormat="1" hidden="1" x14ac:dyDescent="0.2">
      <c r="C77" s="184"/>
      <c r="D77" s="253"/>
      <c r="G77" s="448"/>
    </row>
    <row r="78" spans="2:10" s="92" customFormat="1" hidden="1" x14ac:dyDescent="0.2">
      <c r="C78" s="184"/>
      <c r="D78" s="253"/>
      <c r="G78" s="448"/>
    </row>
    <row r="79" spans="2:10" s="92" customFormat="1" hidden="1" x14ac:dyDescent="0.2">
      <c r="C79" s="184"/>
      <c r="D79" s="253"/>
      <c r="G79" s="448"/>
    </row>
    <row r="80" spans="2:10" s="92" customFormat="1" hidden="1" x14ac:dyDescent="0.2">
      <c r="C80" s="184"/>
      <c r="D80" s="253"/>
      <c r="G80" s="448"/>
    </row>
    <row r="81" spans="3:7" s="92" customFormat="1" hidden="1" x14ac:dyDescent="0.2">
      <c r="C81" s="184"/>
      <c r="D81" s="253"/>
      <c r="G81" s="448"/>
    </row>
    <row r="82" spans="3:7" s="92" customFormat="1" hidden="1" x14ac:dyDescent="0.2">
      <c r="C82" s="184"/>
      <c r="D82" s="253"/>
      <c r="G82" s="448"/>
    </row>
    <row r="83" spans="3:7" s="92" customFormat="1" hidden="1" x14ac:dyDescent="0.2">
      <c r="C83" s="184"/>
      <c r="D83" s="253"/>
      <c r="G83" s="448"/>
    </row>
    <row r="84" spans="3:7" s="92" customFormat="1" hidden="1" x14ac:dyDescent="0.2">
      <c r="C84" s="184"/>
      <c r="D84" s="253"/>
      <c r="G84" s="448"/>
    </row>
    <row r="85" spans="3:7" s="92" customFormat="1" hidden="1" x14ac:dyDescent="0.2">
      <c r="C85" s="184"/>
      <c r="D85" s="253"/>
      <c r="G85" s="448"/>
    </row>
    <row r="86" spans="3:7" s="92" customFormat="1" hidden="1" x14ac:dyDescent="0.2">
      <c r="C86" s="184"/>
      <c r="D86" s="253"/>
      <c r="G86" s="448"/>
    </row>
    <row r="87" spans="3:7" s="92" customFormat="1" ht="12.75" hidden="1" customHeight="1" x14ac:dyDescent="0.2">
      <c r="C87" s="184"/>
      <c r="D87" s="253"/>
      <c r="G87" s="448"/>
    </row>
    <row r="88" spans="3:7" s="92" customFormat="1" hidden="1" x14ac:dyDescent="0.2">
      <c r="C88" s="184"/>
      <c r="D88" s="253"/>
      <c r="G88" s="448"/>
    </row>
    <row r="89" spans="3:7" s="92" customFormat="1" hidden="1" x14ac:dyDescent="0.2">
      <c r="C89" s="184"/>
      <c r="D89" s="253"/>
      <c r="G89" s="448"/>
    </row>
    <row r="90" spans="3:7" s="92" customFormat="1" ht="12.75" hidden="1" customHeight="1" x14ac:dyDescent="0.2">
      <c r="C90" s="184"/>
      <c r="D90" s="253"/>
      <c r="G90" s="448"/>
    </row>
    <row r="91" spans="3:7" s="92" customFormat="1" hidden="1" x14ac:dyDescent="0.2">
      <c r="C91" s="184"/>
      <c r="D91" s="253"/>
      <c r="G91" s="448"/>
    </row>
    <row r="92" spans="3:7" s="92" customFormat="1" ht="12.75" hidden="1" customHeight="1" x14ac:dyDescent="0.2">
      <c r="C92" s="184"/>
      <c r="D92" s="253"/>
      <c r="G92" s="448"/>
    </row>
    <row r="93" spans="3:7" s="92" customFormat="1" hidden="1" x14ac:dyDescent="0.2">
      <c r="C93" s="184"/>
      <c r="D93" s="253"/>
      <c r="G93" s="448"/>
    </row>
    <row r="94" spans="3:7" s="92" customFormat="1" ht="12.75" hidden="1" customHeight="1" x14ac:dyDescent="0.2">
      <c r="C94" s="184"/>
      <c r="D94" s="253"/>
      <c r="G94" s="448"/>
    </row>
    <row r="95" spans="3:7" s="92" customFormat="1" ht="12.75" hidden="1" customHeight="1" x14ac:dyDescent="0.2">
      <c r="C95" s="184"/>
      <c r="D95" s="253"/>
      <c r="G95" s="448"/>
    </row>
    <row r="96" spans="3:7" s="92" customFormat="1" hidden="1" x14ac:dyDescent="0.2">
      <c r="C96" s="184"/>
      <c r="D96" s="253"/>
      <c r="G96" s="448"/>
    </row>
    <row r="97" spans="3:7" s="92" customFormat="1" ht="12.75" hidden="1" customHeight="1" x14ac:dyDescent="0.2">
      <c r="C97" s="184"/>
      <c r="D97" s="253"/>
      <c r="G97" s="448"/>
    </row>
    <row r="98" spans="3:7" s="92" customFormat="1" hidden="1" x14ac:dyDescent="0.2">
      <c r="C98" s="184"/>
      <c r="D98" s="253"/>
      <c r="G98" s="448"/>
    </row>
    <row r="99" spans="3:7" s="92" customFormat="1" hidden="1" x14ac:dyDescent="0.2">
      <c r="C99" s="184"/>
      <c r="D99" s="253"/>
      <c r="G99" s="448"/>
    </row>
    <row r="100" spans="3:7" s="92" customFormat="1" hidden="1" x14ac:dyDescent="0.2">
      <c r="C100" s="184"/>
      <c r="D100" s="253"/>
      <c r="G100" s="448"/>
    </row>
    <row r="101" spans="3:7" s="92" customFormat="1" hidden="1" x14ac:dyDescent="0.2">
      <c r="C101" s="184"/>
      <c r="D101" s="253"/>
      <c r="G101" s="448"/>
    </row>
    <row r="102" spans="3:7" s="92" customFormat="1" hidden="1" x14ac:dyDescent="0.2">
      <c r="C102" s="184"/>
      <c r="D102" s="253"/>
      <c r="G102" s="448"/>
    </row>
    <row r="103" spans="3:7" s="92" customFormat="1" hidden="1" x14ac:dyDescent="0.2">
      <c r="C103" s="184"/>
      <c r="D103" s="253"/>
      <c r="G103" s="448"/>
    </row>
    <row r="104" spans="3:7" s="92" customFormat="1" hidden="1" x14ac:dyDescent="0.2">
      <c r="C104" s="184"/>
      <c r="D104" s="253"/>
      <c r="G104" s="448"/>
    </row>
    <row r="105" spans="3:7" s="92" customFormat="1" hidden="1" x14ac:dyDescent="0.2">
      <c r="C105" s="184"/>
      <c r="D105" s="253"/>
      <c r="G105" s="448"/>
    </row>
    <row r="106" spans="3:7" s="92" customFormat="1" hidden="1" x14ac:dyDescent="0.2">
      <c r="C106" s="184"/>
      <c r="D106" s="253"/>
      <c r="G106" s="448"/>
    </row>
    <row r="107" spans="3:7" s="92" customFormat="1" hidden="1" x14ac:dyDescent="0.2">
      <c r="C107" s="184"/>
      <c r="D107" s="253"/>
      <c r="G107" s="448"/>
    </row>
    <row r="108" spans="3:7" s="92" customFormat="1" hidden="1" x14ac:dyDescent="0.2">
      <c r="C108" s="184"/>
      <c r="D108" s="253"/>
      <c r="G108" s="448"/>
    </row>
    <row r="109" spans="3:7" s="92" customFormat="1" hidden="1" x14ac:dyDescent="0.2">
      <c r="C109" s="184"/>
      <c r="D109" s="253"/>
      <c r="G109" s="448"/>
    </row>
    <row r="110" spans="3:7" s="92" customFormat="1" hidden="1" x14ac:dyDescent="0.2">
      <c r="C110" s="184"/>
      <c r="D110" s="253"/>
      <c r="G110" s="448"/>
    </row>
    <row r="111" spans="3:7" s="92" customFormat="1" hidden="1" x14ac:dyDescent="0.2">
      <c r="C111" s="184"/>
      <c r="D111" s="253"/>
      <c r="G111" s="448"/>
    </row>
    <row r="112" spans="3:7" s="92" customFormat="1" hidden="1" x14ac:dyDescent="0.2">
      <c r="C112" s="184"/>
      <c r="D112" s="253"/>
      <c r="G112" s="448"/>
    </row>
    <row r="113" spans="3:7" s="92" customFormat="1" hidden="1" x14ac:dyDescent="0.2">
      <c r="C113" s="184"/>
      <c r="D113" s="253"/>
      <c r="G113" s="448"/>
    </row>
    <row r="114" spans="3:7" s="92" customFormat="1" hidden="1" x14ac:dyDescent="0.2">
      <c r="C114" s="184"/>
      <c r="D114" s="253"/>
      <c r="G114" s="448"/>
    </row>
    <row r="115" spans="3:7" s="92" customFormat="1" hidden="1" x14ac:dyDescent="0.2">
      <c r="C115" s="184"/>
      <c r="D115" s="253"/>
      <c r="G115" s="448"/>
    </row>
    <row r="116" spans="3:7" s="92" customFormat="1" hidden="1" x14ac:dyDescent="0.2">
      <c r="C116" s="184"/>
      <c r="D116" s="253"/>
      <c r="G116" s="448"/>
    </row>
    <row r="117" spans="3:7" s="92" customFormat="1" hidden="1" x14ac:dyDescent="0.2">
      <c r="C117" s="184"/>
      <c r="D117" s="253"/>
      <c r="G117" s="448"/>
    </row>
    <row r="118" spans="3:7" s="92" customFormat="1" hidden="1" x14ac:dyDescent="0.2">
      <c r="C118" s="184"/>
      <c r="D118" s="253"/>
      <c r="G118" s="448"/>
    </row>
    <row r="119" spans="3:7" s="92" customFormat="1" hidden="1" x14ac:dyDescent="0.2">
      <c r="C119" s="184"/>
      <c r="D119" s="253"/>
      <c r="G119" s="448"/>
    </row>
    <row r="120" spans="3:7" s="92" customFormat="1" hidden="1" x14ac:dyDescent="0.2">
      <c r="C120" s="184"/>
      <c r="D120" s="253"/>
      <c r="G120" s="448"/>
    </row>
    <row r="121" spans="3:7" s="92" customFormat="1" hidden="1" x14ac:dyDescent="0.2">
      <c r="C121" s="184"/>
      <c r="D121" s="253"/>
      <c r="G121" s="448"/>
    </row>
    <row r="122" spans="3:7" s="92" customFormat="1" hidden="1" x14ac:dyDescent="0.2">
      <c r="C122" s="184"/>
      <c r="D122" s="253"/>
      <c r="G122" s="448"/>
    </row>
    <row r="123" spans="3:7" s="92" customFormat="1" hidden="1" x14ac:dyDescent="0.2">
      <c r="C123" s="184"/>
      <c r="D123" s="253"/>
      <c r="G123" s="448"/>
    </row>
    <row r="124" spans="3:7" s="92" customFormat="1" hidden="1" x14ac:dyDescent="0.2">
      <c r="C124" s="184"/>
      <c r="D124" s="253"/>
      <c r="G124" s="448"/>
    </row>
    <row r="125" spans="3:7" s="92" customFormat="1" hidden="1" x14ac:dyDescent="0.2">
      <c r="C125" s="184"/>
      <c r="D125" s="253"/>
      <c r="G125" s="448"/>
    </row>
    <row r="126" spans="3:7" s="92" customFormat="1" hidden="1" x14ac:dyDescent="0.2">
      <c r="C126" s="184"/>
      <c r="D126" s="253"/>
      <c r="G126" s="448"/>
    </row>
    <row r="127" spans="3:7" hidden="1" x14ac:dyDescent="0.2"/>
    <row r="128" spans="3: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t="24.75" hidden="1" customHeight="1" x14ac:dyDescent="0.2"/>
    <row r="141" hidden="1" x14ac:dyDescent="0.2"/>
    <row r="142" hidden="1" x14ac:dyDescent="0.2"/>
    <row r="143" ht="12.75" hidden="1" customHeight="1" x14ac:dyDescent="0.2"/>
    <row r="144" hidden="1" x14ac:dyDescent="0.2"/>
    <row r="145" hidden="1" x14ac:dyDescent="0.2"/>
    <row r="146" ht="12.75" hidden="1" customHeight="1" x14ac:dyDescent="0.2"/>
    <row r="147" hidden="1" x14ac:dyDescent="0.2"/>
    <row r="148" ht="12.75" hidden="1" customHeight="1" x14ac:dyDescent="0.2"/>
    <row r="149" hidden="1" x14ac:dyDescent="0.2"/>
    <row r="150" ht="12.75" hidden="1" customHeight="1" x14ac:dyDescent="0.2"/>
    <row r="151" ht="12.75" hidden="1" customHeight="1" x14ac:dyDescent="0.2"/>
    <row r="152" hidden="1" x14ac:dyDescent="0.2"/>
    <row r="153" ht="12.75" hidden="1" customHeight="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idden="1" x14ac:dyDescent="0.2"/>
    <row r="175" ht="12.75" hidden="1" customHeight="1" x14ac:dyDescent="0.2"/>
    <row r="176" hidden="1" x14ac:dyDescent="0.2"/>
    <row r="177" ht="12.75" hidden="1" customHeight="1" x14ac:dyDescent="0.2"/>
    <row r="178" hidden="1" x14ac:dyDescent="0.2"/>
    <row r="179" ht="12.75" hidden="1" customHeight="1" x14ac:dyDescent="0.2"/>
    <row r="180" hidden="1" x14ac:dyDescent="0.2"/>
    <row r="181" ht="12.75" hidden="1" customHeight="1" x14ac:dyDescent="0.2"/>
    <row r="182" hidden="1" x14ac:dyDescent="0.2"/>
    <row r="183" ht="12.75" hidden="1" customHeight="1" x14ac:dyDescent="0.2"/>
    <row r="184" hidden="1" x14ac:dyDescent="0.2"/>
    <row r="185" ht="12.75" hidden="1" customHeight="1" x14ac:dyDescent="0.2"/>
    <row r="186" hidden="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idden="1" x14ac:dyDescent="0.2"/>
    <row r="203" hidden="1" x14ac:dyDescent="0.2"/>
    <row r="204" hidden="1" x14ac:dyDescent="0.2"/>
    <row r="205" hidden="1" x14ac:dyDescent="0.2"/>
    <row r="206" ht="24.75" hidden="1" customHeight="1" x14ac:dyDescent="0.2"/>
    <row r="207" hidden="1" x14ac:dyDescent="0.2"/>
    <row r="208" hidden="1" x14ac:dyDescent="0.2"/>
    <row r="209" ht="12.75" hidden="1" customHeight="1" x14ac:dyDescent="0.2"/>
    <row r="210" hidden="1" x14ac:dyDescent="0.2"/>
    <row r="211" hidden="1" x14ac:dyDescent="0.2"/>
    <row r="212" ht="12.75" hidden="1" customHeight="1" x14ac:dyDescent="0.2"/>
    <row r="213" hidden="1" x14ac:dyDescent="0.2"/>
    <row r="214" ht="12.75" hidden="1" customHeight="1" x14ac:dyDescent="0.2"/>
    <row r="215" hidden="1" x14ac:dyDescent="0.2"/>
    <row r="216" ht="12.75" hidden="1" customHeight="1" x14ac:dyDescent="0.2"/>
    <row r="217" ht="12.75" hidden="1" customHeight="1" x14ac:dyDescent="0.2"/>
    <row r="218" hidden="1" x14ac:dyDescent="0.2"/>
    <row r="219" ht="12.75" hidden="1" customHeight="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sheetData>
  <sortState ref="B46:H70">
    <sortCondition ref="B7:B31"/>
    <sortCondition ref="D7:D31"/>
  </sortState>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13">
    <mergeCell ref="A1:J1"/>
    <mergeCell ref="A2:J2"/>
    <mergeCell ref="A3:J3"/>
    <mergeCell ref="B70:F70"/>
    <mergeCell ref="B72:I72"/>
    <mergeCell ref="B60:I60"/>
    <mergeCell ref="B63:I63"/>
    <mergeCell ref="B64:I64"/>
    <mergeCell ref="B66:I66"/>
    <mergeCell ref="B67:I67"/>
    <mergeCell ref="B68:I68"/>
    <mergeCell ref="B69:J69"/>
    <mergeCell ref="B71:F71"/>
  </mergeCells>
  <printOptions horizontalCentered="1"/>
  <pageMargins left="0.2" right="0.2" top="0.2" bottom="0.45" header="0" footer="0.2"/>
  <pageSetup scale="74" fitToHeight="0" orientation="landscape" r:id="rId2"/>
  <headerFooter alignWithMargins="0">
    <oddFooter>&amp;L&amp;"-,Bold"&amp;F&amp;C&amp;"-,Bold"- PUBLIC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AB53"/>
  <sheetViews>
    <sheetView showGridLines="0" zoomScale="80" zoomScaleNormal="80" zoomScaleSheetLayoutView="80" workbookViewId="0"/>
  </sheetViews>
  <sheetFormatPr defaultColWidth="0" defaultRowHeight="12.75" zeroHeight="1" x14ac:dyDescent="0.2"/>
  <cols>
    <col min="1" max="1" width="3" style="440" customWidth="1"/>
    <col min="2" max="2" width="63.83203125" style="2" customWidth="1"/>
    <col min="3" max="14" width="12.5" style="2" customWidth="1"/>
    <col min="15" max="15" width="18.83203125" style="71" customWidth="1"/>
    <col min="16" max="16" width="61.1640625" style="2" customWidth="1"/>
    <col min="17" max="17" width="4.33203125" style="2" customWidth="1"/>
    <col min="18" max="18" width="12.33203125" style="2" hidden="1" customWidth="1"/>
    <col min="19" max="19" width="11.5" style="2" hidden="1" customWidth="1"/>
    <col min="20" max="20" width="13" style="2" hidden="1" customWidth="1"/>
    <col min="21" max="21" width="11.5" style="2" hidden="1" customWidth="1"/>
    <col min="22" max="22" width="12.6640625" style="2" hidden="1" customWidth="1"/>
    <col min="23" max="24" width="14.1640625" style="2" hidden="1" customWidth="1"/>
    <col min="25" max="25" width="11.1640625" style="2" hidden="1" customWidth="1"/>
    <col min="26" max="26" width="13" style="2" hidden="1" customWidth="1"/>
    <col min="27" max="28" width="13.6640625" style="2" hidden="1" customWidth="1"/>
    <col min="29" max="16384" width="9.33203125" style="2" hidden="1"/>
  </cols>
  <sheetData>
    <row r="1" spans="1:17" s="420" customFormat="1" x14ac:dyDescent="0.2">
      <c r="A1" s="440"/>
      <c r="B1" s="3"/>
      <c r="O1" s="71"/>
    </row>
    <row r="2" spans="1:17" x14ac:dyDescent="0.2">
      <c r="B2" s="3" t="s">
        <v>327</v>
      </c>
    </row>
    <row r="3" spans="1:17" x14ac:dyDescent="0.2"/>
    <row r="4" spans="1:17" x14ac:dyDescent="0.2"/>
    <row r="5" spans="1:17" ht="12.75" customHeight="1" x14ac:dyDescent="0.2">
      <c r="B5" s="5"/>
      <c r="C5" s="612" t="s">
        <v>28</v>
      </c>
      <c r="D5" s="612"/>
      <c r="E5" s="612"/>
      <c r="F5" s="612"/>
      <c r="G5" s="612"/>
      <c r="H5" s="612"/>
      <c r="I5" s="612"/>
      <c r="J5" s="612"/>
      <c r="K5" s="612"/>
      <c r="L5" s="612"/>
      <c r="M5" s="612"/>
      <c r="N5" s="612"/>
      <c r="O5" s="613" t="s">
        <v>302</v>
      </c>
      <c r="P5" s="58"/>
    </row>
    <row r="6" spans="1:17" ht="40.5" customHeight="1" x14ac:dyDescent="0.2">
      <c r="B6" s="72" t="s">
        <v>29</v>
      </c>
      <c r="C6" s="73" t="s">
        <v>2</v>
      </c>
      <c r="D6" s="74" t="s">
        <v>3</v>
      </c>
      <c r="E6" s="74" t="s">
        <v>4</v>
      </c>
      <c r="F6" s="74" t="s">
        <v>5</v>
      </c>
      <c r="G6" s="74" t="s">
        <v>6</v>
      </c>
      <c r="H6" s="74" t="s">
        <v>7</v>
      </c>
      <c r="I6" s="74" t="s">
        <v>20</v>
      </c>
      <c r="J6" s="74" t="s">
        <v>21</v>
      </c>
      <c r="K6" s="74" t="s">
        <v>22</v>
      </c>
      <c r="L6" s="74" t="s">
        <v>23</v>
      </c>
      <c r="M6" s="74" t="s">
        <v>24</v>
      </c>
      <c r="N6" s="75" t="s">
        <v>25</v>
      </c>
      <c r="O6" s="614"/>
      <c r="P6" s="76" t="s">
        <v>30</v>
      </c>
    </row>
    <row r="7" spans="1:17" x14ac:dyDescent="0.2">
      <c r="B7" s="515" t="s">
        <v>262</v>
      </c>
      <c r="C7" s="551">
        <v>39.5</v>
      </c>
      <c r="D7" s="552">
        <v>39.5</v>
      </c>
      <c r="E7" s="552">
        <v>39.5</v>
      </c>
      <c r="F7" s="552">
        <v>39.5</v>
      </c>
      <c r="G7" s="552">
        <v>39.5</v>
      </c>
      <c r="H7" s="552">
        <v>39.5</v>
      </c>
      <c r="I7" s="552">
        <v>39.5</v>
      </c>
      <c r="J7" s="552">
        <v>39.5</v>
      </c>
      <c r="K7" s="552">
        <v>39.5</v>
      </c>
      <c r="L7" s="552">
        <v>39.5</v>
      </c>
      <c r="M7" s="552">
        <v>39.5</v>
      </c>
      <c r="N7" s="552">
        <v>39.5</v>
      </c>
      <c r="O7" s="553">
        <v>7782</v>
      </c>
      <c r="P7" s="554" t="s">
        <v>35</v>
      </c>
    </row>
    <row r="8" spans="1:17" x14ac:dyDescent="0.2">
      <c r="B8" s="516" t="s">
        <v>326</v>
      </c>
      <c r="C8" s="77">
        <v>153.5</v>
      </c>
      <c r="D8" s="78">
        <v>153.5</v>
      </c>
      <c r="E8" s="78">
        <v>153.5</v>
      </c>
      <c r="F8" s="78">
        <v>153.5</v>
      </c>
      <c r="G8" s="78">
        <v>153.5</v>
      </c>
      <c r="H8" s="78">
        <v>153.5</v>
      </c>
      <c r="I8" s="78">
        <v>153.5</v>
      </c>
      <c r="J8" s="78">
        <v>153.5</v>
      </c>
      <c r="K8" s="78">
        <v>153.5</v>
      </c>
      <c r="L8" s="78">
        <v>153.5</v>
      </c>
      <c r="M8" s="78">
        <v>153.5</v>
      </c>
      <c r="N8" s="78">
        <v>153.5</v>
      </c>
      <c r="O8" s="517">
        <v>634304</v>
      </c>
      <c r="P8" s="79" t="s">
        <v>37</v>
      </c>
    </row>
    <row r="9" spans="1:17" x14ac:dyDescent="0.2">
      <c r="B9" s="515" t="s">
        <v>325</v>
      </c>
      <c r="C9" s="551">
        <v>97.2</v>
      </c>
      <c r="D9" s="552">
        <v>97.2</v>
      </c>
      <c r="E9" s="552">
        <v>97.2</v>
      </c>
      <c r="F9" s="552">
        <v>97.2</v>
      </c>
      <c r="G9" s="552">
        <v>97.2</v>
      </c>
      <c r="H9" s="552">
        <v>97.2</v>
      </c>
      <c r="I9" s="552">
        <v>97.2</v>
      </c>
      <c r="J9" s="552">
        <v>97.2</v>
      </c>
      <c r="K9" s="552">
        <v>97.2</v>
      </c>
      <c r="L9" s="552">
        <v>97.2</v>
      </c>
      <c r="M9" s="552">
        <v>97.2</v>
      </c>
      <c r="N9" s="552">
        <v>97.2</v>
      </c>
      <c r="O9" s="553">
        <v>634304</v>
      </c>
      <c r="P9" s="554" t="s">
        <v>37</v>
      </c>
    </row>
    <row r="10" spans="1:17" x14ac:dyDescent="0.2">
      <c r="B10" s="516" t="s">
        <v>289</v>
      </c>
      <c r="C10" s="77">
        <v>859.1</v>
      </c>
      <c r="D10" s="78">
        <v>859.1</v>
      </c>
      <c r="E10" s="78">
        <v>859.1</v>
      </c>
      <c r="F10" s="78">
        <v>859.1</v>
      </c>
      <c r="G10" s="78">
        <v>859.1</v>
      </c>
      <c r="H10" s="78">
        <v>859.1</v>
      </c>
      <c r="I10" s="78">
        <v>859.1</v>
      </c>
      <c r="J10" s="78">
        <v>859.1</v>
      </c>
      <c r="K10" s="78">
        <v>859.1</v>
      </c>
      <c r="L10" s="78">
        <v>859.1</v>
      </c>
      <c r="M10" s="78">
        <v>859.1</v>
      </c>
      <c r="N10" s="78">
        <v>859.1</v>
      </c>
      <c r="O10" s="568">
        <v>11484</v>
      </c>
      <c r="P10" s="79" t="s">
        <v>31</v>
      </c>
    </row>
    <row r="11" spans="1:17" s="440" customFormat="1" x14ac:dyDescent="0.2">
      <c r="B11" s="515" t="s">
        <v>288</v>
      </c>
      <c r="C11" s="551">
        <v>859.1</v>
      </c>
      <c r="D11" s="552">
        <v>859.1</v>
      </c>
      <c r="E11" s="552">
        <v>859.1</v>
      </c>
      <c r="F11" s="552">
        <v>859.1</v>
      </c>
      <c r="G11" s="552">
        <v>859.1</v>
      </c>
      <c r="H11" s="552">
        <v>859.1</v>
      </c>
      <c r="I11" s="552">
        <v>859.1</v>
      </c>
      <c r="J11" s="552">
        <v>859.1</v>
      </c>
      <c r="K11" s="552">
        <v>859.1</v>
      </c>
      <c r="L11" s="552">
        <v>859.1</v>
      </c>
      <c r="M11" s="552">
        <v>859.1</v>
      </c>
      <c r="N11" s="552">
        <v>859.1</v>
      </c>
      <c r="O11" s="555">
        <v>11484</v>
      </c>
      <c r="P11" s="554" t="s">
        <v>31</v>
      </c>
    </row>
    <row r="12" spans="1:17" x14ac:dyDescent="0.2">
      <c r="B12" s="516" t="s">
        <v>291</v>
      </c>
      <c r="C12" s="77">
        <v>18.3</v>
      </c>
      <c r="D12" s="78">
        <v>18.3</v>
      </c>
      <c r="E12" s="78">
        <v>18.3</v>
      </c>
      <c r="F12" s="78">
        <v>18.3</v>
      </c>
      <c r="G12" s="78">
        <v>18.3</v>
      </c>
      <c r="H12" s="78">
        <v>18.3</v>
      </c>
      <c r="I12" s="78">
        <v>18.3</v>
      </c>
      <c r="J12" s="78">
        <v>18.3</v>
      </c>
      <c r="K12" s="78">
        <v>18.3</v>
      </c>
      <c r="L12" s="78">
        <v>18.3</v>
      </c>
      <c r="M12" s="78">
        <v>18.3</v>
      </c>
      <c r="N12" s="78">
        <v>18.3</v>
      </c>
      <c r="O12" s="517">
        <v>634304</v>
      </c>
      <c r="P12" s="79" t="s">
        <v>37</v>
      </c>
    </row>
    <row r="13" spans="1:17" s="80" customFormat="1" x14ac:dyDescent="0.2">
      <c r="B13" s="515" t="s">
        <v>290</v>
      </c>
      <c r="C13" s="551">
        <v>32.61</v>
      </c>
      <c r="D13" s="552">
        <v>32.61</v>
      </c>
      <c r="E13" s="552">
        <v>32.61</v>
      </c>
      <c r="F13" s="552">
        <v>32.61</v>
      </c>
      <c r="G13" s="552">
        <v>32.61</v>
      </c>
      <c r="H13" s="552">
        <v>32.61</v>
      </c>
      <c r="I13" s="552">
        <v>32.61</v>
      </c>
      <c r="J13" s="552">
        <v>32.61</v>
      </c>
      <c r="K13" s="552">
        <v>32.61</v>
      </c>
      <c r="L13" s="552">
        <v>32.61</v>
      </c>
      <c r="M13" s="552">
        <v>32.61</v>
      </c>
      <c r="N13" s="552">
        <v>32.61</v>
      </c>
      <c r="O13" s="553">
        <v>634304</v>
      </c>
      <c r="P13" s="554" t="s">
        <v>37</v>
      </c>
    </row>
    <row r="14" spans="1:17" x14ac:dyDescent="0.2">
      <c r="B14" s="516" t="s">
        <v>85</v>
      </c>
      <c r="C14" s="566">
        <v>60.48</v>
      </c>
      <c r="D14" s="567">
        <v>60.48</v>
      </c>
      <c r="E14" s="567">
        <v>60.48</v>
      </c>
      <c r="F14" s="567">
        <v>60.48</v>
      </c>
      <c r="G14" s="567">
        <v>60.48</v>
      </c>
      <c r="H14" s="567">
        <v>60.48</v>
      </c>
      <c r="I14" s="567">
        <v>60.48</v>
      </c>
      <c r="J14" s="567">
        <v>60.48</v>
      </c>
      <c r="K14" s="567">
        <v>60.48</v>
      </c>
      <c r="L14" s="567">
        <v>60.48</v>
      </c>
      <c r="M14" s="567">
        <v>60.48</v>
      </c>
      <c r="N14" s="567">
        <v>60.48</v>
      </c>
      <c r="O14" s="517">
        <v>634304</v>
      </c>
      <c r="P14" s="79" t="s">
        <v>37</v>
      </c>
      <c r="Q14" s="80"/>
    </row>
    <row r="15" spans="1:17" x14ac:dyDescent="0.2">
      <c r="B15" s="515" t="s">
        <v>78</v>
      </c>
      <c r="C15" s="551">
        <v>1517</v>
      </c>
      <c r="D15" s="552">
        <v>1517</v>
      </c>
      <c r="E15" s="552">
        <v>1517</v>
      </c>
      <c r="F15" s="552">
        <v>1517</v>
      </c>
      <c r="G15" s="552">
        <v>1517</v>
      </c>
      <c r="H15" s="552">
        <v>1517</v>
      </c>
      <c r="I15" s="552">
        <v>1517</v>
      </c>
      <c r="J15" s="552">
        <v>1517</v>
      </c>
      <c r="K15" s="552">
        <v>1517</v>
      </c>
      <c r="L15" s="552">
        <v>1517</v>
      </c>
      <c r="M15" s="552">
        <v>1517</v>
      </c>
      <c r="N15" s="552">
        <v>1517</v>
      </c>
      <c r="O15" s="556" t="s">
        <v>14</v>
      </c>
      <c r="P15" s="557" t="s">
        <v>34</v>
      </c>
    </row>
    <row r="16" spans="1:17" x14ac:dyDescent="0.2">
      <c r="B16" s="516" t="s">
        <v>283</v>
      </c>
      <c r="C16" s="77">
        <v>4.1217000000000557</v>
      </c>
      <c r="D16" s="78">
        <v>4.1218000000000306</v>
      </c>
      <c r="E16" s="78">
        <v>1.9355000000000928</v>
      </c>
      <c r="F16" s="78">
        <v>0.28260000000004765</v>
      </c>
      <c r="G16" s="78">
        <v>0.28260000000000218</v>
      </c>
      <c r="H16" s="78">
        <v>0</v>
      </c>
      <c r="I16" s="78">
        <v>17.477479999999993</v>
      </c>
      <c r="J16" s="78">
        <v>137.19229999999999</v>
      </c>
      <c r="K16" s="78">
        <v>0</v>
      </c>
      <c r="L16" s="78">
        <v>125.19999999999997</v>
      </c>
      <c r="M16" s="78">
        <v>4.2133000000000269</v>
      </c>
      <c r="N16" s="78">
        <v>4.2132499999999933</v>
      </c>
      <c r="O16" s="517">
        <v>2817</v>
      </c>
      <c r="P16" s="79" t="s">
        <v>38</v>
      </c>
    </row>
    <row r="17" spans="2:24" ht="25.5" x14ac:dyDescent="0.2">
      <c r="B17" s="558" t="s">
        <v>284</v>
      </c>
      <c r="C17" s="559">
        <v>3.277505E-2</v>
      </c>
      <c r="D17" s="560">
        <v>3.277505E-2</v>
      </c>
      <c r="E17" s="560">
        <v>3.277505E-2</v>
      </c>
      <c r="F17" s="560">
        <v>3.277505E-2</v>
      </c>
      <c r="G17" s="560">
        <v>3.277505E-2</v>
      </c>
      <c r="H17" s="560">
        <v>3.277505E-2</v>
      </c>
      <c r="I17" s="560">
        <v>3.277505E-2</v>
      </c>
      <c r="J17" s="560">
        <v>3.277505E-2</v>
      </c>
      <c r="K17" s="560">
        <v>3.277505E-2</v>
      </c>
      <c r="L17" s="560">
        <v>3.277505E-2</v>
      </c>
      <c r="M17" s="560">
        <v>3.277505E-2</v>
      </c>
      <c r="N17" s="560">
        <v>3.277505E-2</v>
      </c>
      <c r="O17" s="549">
        <v>4187046</v>
      </c>
      <c r="P17" s="561" t="s">
        <v>39</v>
      </c>
    </row>
    <row r="18" spans="2:24" x14ac:dyDescent="0.2">
      <c r="B18" s="516" t="s">
        <v>80</v>
      </c>
      <c r="C18" s="81" t="s">
        <v>14</v>
      </c>
      <c r="D18" s="82" t="s">
        <v>14</v>
      </c>
      <c r="E18" s="82" t="s">
        <v>14</v>
      </c>
      <c r="F18" s="82" t="s">
        <v>14</v>
      </c>
      <c r="G18" s="82" t="s">
        <v>14</v>
      </c>
      <c r="H18" s="82" t="s">
        <v>14</v>
      </c>
      <c r="I18" s="82" t="s">
        <v>14</v>
      </c>
      <c r="J18" s="82" t="s">
        <v>14</v>
      </c>
      <c r="K18" s="82" t="s">
        <v>14</v>
      </c>
      <c r="L18" s="82" t="s">
        <v>14</v>
      </c>
      <c r="M18" s="82" t="s">
        <v>14</v>
      </c>
      <c r="N18" s="82" t="s">
        <v>14</v>
      </c>
      <c r="O18" s="517">
        <v>21695</v>
      </c>
      <c r="P18" s="79" t="s">
        <v>40</v>
      </c>
      <c r="U18" s="440"/>
    </row>
    <row r="19" spans="2:24" x14ac:dyDescent="0.2">
      <c r="B19" s="515" t="s">
        <v>285</v>
      </c>
      <c r="C19" s="551">
        <v>13.1</v>
      </c>
      <c r="D19" s="552">
        <v>13.1</v>
      </c>
      <c r="E19" s="552">
        <v>13.1</v>
      </c>
      <c r="F19" s="552">
        <v>13.1</v>
      </c>
      <c r="G19" s="552">
        <v>13.1</v>
      </c>
      <c r="H19" s="552">
        <v>13.1</v>
      </c>
      <c r="I19" s="552">
        <v>13.1</v>
      </c>
      <c r="J19" s="552">
        <v>13.1</v>
      </c>
      <c r="K19" s="552">
        <v>13.1</v>
      </c>
      <c r="L19" s="552">
        <v>13.1</v>
      </c>
      <c r="M19" s="552">
        <v>13.1</v>
      </c>
      <c r="N19" s="552">
        <v>13.1</v>
      </c>
      <c r="O19" s="553">
        <v>10411</v>
      </c>
      <c r="P19" s="554" t="s">
        <v>36</v>
      </c>
      <c r="S19" s="80"/>
    </row>
    <row r="20" spans="2:24" x14ac:dyDescent="0.2">
      <c r="B20" s="516" t="s">
        <v>334</v>
      </c>
      <c r="C20" s="77">
        <v>5.2780000000000005</v>
      </c>
      <c r="D20" s="78">
        <v>5.2780000000000005</v>
      </c>
      <c r="E20" s="78">
        <v>5.2780000000000005</v>
      </c>
      <c r="F20" s="78">
        <v>5.2780000000000005</v>
      </c>
      <c r="G20" s="78">
        <v>5.2780000000000005</v>
      </c>
      <c r="H20" s="78">
        <v>5.2780000000000005</v>
      </c>
      <c r="I20" s="78">
        <v>5.2780000000000005</v>
      </c>
      <c r="J20" s="78">
        <v>5.2780000000000005</v>
      </c>
      <c r="K20" s="78">
        <v>5.2780000000000005</v>
      </c>
      <c r="L20" s="78">
        <v>5.2780000000000005</v>
      </c>
      <c r="M20" s="78">
        <v>5.2780000000000005</v>
      </c>
      <c r="N20" s="78">
        <v>5.2780000000000005</v>
      </c>
      <c r="O20" s="517">
        <v>467296</v>
      </c>
      <c r="P20" s="79" t="s">
        <v>33</v>
      </c>
      <c r="S20" s="80"/>
    </row>
    <row r="21" spans="2:24" x14ac:dyDescent="0.2">
      <c r="B21" s="515" t="s">
        <v>305</v>
      </c>
      <c r="C21" s="551">
        <v>0.4034684</v>
      </c>
      <c r="D21" s="552">
        <v>0.4034684</v>
      </c>
      <c r="E21" s="552">
        <v>0.4034684</v>
      </c>
      <c r="F21" s="552">
        <v>0.4034684</v>
      </c>
      <c r="G21" s="552">
        <v>0.4034684</v>
      </c>
      <c r="H21" s="552">
        <v>0.4034684</v>
      </c>
      <c r="I21" s="552">
        <v>0.4034684</v>
      </c>
      <c r="J21" s="552">
        <v>0.4034684</v>
      </c>
      <c r="K21" s="552">
        <v>0.4034684</v>
      </c>
      <c r="L21" s="552">
        <v>0.4034684</v>
      </c>
      <c r="M21" s="552">
        <v>0.4034684</v>
      </c>
      <c r="N21" s="552">
        <v>0.4034684</v>
      </c>
      <c r="O21" s="553">
        <v>2130004</v>
      </c>
      <c r="P21" s="554" t="s">
        <v>32</v>
      </c>
    </row>
    <row r="22" spans="2:24" x14ac:dyDescent="0.2"/>
    <row r="23" spans="2:24" x14ac:dyDescent="0.2">
      <c r="B23" s="66" t="s">
        <v>26</v>
      </c>
    </row>
    <row r="24" spans="2:24" ht="41.25" customHeight="1" x14ac:dyDescent="0.2">
      <c r="B24" s="615" t="s">
        <v>330</v>
      </c>
      <c r="C24" s="615"/>
      <c r="D24" s="615"/>
      <c r="E24" s="615"/>
      <c r="F24" s="615"/>
      <c r="G24" s="615"/>
      <c r="H24" s="615"/>
      <c r="I24" s="615"/>
      <c r="J24" s="615"/>
      <c r="K24" s="615"/>
      <c r="L24" s="615"/>
      <c r="M24" s="615"/>
      <c r="N24" s="615"/>
      <c r="O24" s="615"/>
      <c r="P24" s="615"/>
    </row>
    <row r="25" spans="2:24" x14ac:dyDescent="0.2">
      <c r="B25" s="83"/>
      <c r="C25" s="83"/>
      <c r="D25" s="83"/>
      <c r="E25" s="83"/>
      <c r="F25" s="83"/>
      <c r="G25" s="83"/>
      <c r="H25" s="83"/>
      <c r="I25" s="83"/>
      <c r="J25" s="83"/>
      <c r="K25" s="83"/>
      <c r="L25" s="83"/>
      <c r="M25" s="83"/>
      <c r="N25" s="83"/>
      <c r="O25" s="84"/>
      <c r="P25" s="83"/>
    </row>
    <row r="26" spans="2:24" ht="25.5" customHeight="1" x14ac:dyDescent="0.2">
      <c r="B26" s="616" t="s">
        <v>41</v>
      </c>
      <c r="C26" s="616"/>
      <c r="D26" s="616"/>
      <c r="E26" s="616"/>
      <c r="F26" s="616"/>
      <c r="G26" s="616"/>
      <c r="H26" s="616"/>
      <c r="I26" s="616"/>
      <c r="J26" s="616"/>
      <c r="K26" s="616"/>
      <c r="L26" s="616"/>
      <c r="M26" s="616"/>
      <c r="N26" s="616"/>
      <c r="O26" s="616"/>
      <c r="P26" s="616"/>
    </row>
    <row r="27" spans="2:24" x14ac:dyDescent="0.2"/>
    <row r="28" spans="2:24" ht="12.75" customHeight="1" x14ac:dyDescent="0.2">
      <c r="B28" s="5"/>
      <c r="C28" s="612" t="s">
        <v>42</v>
      </c>
      <c r="D28" s="612"/>
      <c r="E28" s="612"/>
      <c r="F28" s="612"/>
      <c r="G28" s="612"/>
      <c r="H28" s="612"/>
      <c r="I28" s="612"/>
      <c r="J28" s="612"/>
      <c r="K28" s="612"/>
      <c r="L28" s="612"/>
      <c r="M28" s="612"/>
      <c r="N28" s="612"/>
      <c r="O28" s="613" t="s">
        <v>336</v>
      </c>
      <c r="P28" s="58"/>
    </row>
    <row r="29" spans="2:24" ht="40.5" customHeight="1" x14ac:dyDescent="0.2">
      <c r="B29" s="72" t="s">
        <v>29</v>
      </c>
      <c r="C29" s="73" t="s">
        <v>2</v>
      </c>
      <c r="D29" s="74" t="s">
        <v>3</v>
      </c>
      <c r="E29" s="74" t="s">
        <v>4</v>
      </c>
      <c r="F29" s="74" t="s">
        <v>5</v>
      </c>
      <c r="G29" s="74" t="s">
        <v>6</v>
      </c>
      <c r="H29" s="74" t="s">
        <v>7</v>
      </c>
      <c r="I29" s="74" t="s">
        <v>20</v>
      </c>
      <c r="J29" s="74" t="s">
        <v>21</v>
      </c>
      <c r="K29" s="74" t="s">
        <v>22</v>
      </c>
      <c r="L29" s="74" t="s">
        <v>23</v>
      </c>
      <c r="M29" s="74" t="s">
        <v>24</v>
      </c>
      <c r="N29" s="75" t="s">
        <v>25</v>
      </c>
      <c r="O29" s="614"/>
      <c r="P29" s="76" t="s">
        <v>30</v>
      </c>
      <c r="R29" s="440"/>
    </row>
    <row r="30" spans="2:24" x14ac:dyDescent="0.2">
      <c r="B30" s="515" t="s">
        <v>262</v>
      </c>
      <c r="C30" s="551">
        <v>26.349768967362625</v>
      </c>
      <c r="D30" s="552">
        <v>27.592881028109058</v>
      </c>
      <c r="E30" s="552">
        <v>31.658967690085493</v>
      </c>
      <c r="F30" s="552">
        <v>39.041941402802792</v>
      </c>
      <c r="G30" s="552">
        <v>49.761253035403605</v>
      </c>
      <c r="H30" s="552">
        <v>52.252423313301804</v>
      </c>
      <c r="I30" s="552">
        <v>50.483923391672846</v>
      </c>
      <c r="J30" s="552">
        <v>50.540478697688634</v>
      </c>
      <c r="K30" s="552">
        <v>44.591959167248973</v>
      </c>
      <c r="L30" s="552">
        <v>37.561513759268962</v>
      </c>
      <c r="M30" s="552">
        <v>26.843769814428313</v>
      </c>
      <c r="N30" s="562">
        <v>28.670796390859401</v>
      </c>
      <c r="O30" s="553">
        <v>7782</v>
      </c>
      <c r="P30" s="85" t="s">
        <v>35</v>
      </c>
      <c r="R30" s="440"/>
      <c r="S30" s="80"/>
    </row>
    <row r="31" spans="2:24" x14ac:dyDescent="0.2">
      <c r="B31" s="516" t="s">
        <v>326</v>
      </c>
      <c r="C31" s="77">
        <v>0</v>
      </c>
      <c r="D31" s="78">
        <v>0</v>
      </c>
      <c r="E31" s="78">
        <v>0</v>
      </c>
      <c r="F31" s="78">
        <v>0</v>
      </c>
      <c r="G31" s="78">
        <v>112.13052109088491</v>
      </c>
      <c r="H31" s="78">
        <v>120.09056337011639</v>
      </c>
      <c r="I31" s="78">
        <v>128.76668133423911</v>
      </c>
      <c r="J31" s="78">
        <v>129.30223498607586</v>
      </c>
      <c r="K31" s="78">
        <v>114.92829938088694</v>
      </c>
      <c r="L31" s="78">
        <v>100.37344805735322</v>
      </c>
      <c r="M31" s="78">
        <v>0</v>
      </c>
      <c r="N31" s="88">
        <v>0</v>
      </c>
      <c r="O31" s="517">
        <v>634304</v>
      </c>
      <c r="P31" s="87" t="s">
        <v>37</v>
      </c>
      <c r="Q31" s="89"/>
      <c r="R31" s="80"/>
      <c r="S31" s="80"/>
      <c r="T31" s="80"/>
    </row>
    <row r="32" spans="2:24" x14ac:dyDescent="0.2">
      <c r="B32" s="515" t="s">
        <v>325</v>
      </c>
      <c r="C32" s="551">
        <v>0</v>
      </c>
      <c r="D32" s="552">
        <v>0</v>
      </c>
      <c r="E32" s="552">
        <v>0</v>
      </c>
      <c r="F32" s="552">
        <v>0</v>
      </c>
      <c r="G32" s="552">
        <v>79.481556661415553</v>
      </c>
      <c r="H32" s="552">
        <v>81.396999928283776</v>
      </c>
      <c r="I32" s="552">
        <v>82.523412467456836</v>
      </c>
      <c r="J32" s="552">
        <v>87.978541398401575</v>
      </c>
      <c r="K32" s="552">
        <v>84.273111498033671</v>
      </c>
      <c r="L32" s="552">
        <v>76.790182235567229</v>
      </c>
      <c r="M32" s="552">
        <v>0</v>
      </c>
      <c r="N32" s="562">
        <v>0</v>
      </c>
      <c r="O32" s="553">
        <v>634304</v>
      </c>
      <c r="P32" s="85" t="s">
        <v>37</v>
      </c>
      <c r="X32" s="80"/>
    </row>
    <row r="33" spans="2:23" x14ac:dyDescent="0.2">
      <c r="B33" s="516" t="s">
        <v>289</v>
      </c>
      <c r="C33" s="77">
        <v>1563.4</v>
      </c>
      <c r="D33" s="78">
        <v>1697.7</v>
      </c>
      <c r="E33" s="78">
        <v>1750.8</v>
      </c>
      <c r="F33" s="78">
        <v>1745</v>
      </c>
      <c r="G33" s="78">
        <v>1674.6</v>
      </c>
      <c r="H33" s="78">
        <v>1820.5</v>
      </c>
      <c r="I33" s="78">
        <v>1801.9</v>
      </c>
      <c r="J33" s="78">
        <v>1848.1</v>
      </c>
      <c r="K33" s="78">
        <v>1911.4</v>
      </c>
      <c r="L33" s="78">
        <v>1810.9</v>
      </c>
      <c r="M33" s="78">
        <v>1833.1</v>
      </c>
      <c r="N33" s="88">
        <v>1666.7</v>
      </c>
      <c r="O33" s="568">
        <v>11484</v>
      </c>
      <c r="P33" s="87" t="s">
        <v>31</v>
      </c>
      <c r="W33" s="80"/>
    </row>
    <row r="34" spans="2:23" s="440" customFormat="1" x14ac:dyDescent="0.2">
      <c r="B34" s="515" t="s">
        <v>288</v>
      </c>
      <c r="C34" s="551">
        <v>793.1</v>
      </c>
      <c r="D34" s="552">
        <v>772.9</v>
      </c>
      <c r="E34" s="552">
        <v>842.8</v>
      </c>
      <c r="F34" s="552">
        <v>818.5</v>
      </c>
      <c r="G34" s="552">
        <v>854.8</v>
      </c>
      <c r="H34" s="552">
        <v>826.4</v>
      </c>
      <c r="I34" s="552">
        <v>837.6</v>
      </c>
      <c r="J34" s="552">
        <v>822.4</v>
      </c>
      <c r="K34" s="552">
        <v>840.2</v>
      </c>
      <c r="L34" s="552">
        <v>875.7</v>
      </c>
      <c r="M34" s="552">
        <v>814.8</v>
      </c>
      <c r="N34" s="562">
        <v>725.3</v>
      </c>
      <c r="O34" s="555">
        <v>11484</v>
      </c>
      <c r="P34" s="85" t="s">
        <v>31</v>
      </c>
      <c r="W34" s="80"/>
    </row>
    <row r="35" spans="2:23" x14ac:dyDescent="0.2">
      <c r="B35" s="516" t="s">
        <v>291</v>
      </c>
      <c r="C35" s="569">
        <v>0</v>
      </c>
      <c r="D35" s="570">
        <v>0</v>
      </c>
      <c r="E35" s="570">
        <v>0</v>
      </c>
      <c r="F35" s="570">
        <v>0</v>
      </c>
      <c r="G35" s="570">
        <v>0.04</v>
      </c>
      <c r="H35" s="570">
        <v>0.04</v>
      </c>
      <c r="I35" s="570">
        <v>0.04</v>
      </c>
      <c r="J35" s="570">
        <v>0.04</v>
      </c>
      <c r="K35" s="570">
        <v>0.04</v>
      </c>
      <c r="L35" s="570">
        <v>0.04</v>
      </c>
      <c r="M35" s="570">
        <v>0</v>
      </c>
      <c r="N35" s="571">
        <v>0</v>
      </c>
      <c r="O35" s="517">
        <v>634304</v>
      </c>
      <c r="P35" s="87" t="s">
        <v>37</v>
      </c>
    </row>
    <row r="36" spans="2:23" x14ac:dyDescent="0.2">
      <c r="B36" s="515" t="s">
        <v>290</v>
      </c>
      <c r="C36" s="551">
        <v>0</v>
      </c>
      <c r="D36" s="552">
        <v>0</v>
      </c>
      <c r="E36" s="552">
        <v>0</v>
      </c>
      <c r="F36" s="552">
        <v>0</v>
      </c>
      <c r="G36" s="552">
        <v>38.5</v>
      </c>
      <c r="H36" s="552">
        <v>39.299999999999997</v>
      </c>
      <c r="I36" s="552">
        <v>41.3</v>
      </c>
      <c r="J36" s="552">
        <v>42.6</v>
      </c>
      <c r="K36" s="552">
        <v>41.9</v>
      </c>
      <c r="L36" s="552">
        <v>39.200000000000003</v>
      </c>
      <c r="M36" s="552">
        <v>0</v>
      </c>
      <c r="N36" s="562">
        <v>0</v>
      </c>
      <c r="O36" s="553">
        <v>634304</v>
      </c>
      <c r="P36" s="85" t="s">
        <v>37</v>
      </c>
    </row>
    <row r="37" spans="2:23" x14ac:dyDescent="0.2">
      <c r="B37" s="516" t="s">
        <v>85</v>
      </c>
      <c r="C37" s="566">
        <v>43.507289572104483</v>
      </c>
      <c r="D37" s="567">
        <v>46.985826013301519</v>
      </c>
      <c r="E37" s="567">
        <v>50.91470772403207</v>
      </c>
      <c r="F37" s="78">
        <v>44.634735773591544</v>
      </c>
      <c r="G37" s="78">
        <v>43.379011215061034</v>
      </c>
      <c r="H37" s="78">
        <v>51.86027717720124</v>
      </c>
      <c r="I37" s="78">
        <v>53.213805070270666</v>
      </c>
      <c r="J37" s="78">
        <v>51.085576849741479</v>
      </c>
      <c r="K37" s="78">
        <v>54.897450099949126</v>
      </c>
      <c r="L37" s="78">
        <v>51.493573431392107</v>
      </c>
      <c r="M37" s="78">
        <v>51.163407886153458</v>
      </c>
      <c r="N37" s="88">
        <v>47.894616516741294</v>
      </c>
      <c r="O37" s="517">
        <v>634304</v>
      </c>
      <c r="P37" s="87" t="s">
        <v>37</v>
      </c>
    </row>
    <row r="38" spans="2:23" x14ac:dyDescent="0.2">
      <c r="B38" s="515" t="s">
        <v>78</v>
      </c>
      <c r="C38" s="551">
        <v>1596.86</v>
      </c>
      <c r="D38" s="552">
        <v>1599.36</v>
      </c>
      <c r="E38" s="552">
        <v>1601.12</v>
      </c>
      <c r="F38" s="552">
        <v>1555.39</v>
      </c>
      <c r="G38" s="552">
        <v>1609.84</v>
      </c>
      <c r="H38" s="552">
        <v>1524.28</v>
      </c>
      <c r="I38" s="552">
        <v>1510.61</v>
      </c>
      <c r="J38" s="552">
        <v>1532.09</v>
      </c>
      <c r="K38" s="552">
        <v>1469.18</v>
      </c>
      <c r="L38" s="552">
        <v>1450.55</v>
      </c>
      <c r="M38" s="552">
        <v>1498.27</v>
      </c>
      <c r="N38" s="562">
        <v>1348.11</v>
      </c>
      <c r="O38" s="556" t="s">
        <v>14</v>
      </c>
      <c r="P38" s="563" t="s">
        <v>34</v>
      </c>
    </row>
    <row r="39" spans="2:23" x14ac:dyDescent="0.2">
      <c r="B39" s="516" t="s">
        <v>283</v>
      </c>
      <c r="C39" s="77">
        <v>3.7314000000001215</v>
      </c>
      <c r="D39" s="78">
        <v>3.7278929096166848</v>
      </c>
      <c r="E39" s="78">
        <v>1.8045075810291564</v>
      </c>
      <c r="F39" s="78">
        <v>0.24382072346111272</v>
      </c>
      <c r="G39" s="78">
        <v>0.2440261364286016</v>
      </c>
      <c r="H39" s="78">
        <v>0</v>
      </c>
      <c r="I39" s="78">
        <v>16.994094448238116</v>
      </c>
      <c r="J39" s="78">
        <v>130.94481170006827</v>
      </c>
      <c r="K39" s="78">
        <v>180.32889023208952</v>
      </c>
      <c r="L39" s="78">
        <v>123.69836852104345</v>
      </c>
      <c r="M39" s="78">
        <v>3.6967347371084998</v>
      </c>
      <c r="N39" s="88">
        <v>3.6934762884362726</v>
      </c>
      <c r="O39" s="517">
        <v>2817</v>
      </c>
      <c r="P39" s="87" t="s">
        <v>38</v>
      </c>
    </row>
    <row r="40" spans="2:23" ht="25.5" x14ac:dyDescent="0.2">
      <c r="B40" s="558" t="s">
        <v>284</v>
      </c>
      <c r="C40" s="559">
        <v>4.0054538969616915E-3</v>
      </c>
      <c r="D40" s="560">
        <v>3.3750449141347421E-3</v>
      </c>
      <c r="E40" s="560">
        <v>3.3591075297225896E-3</v>
      </c>
      <c r="F40" s="560">
        <v>8.2169886393659193E-3</v>
      </c>
      <c r="G40" s="560">
        <v>1.6137777499999999E-2</v>
      </c>
      <c r="H40" s="560">
        <v>1.8605127058823532E-2</v>
      </c>
      <c r="I40" s="560">
        <v>2.1549479999999999E-2</v>
      </c>
      <c r="J40" s="560">
        <v>2.7307286315789474E-2</v>
      </c>
      <c r="K40" s="560">
        <v>2.3163027999999995E-2</v>
      </c>
      <c r="L40" s="560">
        <v>1.9797485714285714E-2</v>
      </c>
      <c r="M40" s="560">
        <v>5.1163980487804869E-3</v>
      </c>
      <c r="N40" s="564">
        <v>3.7822324000000005E-3</v>
      </c>
      <c r="O40" s="549">
        <v>4187046</v>
      </c>
      <c r="P40" s="565" t="s">
        <v>39</v>
      </c>
      <c r="T40" s="440"/>
      <c r="U40" s="440"/>
    </row>
    <row r="41" spans="2:23" x14ac:dyDescent="0.2">
      <c r="B41" s="516" t="s">
        <v>80</v>
      </c>
      <c r="C41" s="81" t="s">
        <v>14</v>
      </c>
      <c r="D41" s="82" t="s">
        <v>14</v>
      </c>
      <c r="E41" s="82" t="s">
        <v>14</v>
      </c>
      <c r="F41" s="82" t="s">
        <v>14</v>
      </c>
      <c r="G41" s="82" t="s">
        <v>14</v>
      </c>
      <c r="H41" s="82" t="s">
        <v>14</v>
      </c>
      <c r="I41" s="82" t="s">
        <v>14</v>
      </c>
      <c r="J41" s="82" t="s">
        <v>14</v>
      </c>
      <c r="K41" s="82" t="s">
        <v>14</v>
      </c>
      <c r="L41" s="82" t="s">
        <v>14</v>
      </c>
      <c r="M41" s="82" t="s">
        <v>14</v>
      </c>
      <c r="N41" s="90" t="s">
        <v>14</v>
      </c>
      <c r="O41" s="517">
        <v>21695</v>
      </c>
      <c r="P41" s="87" t="s">
        <v>40</v>
      </c>
      <c r="T41" s="440"/>
      <c r="U41" s="440"/>
    </row>
    <row r="42" spans="2:23" x14ac:dyDescent="0.2">
      <c r="B42" s="515" t="s">
        <v>285</v>
      </c>
      <c r="C42" s="551">
        <v>12.014478821876002</v>
      </c>
      <c r="D42" s="552">
        <v>11.701117760962603</v>
      </c>
      <c r="E42" s="552">
        <v>11.976597357225803</v>
      </c>
      <c r="F42" s="552">
        <v>11.267353119142797</v>
      </c>
      <c r="G42" s="552">
        <v>10.932339790826001</v>
      </c>
      <c r="H42" s="552">
        <v>10.736968925341802</v>
      </c>
      <c r="I42" s="552">
        <v>10.130663533409598</v>
      </c>
      <c r="J42" s="552">
        <v>10.176534329209</v>
      </c>
      <c r="K42" s="552">
        <v>10.019299116299607</v>
      </c>
      <c r="L42" s="552">
        <v>10.583567988874796</v>
      </c>
      <c r="M42" s="552">
        <v>11.663331592022995</v>
      </c>
      <c r="N42" s="562">
        <v>12.064062362110793</v>
      </c>
      <c r="O42" s="553">
        <v>10411</v>
      </c>
      <c r="P42" s="85" t="s">
        <v>36</v>
      </c>
      <c r="Q42" s="80"/>
      <c r="T42" s="440"/>
      <c r="U42" s="440"/>
    </row>
    <row r="43" spans="2:23" s="440" customFormat="1" x14ac:dyDescent="0.2">
      <c r="B43" s="516" t="s">
        <v>334</v>
      </c>
      <c r="C43" s="77">
        <v>0</v>
      </c>
      <c r="D43" s="78">
        <v>0</v>
      </c>
      <c r="E43" s="78">
        <v>0</v>
      </c>
      <c r="F43" s="78">
        <v>0</v>
      </c>
      <c r="G43" s="78">
        <v>0</v>
      </c>
      <c r="H43" s="78">
        <v>3.5</v>
      </c>
      <c r="I43" s="78">
        <v>4.8</v>
      </c>
      <c r="J43" s="78">
        <v>6.4</v>
      </c>
      <c r="K43" s="78">
        <v>5.6</v>
      </c>
      <c r="L43" s="78">
        <v>0</v>
      </c>
      <c r="M43" s="78">
        <v>0</v>
      </c>
      <c r="N43" s="88">
        <v>0</v>
      </c>
      <c r="O43" s="517">
        <v>467296</v>
      </c>
      <c r="P43" s="87" t="s">
        <v>33</v>
      </c>
      <c r="Q43" s="80"/>
    </row>
    <row r="44" spans="2:23" x14ac:dyDescent="0.2">
      <c r="B44" s="515" t="s">
        <v>305</v>
      </c>
      <c r="C44" s="551">
        <v>0</v>
      </c>
      <c r="D44" s="552">
        <v>0</v>
      </c>
      <c r="E44" s="552">
        <v>0</v>
      </c>
      <c r="F44" s="552">
        <v>0.21007931587812587</v>
      </c>
      <c r="G44" s="552">
        <v>0.44873199595134972</v>
      </c>
      <c r="H44" s="552">
        <v>0.72799603542920788</v>
      </c>
      <c r="I44" s="552">
        <v>0.83769390214828765</v>
      </c>
      <c r="J44" s="552">
        <v>0.96085947603250565</v>
      </c>
      <c r="K44" s="552">
        <v>0.93822561408725247</v>
      </c>
      <c r="L44" s="552">
        <v>0.54738093352341721</v>
      </c>
      <c r="M44" s="552">
        <v>0.39656122203432853</v>
      </c>
      <c r="N44" s="562">
        <v>0</v>
      </c>
      <c r="O44" s="553">
        <v>2130004</v>
      </c>
      <c r="P44" s="85" t="s">
        <v>32</v>
      </c>
    </row>
    <row r="45" spans="2:23" x14ac:dyDescent="0.2">
      <c r="P45" s="448"/>
    </row>
    <row r="46" spans="2:23" x14ac:dyDescent="0.2">
      <c r="B46" s="610" t="s">
        <v>26</v>
      </c>
      <c r="C46" s="610"/>
      <c r="D46" s="610"/>
      <c r="E46" s="610"/>
      <c r="F46" s="610"/>
      <c r="G46" s="610"/>
      <c r="H46" s="610"/>
      <c r="I46" s="610"/>
      <c r="J46" s="610"/>
      <c r="K46" s="610"/>
      <c r="L46" s="610"/>
      <c r="M46" s="610"/>
      <c r="N46" s="610"/>
      <c r="O46" s="610"/>
      <c r="P46" s="610"/>
    </row>
    <row r="47" spans="2:23" ht="51.75" customHeight="1" x14ac:dyDescent="0.2">
      <c r="B47" s="611" t="s">
        <v>328</v>
      </c>
      <c r="C47" s="611"/>
      <c r="D47" s="611"/>
      <c r="E47" s="611"/>
      <c r="F47" s="611"/>
      <c r="G47" s="611"/>
      <c r="H47" s="611"/>
      <c r="I47" s="611"/>
      <c r="J47" s="611"/>
      <c r="K47" s="611"/>
      <c r="L47" s="611"/>
      <c r="M47" s="611"/>
      <c r="N47" s="611"/>
      <c r="O47" s="611"/>
      <c r="P47" s="611"/>
    </row>
    <row r="48" spans="2:23" x14ac:dyDescent="0.2">
      <c r="B48" s="66"/>
    </row>
    <row r="49" spans="2:16" x14ac:dyDescent="0.2">
      <c r="B49" s="91" t="s">
        <v>234</v>
      </c>
    </row>
    <row r="50" spans="2:16" s="440" customFormat="1" x14ac:dyDescent="0.2">
      <c r="B50" s="609" t="s">
        <v>329</v>
      </c>
      <c r="C50" s="609"/>
      <c r="D50" s="609"/>
      <c r="E50" s="609"/>
      <c r="F50" s="609"/>
      <c r="G50" s="609"/>
      <c r="H50" s="609"/>
      <c r="I50" s="609"/>
      <c r="J50" s="609"/>
      <c r="K50" s="609"/>
      <c r="L50" s="609"/>
      <c r="M50" s="609"/>
      <c r="N50" s="609"/>
      <c r="O50" s="609"/>
      <c r="P50" s="609"/>
    </row>
    <row r="51" spans="2:16" ht="12.75" customHeight="1" x14ac:dyDescent="0.2">
      <c r="B51" s="609" t="s">
        <v>337</v>
      </c>
      <c r="C51" s="609"/>
      <c r="D51" s="609"/>
      <c r="E51" s="609"/>
      <c r="F51" s="609"/>
      <c r="G51" s="609"/>
      <c r="H51" s="609"/>
      <c r="I51" s="609"/>
      <c r="J51" s="609"/>
      <c r="K51" s="609"/>
      <c r="L51" s="609"/>
      <c r="M51" s="609"/>
      <c r="N51" s="609"/>
      <c r="O51" s="609"/>
      <c r="P51" s="609"/>
    </row>
    <row r="52" spans="2:16" x14ac:dyDescent="0.2">
      <c r="B52" s="576"/>
      <c r="C52" s="576"/>
      <c r="D52" s="576"/>
      <c r="E52" s="576"/>
      <c r="F52" s="576"/>
      <c r="G52" s="576"/>
      <c r="H52" s="576"/>
      <c r="I52" s="576"/>
      <c r="J52" s="576"/>
      <c r="K52" s="576"/>
      <c r="L52" s="576"/>
      <c r="M52" s="576"/>
      <c r="N52" s="576"/>
      <c r="O52" s="576"/>
      <c r="P52" s="576"/>
    </row>
    <row r="53" spans="2:16" hidden="1" x14ac:dyDescent="0.2">
      <c r="B53" s="92"/>
    </row>
  </sheetData>
  <sortState ref="B7:P20">
    <sortCondition ref="B7"/>
  </sortState>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10">
    <mergeCell ref="B51:P51"/>
    <mergeCell ref="B50:P50"/>
    <mergeCell ref="B46:P46"/>
    <mergeCell ref="B47:P47"/>
    <mergeCell ref="C5:N5"/>
    <mergeCell ref="O5:O6"/>
    <mergeCell ref="B24:P24"/>
    <mergeCell ref="B26:P26"/>
    <mergeCell ref="C28:N28"/>
    <mergeCell ref="O28:O29"/>
  </mergeCells>
  <printOptions horizontalCentered="1"/>
  <pageMargins left="0.17" right="0.17" top="0.64" bottom="0.44" header="0.17" footer="0.26"/>
  <pageSetup scale="59" orientation="landscape" cellComments="asDisplayed" r:id="rId2"/>
  <headerFooter alignWithMargins="0">
    <oddHeader>&amp;C&amp;"-,Bold"Table I-1A
Average Load Impact kW / Customer
2013</oddHeader>
    <oddFooter>&amp;L&amp;"Calibri,Bold"&amp;F&amp;C&amp;"-,Bold"- PUBLIC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DL270"/>
  <sheetViews>
    <sheetView zoomScale="80" zoomScaleNormal="80" zoomScaleSheetLayoutView="80" zoomScalePageLayoutView="86" workbookViewId="0"/>
  </sheetViews>
  <sheetFormatPr defaultColWidth="0" defaultRowHeight="12.75" zeroHeight="1" x14ac:dyDescent="0.2"/>
  <cols>
    <col min="1" max="1" width="4.33203125" style="291" customWidth="1"/>
    <col min="2" max="2" width="41.6640625" style="301" customWidth="1"/>
    <col min="3" max="5" width="11" style="301" customWidth="1"/>
    <col min="6" max="6" width="12.6640625" style="301" customWidth="1"/>
    <col min="7" max="9" width="11" style="301" customWidth="1"/>
    <col min="10" max="10" width="12.6640625" style="301" customWidth="1"/>
    <col min="11" max="13" width="11" style="301" customWidth="1"/>
    <col min="14" max="14" width="12.6640625" style="301" customWidth="1"/>
    <col min="15" max="17" width="11" style="301" customWidth="1"/>
    <col min="18" max="18" width="12.6640625" style="301" customWidth="1"/>
    <col min="19" max="21" width="11" style="301" customWidth="1"/>
    <col min="22" max="22" width="12.6640625" style="301" customWidth="1"/>
    <col min="23" max="25" width="11" style="301" customWidth="1"/>
    <col min="26" max="26" width="12.6640625" style="301" customWidth="1"/>
    <col min="27" max="27" width="4.5" style="291" customWidth="1"/>
    <col min="28" max="36" width="9.33203125" style="291" hidden="1" customWidth="1"/>
    <col min="37" max="115" width="9.33203125" style="301" hidden="1" customWidth="1"/>
    <col min="116" max="116" width="10.6640625" style="301" hidden="1" customWidth="1"/>
    <col min="117" max="16384" width="9.33203125" style="301" hidden="1"/>
  </cols>
  <sheetData>
    <row r="1" spans="1:36" s="292" customFormat="1" ht="21" customHeight="1" x14ac:dyDescent="0.25">
      <c r="B1" s="293" t="s">
        <v>386</v>
      </c>
    </row>
    <row r="2" spans="1:36" s="291" customFormat="1" ht="19.5" customHeight="1" x14ac:dyDescent="0.2"/>
    <row r="3" spans="1:36" s="296" customFormat="1" ht="20.25" customHeight="1" x14ac:dyDescent="0.15">
      <c r="A3" s="294"/>
      <c r="B3" s="295" t="s">
        <v>208</v>
      </c>
      <c r="C3" s="617" t="s">
        <v>2</v>
      </c>
      <c r="D3" s="617"/>
      <c r="E3" s="617"/>
      <c r="F3" s="617"/>
      <c r="G3" s="617" t="s">
        <v>3</v>
      </c>
      <c r="H3" s="617"/>
      <c r="I3" s="617"/>
      <c r="J3" s="617"/>
      <c r="K3" s="617" t="s">
        <v>4</v>
      </c>
      <c r="L3" s="617"/>
      <c r="M3" s="617"/>
      <c r="N3" s="617"/>
      <c r="O3" s="617" t="s">
        <v>5</v>
      </c>
      <c r="P3" s="617"/>
      <c r="Q3" s="617"/>
      <c r="R3" s="617"/>
      <c r="S3" s="617" t="s">
        <v>6</v>
      </c>
      <c r="T3" s="617"/>
      <c r="U3" s="617"/>
      <c r="V3" s="617"/>
      <c r="W3" s="617" t="s">
        <v>7</v>
      </c>
      <c r="X3" s="617"/>
      <c r="Y3" s="617"/>
      <c r="Z3" s="617"/>
      <c r="AA3" s="294"/>
      <c r="AB3" s="294"/>
      <c r="AC3" s="294"/>
      <c r="AD3" s="294"/>
      <c r="AE3" s="294"/>
      <c r="AF3" s="294"/>
      <c r="AG3" s="294"/>
      <c r="AH3" s="294"/>
      <c r="AI3" s="294"/>
      <c r="AJ3" s="294"/>
    </row>
    <row r="4" spans="1:36" ht="38.25" x14ac:dyDescent="0.2">
      <c r="B4" s="297" t="s">
        <v>45</v>
      </c>
      <c r="C4" s="298" t="s">
        <v>46</v>
      </c>
      <c r="D4" s="299" t="s">
        <v>47</v>
      </c>
      <c r="E4" s="299" t="s">
        <v>48</v>
      </c>
      <c r="F4" s="300" t="s">
        <v>49</v>
      </c>
      <c r="G4" s="298" t="s">
        <v>46</v>
      </c>
      <c r="H4" s="299" t="s">
        <v>47</v>
      </c>
      <c r="I4" s="299" t="s">
        <v>48</v>
      </c>
      <c r="J4" s="300" t="s">
        <v>49</v>
      </c>
      <c r="K4" s="298" t="s">
        <v>46</v>
      </c>
      <c r="L4" s="299" t="s">
        <v>47</v>
      </c>
      <c r="M4" s="299" t="s">
        <v>48</v>
      </c>
      <c r="N4" s="300" t="s">
        <v>49</v>
      </c>
      <c r="O4" s="298" t="s">
        <v>46</v>
      </c>
      <c r="P4" s="299" t="s">
        <v>47</v>
      </c>
      <c r="Q4" s="299" t="s">
        <v>48</v>
      </c>
      <c r="R4" s="300" t="s">
        <v>49</v>
      </c>
      <c r="S4" s="298" t="s">
        <v>46</v>
      </c>
      <c r="T4" s="299" t="s">
        <v>47</v>
      </c>
      <c r="U4" s="299" t="s">
        <v>48</v>
      </c>
      <c r="V4" s="300" t="s">
        <v>49</v>
      </c>
      <c r="W4" s="298" t="s">
        <v>46</v>
      </c>
      <c r="X4" s="299" t="s">
        <v>47</v>
      </c>
      <c r="Y4" s="299" t="s">
        <v>48</v>
      </c>
      <c r="Z4" s="300" t="s">
        <v>49</v>
      </c>
    </row>
    <row r="5" spans="1:36" x14ac:dyDescent="0.2">
      <c r="B5" s="302" t="s">
        <v>50</v>
      </c>
      <c r="C5" s="303"/>
      <c r="D5" s="104">
        <v>4.3585999999999991</v>
      </c>
      <c r="E5" s="104">
        <v>1.2597</v>
      </c>
      <c r="F5" s="105">
        <f t="shared" ref="F5:F10" si="0">SUM(C5:E5)</f>
        <v>5.6182999999999996</v>
      </c>
      <c r="G5" s="304"/>
      <c r="H5" s="518">
        <v>4.4144999999999994</v>
      </c>
      <c r="I5" s="518">
        <v>1.2596999999999998</v>
      </c>
      <c r="J5" s="105">
        <f t="shared" ref="J5:J10" si="1">SUM(G5:I5)</f>
        <v>5.674199999999999</v>
      </c>
      <c r="K5" s="304"/>
      <c r="L5" s="518">
        <v>4.9607999999999999</v>
      </c>
      <c r="M5" s="518">
        <v>1.2596999999999998</v>
      </c>
      <c r="N5" s="519">
        <f t="shared" ref="N5:N10" si="2">SUM(K5:M5)</f>
        <v>6.2204999999999995</v>
      </c>
      <c r="O5" s="306"/>
      <c r="P5" s="518">
        <v>11.977</v>
      </c>
      <c r="Q5" s="518">
        <v>1.9169</v>
      </c>
      <c r="R5" s="519">
        <f t="shared" ref="R5:R10" si="3">SUM(O5:Q5)</f>
        <v>13.8939</v>
      </c>
      <c r="S5" s="306"/>
      <c r="T5" s="518">
        <v>15.2</v>
      </c>
      <c r="U5" s="518">
        <v>1.6</v>
      </c>
      <c r="V5" s="519">
        <f t="shared" ref="V5:V10" si="4">SUM(S5:U5)</f>
        <v>16.8</v>
      </c>
      <c r="W5" s="306"/>
      <c r="X5" s="518">
        <v>15.22</v>
      </c>
      <c r="Y5" s="518">
        <v>1.70421</v>
      </c>
      <c r="Z5" s="305">
        <f t="shared" ref="Z5:Z10" si="5">SUM(X5:Y5)</f>
        <v>16.924210000000002</v>
      </c>
    </row>
    <row r="6" spans="1:36" x14ac:dyDescent="0.2">
      <c r="B6" s="307" t="s">
        <v>51</v>
      </c>
      <c r="C6" s="308"/>
      <c r="D6" s="111">
        <v>10.930599999999998</v>
      </c>
      <c r="E6" s="111">
        <v>0.47820000000000001</v>
      </c>
      <c r="F6" s="112">
        <f t="shared" si="0"/>
        <v>11.408799999999998</v>
      </c>
      <c r="G6" s="309"/>
      <c r="H6" s="520">
        <v>10.930599999999998</v>
      </c>
      <c r="I6" s="520">
        <v>0.47820000000000001</v>
      </c>
      <c r="J6" s="112">
        <f t="shared" si="1"/>
        <v>11.408799999999998</v>
      </c>
      <c r="K6" s="309"/>
      <c r="L6" s="520">
        <v>10.930599999999998</v>
      </c>
      <c r="M6" s="520">
        <v>0.47820000000000001</v>
      </c>
      <c r="N6" s="521">
        <f t="shared" si="2"/>
        <v>11.408799999999998</v>
      </c>
      <c r="O6" s="311"/>
      <c r="P6" s="520">
        <v>10.9306</v>
      </c>
      <c r="Q6" s="520">
        <v>0.47820000000000001</v>
      </c>
      <c r="R6" s="521">
        <f t="shared" si="3"/>
        <v>11.408799999999999</v>
      </c>
      <c r="S6" s="311"/>
      <c r="T6" s="520">
        <v>10.9</v>
      </c>
      <c r="U6" s="520">
        <v>0.5</v>
      </c>
      <c r="V6" s="521">
        <f t="shared" si="4"/>
        <v>11.4</v>
      </c>
      <c r="W6" s="311"/>
      <c r="X6" s="520">
        <v>9.0299999999999994</v>
      </c>
      <c r="Y6" s="520">
        <v>0.47820000000000001</v>
      </c>
      <c r="Z6" s="310">
        <f t="shared" si="5"/>
        <v>9.5081999999999987</v>
      </c>
    </row>
    <row r="7" spans="1:36" x14ac:dyDescent="0.2">
      <c r="B7" s="307" t="s">
        <v>52</v>
      </c>
      <c r="C7" s="308"/>
      <c r="D7" s="111">
        <v>70.039800000000028</v>
      </c>
      <c r="E7" s="111">
        <v>1.4818</v>
      </c>
      <c r="F7" s="112">
        <f t="shared" si="0"/>
        <v>71.521600000000035</v>
      </c>
      <c r="G7" s="309"/>
      <c r="H7" s="520">
        <v>74.198900000000023</v>
      </c>
      <c r="I7" s="520">
        <v>1.4818</v>
      </c>
      <c r="J7" s="112">
        <f t="shared" si="1"/>
        <v>75.68070000000003</v>
      </c>
      <c r="K7" s="309"/>
      <c r="L7" s="520">
        <v>74.322499999999735</v>
      </c>
      <c r="M7" s="520">
        <v>1.4818</v>
      </c>
      <c r="N7" s="521">
        <f t="shared" si="2"/>
        <v>75.804299999999742</v>
      </c>
      <c r="O7" s="311"/>
      <c r="P7" s="520">
        <v>74.561700000000002</v>
      </c>
      <c r="Q7" s="520">
        <v>1.4818</v>
      </c>
      <c r="R7" s="521">
        <f t="shared" si="3"/>
        <v>76.043500000000009</v>
      </c>
      <c r="S7" s="311"/>
      <c r="T7" s="520">
        <v>74.599999999999994</v>
      </c>
      <c r="U7" s="520">
        <v>1.5</v>
      </c>
      <c r="V7" s="521">
        <f t="shared" si="4"/>
        <v>76.099999999999994</v>
      </c>
      <c r="W7" s="311"/>
      <c r="X7" s="520">
        <v>73.31</v>
      </c>
      <c r="Y7" s="520">
        <v>1.1117999999999999</v>
      </c>
      <c r="Z7" s="310">
        <f t="shared" si="5"/>
        <v>74.421800000000005</v>
      </c>
    </row>
    <row r="8" spans="1:36" x14ac:dyDescent="0.2">
      <c r="B8" s="307" t="s">
        <v>322</v>
      </c>
      <c r="C8" s="308"/>
      <c r="D8" s="111">
        <v>19.272500000000001</v>
      </c>
      <c r="E8" s="111">
        <v>2.9639999999999986</v>
      </c>
      <c r="F8" s="112">
        <f t="shared" si="0"/>
        <v>22.236499999999999</v>
      </c>
      <c r="G8" s="309"/>
      <c r="H8" s="520">
        <v>21.177600000000005</v>
      </c>
      <c r="I8" s="520">
        <v>3.0715999999999983</v>
      </c>
      <c r="J8" s="112">
        <f t="shared" si="1"/>
        <v>24.249200000000002</v>
      </c>
      <c r="K8" s="309"/>
      <c r="L8" s="520">
        <v>19.88945</v>
      </c>
      <c r="M8" s="520">
        <v>3.0715999999999983</v>
      </c>
      <c r="N8" s="521">
        <f t="shared" si="2"/>
        <v>22.96105</v>
      </c>
      <c r="O8" s="311"/>
      <c r="P8" s="520">
        <v>21.865500000000001</v>
      </c>
      <c r="Q8" s="520">
        <v>2.5356000000000001</v>
      </c>
      <c r="R8" s="521">
        <f t="shared" si="3"/>
        <v>24.4011</v>
      </c>
      <c r="S8" s="311"/>
      <c r="T8" s="520">
        <v>30.3</v>
      </c>
      <c r="U8" s="520">
        <v>2.4</v>
      </c>
      <c r="V8" s="521">
        <f t="shared" si="4"/>
        <v>32.700000000000003</v>
      </c>
      <c r="W8" s="311"/>
      <c r="X8" s="520">
        <v>30.8</v>
      </c>
      <c r="Y8" s="520">
        <v>2.4986099999999998</v>
      </c>
      <c r="Z8" s="310">
        <f t="shared" si="5"/>
        <v>33.298610000000004</v>
      </c>
    </row>
    <row r="9" spans="1:36" x14ac:dyDescent="0.2">
      <c r="B9" s="307" t="s">
        <v>53</v>
      </c>
      <c r="C9" s="308"/>
      <c r="D9" s="111">
        <v>17.307100000000002</v>
      </c>
      <c r="E9" s="111">
        <v>0</v>
      </c>
      <c r="F9" s="112">
        <f t="shared" si="0"/>
        <v>17.307100000000002</v>
      </c>
      <c r="G9" s="309"/>
      <c r="H9" s="520">
        <v>17.307100000000002</v>
      </c>
      <c r="I9" s="520">
        <v>0</v>
      </c>
      <c r="J9" s="112">
        <f t="shared" si="1"/>
        <v>17.307100000000002</v>
      </c>
      <c r="K9" s="309"/>
      <c r="L9" s="520">
        <v>17.307099999999998</v>
      </c>
      <c r="M9" s="520">
        <v>0</v>
      </c>
      <c r="N9" s="521">
        <f t="shared" si="2"/>
        <v>17.307099999999998</v>
      </c>
      <c r="O9" s="311"/>
      <c r="P9" s="520">
        <v>17.307099999999998</v>
      </c>
      <c r="Q9" s="520">
        <v>0</v>
      </c>
      <c r="R9" s="521">
        <f t="shared" si="3"/>
        <v>17.307099999999998</v>
      </c>
      <c r="S9" s="311"/>
      <c r="T9" s="520">
        <v>17.3</v>
      </c>
      <c r="U9" s="520">
        <v>0</v>
      </c>
      <c r="V9" s="521">
        <f t="shared" si="4"/>
        <v>17.3</v>
      </c>
      <c r="W9" s="311"/>
      <c r="X9" s="520">
        <v>17.309999999999999</v>
      </c>
      <c r="Y9" s="520">
        <v>0</v>
      </c>
      <c r="Z9" s="310">
        <f t="shared" si="5"/>
        <v>17.309999999999999</v>
      </c>
    </row>
    <row r="10" spans="1:36" x14ac:dyDescent="0.2">
      <c r="B10" s="312" t="s">
        <v>17</v>
      </c>
      <c r="C10" s="313"/>
      <c r="D10" s="118">
        <v>0</v>
      </c>
      <c r="E10" s="118">
        <v>0</v>
      </c>
      <c r="F10" s="119">
        <f t="shared" si="0"/>
        <v>0</v>
      </c>
      <c r="G10" s="314"/>
      <c r="H10" s="522">
        <v>0</v>
      </c>
      <c r="I10" s="522">
        <v>0</v>
      </c>
      <c r="J10" s="119">
        <f t="shared" si="1"/>
        <v>0</v>
      </c>
      <c r="K10" s="314"/>
      <c r="L10" s="522">
        <v>0</v>
      </c>
      <c r="M10" s="522">
        <v>0</v>
      </c>
      <c r="N10" s="523">
        <f t="shared" si="2"/>
        <v>0</v>
      </c>
      <c r="O10" s="316"/>
      <c r="P10" s="522">
        <v>0</v>
      </c>
      <c r="Q10" s="522">
        <v>0</v>
      </c>
      <c r="R10" s="523">
        <f t="shared" si="3"/>
        <v>0</v>
      </c>
      <c r="S10" s="316"/>
      <c r="T10" s="522">
        <v>0</v>
      </c>
      <c r="U10" s="522">
        <v>0</v>
      </c>
      <c r="V10" s="523">
        <f t="shared" si="4"/>
        <v>0</v>
      </c>
      <c r="W10" s="316"/>
      <c r="X10" s="522">
        <v>0</v>
      </c>
      <c r="Y10" s="522">
        <v>0</v>
      </c>
      <c r="Z10" s="315">
        <f t="shared" si="5"/>
        <v>0</v>
      </c>
    </row>
    <row r="11" spans="1:36" s="325" customFormat="1" x14ac:dyDescent="0.2">
      <c r="A11" s="317"/>
      <c r="B11" s="318" t="s">
        <v>54</v>
      </c>
      <c r="C11" s="319"/>
      <c r="D11" s="320">
        <f>SUM(D5:D10)</f>
        <v>121.90860000000002</v>
      </c>
      <c r="E11" s="320">
        <f>SUM(E5:E10)</f>
        <v>6.1836999999999982</v>
      </c>
      <c r="F11" s="321">
        <f>SUM(F5:F10)</f>
        <v>128.09230000000002</v>
      </c>
      <c r="G11" s="318"/>
      <c r="H11" s="320">
        <f>SUM(H5:H10)</f>
        <v>128.02870000000001</v>
      </c>
      <c r="I11" s="320">
        <f>SUM(I5:I10)</f>
        <v>6.2912999999999979</v>
      </c>
      <c r="J11" s="322">
        <f>SUM(J5:J10)</f>
        <v>134.32000000000002</v>
      </c>
      <c r="K11" s="323"/>
      <c r="L11" s="324">
        <f>SUM(L5:L10)</f>
        <v>127.41044999999974</v>
      </c>
      <c r="M11" s="324">
        <f>SUM(M5:M10)</f>
        <v>6.2912999999999979</v>
      </c>
      <c r="N11" s="322">
        <f>SUM(N5:N10)</f>
        <v>133.70174999999975</v>
      </c>
      <c r="O11" s="323"/>
      <c r="P11" s="324">
        <f>SUM(P5:P10)</f>
        <v>136.64189999999999</v>
      </c>
      <c r="Q11" s="324">
        <f>SUM(Q5:Q10)</f>
        <v>6.4124999999999996</v>
      </c>
      <c r="R11" s="322">
        <f>SUM(R5:R10)</f>
        <v>143.05440000000002</v>
      </c>
      <c r="S11" s="323"/>
      <c r="T11" s="324">
        <f>SUM(T5:T10)</f>
        <v>148.30000000000001</v>
      </c>
      <c r="U11" s="324">
        <f>SUM(U5:U10)</f>
        <v>6</v>
      </c>
      <c r="V11" s="322">
        <f>SUM(V5:V10)</f>
        <v>154.30000000000001</v>
      </c>
      <c r="W11" s="323"/>
      <c r="X11" s="324">
        <f>SUM(X5:X10)</f>
        <v>145.67000000000002</v>
      </c>
      <c r="Y11" s="324">
        <f>SUM(Y5:Y10)</f>
        <v>5.792819999999999</v>
      </c>
      <c r="Z11" s="322">
        <f>SUM(Z5:Z10)</f>
        <v>151.46282000000002</v>
      </c>
      <c r="AA11" s="317"/>
      <c r="AB11" s="317"/>
      <c r="AC11" s="317"/>
      <c r="AD11" s="317"/>
      <c r="AE11" s="317"/>
      <c r="AF11" s="317"/>
      <c r="AG11" s="317"/>
      <c r="AH11" s="317"/>
      <c r="AI11" s="317"/>
      <c r="AJ11" s="317"/>
    </row>
    <row r="12" spans="1:36" ht="2.1" customHeight="1" x14ac:dyDescent="0.2">
      <c r="B12" s="326"/>
      <c r="C12" s="326"/>
      <c r="D12" s="327"/>
      <c r="E12" s="327"/>
      <c r="F12" s="328"/>
      <c r="G12" s="326"/>
      <c r="H12" s="329"/>
      <c r="I12" s="329"/>
      <c r="J12" s="330"/>
      <c r="K12" s="331"/>
      <c r="L12" s="329"/>
      <c r="M12" s="332"/>
      <c r="N12" s="330"/>
      <c r="O12" s="331"/>
      <c r="P12" s="329"/>
      <c r="Q12" s="332"/>
      <c r="R12" s="330"/>
      <c r="S12" s="331"/>
      <c r="T12" s="329"/>
      <c r="U12" s="332"/>
      <c r="V12" s="330"/>
      <c r="W12" s="331"/>
      <c r="X12" s="329"/>
      <c r="Y12" s="332"/>
      <c r="Z12" s="330"/>
    </row>
    <row r="13" spans="1:36" x14ac:dyDescent="0.2">
      <c r="B13" s="333" t="s">
        <v>12</v>
      </c>
      <c r="C13" s="333"/>
      <c r="D13" s="334"/>
      <c r="E13" s="334"/>
      <c r="F13" s="333"/>
      <c r="G13" s="333"/>
      <c r="H13" s="335"/>
      <c r="I13" s="336"/>
      <c r="J13" s="336"/>
      <c r="K13" s="336"/>
      <c r="L13" s="335"/>
      <c r="M13" s="336"/>
      <c r="N13" s="337"/>
      <c r="O13" s="336"/>
      <c r="P13" s="335"/>
      <c r="Q13" s="336"/>
      <c r="R13" s="337"/>
      <c r="S13" s="336"/>
      <c r="T13" s="335"/>
      <c r="U13" s="336"/>
      <c r="V13" s="337"/>
      <c r="W13" s="336"/>
      <c r="X13" s="335"/>
      <c r="Y13" s="336"/>
      <c r="Z13" s="337"/>
    </row>
    <row r="14" spans="1:36" x14ac:dyDescent="0.2">
      <c r="B14" s="302" t="s">
        <v>55</v>
      </c>
      <c r="C14" s="303"/>
      <c r="D14" s="104">
        <v>0</v>
      </c>
      <c r="E14" s="104">
        <v>0</v>
      </c>
      <c r="F14" s="105">
        <f>SUM(C14:E14)</f>
        <v>0</v>
      </c>
      <c r="G14" s="304"/>
      <c r="H14" s="104">
        <v>0</v>
      </c>
      <c r="I14" s="104">
        <v>0</v>
      </c>
      <c r="J14" s="105">
        <v>0</v>
      </c>
      <c r="K14" s="306"/>
      <c r="L14" s="104">
        <v>0</v>
      </c>
      <c r="M14" s="104">
        <v>0</v>
      </c>
      <c r="N14" s="305">
        <v>0</v>
      </c>
      <c r="O14" s="306"/>
      <c r="P14" s="144">
        <v>0</v>
      </c>
      <c r="Q14" s="144">
        <v>0</v>
      </c>
      <c r="R14" s="305">
        <v>0</v>
      </c>
      <c r="S14" s="306"/>
      <c r="T14" s="144">
        <v>0</v>
      </c>
      <c r="U14" s="144">
        <v>0</v>
      </c>
      <c r="V14" s="305">
        <f>SUM(T14:U14)</f>
        <v>0</v>
      </c>
      <c r="W14" s="306"/>
      <c r="X14" s="144">
        <v>0</v>
      </c>
      <c r="Y14" s="144">
        <v>0</v>
      </c>
      <c r="Z14" s="305">
        <f>SUM(X14:Y14)</f>
        <v>0</v>
      </c>
    </row>
    <row r="15" spans="1:36" x14ac:dyDescent="0.2">
      <c r="B15" s="307" t="s">
        <v>56</v>
      </c>
      <c r="C15" s="308"/>
      <c r="D15" s="111">
        <v>0</v>
      </c>
      <c r="E15" s="111">
        <v>0</v>
      </c>
      <c r="F15" s="112">
        <f>SUM(C15:E15)</f>
        <v>0</v>
      </c>
      <c r="G15" s="309"/>
      <c r="H15" s="111">
        <v>0</v>
      </c>
      <c r="I15" s="111">
        <v>0</v>
      </c>
      <c r="J15" s="112">
        <v>0</v>
      </c>
      <c r="K15" s="311"/>
      <c r="L15" s="111">
        <v>0</v>
      </c>
      <c r="M15" s="111">
        <v>0</v>
      </c>
      <c r="N15" s="310">
        <v>0</v>
      </c>
      <c r="O15" s="311"/>
      <c r="P15" s="145">
        <v>0</v>
      </c>
      <c r="Q15" s="145">
        <v>0</v>
      </c>
      <c r="R15" s="310">
        <v>0</v>
      </c>
      <c r="S15" s="311"/>
      <c r="T15" s="145">
        <v>0</v>
      </c>
      <c r="U15" s="145">
        <v>0</v>
      </c>
      <c r="V15" s="310">
        <f>SUM(T15:U15)</f>
        <v>0</v>
      </c>
      <c r="W15" s="311"/>
      <c r="X15" s="145">
        <v>0</v>
      </c>
      <c r="Y15" s="145">
        <v>0</v>
      </c>
      <c r="Z15" s="310">
        <f>SUM(X15:Y15)</f>
        <v>0</v>
      </c>
    </row>
    <row r="16" spans="1:36" x14ac:dyDescent="0.2">
      <c r="B16" s="307" t="s">
        <v>57</v>
      </c>
      <c r="C16" s="308"/>
      <c r="D16" s="111">
        <v>0</v>
      </c>
      <c r="E16" s="111">
        <v>0</v>
      </c>
      <c r="F16" s="112">
        <f>SUM(C16:E16)</f>
        <v>0</v>
      </c>
      <c r="G16" s="309"/>
      <c r="H16" s="111">
        <v>0</v>
      </c>
      <c r="I16" s="111">
        <v>0</v>
      </c>
      <c r="J16" s="112">
        <v>0</v>
      </c>
      <c r="K16" s="311"/>
      <c r="L16" s="111">
        <v>0</v>
      </c>
      <c r="M16" s="111">
        <v>0</v>
      </c>
      <c r="N16" s="310">
        <v>0</v>
      </c>
      <c r="O16" s="311"/>
      <c r="P16" s="145">
        <v>0</v>
      </c>
      <c r="Q16" s="145">
        <v>0</v>
      </c>
      <c r="R16" s="310">
        <v>0</v>
      </c>
      <c r="S16" s="311"/>
      <c r="T16" s="145">
        <v>0</v>
      </c>
      <c r="U16" s="145">
        <v>0</v>
      </c>
      <c r="V16" s="310">
        <f>SUM(T16:U16)</f>
        <v>0</v>
      </c>
      <c r="W16" s="311"/>
      <c r="X16" s="145">
        <v>0</v>
      </c>
      <c r="Y16" s="145">
        <v>0</v>
      </c>
      <c r="Z16" s="310">
        <f>SUM(X16:Y16)</f>
        <v>0</v>
      </c>
    </row>
    <row r="17" spans="1:36" x14ac:dyDescent="0.2">
      <c r="B17" s="312" t="s">
        <v>13</v>
      </c>
      <c r="C17" s="338"/>
      <c r="D17" s="118">
        <v>0</v>
      </c>
      <c r="E17" s="118">
        <v>0</v>
      </c>
      <c r="F17" s="119">
        <f>SUM(C17:E17)</f>
        <v>0</v>
      </c>
      <c r="G17" s="314"/>
      <c r="H17" s="118">
        <v>0</v>
      </c>
      <c r="I17" s="118">
        <v>0</v>
      </c>
      <c r="J17" s="119">
        <v>0</v>
      </c>
      <c r="K17" s="316"/>
      <c r="L17" s="118">
        <v>0</v>
      </c>
      <c r="M17" s="118">
        <v>0</v>
      </c>
      <c r="N17" s="315">
        <v>0</v>
      </c>
      <c r="O17" s="316"/>
      <c r="P17" s="147">
        <v>0</v>
      </c>
      <c r="Q17" s="147">
        <v>0</v>
      </c>
      <c r="R17" s="315">
        <v>0</v>
      </c>
      <c r="S17" s="316"/>
      <c r="T17" s="147">
        <v>0</v>
      </c>
      <c r="U17" s="147">
        <v>0</v>
      </c>
      <c r="V17" s="315">
        <f>SUM(T17:U17)</f>
        <v>0</v>
      </c>
      <c r="W17" s="316"/>
      <c r="X17" s="147">
        <v>0</v>
      </c>
      <c r="Y17" s="147">
        <v>0</v>
      </c>
      <c r="Z17" s="315">
        <f>SUM(X17:Y17)</f>
        <v>0</v>
      </c>
    </row>
    <row r="18" spans="1:36" s="325" customFormat="1" x14ac:dyDescent="0.2">
      <c r="A18" s="317"/>
      <c r="B18" s="318" t="s">
        <v>54</v>
      </c>
      <c r="C18" s="319"/>
      <c r="D18" s="320">
        <f>SUM(D14:D17)</f>
        <v>0</v>
      </c>
      <c r="E18" s="320">
        <f>SUM(E14:E17)</f>
        <v>0</v>
      </c>
      <c r="F18" s="321">
        <f>SUM(F14:F17)</f>
        <v>0</v>
      </c>
      <c r="G18" s="318"/>
      <c r="H18" s="339">
        <v>0</v>
      </c>
      <c r="I18" s="339">
        <v>0</v>
      </c>
      <c r="J18" s="322">
        <v>0</v>
      </c>
      <c r="K18" s="323"/>
      <c r="L18" s="339">
        <v>0</v>
      </c>
      <c r="M18" s="339">
        <v>0</v>
      </c>
      <c r="N18" s="322">
        <v>0</v>
      </c>
      <c r="O18" s="323"/>
      <c r="P18" s="339">
        <v>0</v>
      </c>
      <c r="Q18" s="339">
        <v>0</v>
      </c>
      <c r="R18" s="322">
        <v>0</v>
      </c>
      <c r="S18" s="323"/>
      <c r="T18" s="339">
        <f>SUM(T14:T17)</f>
        <v>0</v>
      </c>
      <c r="U18" s="339">
        <f>SUM(U14:U17)</f>
        <v>0</v>
      </c>
      <c r="V18" s="322">
        <f>SUM(V14:V17)</f>
        <v>0</v>
      </c>
      <c r="W18" s="323"/>
      <c r="X18" s="339">
        <f>SUM(X14:X17)</f>
        <v>0</v>
      </c>
      <c r="Y18" s="339">
        <f>SUM(Y14:Y17)</f>
        <v>0</v>
      </c>
      <c r="Z18" s="322">
        <f>SUM(Z14:Z17)</f>
        <v>0</v>
      </c>
      <c r="AA18" s="317"/>
      <c r="AB18" s="317"/>
      <c r="AC18" s="317"/>
      <c r="AD18" s="317"/>
      <c r="AE18" s="317"/>
      <c r="AF18" s="317"/>
      <c r="AG18" s="317"/>
      <c r="AH18" s="317"/>
      <c r="AI18" s="317"/>
      <c r="AJ18" s="317"/>
    </row>
    <row r="19" spans="1:36" ht="2.1" customHeight="1" x14ac:dyDescent="0.2">
      <c r="B19" s="326"/>
      <c r="C19" s="326"/>
      <c r="D19" s="327"/>
      <c r="E19" s="327"/>
      <c r="F19" s="328"/>
      <c r="G19" s="326"/>
      <c r="H19" s="329"/>
      <c r="I19" s="329"/>
      <c r="J19" s="330"/>
      <c r="K19" s="331"/>
      <c r="L19" s="329">
        <v>0</v>
      </c>
      <c r="M19" s="332">
        <v>0</v>
      </c>
      <c r="N19" s="330">
        <v>0</v>
      </c>
      <c r="O19" s="331"/>
      <c r="P19" s="329">
        <v>0</v>
      </c>
      <c r="Q19" s="332">
        <v>0</v>
      </c>
      <c r="R19" s="330">
        <v>0</v>
      </c>
      <c r="S19" s="331"/>
      <c r="T19" s="329"/>
      <c r="U19" s="332"/>
      <c r="V19" s="330"/>
      <c r="W19" s="331"/>
      <c r="X19" s="329"/>
      <c r="Y19" s="332"/>
      <c r="Z19" s="330"/>
    </row>
    <row r="20" spans="1:36" s="340" customFormat="1" ht="3" customHeight="1" x14ac:dyDescent="0.2">
      <c r="B20" s="341"/>
      <c r="C20" s="341"/>
      <c r="D20" s="342"/>
      <c r="E20" s="342"/>
      <c r="F20" s="343"/>
      <c r="G20" s="341"/>
      <c r="H20" s="344"/>
      <c r="I20" s="344"/>
      <c r="J20" s="337"/>
      <c r="K20" s="337"/>
      <c r="L20" s="344"/>
      <c r="M20" s="345"/>
      <c r="N20" s="337"/>
      <c r="O20" s="337"/>
      <c r="P20" s="344"/>
      <c r="Q20" s="345"/>
      <c r="R20" s="337"/>
      <c r="S20" s="337"/>
      <c r="T20" s="344"/>
      <c r="U20" s="345"/>
      <c r="V20" s="337"/>
      <c r="W20" s="337"/>
      <c r="X20" s="344"/>
      <c r="Y20" s="345"/>
      <c r="Z20" s="337"/>
    </row>
    <row r="21" spans="1:36" s="325" customFormat="1" x14ac:dyDescent="0.2">
      <c r="A21" s="317"/>
      <c r="B21" s="346" t="s">
        <v>49</v>
      </c>
      <c r="C21" s="346"/>
      <c r="D21" s="347">
        <f>D11+D18</f>
        <v>121.90860000000002</v>
      </c>
      <c r="E21" s="347">
        <f>E11+E18</f>
        <v>6.1836999999999982</v>
      </c>
      <c r="F21" s="348">
        <f>F11+F18</f>
        <v>128.09230000000002</v>
      </c>
      <c r="G21" s="346"/>
      <c r="H21" s="347">
        <f>H11+H18</f>
        <v>128.02870000000001</v>
      </c>
      <c r="I21" s="347">
        <f>I11+I18</f>
        <v>6.2912999999999979</v>
      </c>
      <c r="J21" s="348">
        <f>J11+J18</f>
        <v>134.32000000000002</v>
      </c>
      <c r="K21" s="352"/>
      <c r="L21" s="349">
        <f>L11+L18</f>
        <v>127.41044999999974</v>
      </c>
      <c r="M21" s="350">
        <f>M11+M18</f>
        <v>6.2912999999999979</v>
      </c>
      <c r="N21" s="351">
        <f>N11+N18</f>
        <v>133.70174999999975</v>
      </c>
      <c r="O21" s="352"/>
      <c r="P21" s="349">
        <f>P11+P18</f>
        <v>136.64189999999999</v>
      </c>
      <c r="Q21" s="350">
        <f>Q11+Q18</f>
        <v>6.4124999999999996</v>
      </c>
      <c r="R21" s="351">
        <f>R11+R18</f>
        <v>143.05440000000002</v>
      </c>
      <c r="S21" s="352"/>
      <c r="T21" s="349">
        <f>T11+T18</f>
        <v>148.30000000000001</v>
      </c>
      <c r="U21" s="350">
        <f>U11+U18</f>
        <v>6</v>
      </c>
      <c r="V21" s="351">
        <f>V11+V18</f>
        <v>154.30000000000001</v>
      </c>
      <c r="W21" s="352"/>
      <c r="X21" s="349">
        <f>X11+X18</f>
        <v>145.67000000000002</v>
      </c>
      <c r="Y21" s="350">
        <f>Y11+Y18</f>
        <v>5.792819999999999</v>
      </c>
      <c r="Z21" s="351">
        <f>Z11+Z18</f>
        <v>151.46282000000002</v>
      </c>
      <c r="AA21" s="317"/>
      <c r="AB21" s="317"/>
      <c r="AC21" s="317"/>
      <c r="AD21" s="317"/>
      <c r="AE21" s="317"/>
      <c r="AF21" s="317"/>
      <c r="AG21" s="317"/>
      <c r="AH21" s="317"/>
      <c r="AI21" s="317"/>
      <c r="AJ21" s="317"/>
    </row>
    <row r="22" spans="1:36" x14ac:dyDescent="0.2">
      <c r="B22" s="353" t="s">
        <v>58</v>
      </c>
      <c r="C22" s="354"/>
      <c r="D22" s="164"/>
      <c r="E22" s="164"/>
      <c r="F22" s="165"/>
      <c r="G22" s="354"/>
      <c r="H22" s="147"/>
      <c r="I22" s="147"/>
      <c r="J22" s="355"/>
      <c r="K22" s="355"/>
      <c r="L22" s="147"/>
      <c r="M22" s="147"/>
      <c r="N22" s="355"/>
      <c r="O22" s="355"/>
      <c r="P22" s="147"/>
      <c r="Q22" s="147"/>
      <c r="R22" s="355"/>
      <c r="S22" s="355"/>
      <c r="T22" s="147"/>
      <c r="U22" s="147"/>
      <c r="V22" s="355"/>
      <c r="W22" s="355"/>
      <c r="X22" s="147"/>
      <c r="Y22" s="147"/>
      <c r="Z22" s="355"/>
    </row>
    <row r="23" spans="1:36" ht="18" customHeight="1" x14ac:dyDescent="0.2">
      <c r="B23" s="356" t="s">
        <v>59</v>
      </c>
      <c r="C23" s="357">
        <v>162.13</v>
      </c>
      <c r="D23" s="358"/>
      <c r="E23" s="359">
        <v>8.1</v>
      </c>
      <c r="F23" s="171"/>
      <c r="G23" s="357">
        <v>162.13210999999984</v>
      </c>
      <c r="H23" s="172"/>
      <c r="I23" s="172">
        <v>8.6365999999999978</v>
      </c>
      <c r="J23" s="360"/>
      <c r="K23" s="357">
        <v>162.13210999999984</v>
      </c>
      <c r="L23" s="172"/>
      <c r="M23" s="359">
        <v>8.0903000000000009</v>
      </c>
      <c r="N23" s="360"/>
      <c r="O23" s="357">
        <v>162.1</v>
      </c>
      <c r="P23" s="172"/>
      <c r="Q23" s="359">
        <v>10</v>
      </c>
      <c r="R23" s="360"/>
      <c r="S23" s="357">
        <v>162.1</v>
      </c>
      <c r="T23" s="172"/>
      <c r="U23" s="359">
        <v>6.8</v>
      </c>
      <c r="V23" s="360"/>
      <c r="W23" s="357">
        <v>162.13</v>
      </c>
      <c r="X23" s="172"/>
      <c r="Y23" s="359">
        <v>9</v>
      </c>
      <c r="Z23" s="360"/>
    </row>
    <row r="24" spans="1:36" s="325" customFormat="1" x14ac:dyDescent="0.2">
      <c r="A24" s="317"/>
      <c r="B24" s="361" t="s">
        <v>54</v>
      </c>
      <c r="C24" s="362">
        <f>SUM(C23)</f>
        <v>162.13</v>
      </c>
      <c r="D24" s="347"/>
      <c r="E24" s="347">
        <f>E23</f>
        <v>8.1</v>
      </c>
      <c r="F24" s="348"/>
      <c r="G24" s="362">
        <f>SUM(G23)</f>
        <v>162.13210999999984</v>
      </c>
      <c r="H24" s="347"/>
      <c r="I24" s="347">
        <f>I23</f>
        <v>8.6365999999999978</v>
      </c>
      <c r="J24" s="351"/>
      <c r="K24" s="352">
        <f>SUM(K23:K23)</f>
        <v>162.13210999999984</v>
      </c>
      <c r="L24" s="176"/>
      <c r="M24" s="349">
        <f>SUM(M23:M23)</f>
        <v>8.0903000000000009</v>
      </c>
      <c r="N24" s="351"/>
      <c r="O24" s="352">
        <f>SUM(O23:O23)</f>
        <v>162.1</v>
      </c>
      <c r="P24" s="176"/>
      <c r="Q24" s="349">
        <f>SUM(Q23:Q23)</f>
        <v>10</v>
      </c>
      <c r="R24" s="351"/>
      <c r="S24" s="352">
        <f>SUM(S23:S23)</f>
        <v>162.1</v>
      </c>
      <c r="T24" s="176"/>
      <c r="U24" s="349">
        <f>SUM(U23:U23)</f>
        <v>6.8</v>
      </c>
      <c r="V24" s="351"/>
      <c r="W24" s="352">
        <f>SUM(W23:W23)</f>
        <v>162.13</v>
      </c>
      <c r="X24" s="176"/>
      <c r="Y24" s="349">
        <f>SUM(Y23:Y23)</f>
        <v>9</v>
      </c>
      <c r="Z24" s="351"/>
      <c r="AA24" s="317"/>
      <c r="AB24" s="317"/>
      <c r="AC24" s="317"/>
      <c r="AD24" s="317"/>
      <c r="AE24" s="317"/>
      <c r="AF24" s="317"/>
      <c r="AG24" s="317"/>
      <c r="AH24" s="317"/>
      <c r="AI24" s="317"/>
      <c r="AJ24" s="317"/>
    </row>
    <row r="25" spans="1:36" s="340" customFormat="1" x14ac:dyDescent="0.2">
      <c r="B25" s="341"/>
      <c r="C25" s="341"/>
      <c r="D25" s="342"/>
      <c r="E25" s="342"/>
      <c r="F25" s="343"/>
      <c r="G25" s="341"/>
      <c r="H25" s="344"/>
      <c r="I25" s="344"/>
      <c r="J25" s="337"/>
      <c r="K25" s="337"/>
      <c r="L25" s="344"/>
      <c r="M25" s="345"/>
      <c r="N25" s="337"/>
      <c r="O25" s="337"/>
      <c r="P25" s="344"/>
      <c r="Q25" s="345"/>
      <c r="R25" s="337"/>
      <c r="S25" s="337"/>
      <c r="T25" s="344"/>
      <c r="U25" s="345"/>
      <c r="V25" s="337"/>
      <c r="W25" s="337"/>
      <c r="X25" s="344"/>
      <c r="Y25" s="345"/>
      <c r="Z25" s="337"/>
    </row>
    <row r="26" spans="1:36" s="325" customFormat="1" x14ac:dyDescent="0.2">
      <c r="A26" s="317"/>
      <c r="B26" s="346" t="s">
        <v>60</v>
      </c>
      <c r="C26" s="363">
        <f>C24</f>
        <v>162.13</v>
      </c>
      <c r="D26" s="364"/>
      <c r="E26" s="364"/>
      <c r="F26" s="365"/>
      <c r="G26" s="363">
        <f>G24</f>
        <v>162.13210999999984</v>
      </c>
      <c r="H26" s="364"/>
      <c r="I26" s="364"/>
      <c r="J26" s="366"/>
      <c r="K26" s="367">
        <f>K24</f>
        <v>162.13210999999984</v>
      </c>
      <c r="L26" s="364"/>
      <c r="M26" s="364"/>
      <c r="N26" s="365"/>
      <c r="O26" s="367">
        <f>O24</f>
        <v>162.1</v>
      </c>
      <c r="P26" s="364"/>
      <c r="Q26" s="364"/>
      <c r="R26" s="365"/>
      <c r="S26" s="367">
        <f>S24</f>
        <v>162.1</v>
      </c>
      <c r="T26" s="364"/>
      <c r="U26" s="364"/>
      <c r="V26" s="365"/>
      <c r="W26" s="367">
        <f>W24</f>
        <v>162.13</v>
      </c>
      <c r="X26" s="364"/>
      <c r="Y26" s="364"/>
      <c r="Z26" s="365"/>
      <c r="AA26" s="317"/>
      <c r="AB26" s="317"/>
      <c r="AC26" s="317"/>
      <c r="AD26" s="317"/>
      <c r="AE26" s="317"/>
      <c r="AF26" s="317"/>
      <c r="AG26" s="317"/>
      <c r="AH26" s="317"/>
      <c r="AI26" s="317"/>
      <c r="AJ26" s="317"/>
    </row>
    <row r="27" spans="1:36" s="291" customFormat="1" ht="33.75" customHeight="1" x14ac:dyDescent="0.2">
      <c r="C27" s="422"/>
    </row>
    <row r="28" spans="1:36" s="296" customFormat="1" ht="20.25" customHeight="1" x14ac:dyDescent="0.15">
      <c r="A28" s="294"/>
      <c r="B28" s="368"/>
      <c r="C28" s="617" t="s">
        <v>20</v>
      </c>
      <c r="D28" s="617"/>
      <c r="E28" s="617"/>
      <c r="F28" s="617"/>
      <c r="G28" s="617" t="s">
        <v>21</v>
      </c>
      <c r="H28" s="617"/>
      <c r="I28" s="617"/>
      <c r="J28" s="617" t="s">
        <v>20</v>
      </c>
      <c r="K28" s="617" t="s">
        <v>22</v>
      </c>
      <c r="L28" s="617"/>
      <c r="M28" s="617"/>
      <c r="N28" s="617" t="s">
        <v>20</v>
      </c>
      <c r="O28" s="617" t="s">
        <v>23</v>
      </c>
      <c r="P28" s="617"/>
      <c r="Q28" s="617"/>
      <c r="R28" s="617" t="s">
        <v>20</v>
      </c>
      <c r="S28" s="617" t="s">
        <v>24</v>
      </c>
      <c r="T28" s="617"/>
      <c r="U28" s="617"/>
      <c r="V28" s="617" t="s">
        <v>20</v>
      </c>
      <c r="W28" s="617" t="s">
        <v>25</v>
      </c>
      <c r="X28" s="617"/>
      <c r="Y28" s="617"/>
      <c r="Z28" s="617" t="s">
        <v>20</v>
      </c>
      <c r="AA28" s="294"/>
      <c r="AB28" s="294"/>
      <c r="AC28" s="294"/>
      <c r="AD28" s="294"/>
      <c r="AE28" s="294"/>
      <c r="AF28" s="294"/>
      <c r="AG28" s="294"/>
      <c r="AH28" s="294"/>
      <c r="AI28" s="294"/>
      <c r="AJ28" s="294"/>
    </row>
    <row r="29" spans="1:36" ht="38.25" x14ac:dyDescent="0.2">
      <c r="B29" s="297" t="s">
        <v>45</v>
      </c>
      <c r="C29" s="298" t="s">
        <v>46</v>
      </c>
      <c r="D29" s="299" t="s">
        <v>47</v>
      </c>
      <c r="E29" s="299" t="s">
        <v>48</v>
      </c>
      <c r="F29" s="300" t="s">
        <v>49</v>
      </c>
      <c r="G29" s="298" t="s">
        <v>46</v>
      </c>
      <c r="H29" s="299" t="s">
        <v>47</v>
      </c>
      <c r="I29" s="299" t="s">
        <v>48</v>
      </c>
      <c r="J29" s="300" t="s">
        <v>49</v>
      </c>
      <c r="K29" s="298" t="s">
        <v>46</v>
      </c>
      <c r="L29" s="299" t="s">
        <v>47</v>
      </c>
      <c r="M29" s="299" t="s">
        <v>48</v>
      </c>
      <c r="N29" s="300" t="s">
        <v>49</v>
      </c>
      <c r="O29" s="298" t="s">
        <v>46</v>
      </c>
      <c r="P29" s="299" t="s">
        <v>47</v>
      </c>
      <c r="Q29" s="299" t="s">
        <v>48</v>
      </c>
      <c r="R29" s="300" t="s">
        <v>49</v>
      </c>
      <c r="S29" s="298" t="s">
        <v>46</v>
      </c>
      <c r="T29" s="299" t="s">
        <v>47</v>
      </c>
      <c r="U29" s="299" t="s">
        <v>48</v>
      </c>
      <c r="V29" s="300" t="s">
        <v>49</v>
      </c>
      <c r="W29" s="298" t="s">
        <v>46</v>
      </c>
      <c r="X29" s="299" t="s">
        <v>47</v>
      </c>
      <c r="Y29" s="299" t="s">
        <v>48</v>
      </c>
      <c r="Z29" s="300" t="s">
        <v>49</v>
      </c>
    </row>
    <row r="30" spans="1:36" x14ac:dyDescent="0.2">
      <c r="B30" s="302" t="s">
        <v>50</v>
      </c>
      <c r="C30" s="303"/>
      <c r="D30" s="518">
        <v>0</v>
      </c>
      <c r="E30" s="518">
        <v>0</v>
      </c>
      <c r="F30" s="105">
        <f t="shared" ref="F30:F35" si="6">SUM(C30:E30)</f>
        <v>0</v>
      </c>
      <c r="G30" s="304"/>
      <c r="H30" s="518">
        <v>0</v>
      </c>
      <c r="I30" s="518">
        <v>0</v>
      </c>
      <c r="J30" s="105">
        <f t="shared" ref="J30:J35" si="7">SUM(G30:I30)</f>
        <v>0</v>
      </c>
      <c r="K30" s="304"/>
      <c r="L30" s="518">
        <v>0</v>
      </c>
      <c r="M30" s="518">
        <v>0</v>
      </c>
      <c r="N30" s="305">
        <f t="shared" ref="N30:N35" si="8">SUM(L30:M30)</f>
        <v>0</v>
      </c>
      <c r="O30" s="306"/>
      <c r="P30" s="518">
        <v>0</v>
      </c>
      <c r="Q30" s="518">
        <v>0</v>
      </c>
      <c r="R30" s="305">
        <f t="shared" ref="R30:R34" si="9">SUM(P30:Q30)</f>
        <v>0</v>
      </c>
      <c r="S30" s="306"/>
      <c r="T30" s="518">
        <v>0</v>
      </c>
      <c r="U30" s="518">
        <v>0</v>
      </c>
      <c r="V30" s="305">
        <f t="shared" ref="V30:V31" si="10">SUM(T30:U30)</f>
        <v>0</v>
      </c>
      <c r="W30" s="306"/>
      <c r="X30" s="518">
        <v>0</v>
      </c>
      <c r="Y30" s="518">
        <v>0</v>
      </c>
      <c r="Z30" s="305">
        <f t="shared" ref="Z30:Z35" si="11">SUM(X30:Y30)</f>
        <v>0</v>
      </c>
    </row>
    <row r="31" spans="1:36" x14ac:dyDescent="0.2">
      <c r="B31" s="307" t="s">
        <v>51</v>
      </c>
      <c r="C31" s="308"/>
      <c r="D31" s="520">
        <v>0</v>
      </c>
      <c r="E31" s="520">
        <v>0</v>
      </c>
      <c r="F31" s="112">
        <f t="shared" si="6"/>
        <v>0</v>
      </c>
      <c r="G31" s="309"/>
      <c r="H31" s="520">
        <v>0</v>
      </c>
      <c r="I31" s="520">
        <v>0</v>
      </c>
      <c r="J31" s="112">
        <f t="shared" si="7"/>
        <v>0</v>
      </c>
      <c r="K31" s="309"/>
      <c r="L31" s="520">
        <v>0</v>
      </c>
      <c r="M31" s="520">
        <v>0</v>
      </c>
      <c r="N31" s="310">
        <f t="shared" si="8"/>
        <v>0</v>
      </c>
      <c r="O31" s="311"/>
      <c r="P31" s="520">
        <v>0</v>
      </c>
      <c r="Q31" s="520">
        <v>0</v>
      </c>
      <c r="R31" s="310">
        <f t="shared" si="9"/>
        <v>0</v>
      </c>
      <c r="S31" s="311"/>
      <c r="T31" s="520">
        <v>0</v>
      </c>
      <c r="U31" s="520">
        <v>0</v>
      </c>
      <c r="V31" s="310">
        <f t="shared" si="10"/>
        <v>0</v>
      </c>
      <c r="W31" s="311"/>
      <c r="X31" s="520">
        <v>0</v>
      </c>
      <c r="Y31" s="520">
        <v>0</v>
      </c>
      <c r="Z31" s="310">
        <f t="shared" si="11"/>
        <v>0</v>
      </c>
    </row>
    <row r="32" spans="1:36" x14ac:dyDescent="0.2">
      <c r="B32" s="307" t="s">
        <v>52</v>
      </c>
      <c r="C32" s="308"/>
      <c r="D32" s="520">
        <v>0</v>
      </c>
      <c r="E32" s="520">
        <v>0</v>
      </c>
      <c r="F32" s="112">
        <f t="shared" si="6"/>
        <v>0</v>
      </c>
      <c r="G32" s="309"/>
      <c r="H32" s="520">
        <v>0</v>
      </c>
      <c r="I32" s="520">
        <v>0</v>
      </c>
      <c r="J32" s="112">
        <f t="shared" si="7"/>
        <v>0</v>
      </c>
      <c r="K32" s="309"/>
      <c r="L32" s="520">
        <v>0</v>
      </c>
      <c r="M32" s="520">
        <v>0</v>
      </c>
      <c r="N32" s="310">
        <f t="shared" si="8"/>
        <v>0</v>
      </c>
      <c r="O32" s="311"/>
      <c r="P32" s="520">
        <v>0</v>
      </c>
      <c r="Q32" s="520">
        <v>0</v>
      </c>
      <c r="R32" s="310">
        <f t="shared" si="9"/>
        <v>0</v>
      </c>
      <c r="S32" s="311"/>
      <c r="T32" s="520">
        <v>0</v>
      </c>
      <c r="U32" s="520">
        <v>0</v>
      </c>
      <c r="V32" s="310">
        <f>SUM(T32:U32)</f>
        <v>0</v>
      </c>
      <c r="W32" s="311"/>
      <c r="X32" s="520">
        <v>0</v>
      </c>
      <c r="Y32" s="520">
        <v>0</v>
      </c>
      <c r="Z32" s="310">
        <f t="shared" si="11"/>
        <v>0</v>
      </c>
    </row>
    <row r="33" spans="1:36" x14ac:dyDescent="0.2">
      <c r="B33" s="307" t="s">
        <v>322</v>
      </c>
      <c r="C33" s="308"/>
      <c r="D33" s="520">
        <v>0</v>
      </c>
      <c r="E33" s="520">
        <v>0</v>
      </c>
      <c r="F33" s="112">
        <f t="shared" si="6"/>
        <v>0</v>
      </c>
      <c r="G33" s="309"/>
      <c r="H33" s="520">
        <v>0</v>
      </c>
      <c r="I33" s="520">
        <v>0</v>
      </c>
      <c r="J33" s="112">
        <f t="shared" si="7"/>
        <v>0</v>
      </c>
      <c r="K33" s="309"/>
      <c r="L33" s="520">
        <v>0</v>
      </c>
      <c r="M33" s="520">
        <v>0</v>
      </c>
      <c r="N33" s="310">
        <f t="shared" si="8"/>
        <v>0</v>
      </c>
      <c r="O33" s="311"/>
      <c r="P33" s="520">
        <v>0</v>
      </c>
      <c r="Q33" s="520">
        <v>0</v>
      </c>
      <c r="R33" s="310">
        <f t="shared" si="9"/>
        <v>0</v>
      </c>
      <c r="S33" s="311"/>
      <c r="T33" s="520">
        <v>0</v>
      </c>
      <c r="U33" s="520">
        <v>0</v>
      </c>
      <c r="V33" s="310">
        <f t="shared" ref="V33:V35" si="12">SUM(T33:U33)</f>
        <v>0</v>
      </c>
      <c r="W33" s="311"/>
      <c r="X33" s="520">
        <v>0</v>
      </c>
      <c r="Y33" s="520">
        <v>0</v>
      </c>
      <c r="Z33" s="310">
        <f t="shared" si="11"/>
        <v>0</v>
      </c>
    </row>
    <row r="34" spans="1:36" x14ac:dyDescent="0.2">
      <c r="B34" s="307" t="s">
        <v>53</v>
      </c>
      <c r="C34" s="308"/>
      <c r="D34" s="520">
        <v>0</v>
      </c>
      <c r="E34" s="520">
        <v>0</v>
      </c>
      <c r="F34" s="112">
        <f t="shared" si="6"/>
        <v>0</v>
      </c>
      <c r="G34" s="309"/>
      <c r="H34" s="520">
        <v>0</v>
      </c>
      <c r="I34" s="520">
        <v>0</v>
      </c>
      <c r="J34" s="112">
        <f t="shared" si="7"/>
        <v>0</v>
      </c>
      <c r="K34" s="309"/>
      <c r="L34" s="520">
        <v>0</v>
      </c>
      <c r="M34" s="520">
        <v>0</v>
      </c>
      <c r="N34" s="310">
        <f t="shared" si="8"/>
        <v>0</v>
      </c>
      <c r="O34" s="311"/>
      <c r="P34" s="520">
        <v>0</v>
      </c>
      <c r="Q34" s="520">
        <v>0</v>
      </c>
      <c r="R34" s="310">
        <f t="shared" si="9"/>
        <v>0</v>
      </c>
      <c r="S34" s="311"/>
      <c r="T34" s="520">
        <v>0</v>
      </c>
      <c r="U34" s="520">
        <v>0</v>
      </c>
      <c r="V34" s="310">
        <f t="shared" si="12"/>
        <v>0</v>
      </c>
      <c r="W34" s="311"/>
      <c r="X34" s="520">
        <v>0</v>
      </c>
      <c r="Y34" s="520">
        <v>0</v>
      </c>
      <c r="Z34" s="310">
        <f t="shared" si="11"/>
        <v>0</v>
      </c>
    </row>
    <row r="35" spans="1:36" x14ac:dyDescent="0.2">
      <c r="B35" s="312" t="s">
        <v>17</v>
      </c>
      <c r="C35" s="313"/>
      <c r="D35" s="522">
        <v>0</v>
      </c>
      <c r="E35" s="522">
        <v>0</v>
      </c>
      <c r="F35" s="119">
        <f t="shared" si="6"/>
        <v>0</v>
      </c>
      <c r="G35" s="314"/>
      <c r="H35" s="522">
        <v>0</v>
      </c>
      <c r="I35" s="522">
        <v>0</v>
      </c>
      <c r="J35" s="119">
        <f t="shared" si="7"/>
        <v>0</v>
      </c>
      <c r="K35" s="314"/>
      <c r="L35" s="522">
        <v>0</v>
      </c>
      <c r="M35" s="522">
        <v>0</v>
      </c>
      <c r="N35" s="315">
        <f t="shared" si="8"/>
        <v>0</v>
      </c>
      <c r="O35" s="316"/>
      <c r="P35" s="522">
        <v>0</v>
      </c>
      <c r="Q35" s="522">
        <v>0</v>
      </c>
      <c r="R35" s="369">
        <v>0</v>
      </c>
      <c r="S35" s="316"/>
      <c r="T35" s="522">
        <v>0</v>
      </c>
      <c r="U35" s="522">
        <v>0</v>
      </c>
      <c r="V35" s="315">
        <f t="shared" si="12"/>
        <v>0</v>
      </c>
      <c r="W35" s="316"/>
      <c r="X35" s="522">
        <v>0</v>
      </c>
      <c r="Y35" s="522">
        <v>0</v>
      </c>
      <c r="Z35" s="315">
        <f t="shared" si="11"/>
        <v>0</v>
      </c>
    </row>
    <row r="36" spans="1:36" s="325" customFormat="1" x14ac:dyDescent="0.2">
      <c r="A36" s="317"/>
      <c r="B36" s="318" t="s">
        <v>54</v>
      </c>
      <c r="C36" s="319"/>
      <c r="D36" s="320">
        <f>SUM(D30:D35)</f>
        <v>0</v>
      </c>
      <c r="E36" s="320">
        <f>SUM(E30:E35)</f>
        <v>0</v>
      </c>
      <c r="F36" s="321">
        <f>SUM(F30:F35)</f>
        <v>0</v>
      </c>
      <c r="G36" s="318"/>
      <c r="H36" s="320">
        <f>SUM(H30:H35)</f>
        <v>0</v>
      </c>
      <c r="I36" s="320">
        <f>SUM(I30:I35)</f>
        <v>0</v>
      </c>
      <c r="J36" s="322">
        <f>SUM(J30:J35)</f>
        <v>0</v>
      </c>
      <c r="K36" s="323"/>
      <c r="L36" s="324">
        <f>SUM(L30:L35)</f>
        <v>0</v>
      </c>
      <c r="M36" s="324">
        <f>SUM(M30:M35)</f>
        <v>0</v>
      </c>
      <c r="N36" s="322">
        <f>SUM(N30:N35)</f>
        <v>0</v>
      </c>
      <c r="O36" s="323"/>
      <c r="P36" s="324">
        <f>SUM(P30:P35)</f>
        <v>0</v>
      </c>
      <c r="Q36" s="324">
        <f>SUM(Q30:Q35)</f>
        <v>0</v>
      </c>
      <c r="R36" s="322">
        <f>SUM(R30:R35)</f>
        <v>0</v>
      </c>
      <c r="S36" s="323"/>
      <c r="T36" s="324">
        <f>SUM(T30:T35)</f>
        <v>0</v>
      </c>
      <c r="U36" s="324">
        <f>SUM(U30:U35)</f>
        <v>0</v>
      </c>
      <c r="V36" s="322">
        <f>SUM(V30:V35)</f>
        <v>0</v>
      </c>
      <c r="W36" s="323"/>
      <c r="X36" s="324">
        <f>SUM(X30:X35)</f>
        <v>0</v>
      </c>
      <c r="Y36" s="324">
        <f>SUM(Y30:Y35)</f>
        <v>0</v>
      </c>
      <c r="Z36" s="322">
        <f>SUM(Z30:Z35)</f>
        <v>0</v>
      </c>
      <c r="AA36" s="317"/>
      <c r="AB36" s="317"/>
      <c r="AC36" s="317"/>
      <c r="AD36" s="317"/>
      <c r="AE36" s="317"/>
      <c r="AF36" s="317"/>
      <c r="AG36" s="317"/>
      <c r="AH36" s="317"/>
      <c r="AI36" s="317"/>
      <c r="AJ36" s="317"/>
    </row>
    <row r="37" spans="1:36" ht="2.1" customHeight="1" x14ac:dyDescent="0.2">
      <c r="B37" s="326"/>
      <c r="C37" s="326"/>
      <c r="D37" s="327"/>
      <c r="E37" s="327"/>
      <c r="F37" s="328"/>
      <c r="G37" s="326"/>
      <c r="H37" s="329"/>
      <c r="I37" s="329"/>
      <c r="J37" s="330"/>
      <c r="K37" s="331"/>
      <c r="L37" s="329"/>
      <c r="M37" s="332"/>
      <c r="N37" s="330"/>
      <c r="O37" s="331"/>
      <c r="P37" s="329"/>
      <c r="Q37" s="332"/>
      <c r="R37" s="330"/>
      <c r="S37" s="331"/>
      <c r="T37" s="329"/>
      <c r="U37" s="332"/>
      <c r="V37" s="330"/>
      <c r="W37" s="331"/>
      <c r="X37" s="329"/>
      <c r="Y37" s="332"/>
      <c r="Z37" s="330"/>
    </row>
    <row r="38" spans="1:36" x14ac:dyDescent="0.2">
      <c r="B38" s="333" t="s">
        <v>12</v>
      </c>
      <c r="C38" s="333"/>
      <c r="D38" s="334"/>
      <c r="E38" s="334"/>
      <c r="F38" s="333"/>
      <c r="G38" s="333"/>
      <c r="H38" s="335"/>
      <c r="I38" s="336"/>
      <c r="J38" s="336"/>
      <c r="K38" s="336"/>
      <c r="L38" s="335"/>
      <c r="M38" s="336"/>
      <c r="N38" s="337"/>
      <c r="O38" s="336"/>
      <c r="P38" s="335"/>
      <c r="Q38" s="336"/>
      <c r="R38" s="337"/>
      <c r="S38" s="336"/>
      <c r="T38" s="335"/>
      <c r="U38" s="336"/>
      <c r="V38" s="337"/>
      <c r="W38" s="336"/>
      <c r="X38" s="335"/>
      <c r="Y38" s="336"/>
      <c r="Z38" s="337"/>
    </row>
    <row r="39" spans="1:36" x14ac:dyDescent="0.2">
      <c r="B39" s="302" t="s">
        <v>55</v>
      </c>
      <c r="C39" s="303"/>
      <c r="D39" s="104">
        <v>0</v>
      </c>
      <c r="E39" s="104">
        <v>0</v>
      </c>
      <c r="F39" s="105">
        <f>SUM(C39:E39)</f>
        <v>0</v>
      </c>
      <c r="G39" s="304"/>
      <c r="H39" s="104">
        <v>0</v>
      </c>
      <c r="I39" s="104">
        <v>0</v>
      </c>
      <c r="J39" s="105">
        <v>0</v>
      </c>
      <c r="K39" s="306"/>
      <c r="L39" s="104">
        <v>0</v>
      </c>
      <c r="M39" s="104">
        <v>0</v>
      </c>
      <c r="N39" s="305">
        <f>SUM(L39:M39)</f>
        <v>0</v>
      </c>
      <c r="O39" s="306"/>
      <c r="P39" s="144">
        <v>0</v>
      </c>
      <c r="Q39" s="144">
        <v>0</v>
      </c>
      <c r="R39" s="305">
        <f>SUM(P39:Q39)</f>
        <v>0</v>
      </c>
      <c r="S39" s="306"/>
      <c r="T39" s="144">
        <v>0</v>
      </c>
      <c r="U39" s="144">
        <v>0</v>
      </c>
      <c r="V39" s="305">
        <f>SUM(T39:U39)</f>
        <v>0</v>
      </c>
      <c r="W39" s="306"/>
      <c r="X39" s="144">
        <v>0</v>
      </c>
      <c r="Y39" s="144">
        <v>0</v>
      </c>
      <c r="Z39" s="305">
        <f>SUM(X39:Y39)</f>
        <v>0</v>
      </c>
    </row>
    <row r="40" spans="1:36" x14ac:dyDescent="0.2">
      <c r="B40" s="307" t="s">
        <v>56</v>
      </c>
      <c r="C40" s="308"/>
      <c r="D40" s="111">
        <v>0</v>
      </c>
      <c r="E40" s="111">
        <v>0</v>
      </c>
      <c r="F40" s="112">
        <f>SUM(C40:E40)</f>
        <v>0</v>
      </c>
      <c r="G40" s="309"/>
      <c r="H40" s="111">
        <v>0</v>
      </c>
      <c r="I40" s="111">
        <v>0</v>
      </c>
      <c r="J40" s="112">
        <v>0</v>
      </c>
      <c r="K40" s="311"/>
      <c r="L40" s="111">
        <v>0</v>
      </c>
      <c r="M40" s="111">
        <v>0</v>
      </c>
      <c r="N40" s="310">
        <f>SUM(L40:M40)</f>
        <v>0</v>
      </c>
      <c r="O40" s="311"/>
      <c r="P40" s="145">
        <v>0</v>
      </c>
      <c r="Q40" s="145">
        <v>0</v>
      </c>
      <c r="R40" s="310">
        <f>SUM(P40:Q40)</f>
        <v>0</v>
      </c>
      <c r="S40" s="311"/>
      <c r="T40" s="145">
        <v>0</v>
      </c>
      <c r="U40" s="145">
        <v>0</v>
      </c>
      <c r="V40" s="310">
        <f>SUM(T40:U40)</f>
        <v>0</v>
      </c>
      <c r="W40" s="311"/>
      <c r="X40" s="145">
        <v>0</v>
      </c>
      <c r="Y40" s="145">
        <v>0</v>
      </c>
      <c r="Z40" s="310">
        <f>SUM(X40:Y40)</f>
        <v>0</v>
      </c>
    </row>
    <row r="41" spans="1:36" x14ac:dyDescent="0.2">
      <c r="B41" s="307" t="s">
        <v>57</v>
      </c>
      <c r="C41" s="308"/>
      <c r="D41" s="111">
        <v>0</v>
      </c>
      <c r="E41" s="111">
        <v>0</v>
      </c>
      <c r="F41" s="112">
        <f>SUM(C41:E41)</f>
        <v>0</v>
      </c>
      <c r="G41" s="309"/>
      <c r="H41" s="111">
        <v>0</v>
      </c>
      <c r="I41" s="111">
        <v>0</v>
      </c>
      <c r="J41" s="112">
        <v>0</v>
      </c>
      <c r="K41" s="311"/>
      <c r="L41" s="111">
        <v>0</v>
      </c>
      <c r="M41" s="111">
        <v>0</v>
      </c>
      <c r="N41" s="310">
        <f>SUM(L41:M41)</f>
        <v>0</v>
      </c>
      <c r="O41" s="311"/>
      <c r="P41" s="145">
        <v>0</v>
      </c>
      <c r="Q41" s="145">
        <v>0</v>
      </c>
      <c r="R41" s="310">
        <f>SUM(P41:Q41)</f>
        <v>0</v>
      </c>
      <c r="S41" s="311"/>
      <c r="T41" s="145">
        <v>0</v>
      </c>
      <c r="U41" s="145">
        <v>0</v>
      </c>
      <c r="V41" s="310">
        <f>SUM(T41:U41)</f>
        <v>0</v>
      </c>
      <c r="W41" s="311"/>
      <c r="X41" s="145">
        <v>0</v>
      </c>
      <c r="Y41" s="145">
        <v>0</v>
      </c>
      <c r="Z41" s="310">
        <f>SUM(X41:Y41)</f>
        <v>0</v>
      </c>
    </row>
    <row r="42" spans="1:36" x14ac:dyDescent="0.2">
      <c r="B42" s="312" t="s">
        <v>13</v>
      </c>
      <c r="C42" s="338"/>
      <c r="D42" s="118">
        <v>0</v>
      </c>
      <c r="E42" s="118">
        <v>0</v>
      </c>
      <c r="F42" s="119">
        <f>SUM(C42:E42)</f>
        <v>0</v>
      </c>
      <c r="G42" s="314"/>
      <c r="H42" s="118">
        <v>0</v>
      </c>
      <c r="I42" s="118">
        <v>0</v>
      </c>
      <c r="J42" s="119">
        <v>0</v>
      </c>
      <c r="K42" s="316"/>
      <c r="L42" s="118">
        <v>0</v>
      </c>
      <c r="M42" s="118">
        <v>0</v>
      </c>
      <c r="N42" s="315">
        <f>SUM(L42:M42)</f>
        <v>0</v>
      </c>
      <c r="O42" s="316"/>
      <c r="P42" s="147">
        <v>0</v>
      </c>
      <c r="Q42" s="147">
        <v>0</v>
      </c>
      <c r="R42" s="315">
        <f>SUM(P42:Q42)</f>
        <v>0</v>
      </c>
      <c r="S42" s="316"/>
      <c r="T42" s="147">
        <v>0</v>
      </c>
      <c r="U42" s="147">
        <v>0</v>
      </c>
      <c r="V42" s="315">
        <f>SUM(T42:U42)</f>
        <v>0</v>
      </c>
      <c r="W42" s="316"/>
      <c r="X42" s="147">
        <v>0</v>
      </c>
      <c r="Y42" s="147">
        <v>0</v>
      </c>
      <c r="Z42" s="315">
        <f>SUM(X42:Y42)</f>
        <v>0</v>
      </c>
    </row>
    <row r="43" spans="1:36" s="325" customFormat="1" x14ac:dyDescent="0.2">
      <c r="A43" s="317"/>
      <c r="B43" s="318" t="s">
        <v>54</v>
      </c>
      <c r="C43" s="319"/>
      <c r="D43" s="320">
        <f>SUM(D39:D42)</f>
        <v>0</v>
      </c>
      <c r="E43" s="320">
        <f>SUM(E39:E42)</f>
        <v>0</v>
      </c>
      <c r="F43" s="321">
        <f>SUM(F39:F42)</f>
        <v>0</v>
      </c>
      <c r="G43" s="318"/>
      <c r="H43" s="339">
        <v>0</v>
      </c>
      <c r="I43" s="339">
        <v>0</v>
      </c>
      <c r="J43" s="322">
        <v>0</v>
      </c>
      <c r="K43" s="323"/>
      <c r="L43" s="339">
        <f>SUM(L39:L42)</f>
        <v>0</v>
      </c>
      <c r="M43" s="339">
        <f>SUM(M39:M42)</f>
        <v>0</v>
      </c>
      <c r="N43" s="322">
        <f>SUM(N39:N42)</f>
        <v>0</v>
      </c>
      <c r="O43" s="323"/>
      <c r="P43" s="339">
        <f>SUM(P39:P42)</f>
        <v>0</v>
      </c>
      <c r="Q43" s="339">
        <f>SUM(Q39:Q42)</f>
        <v>0</v>
      </c>
      <c r="R43" s="322">
        <f>SUM(R39:R42)</f>
        <v>0</v>
      </c>
      <c r="S43" s="323"/>
      <c r="T43" s="339">
        <f>SUM(T39:T42)</f>
        <v>0</v>
      </c>
      <c r="U43" s="339">
        <f>SUM(U39:U42)</f>
        <v>0</v>
      </c>
      <c r="V43" s="322">
        <f>SUM(V39:V42)</f>
        <v>0</v>
      </c>
      <c r="W43" s="323"/>
      <c r="X43" s="339">
        <f>SUM(X39:X42)</f>
        <v>0</v>
      </c>
      <c r="Y43" s="339">
        <f>SUM(Y39:Y42)</f>
        <v>0</v>
      </c>
      <c r="Z43" s="322">
        <f>SUM(Z39:Z42)</f>
        <v>0</v>
      </c>
      <c r="AA43" s="317"/>
      <c r="AB43" s="317"/>
      <c r="AC43" s="317"/>
      <c r="AD43" s="317"/>
      <c r="AE43" s="317"/>
      <c r="AF43" s="317"/>
      <c r="AG43" s="317"/>
      <c r="AH43" s="317"/>
      <c r="AI43" s="317"/>
      <c r="AJ43" s="317"/>
    </row>
    <row r="44" spans="1:36" ht="2.1" customHeight="1" x14ac:dyDescent="0.2">
      <c r="B44" s="326"/>
      <c r="C44" s="326"/>
      <c r="D44" s="327"/>
      <c r="E44" s="327"/>
      <c r="F44" s="328"/>
      <c r="G44" s="326"/>
      <c r="H44" s="329"/>
      <c r="I44" s="329"/>
      <c r="J44" s="330"/>
      <c r="K44" s="331"/>
      <c r="L44" s="329"/>
      <c r="M44" s="332"/>
      <c r="N44" s="330"/>
      <c r="O44" s="331"/>
      <c r="P44" s="329"/>
      <c r="Q44" s="332"/>
      <c r="R44" s="330"/>
      <c r="S44" s="331"/>
      <c r="T44" s="329"/>
      <c r="U44" s="332"/>
      <c r="V44" s="330"/>
      <c r="W44" s="331"/>
      <c r="X44" s="329"/>
      <c r="Y44" s="332"/>
      <c r="Z44" s="330"/>
    </row>
    <row r="45" spans="1:36" s="340" customFormat="1" ht="3" customHeight="1" x14ac:dyDescent="0.2">
      <c r="B45" s="341"/>
      <c r="C45" s="341"/>
      <c r="D45" s="342"/>
      <c r="E45" s="342"/>
      <c r="F45" s="343"/>
      <c r="G45" s="341"/>
      <c r="H45" s="344"/>
      <c r="I45" s="344"/>
      <c r="J45" s="337"/>
      <c r="K45" s="337"/>
      <c r="L45" s="344"/>
      <c r="M45" s="345"/>
      <c r="N45" s="337"/>
      <c r="O45" s="337"/>
      <c r="P45" s="344"/>
      <c r="Q45" s="345"/>
      <c r="R45" s="337"/>
      <c r="S45" s="337"/>
      <c r="T45" s="344"/>
      <c r="U45" s="345"/>
      <c r="V45" s="337"/>
      <c r="W45" s="337"/>
      <c r="X45" s="344"/>
      <c r="Y45" s="345"/>
      <c r="Z45" s="337"/>
    </row>
    <row r="46" spans="1:36" s="325" customFormat="1" x14ac:dyDescent="0.2">
      <c r="A46" s="317"/>
      <c r="B46" s="346" t="s">
        <v>49</v>
      </c>
      <c r="C46" s="346"/>
      <c r="D46" s="347">
        <f>D36+D43</f>
        <v>0</v>
      </c>
      <c r="E46" s="347">
        <f>E36+E43</f>
        <v>0</v>
      </c>
      <c r="F46" s="348">
        <f>F36+F43</f>
        <v>0</v>
      </c>
      <c r="G46" s="346"/>
      <c r="H46" s="347">
        <f>H36+H43</f>
        <v>0</v>
      </c>
      <c r="I46" s="347">
        <f>I36+I43</f>
        <v>0</v>
      </c>
      <c r="J46" s="348">
        <f>J36+J43</f>
        <v>0</v>
      </c>
      <c r="K46" s="352"/>
      <c r="L46" s="349">
        <f>L36+L43</f>
        <v>0</v>
      </c>
      <c r="M46" s="350">
        <f>M36+M43</f>
        <v>0</v>
      </c>
      <c r="N46" s="351">
        <f>N36+N43</f>
        <v>0</v>
      </c>
      <c r="O46" s="352"/>
      <c r="P46" s="349">
        <f>P36+P43</f>
        <v>0</v>
      </c>
      <c r="Q46" s="350">
        <f>Q36+Q43</f>
        <v>0</v>
      </c>
      <c r="R46" s="351">
        <f>R36+R43</f>
        <v>0</v>
      </c>
      <c r="S46" s="352"/>
      <c r="T46" s="349">
        <f>T36+T43</f>
        <v>0</v>
      </c>
      <c r="U46" s="350">
        <f>U36+U43</f>
        <v>0</v>
      </c>
      <c r="V46" s="351">
        <f>V36+V43</f>
        <v>0</v>
      </c>
      <c r="W46" s="352"/>
      <c r="X46" s="349">
        <f>X36+X43</f>
        <v>0</v>
      </c>
      <c r="Y46" s="350">
        <f>Y36+Y43</f>
        <v>0</v>
      </c>
      <c r="Z46" s="351">
        <f>Z36+Z43</f>
        <v>0</v>
      </c>
      <c r="AA46" s="317"/>
      <c r="AB46" s="317"/>
      <c r="AC46" s="317"/>
      <c r="AD46" s="317"/>
      <c r="AE46" s="317"/>
      <c r="AF46" s="317"/>
      <c r="AG46" s="317"/>
      <c r="AH46" s="317"/>
      <c r="AI46" s="317"/>
      <c r="AJ46" s="317"/>
    </row>
    <row r="47" spans="1:36" s="373" customFormat="1" x14ac:dyDescent="0.2">
      <c r="A47" s="370"/>
      <c r="B47" s="353" t="s">
        <v>58</v>
      </c>
      <c r="C47" s="371"/>
      <c r="D47" s="186"/>
      <c r="E47" s="186"/>
      <c r="F47" s="187"/>
      <c r="G47" s="371"/>
      <c r="H47" s="188"/>
      <c r="I47" s="188"/>
      <c r="J47" s="372"/>
      <c r="K47" s="372"/>
      <c r="L47" s="188"/>
      <c r="M47" s="188"/>
      <c r="N47" s="372"/>
      <c r="O47" s="372"/>
      <c r="P47" s="188"/>
      <c r="Q47" s="188"/>
      <c r="R47" s="372"/>
      <c r="S47" s="372"/>
      <c r="T47" s="188"/>
      <c r="U47" s="188"/>
      <c r="V47" s="372"/>
      <c r="W47" s="372"/>
      <c r="X47" s="188"/>
      <c r="Y47" s="188"/>
      <c r="Z47" s="372"/>
      <c r="AA47" s="370"/>
      <c r="AB47" s="370"/>
      <c r="AC47" s="370"/>
      <c r="AD47" s="370"/>
      <c r="AE47" s="370"/>
      <c r="AF47" s="370"/>
      <c r="AG47" s="370"/>
      <c r="AH47" s="370"/>
      <c r="AI47" s="370"/>
      <c r="AJ47" s="370"/>
    </row>
    <row r="48" spans="1:36" ht="18.75" customHeight="1" x14ac:dyDescent="0.2">
      <c r="B48" s="356" t="s">
        <v>59</v>
      </c>
      <c r="C48" s="357">
        <v>0</v>
      </c>
      <c r="D48" s="358"/>
      <c r="E48" s="359">
        <v>0</v>
      </c>
      <c r="F48" s="171"/>
      <c r="G48" s="357">
        <v>0</v>
      </c>
      <c r="H48" s="172"/>
      <c r="I48" s="172">
        <v>0</v>
      </c>
      <c r="J48" s="360"/>
      <c r="K48" s="357">
        <v>0</v>
      </c>
      <c r="L48" s="172"/>
      <c r="M48" s="359">
        <v>0</v>
      </c>
      <c r="N48" s="360"/>
      <c r="O48" s="357">
        <v>0</v>
      </c>
      <c r="P48" s="172"/>
      <c r="Q48" s="359">
        <v>0</v>
      </c>
      <c r="R48" s="360"/>
      <c r="S48" s="357">
        <v>0</v>
      </c>
      <c r="T48" s="172"/>
      <c r="U48" s="359">
        <v>0</v>
      </c>
      <c r="V48" s="360"/>
      <c r="W48" s="357">
        <v>0</v>
      </c>
      <c r="X48" s="172"/>
      <c r="Y48" s="359">
        <v>0</v>
      </c>
      <c r="Z48" s="360"/>
    </row>
    <row r="49" spans="1:36" s="325" customFormat="1" x14ac:dyDescent="0.2">
      <c r="A49" s="317"/>
      <c r="B49" s="361" t="s">
        <v>54</v>
      </c>
      <c r="C49" s="362">
        <f>SUM(C48)</f>
        <v>0</v>
      </c>
      <c r="D49" s="347"/>
      <c r="E49" s="347">
        <f>E48</f>
        <v>0</v>
      </c>
      <c r="F49" s="348"/>
      <c r="G49" s="362">
        <f>G48</f>
        <v>0</v>
      </c>
      <c r="H49" s="347"/>
      <c r="I49" s="347">
        <f>I48</f>
        <v>0</v>
      </c>
      <c r="J49" s="351"/>
      <c r="K49" s="352">
        <f>SUM(K48:K48)</f>
        <v>0</v>
      </c>
      <c r="L49" s="176"/>
      <c r="M49" s="176">
        <f>M48</f>
        <v>0</v>
      </c>
      <c r="N49" s="351"/>
      <c r="O49" s="352">
        <f>SUM(O48:O48)</f>
        <v>0</v>
      </c>
      <c r="P49" s="176"/>
      <c r="Q49" s="176">
        <f>Q48</f>
        <v>0</v>
      </c>
      <c r="R49" s="351"/>
      <c r="S49" s="352">
        <f>SUM(S48:S48)</f>
        <v>0</v>
      </c>
      <c r="T49" s="176"/>
      <c r="U49" s="176">
        <f>U48</f>
        <v>0</v>
      </c>
      <c r="V49" s="351"/>
      <c r="W49" s="352">
        <f>SUM(W48:W48)</f>
        <v>0</v>
      </c>
      <c r="X49" s="176"/>
      <c r="Y49" s="176">
        <f>Y48</f>
        <v>0</v>
      </c>
      <c r="Z49" s="351"/>
      <c r="AA49" s="317"/>
      <c r="AB49" s="317"/>
      <c r="AC49" s="317"/>
      <c r="AD49" s="317"/>
      <c r="AE49" s="317"/>
      <c r="AF49" s="317"/>
      <c r="AG49" s="317"/>
      <c r="AH49" s="317"/>
      <c r="AI49" s="317"/>
      <c r="AJ49" s="317"/>
    </row>
    <row r="50" spans="1:36" s="340" customFormat="1" x14ac:dyDescent="0.2">
      <c r="B50" s="341"/>
      <c r="C50" s="341"/>
      <c r="D50" s="342"/>
      <c r="E50" s="342"/>
      <c r="F50" s="343"/>
      <c r="G50" s="341"/>
      <c r="H50" s="344"/>
      <c r="I50" s="344"/>
      <c r="J50" s="337"/>
      <c r="K50" s="337"/>
      <c r="L50" s="344"/>
      <c r="M50" s="345"/>
      <c r="N50" s="337"/>
      <c r="O50" s="337"/>
      <c r="P50" s="344"/>
      <c r="Q50" s="345"/>
      <c r="R50" s="337"/>
      <c r="S50" s="337"/>
      <c r="T50" s="344"/>
      <c r="U50" s="345"/>
      <c r="V50" s="337"/>
      <c r="W50" s="337"/>
      <c r="X50" s="344"/>
      <c r="Y50" s="345"/>
      <c r="Z50" s="337"/>
    </row>
    <row r="51" spans="1:36" s="325" customFormat="1" x14ac:dyDescent="0.2">
      <c r="A51" s="317"/>
      <c r="B51" s="346" t="s">
        <v>60</v>
      </c>
      <c r="C51" s="363">
        <f>C49</f>
        <v>0</v>
      </c>
      <c r="D51" s="364"/>
      <c r="E51" s="364"/>
      <c r="F51" s="365"/>
      <c r="G51" s="362">
        <f>G49</f>
        <v>0</v>
      </c>
      <c r="H51" s="364"/>
      <c r="I51" s="364"/>
      <c r="J51" s="366"/>
      <c r="K51" s="367">
        <f>K49</f>
        <v>0</v>
      </c>
      <c r="L51" s="364"/>
      <c r="M51" s="364"/>
      <c r="N51" s="365"/>
      <c r="O51" s="367">
        <f>O49</f>
        <v>0</v>
      </c>
      <c r="P51" s="364"/>
      <c r="Q51" s="364"/>
      <c r="R51" s="365"/>
      <c r="S51" s="367">
        <f>S49</f>
        <v>0</v>
      </c>
      <c r="T51" s="364"/>
      <c r="U51" s="364"/>
      <c r="V51" s="365"/>
      <c r="W51" s="367">
        <f>W49</f>
        <v>0</v>
      </c>
      <c r="X51" s="364"/>
      <c r="Y51" s="364"/>
      <c r="Z51" s="365"/>
      <c r="AA51" s="317"/>
      <c r="AB51" s="317"/>
      <c r="AC51" s="317"/>
      <c r="AD51" s="317"/>
      <c r="AE51" s="317"/>
      <c r="AF51" s="317"/>
      <c r="AG51" s="317"/>
      <c r="AH51" s="317"/>
      <c r="AI51" s="317"/>
      <c r="AJ51" s="317"/>
    </row>
    <row r="52" spans="1:36" s="374" customFormat="1" x14ac:dyDescent="0.2">
      <c r="B52" s="375"/>
      <c r="C52" s="376"/>
      <c r="D52" s="376"/>
      <c r="E52" s="376"/>
      <c r="F52" s="377"/>
      <c r="G52" s="378"/>
      <c r="H52" s="379"/>
      <c r="I52" s="380"/>
      <c r="J52" s="378"/>
      <c r="K52" s="378"/>
      <c r="L52" s="379"/>
      <c r="M52" s="380"/>
      <c r="N52" s="378"/>
      <c r="O52" s="378"/>
      <c r="P52" s="379"/>
      <c r="Q52" s="380"/>
      <c r="R52" s="378"/>
      <c r="S52" s="378"/>
      <c r="T52" s="379"/>
      <c r="U52" s="380"/>
      <c r="V52" s="378"/>
      <c r="W52" s="378"/>
      <c r="X52" s="379"/>
      <c r="Y52" s="380"/>
      <c r="Z52" s="378"/>
    </row>
    <row r="53" spans="1:36" s="291" customFormat="1" x14ac:dyDescent="0.2">
      <c r="B53" s="375" t="s">
        <v>26</v>
      </c>
      <c r="C53" s="375"/>
      <c r="D53" s="381"/>
      <c r="E53" s="381"/>
      <c r="F53" s="381"/>
      <c r="G53" s="375"/>
      <c r="H53" s="381"/>
      <c r="I53" s="381"/>
      <c r="J53" s="375"/>
      <c r="K53" s="375"/>
      <c r="L53" s="381"/>
      <c r="M53" s="381"/>
      <c r="N53" s="375"/>
      <c r="O53" s="375"/>
      <c r="P53" s="381"/>
      <c r="Q53" s="381"/>
      <c r="R53" s="375"/>
      <c r="S53" s="375"/>
      <c r="T53" s="381"/>
      <c r="U53" s="381"/>
      <c r="V53" s="375"/>
      <c r="W53" s="375"/>
      <c r="X53" s="381"/>
      <c r="Y53" s="381"/>
      <c r="Z53" s="375"/>
    </row>
    <row r="54" spans="1:36" s="291" customFormat="1" x14ac:dyDescent="0.2">
      <c r="B54" s="375"/>
      <c r="C54" s="340" t="s">
        <v>209</v>
      </c>
      <c r="D54" s="381"/>
      <c r="E54" s="381"/>
      <c r="F54" s="381"/>
      <c r="G54" s="375"/>
      <c r="H54" s="381"/>
      <c r="I54" s="381"/>
      <c r="J54" s="375"/>
      <c r="K54" s="375"/>
      <c r="L54" s="381"/>
      <c r="M54" s="381"/>
      <c r="N54" s="375"/>
      <c r="O54" s="375"/>
      <c r="P54" s="381"/>
      <c r="Q54" s="381"/>
      <c r="R54" s="375"/>
      <c r="S54" s="375"/>
      <c r="T54" s="381"/>
      <c r="U54" s="381"/>
      <c r="V54" s="375"/>
      <c r="W54" s="375"/>
      <c r="X54" s="381"/>
      <c r="Y54" s="381"/>
      <c r="Z54" s="375"/>
    </row>
    <row r="55" spans="1:36" s="291" customFormat="1" x14ac:dyDescent="0.2">
      <c r="B55" s="375"/>
      <c r="C55" s="340" t="s">
        <v>62</v>
      </c>
      <c r="D55" s="381"/>
      <c r="E55" s="381"/>
      <c r="F55" s="381"/>
      <c r="G55" s="375"/>
      <c r="H55" s="381"/>
      <c r="I55" s="381"/>
      <c r="J55" s="375"/>
      <c r="K55" s="375"/>
      <c r="L55" s="381"/>
      <c r="M55" s="381"/>
      <c r="N55" s="375"/>
      <c r="O55" s="375"/>
      <c r="P55" s="381"/>
      <c r="Q55" s="381"/>
      <c r="R55" s="375"/>
      <c r="S55" s="375"/>
      <c r="T55" s="381"/>
      <c r="U55" s="381"/>
      <c r="V55" s="375"/>
      <c r="W55" s="375"/>
      <c r="X55" s="381"/>
      <c r="Y55" s="381"/>
      <c r="Z55" s="375"/>
    </row>
    <row r="56" spans="1:36" s="291" customFormat="1" ht="20.25" customHeight="1" x14ac:dyDescent="0.2"/>
    <row r="57" spans="1:36" s="291" customFormat="1" x14ac:dyDescent="0.2">
      <c r="B57" s="375" t="s">
        <v>46</v>
      </c>
      <c r="C57" s="340" t="s">
        <v>63</v>
      </c>
      <c r="E57" s="381"/>
      <c r="H57" s="381"/>
      <c r="J57" s="375"/>
      <c r="L57" s="381"/>
      <c r="N57" s="375"/>
      <c r="O57" s="340"/>
      <c r="P57" s="381"/>
      <c r="Q57" s="381"/>
      <c r="R57" s="340"/>
      <c r="S57" s="340"/>
      <c r="T57" s="381"/>
      <c r="U57" s="381"/>
      <c r="V57" s="340"/>
      <c r="W57" s="340"/>
      <c r="X57" s="381"/>
      <c r="Y57" s="381"/>
      <c r="Z57" s="340"/>
    </row>
    <row r="58" spans="1:36" s="291" customFormat="1" x14ac:dyDescent="0.2">
      <c r="B58" s="375" t="s">
        <v>64</v>
      </c>
      <c r="C58" s="340" t="s">
        <v>65</v>
      </c>
      <c r="E58" s="381"/>
      <c r="H58" s="381"/>
      <c r="J58" s="375"/>
      <c r="L58" s="381"/>
      <c r="N58" s="375"/>
      <c r="O58" s="340"/>
      <c r="P58" s="381"/>
      <c r="Q58" s="381"/>
      <c r="R58" s="340"/>
      <c r="S58" s="340"/>
      <c r="T58" s="381"/>
      <c r="U58" s="381"/>
      <c r="V58" s="340"/>
      <c r="W58" s="340"/>
      <c r="X58" s="381"/>
      <c r="Y58" s="381"/>
      <c r="Z58" s="340"/>
    </row>
    <row r="59" spans="1:36" s="291" customFormat="1" x14ac:dyDescent="0.2">
      <c r="B59" s="375" t="s">
        <v>48</v>
      </c>
      <c r="C59" s="340" t="s">
        <v>66</v>
      </c>
      <c r="E59" s="381"/>
      <c r="H59" s="381"/>
      <c r="J59" s="375"/>
      <c r="L59" s="381"/>
      <c r="N59" s="375"/>
    </row>
    <row r="60" spans="1:36" s="291" customFormat="1" x14ac:dyDescent="0.2">
      <c r="B60" s="375"/>
      <c r="C60" s="340"/>
      <c r="D60" s="291" t="s">
        <v>67</v>
      </c>
      <c r="E60" s="381"/>
      <c r="H60" s="381"/>
      <c r="J60" s="375"/>
      <c r="L60" s="381"/>
      <c r="N60" s="375"/>
    </row>
    <row r="61" spans="1:36" s="291" customFormat="1" x14ac:dyDescent="0.2">
      <c r="B61" s="375"/>
      <c r="C61" s="340"/>
      <c r="D61" s="291" t="s">
        <v>68</v>
      </c>
      <c r="E61" s="381"/>
      <c r="H61" s="381"/>
      <c r="J61" s="375"/>
      <c r="L61" s="381"/>
      <c r="N61" s="375"/>
    </row>
    <row r="62" spans="1:36" s="291" customFormat="1" x14ac:dyDescent="0.2">
      <c r="B62" s="375" t="s">
        <v>49</v>
      </c>
      <c r="C62" s="340" t="s">
        <v>69</v>
      </c>
      <c r="E62" s="381"/>
      <c r="G62" s="382"/>
      <c r="J62" s="382"/>
      <c r="K62" s="382"/>
      <c r="N62" s="382"/>
      <c r="O62" s="382"/>
      <c r="R62" s="382"/>
      <c r="S62" s="382"/>
      <c r="V62" s="382"/>
      <c r="W62" s="382"/>
      <c r="Z62" s="382"/>
    </row>
    <row r="63" spans="1:36" s="291" customFormat="1" x14ac:dyDescent="0.2">
      <c r="B63" s="375" t="s">
        <v>70</v>
      </c>
      <c r="C63" s="340" t="s">
        <v>71</v>
      </c>
      <c r="E63" s="381"/>
      <c r="H63" s="381"/>
      <c r="J63" s="375"/>
      <c r="L63" s="381"/>
      <c r="N63" s="375"/>
      <c r="O63" s="340"/>
      <c r="P63" s="381"/>
      <c r="Q63" s="381"/>
      <c r="R63" s="340"/>
      <c r="S63" s="340"/>
      <c r="T63" s="381"/>
      <c r="U63" s="381"/>
      <c r="V63" s="340"/>
      <c r="W63" s="340"/>
      <c r="X63" s="381"/>
      <c r="Y63" s="381"/>
      <c r="Z63" s="340"/>
    </row>
    <row r="64" spans="1:36" s="291" customFormat="1" x14ac:dyDescent="0.2">
      <c r="B64" s="382"/>
      <c r="C64" s="382"/>
      <c r="G64" s="382"/>
      <c r="J64" s="382"/>
      <c r="K64" s="382"/>
      <c r="N64" s="382"/>
      <c r="O64" s="382"/>
      <c r="R64" s="382"/>
      <c r="S64" s="382"/>
      <c r="V64" s="382"/>
      <c r="W64" s="382"/>
      <c r="Z64" s="382"/>
    </row>
    <row r="65" spans="2:26" s="291" customFormat="1" hidden="1" x14ac:dyDescent="0.2">
      <c r="B65" s="382"/>
      <c r="C65" s="382"/>
      <c r="G65" s="382"/>
      <c r="J65" s="382"/>
      <c r="K65" s="382"/>
      <c r="N65" s="382"/>
      <c r="O65" s="382"/>
      <c r="R65" s="382"/>
      <c r="S65" s="382"/>
      <c r="V65" s="382"/>
      <c r="W65" s="382"/>
      <c r="Z65" s="382"/>
    </row>
    <row r="66" spans="2:26" s="291" customFormat="1" hidden="1" x14ac:dyDescent="0.2">
      <c r="B66" s="382"/>
      <c r="C66" s="382"/>
      <c r="G66" s="382"/>
      <c r="J66" s="382"/>
      <c r="K66" s="382"/>
      <c r="N66" s="382"/>
      <c r="O66" s="382"/>
      <c r="R66" s="382"/>
      <c r="S66" s="382"/>
      <c r="V66" s="382"/>
      <c r="W66" s="382"/>
      <c r="Z66" s="382"/>
    </row>
    <row r="67" spans="2:26" s="291" customFormat="1" hidden="1" x14ac:dyDescent="0.2">
      <c r="B67" s="382"/>
      <c r="G67" s="382"/>
      <c r="J67" s="382"/>
      <c r="K67" s="382"/>
      <c r="N67" s="382"/>
      <c r="O67" s="382"/>
      <c r="R67" s="382"/>
      <c r="S67" s="382"/>
      <c r="V67" s="382"/>
      <c r="W67" s="382"/>
      <c r="Z67" s="382"/>
    </row>
    <row r="68" spans="2:26" s="291" customFormat="1" hidden="1" x14ac:dyDescent="0.2"/>
    <row r="69" spans="2:26" s="291" customFormat="1" hidden="1" x14ac:dyDescent="0.2"/>
    <row r="70" spans="2:26" s="291" customFormat="1" hidden="1" x14ac:dyDescent="0.2"/>
    <row r="71" spans="2:26" s="291" customFormat="1" hidden="1" x14ac:dyDescent="0.2"/>
    <row r="72" spans="2:26" s="291" customFormat="1" hidden="1" x14ac:dyDescent="0.2"/>
    <row r="73" spans="2:26" s="291" customFormat="1" hidden="1" x14ac:dyDescent="0.2"/>
    <row r="74" spans="2:26" s="291" customFormat="1" hidden="1" x14ac:dyDescent="0.2"/>
    <row r="75" spans="2:26" s="291" customFormat="1" hidden="1" x14ac:dyDescent="0.2"/>
    <row r="76" spans="2:26" s="291" customFormat="1" hidden="1" x14ac:dyDescent="0.2"/>
    <row r="77" spans="2:26" s="291" customFormat="1" hidden="1" x14ac:dyDescent="0.2"/>
    <row r="78" spans="2:26" s="291" customFormat="1" hidden="1" x14ac:dyDescent="0.2"/>
    <row r="79" spans="2:26" s="291" customFormat="1" hidden="1" x14ac:dyDescent="0.2"/>
    <row r="80" spans="2:26" s="291" customFormat="1" hidden="1" x14ac:dyDescent="0.2"/>
    <row r="81" s="291" customFormat="1" hidden="1" x14ac:dyDescent="0.2"/>
    <row r="82" s="291" customFormat="1" hidden="1" x14ac:dyDescent="0.2"/>
    <row r="83" s="291" customFormat="1" hidden="1" x14ac:dyDescent="0.2"/>
    <row r="84" s="291" customFormat="1" hidden="1" x14ac:dyDescent="0.2"/>
    <row r="85" s="291" customFormat="1" hidden="1" x14ac:dyDescent="0.2"/>
    <row r="86" s="291" customFormat="1" hidden="1" x14ac:dyDescent="0.2"/>
    <row r="87" s="291" customFormat="1" hidden="1" x14ac:dyDescent="0.2"/>
    <row r="88" s="291" customFormat="1" hidden="1" x14ac:dyDescent="0.2"/>
    <row r="89" s="291" customFormat="1" hidden="1" x14ac:dyDescent="0.2"/>
    <row r="90" s="291" customFormat="1" hidden="1" x14ac:dyDescent="0.2"/>
    <row r="91" s="291" customFormat="1" hidden="1" x14ac:dyDescent="0.2"/>
    <row r="92" s="291" customFormat="1" hidden="1" x14ac:dyDescent="0.2"/>
    <row r="93" s="291" customFormat="1" hidden="1" x14ac:dyDescent="0.2"/>
    <row r="94" s="291" customFormat="1" hidden="1" x14ac:dyDescent="0.2"/>
    <row r="95" s="291" customFormat="1" hidden="1" x14ac:dyDescent="0.2"/>
    <row r="96" s="291" customFormat="1" hidden="1" x14ac:dyDescent="0.2"/>
    <row r="97" s="291" customFormat="1" hidden="1" x14ac:dyDescent="0.2"/>
    <row r="98" s="291" customFormat="1" hidden="1" x14ac:dyDescent="0.2"/>
    <row r="99" s="291" customFormat="1" hidden="1" x14ac:dyDescent="0.2"/>
    <row r="100" s="291" customFormat="1" hidden="1" x14ac:dyDescent="0.2"/>
    <row r="101" s="291" customFormat="1" hidden="1" x14ac:dyDescent="0.2"/>
    <row r="102" s="291" customFormat="1" hidden="1" x14ac:dyDescent="0.2"/>
    <row r="103" s="291" customFormat="1" hidden="1" x14ac:dyDescent="0.2"/>
    <row r="104" s="291" customFormat="1" hidden="1" x14ac:dyDescent="0.2"/>
    <row r="105" s="291" customFormat="1" hidden="1" x14ac:dyDescent="0.2"/>
    <row r="106" s="291" customFormat="1" hidden="1" x14ac:dyDescent="0.2"/>
    <row r="107" s="291" customFormat="1" hidden="1" x14ac:dyDescent="0.2"/>
    <row r="108" s="291" customFormat="1" hidden="1" x14ac:dyDescent="0.2"/>
    <row r="109" s="291" customFormat="1" hidden="1" x14ac:dyDescent="0.2"/>
    <row r="110" s="291" customFormat="1" hidden="1" x14ac:dyDescent="0.2"/>
    <row r="111" s="291" customFormat="1" hidden="1" x14ac:dyDescent="0.2"/>
    <row r="112" s="291" customFormat="1" hidden="1" x14ac:dyDescent="0.2"/>
    <row r="113" s="291" customFormat="1" hidden="1" x14ac:dyDescent="0.2"/>
    <row r="114" s="291" customFormat="1" hidden="1" x14ac:dyDescent="0.2"/>
    <row r="115" s="291" customFormat="1" hidden="1" x14ac:dyDescent="0.2"/>
    <row r="116" s="291" customFormat="1" hidden="1" x14ac:dyDescent="0.2"/>
    <row r="117" s="291" customFormat="1" hidden="1" x14ac:dyDescent="0.2"/>
    <row r="118" s="291" customFormat="1" hidden="1" x14ac:dyDescent="0.2"/>
    <row r="119" s="291" customFormat="1" hidden="1" x14ac:dyDescent="0.2"/>
    <row r="120" s="291" customFormat="1" hidden="1" x14ac:dyDescent="0.2"/>
    <row r="121" s="291" customFormat="1" hidden="1" x14ac:dyDescent="0.2"/>
    <row r="122" s="291" customFormat="1" hidden="1" x14ac:dyDescent="0.2"/>
    <row r="123" s="291" customFormat="1" hidden="1" x14ac:dyDescent="0.2"/>
    <row r="124" s="291" customFormat="1" hidden="1" x14ac:dyDescent="0.2"/>
    <row r="125" s="291" customFormat="1" hidden="1" x14ac:dyDescent="0.2"/>
    <row r="126" s="291" customFormat="1" hidden="1" x14ac:dyDescent="0.2"/>
    <row r="127" s="291" customFormat="1" hidden="1" x14ac:dyDescent="0.2"/>
    <row r="128" s="291" customFormat="1" hidden="1" x14ac:dyDescent="0.2"/>
    <row r="129" s="291" customFormat="1" hidden="1" x14ac:dyDescent="0.2"/>
    <row r="130" s="291" customFormat="1" hidden="1" x14ac:dyDescent="0.2"/>
    <row r="131" s="291" customFormat="1" hidden="1" x14ac:dyDescent="0.2"/>
    <row r="132" s="291" customFormat="1" hidden="1" x14ac:dyDescent="0.2"/>
    <row r="133" s="291" customFormat="1" hidden="1" x14ac:dyDescent="0.2"/>
    <row r="134" s="291" customFormat="1" hidden="1" x14ac:dyDescent="0.2"/>
    <row r="135" s="291" customFormat="1" hidden="1" x14ac:dyDescent="0.2"/>
    <row r="136" s="291" customFormat="1" hidden="1" x14ac:dyDescent="0.2"/>
    <row r="137" s="291" customFormat="1" hidden="1" x14ac:dyDescent="0.2"/>
    <row r="138" s="291" customFormat="1" hidden="1" x14ac:dyDescent="0.2"/>
    <row r="139" s="291" customFormat="1" hidden="1" x14ac:dyDescent="0.2"/>
    <row r="140" s="291" customFormat="1" hidden="1" x14ac:dyDescent="0.2"/>
    <row r="141" s="291" customFormat="1" hidden="1" x14ac:dyDescent="0.2"/>
    <row r="142" s="291" customFormat="1" hidden="1" x14ac:dyDescent="0.2"/>
    <row r="143" s="291" customFormat="1" hidden="1" x14ac:dyDescent="0.2"/>
    <row r="144" s="291" customFormat="1" hidden="1" x14ac:dyDescent="0.2"/>
    <row r="145" s="291" customFormat="1" hidden="1" x14ac:dyDescent="0.2"/>
    <row r="146" s="291" customFormat="1" hidden="1" x14ac:dyDescent="0.2"/>
    <row r="147" s="291" customFormat="1" hidden="1" x14ac:dyDescent="0.2"/>
    <row r="148" s="291" customFormat="1" hidden="1" x14ac:dyDescent="0.2"/>
    <row r="149" s="291" customFormat="1" hidden="1" x14ac:dyDescent="0.2"/>
    <row r="150" s="291" customFormat="1" hidden="1" x14ac:dyDescent="0.2"/>
    <row r="151" s="291" customFormat="1" hidden="1" x14ac:dyDescent="0.2"/>
    <row r="152" s="291" customFormat="1" hidden="1" x14ac:dyDescent="0.2"/>
    <row r="153" s="291" customFormat="1" hidden="1" x14ac:dyDescent="0.2"/>
    <row r="154" s="291" customFormat="1" hidden="1" x14ac:dyDescent="0.2"/>
    <row r="155" s="291" customFormat="1" hidden="1" x14ac:dyDescent="0.2"/>
    <row r="156" s="291" customFormat="1" hidden="1" x14ac:dyDescent="0.2"/>
    <row r="157" s="291" customFormat="1" hidden="1" x14ac:dyDescent="0.2"/>
    <row r="158" s="291" customFormat="1" hidden="1" x14ac:dyDescent="0.2"/>
    <row r="159" s="291" customFormat="1" hidden="1" x14ac:dyDescent="0.2"/>
    <row r="160" s="291" customFormat="1" hidden="1" x14ac:dyDescent="0.2"/>
    <row r="161" s="291" customFormat="1" hidden="1" x14ac:dyDescent="0.2"/>
    <row r="162" s="291" customFormat="1" hidden="1" x14ac:dyDescent="0.2"/>
    <row r="163" s="291" customFormat="1" hidden="1" x14ac:dyDescent="0.2"/>
    <row r="164" s="291" customFormat="1" hidden="1" x14ac:dyDescent="0.2"/>
    <row r="165" s="291" customFormat="1" hidden="1" x14ac:dyDescent="0.2"/>
    <row r="166" s="291" customFormat="1" hidden="1" x14ac:dyDescent="0.2"/>
    <row r="167" s="291" customFormat="1" hidden="1" x14ac:dyDescent="0.2"/>
    <row r="168" s="291" customFormat="1" hidden="1" x14ac:dyDescent="0.2"/>
    <row r="169" s="291" customFormat="1" hidden="1" x14ac:dyDescent="0.2"/>
    <row r="170" s="291" customFormat="1" hidden="1" x14ac:dyDescent="0.2"/>
    <row r="171" s="291" customFormat="1" hidden="1" x14ac:dyDescent="0.2"/>
    <row r="172" s="291" customFormat="1" hidden="1" x14ac:dyDescent="0.2"/>
    <row r="173" s="291" customFormat="1" hidden="1" x14ac:dyDescent="0.2"/>
    <row r="174" s="291" customFormat="1" hidden="1" x14ac:dyDescent="0.2"/>
    <row r="175" s="291" customFormat="1" hidden="1" x14ac:dyDescent="0.2"/>
    <row r="176" s="291" customFormat="1" hidden="1" x14ac:dyDescent="0.2"/>
    <row r="177" s="291" customFormat="1" hidden="1" x14ac:dyDescent="0.2"/>
    <row r="178" s="291" customFormat="1" hidden="1" x14ac:dyDescent="0.2"/>
    <row r="179" s="291" customFormat="1" hidden="1" x14ac:dyDescent="0.2"/>
    <row r="180" s="291" customFormat="1" hidden="1" x14ac:dyDescent="0.2"/>
    <row r="181" s="291" customFormat="1" hidden="1" x14ac:dyDescent="0.2"/>
    <row r="182" s="291" customFormat="1" hidden="1" x14ac:dyDescent="0.2"/>
    <row r="183" s="291" customFormat="1" hidden="1" x14ac:dyDescent="0.2"/>
    <row r="184" s="291" customFormat="1" hidden="1" x14ac:dyDescent="0.2"/>
    <row r="185" s="291" customFormat="1" hidden="1" x14ac:dyDescent="0.2"/>
    <row r="186" s="291" customFormat="1" hidden="1" x14ac:dyDescent="0.2"/>
    <row r="187" s="291" customFormat="1" hidden="1" x14ac:dyDescent="0.2"/>
    <row r="188" s="291" customFormat="1" hidden="1" x14ac:dyDescent="0.2"/>
    <row r="189" s="291" customFormat="1" hidden="1" x14ac:dyDescent="0.2"/>
    <row r="190" s="291" customFormat="1" hidden="1" x14ac:dyDescent="0.2"/>
    <row r="191" s="291" customFormat="1" hidden="1" x14ac:dyDescent="0.2"/>
    <row r="192" s="291" customFormat="1" hidden="1" x14ac:dyDescent="0.2"/>
    <row r="193" s="291" customFormat="1" hidden="1" x14ac:dyDescent="0.2"/>
    <row r="194" s="291" customFormat="1" hidden="1" x14ac:dyDescent="0.2"/>
    <row r="195" s="291" customFormat="1" hidden="1" x14ac:dyDescent="0.2"/>
    <row r="196" s="291" customFormat="1" hidden="1" x14ac:dyDescent="0.2"/>
    <row r="197" s="291" customFormat="1" hidden="1" x14ac:dyDescent="0.2"/>
    <row r="198" s="291" customFormat="1" hidden="1" x14ac:dyDescent="0.2"/>
    <row r="199" s="291" customFormat="1" hidden="1" x14ac:dyDescent="0.2"/>
    <row r="200" s="291" customFormat="1" hidden="1" x14ac:dyDescent="0.2"/>
    <row r="201" s="291" customFormat="1" hidden="1" x14ac:dyDescent="0.2"/>
    <row r="202" s="291" customFormat="1" hidden="1" x14ac:dyDescent="0.2"/>
    <row r="203" s="291" customFormat="1" hidden="1" x14ac:dyDescent="0.2"/>
    <row r="204" s="291" customFormat="1" hidden="1" x14ac:dyDescent="0.2"/>
    <row r="205" s="291" customFormat="1" hidden="1" x14ac:dyDescent="0.2"/>
    <row r="206" s="291" customFormat="1" hidden="1" x14ac:dyDescent="0.2"/>
    <row r="207" s="291" customFormat="1" hidden="1" x14ac:dyDescent="0.2"/>
    <row r="208" s="291" customFormat="1" hidden="1" x14ac:dyDescent="0.2"/>
    <row r="209" s="291" customFormat="1" hidden="1" x14ac:dyDescent="0.2"/>
    <row r="210" s="291" customFormat="1" hidden="1" x14ac:dyDescent="0.2"/>
    <row r="211" s="291" customFormat="1" hidden="1" x14ac:dyDescent="0.2"/>
    <row r="212" s="291" customFormat="1" hidden="1" x14ac:dyDescent="0.2"/>
    <row r="213" s="291" customFormat="1" hidden="1" x14ac:dyDescent="0.2"/>
    <row r="214" s="291" customFormat="1" hidden="1" x14ac:dyDescent="0.2"/>
    <row r="215" s="291" customFormat="1" hidden="1" x14ac:dyDescent="0.2"/>
    <row r="216" s="291" customFormat="1" hidden="1" x14ac:dyDescent="0.2"/>
    <row r="217" s="291" customFormat="1" hidden="1" x14ac:dyDescent="0.2"/>
    <row r="218" s="291" customFormat="1" hidden="1" x14ac:dyDescent="0.2"/>
    <row r="219" s="291" customFormat="1" hidden="1" x14ac:dyDescent="0.2"/>
    <row r="220" s="291" customFormat="1" hidden="1" x14ac:dyDescent="0.2"/>
    <row r="221" s="291" customFormat="1" hidden="1" x14ac:dyDescent="0.2"/>
    <row r="222" s="291" customFormat="1" hidden="1" x14ac:dyDescent="0.2"/>
    <row r="223" s="291" customFormat="1" hidden="1" x14ac:dyDescent="0.2"/>
    <row r="224" s="291" customFormat="1" hidden="1" x14ac:dyDescent="0.2"/>
    <row r="225" s="291" customFormat="1" hidden="1" x14ac:dyDescent="0.2"/>
    <row r="226" s="291" customFormat="1" hidden="1" x14ac:dyDescent="0.2"/>
    <row r="227" s="291" customFormat="1" hidden="1" x14ac:dyDescent="0.2"/>
    <row r="228" s="291" customFormat="1" hidden="1" x14ac:dyDescent="0.2"/>
    <row r="229" s="291" customFormat="1" hidden="1" x14ac:dyDescent="0.2"/>
    <row r="230" s="291" customFormat="1" hidden="1" x14ac:dyDescent="0.2"/>
    <row r="231" s="291" customFormat="1" hidden="1" x14ac:dyDescent="0.2"/>
    <row r="232" s="291" customFormat="1" hidden="1" x14ac:dyDescent="0.2"/>
    <row r="233" s="291" customFormat="1" hidden="1" x14ac:dyDescent="0.2"/>
    <row r="234" s="291" customFormat="1" hidden="1" x14ac:dyDescent="0.2"/>
    <row r="235" s="291" customFormat="1" hidden="1" x14ac:dyDescent="0.2"/>
    <row r="236" s="291" customFormat="1" hidden="1" x14ac:dyDescent="0.2"/>
    <row r="237" s="291" customFormat="1" hidden="1" x14ac:dyDescent="0.2"/>
    <row r="238" s="291" customFormat="1" hidden="1" x14ac:dyDescent="0.2"/>
    <row r="239" s="291" customFormat="1" hidden="1" x14ac:dyDescent="0.2"/>
    <row r="240" s="291" customFormat="1" hidden="1" x14ac:dyDescent="0.2"/>
    <row r="241" s="291" customFormat="1" hidden="1" x14ac:dyDescent="0.2"/>
    <row r="242" s="291" customFormat="1" hidden="1" x14ac:dyDescent="0.2"/>
    <row r="243" s="291" customFormat="1" hidden="1" x14ac:dyDescent="0.2"/>
    <row r="244" s="291" customFormat="1" hidden="1" x14ac:dyDescent="0.2"/>
    <row r="245" s="291" customFormat="1" hidden="1" x14ac:dyDescent="0.2"/>
    <row r="246" s="291" customFormat="1" hidden="1" x14ac:dyDescent="0.2"/>
    <row r="247" s="291" customFormat="1" hidden="1" x14ac:dyDescent="0.2"/>
    <row r="248" s="291" customFormat="1" hidden="1" x14ac:dyDescent="0.2"/>
    <row r="249" s="291" customFormat="1" hidden="1" x14ac:dyDescent="0.2"/>
    <row r="250" s="291" customFormat="1" hidden="1" x14ac:dyDescent="0.2"/>
    <row r="251" s="291" customFormat="1" hidden="1" x14ac:dyDescent="0.2"/>
    <row r="252" s="291" customFormat="1" hidden="1" x14ac:dyDescent="0.2"/>
    <row r="253" s="291" customFormat="1" hidden="1" x14ac:dyDescent="0.2"/>
    <row r="254" s="291" customFormat="1" hidden="1" x14ac:dyDescent="0.2"/>
    <row r="255" s="291" customFormat="1" hidden="1" x14ac:dyDescent="0.2"/>
    <row r="256" s="291" customFormat="1" hidden="1" x14ac:dyDescent="0.2"/>
    <row r="257" s="291" customFormat="1" hidden="1" x14ac:dyDescent="0.2"/>
    <row r="258" s="291" customFormat="1" hidden="1" x14ac:dyDescent="0.2"/>
    <row r="259" s="291" customFormat="1" hidden="1" x14ac:dyDescent="0.2"/>
    <row r="260" s="291" customFormat="1" hidden="1" x14ac:dyDescent="0.2"/>
    <row r="261" s="291" customFormat="1" hidden="1" x14ac:dyDescent="0.2"/>
    <row r="262" s="291" customFormat="1" hidden="1" x14ac:dyDescent="0.2"/>
    <row r="263" s="291" customFormat="1" hidden="1" x14ac:dyDescent="0.2"/>
    <row r="264" s="291" customFormat="1" hidden="1" x14ac:dyDescent="0.2"/>
    <row r="265" s="291" customFormat="1" hidden="1" x14ac:dyDescent="0.2"/>
    <row r="266" s="291" customFormat="1" hidden="1" x14ac:dyDescent="0.2"/>
    <row r="267" s="291" customFormat="1" hidden="1" x14ac:dyDescent="0.2"/>
    <row r="268" s="291" customFormat="1" hidden="1" x14ac:dyDescent="0.2"/>
    <row r="269" s="291" customFormat="1" hidden="1" x14ac:dyDescent="0.2"/>
    <row r="270" s="291" customFormat="1" hidden="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5" orientation="landscape" cellComments="asDisplayed" r:id="rId2"/>
  <headerFooter alignWithMargins="0">
    <oddHeader>&amp;C&amp;"-,Bold"&amp;10Table I-1B
SCE TA/TI and Auto DR Program Subscription Statistics 
2009 - 2011</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DL270"/>
  <sheetViews>
    <sheetView zoomScale="80" zoomScaleNormal="80" zoomScaleSheetLayoutView="80" zoomScalePageLayoutView="86" workbookViewId="0"/>
  </sheetViews>
  <sheetFormatPr defaultColWidth="0" defaultRowHeight="12.75" zeroHeight="1" x14ac:dyDescent="0.2"/>
  <cols>
    <col min="1" max="1" width="4.33203125" style="448" customWidth="1"/>
    <col min="2" max="2" width="42" style="80" customWidth="1"/>
    <col min="3" max="5" width="11" style="80" customWidth="1"/>
    <col min="6" max="6" width="12.6640625" style="80" customWidth="1"/>
    <col min="7" max="9" width="11" style="80" customWidth="1"/>
    <col min="10" max="10" width="12.6640625" style="80" customWidth="1"/>
    <col min="11" max="13" width="11" style="80" customWidth="1"/>
    <col min="14" max="14" width="12.6640625" style="80" customWidth="1"/>
    <col min="15" max="17" width="11" style="80" customWidth="1"/>
    <col min="18" max="18" width="12.6640625" style="80" customWidth="1"/>
    <col min="19" max="21" width="11" style="80" customWidth="1"/>
    <col min="22" max="22" width="12.6640625" style="80" customWidth="1"/>
    <col min="23" max="25" width="11" style="80" customWidth="1"/>
    <col min="26" max="26" width="12.6640625" style="80" customWidth="1"/>
    <col min="27" max="27" width="4.5" style="92" customWidth="1"/>
    <col min="28" max="115" width="9.33203125" style="80" hidden="1" customWidth="1"/>
    <col min="116" max="116" width="10.6640625" style="80" hidden="1" customWidth="1"/>
    <col min="117" max="16384" width="9.33203125" style="80" hidden="1"/>
  </cols>
  <sheetData>
    <row r="1" spans="1:27" s="93" customFormat="1" ht="21" customHeight="1" x14ac:dyDescent="0.25">
      <c r="B1" s="94" t="s">
        <v>386</v>
      </c>
    </row>
    <row r="2" spans="1:27" s="92" customFormat="1" ht="19.5" customHeight="1" x14ac:dyDescent="0.2">
      <c r="A2" s="448"/>
    </row>
    <row r="3" spans="1:27" s="97" customFormat="1" ht="20.25" customHeight="1" x14ac:dyDescent="0.15">
      <c r="A3" s="95"/>
      <c r="B3" s="96" t="s">
        <v>44</v>
      </c>
      <c r="C3" s="618" t="s">
        <v>2</v>
      </c>
      <c r="D3" s="618"/>
      <c r="E3" s="618"/>
      <c r="F3" s="618"/>
      <c r="G3" s="618" t="s">
        <v>3</v>
      </c>
      <c r="H3" s="618"/>
      <c r="I3" s="618"/>
      <c r="J3" s="618"/>
      <c r="K3" s="618" t="s">
        <v>4</v>
      </c>
      <c r="L3" s="618"/>
      <c r="M3" s="618"/>
      <c r="N3" s="618"/>
      <c r="O3" s="618" t="s">
        <v>5</v>
      </c>
      <c r="P3" s="618"/>
      <c r="Q3" s="618"/>
      <c r="R3" s="618"/>
      <c r="S3" s="618" t="s">
        <v>6</v>
      </c>
      <c r="T3" s="618"/>
      <c r="U3" s="618"/>
      <c r="V3" s="618"/>
      <c r="W3" s="618" t="s">
        <v>7</v>
      </c>
      <c r="X3" s="618"/>
      <c r="Y3" s="618"/>
      <c r="Z3" s="618"/>
      <c r="AA3" s="95"/>
    </row>
    <row r="4" spans="1:27" ht="38.25" x14ac:dyDescent="0.2">
      <c r="B4" s="98" t="s">
        <v>45</v>
      </c>
      <c r="C4" s="99" t="s">
        <v>46</v>
      </c>
      <c r="D4" s="100" t="s">
        <v>47</v>
      </c>
      <c r="E4" s="100" t="s">
        <v>48</v>
      </c>
      <c r="F4" s="101" t="s">
        <v>49</v>
      </c>
      <c r="G4" s="99" t="s">
        <v>46</v>
      </c>
      <c r="H4" s="100" t="s">
        <v>47</v>
      </c>
      <c r="I4" s="100" t="s">
        <v>48</v>
      </c>
      <c r="J4" s="101" t="s">
        <v>49</v>
      </c>
      <c r="K4" s="99" t="s">
        <v>46</v>
      </c>
      <c r="L4" s="100" t="s">
        <v>47</v>
      </c>
      <c r="M4" s="100" t="s">
        <v>48</v>
      </c>
      <c r="N4" s="101" t="s">
        <v>49</v>
      </c>
      <c r="O4" s="99" t="s">
        <v>46</v>
      </c>
      <c r="P4" s="100" t="s">
        <v>47</v>
      </c>
      <c r="Q4" s="100" t="s">
        <v>48</v>
      </c>
      <c r="R4" s="101" t="s">
        <v>49</v>
      </c>
      <c r="S4" s="99" t="s">
        <v>46</v>
      </c>
      <c r="T4" s="100" t="s">
        <v>47</v>
      </c>
      <c r="U4" s="100" t="s">
        <v>48</v>
      </c>
      <c r="V4" s="101" t="s">
        <v>49</v>
      </c>
      <c r="W4" s="99" t="s">
        <v>46</v>
      </c>
      <c r="X4" s="100" t="s">
        <v>47</v>
      </c>
      <c r="Y4" s="100" t="s">
        <v>48</v>
      </c>
      <c r="Z4" s="101" t="s">
        <v>49</v>
      </c>
    </row>
    <row r="5" spans="1:27" x14ac:dyDescent="0.2">
      <c r="B5" s="102" t="s">
        <v>50</v>
      </c>
      <c r="C5" s="103"/>
      <c r="D5" s="104">
        <v>0</v>
      </c>
      <c r="E5" s="104">
        <v>0</v>
      </c>
      <c r="F5" s="105">
        <f t="shared" ref="F5:F10" si="0">SUM(C5:E5)</f>
        <v>0</v>
      </c>
      <c r="G5" s="106"/>
      <c r="H5" s="104">
        <v>0</v>
      </c>
      <c r="I5" s="104">
        <v>0</v>
      </c>
      <c r="J5" s="105">
        <f t="shared" ref="J5:J10" si="1">SUM(G5:I5)</f>
        <v>0</v>
      </c>
      <c r="K5" s="106"/>
      <c r="L5" s="104">
        <v>0</v>
      </c>
      <c r="M5" s="104">
        <v>0</v>
      </c>
      <c r="N5" s="107">
        <f t="shared" ref="N5:N10" si="2">SUM(L5:M5)</f>
        <v>0</v>
      </c>
      <c r="O5" s="108"/>
      <c r="P5" s="518">
        <v>0.5</v>
      </c>
      <c r="Q5" s="104">
        <v>0</v>
      </c>
      <c r="R5" s="107">
        <f t="shared" ref="R5:R10" si="3">SUM(P5:Q5)</f>
        <v>0.5</v>
      </c>
      <c r="S5" s="108"/>
      <c r="T5" s="518">
        <v>0.8</v>
      </c>
      <c r="U5" s="518">
        <v>0</v>
      </c>
      <c r="V5" s="107">
        <f t="shared" ref="V5:V10" si="4">SUM(T5:U5)</f>
        <v>0.8</v>
      </c>
      <c r="W5" s="108"/>
      <c r="X5" s="104">
        <v>0.51</v>
      </c>
      <c r="Y5" s="104">
        <v>0</v>
      </c>
      <c r="Z5" s="107">
        <f t="shared" ref="Z5:Z10" si="5">SUM(X5:Y5)</f>
        <v>0.51</v>
      </c>
    </row>
    <row r="6" spans="1:27" x14ac:dyDescent="0.2">
      <c r="B6" s="109" t="s">
        <v>51</v>
      </c>
      <c r="C6" s="110"/>
      <c r="D6" s="111">
        <v>0</v>
      </c>
      <c r="E6" s="111">
        <v>0</v>
      </c>
      <c r="F6" s="112">
        <f t="shared" si="0"/>
        <v>0</v>
      </c>
      <c r="G6" s="113"/>
      <c r="H6" s="111">
        <v>0.27160000000000001</v>
      </c>
      <c r="I6" s="111">
        <v>0</v>
      </c>
      <c r="J6" s="112">
        <f t="shared" si="1"/>
        <v>0.27160000000000001</v>
      </c>
      <c r="K6" s="113"/>
      <c r="L6" s="111">
        <v>0.27160000000000001</v>
      </c>
      <c r="M6" s="111">
        <v>0</v>
      </c>
      <c r="N6" s="114">
        <f t="shared" si="2"/>
        <v>0.27160000000000001</v>
      </c>
      <c r="O6" s="115"/>
      <c r="P6" s="520">
        <v>0.27</v>
      </c>
      <c r="Q6" s="111">
        <v>0</v>
      </c>
      <c r="R6" s="114">
        <f t="shared" si="3"/>
        <v>0.27</v>
      </c>
      <c r="S6" s="115"/>
      <c r="T6" s="520">
        <v>0.3</v>
      </c>
      <c r="U6" s="520">
        <v>0</v>
      </c>
      <c r="V6" s="114">
        <f t="shared" si="4"/>
        <v>0.3</v>
      </c>
      <c r="W6" s="115"/>
      <c r="X6" s="111">
        <v>0.27</v>
      </c>
      <c r="Y6" s="111">
        <v>0</v>
      </c>
      <c r="Z6" s="114">
        <f t="shared" si="5"/>
        <v>0.27</v>
      </c>
    </row>
    <row r="7" spans="1:27" x14ac:dyDescent="0.2">
      <c r="B7" s="109" t="s">
        <v>52</v>
      </c>
      <c r="C7" s="110"/>
      <c r="D7" s="111">
        <v>0</v>
      </c>
      <c r="E7" s="111">
        <v>0</v>
      </c>
      <c r="F7" s="112">
        <f t="shared" si="0"/>
        <v>0</v>
      </c>
      <c r="G7" s="113"/>
      <c r="H7" s="111">
        <v>6.2899999999999998E-2</v>
      </c>
      <c r="I7" s="111">
        <v>0</v>
      </c>
      <c r="J7" s="112">
        <f t="shared" si="1"/>
        <v>6.2899999999999998E-2</v>
      </c>
      <c r="K7" s="113"/>
      <c r="L7" s="111">
        <v>6.2899999999999998E-2</v>
      </c>
      <c r="M7" s="111">
        <v>0</v>
      </c>
      <c r="N7" s="114">
        <f t="shared" si="2"/>
        <v>6.2899999999999998E-2</v>
      </c>
      <c r="O7" s="115"/>
      <c r="P7" s="520">
        <v>1.04</v>
      </c>
      <c r="Q7" s="111">
        <v>0</v>
      </c>
      <c r="R7" s="114">
        <f t="shared" si="3"/>
        <v>1.04</v>
      </c>
      <c r="S7" s="115"/>
      <c r="T7" s="520">
        <v>2.2999999999999998</v>
      </c>
      <c r="U7" s="520">
        <v>0</v>
      </c>
      <c r="V7" s="114">
        <f t="shared" si="4"/>
        <v>2.2999999999999998</v>
      </c>
      <c r="W7" s="115"/>
      <c r="X7" s="111">
        <v>2.65</v>
      </c>
      <c r="Y7" s="111">
        <v>0</v>
      </c>
      <c r="Z7" s="114">
        <f t="shared" si="5"/>
        <v>2.65</v>
      </c>
    </row>
    <row r="8" spans="1:27" x14ac:dyDescent="0.2">
      <c r="B8" s="307" t="s">
        <v>322</v>
      </c>
      <c r="C8" s="110"/>
      <c r="D8" s="111">
        <v>0</v>
      </c>
      <c r="E8" s="111">
        <v>0</v>
      </c>
      <c r="F8" s="112">
        <f t="shared" si="0"/>
        <v>0</v>
      </c>
      <c r="G8" s="113"/>
      <c r="H8" s="111">
        <v>0.80309999999999993</v>
      </c>
      <c r="I8" s="111">
        <v>0</v>
      </c>
      <c r="J8" s="112">
        <f t="shared" si="1"/>
        <v>0.80309999999999993</v>
      </c>
      <c r="K8" s="113"/>
      <c r="L8" s="111">
        <v>0.80310000000000004</v>
      </c>
      <c r="M8" s="111">
        <v>0</v>
      </c>
      <c r="N8" s="114">
        <f t="shared" si="2"/>
        <v>0.80310000000000004</v>
      </c>
      <c r="O8" s="115"/>
      <c r="P8" s="520">
        <v>0.8</v>
      </c>
      <c r="Q8" s="111">
        <v>0</v>
      </c>
      <c r="R8" s="114">
        <f t="shared" si="3"/>
        <v>0.8</v>
      </c>
      <c r="S8" s="115"/>
      <c r="T8" s="520">
        <v>2.2000000000000002</v>
      </c>
      <c r="U8" s="520">
        <v>0</v>
      </c>
      <c r="V8" s="114">
        <f t="shared" si="4"/>
        <v>2.2000000000000002</v>
      </c>
      <c r="W8" s="115"/>
      <c r="X8" s="111">
        <v>2.23</v>
      </c>
      <c r="Y8" s="111">
        <v>0</v>
      </c>
      <c r="Z8" s="114">
        <f t="shared" si="5"/>
        <v>2.23</v>
      </c>
    </row>
    <row r="9" spans="1:27" x14ac:dyDescent="0.2">
      <c r="B9" s="109" t="s">
        <v>53</v>
      </c>
      <c r="C9" s="110"/>
      <c r="D9" s="111">
        <v>0</v>
      </c>
      <c r="E9" s="111">
        <v>0</v>
      </c>
      <c r="F9" s="112">
        <f t="shared" si="0"/>
        <v>0</v>
      </c>
      <c r="G9" s="113"/>
      <c r="H9" s="111">
        <v>0.14269999999999999</v>
      </c>
      <c r="I9" s="111">
        <v>0</v>
      </c>
      <c r="J9" s="112">
        <f t="shared" si="1"/>
        <v>0.14269999999999999</v>
      </c>
      <c r="K9" s="113"/>
      <c r="L9" s="111">
        <v>0.14269999999999999</v>
      </c>
      <c r="M9" s="111">
        <v>0</v>
      </c>
      <c r="N9" s="114">
        <f t="shared" si="2"/>
        <v>0.14269999999999999</v>
      </c>
      <c r="O9" s="115"/>
      <c r="P9" s="520">
        <v>0.14000000000000001</v>
      </c>
      <c r="Q9" s="111">
        <v>0</v>
      </c>
      <c r="R9" s="114">
        <f t="shared" si="3"/>
        <v>0.14000000000000001</v>
      </c>
      <c r="S9" s="115"/>
      <c r="T9" s="520">
        <v>0.1</v>
      </c>
      <c r="U9" s="520">
        <v>0</v>
      </c>
      <c r="V9" s="114">
        <f t="shared" si="4"/>
        <v>0.1</v>
      </c>
      <c r="W9" s="115"/>
      <c r="X9" s="111">
        <v>0.14000000000000001</v>
      </c>
      <c r="Y9" s="111">
        <v>0</v>
      </c>
      <c r="Z9" s="114">
        <f t="shared" si="5"/>
        <v>0.14000000000000001</v>
      </c>
    </row>
    <row r="10" spans="1:27" x14ac:dyDescent="0.2">
      <c r="B10" s="116" t="s">
        <v>17</v>
      </c>
      <c r="C10" s="117"/>
      <c r="D10" s="118">
        <v>0</v>
      </c>
      <c r="E10" s="118">
        <v>0</v>
      </c>
      <c r="F10" s="119">
        <f t="shared" si="0"/>
        <v>0</v>
      </c>
      <c r="G10" s="120"/>
      <c r="H10" s="118">
        <v>0</v>
      </c>
      <c r="I10" s="118">
        <v>0</v>
      </c>
      <c r="J10" s="119">
        <f t="shared" si="1"/>
        <v>0</v>
      </c>
      <c r="K10" s="120"/>
      <c r="L10" s="118">
        <v>0</v>
      </c>
      <c r="M10" s="118">
        <v>0</v>
      </c>
      <c r="N10" s="121">
        <f t="shared" si="2"/>
        <v>0</v>
      </c>
      <c r="O10" s="122"/>
      <c r="P10" s="522">
        <v>0</v>
      </c>
      <c r="Q10" s="118">
        <v>0</v>
      </c>
      <c r="R10" s="121">
        <f t="shared" si="3"/>
        <v>0</v>
      </c>
      <c r="S10" s="122"/>
      <c r="T10" s="522">
        <v>0</v>
      </c>
      <c r="U10" s="522">
        <v>0</v>
      </c>
      <c r="V10" s="121">
        <f t="shared" si="4"/>
        <v>0</v>
      </c>
      <c r="W10" s="122"/>
      <c r="X10" s="118">
        <v>0</v>
      </c>
      <c r="Y10" s="118">
        <v>0</v>
      </c>
      <c r="Z10" s="121">
        <f t="shared" si="5"/>
        <v>0</v>
      </c>
    </row>
    <row r="11" spans="1:27" s="131" customFormat="1" x14ac:dyDescent="0.2">
      <c r="A11" s="123"/>
      <c r="B11" s="124" t="s">
        <v>54</v>
      </c>
      <c r="C11" s="125"/>
      <c r="D11" s="126">
        <f>SUM(D5:D10)</f>
        <v>0</v>
      </c>
      <c r="E11" s="126">
        <f>SUM(E5:E10)</f>
        <v>0</v>
      </c>
      <c r="F11" s="127">
        <f>SUM(F5:F10)</f>
        <v>0</v>
      </c>
      <c r="G11" s="124"/>
      <c r="H11" s="126">
        <f>SUM(H5:H10)</f>
        <v>1.2803</v>
      </c>
      <c r="I11" s="126">
        <f>SUM(I5:I10)</f>
        <v>0</v>
      </c>
      <c r="J11" s="128">
        <f>SUM(J5:J10)</f>
        <v>1.2803</v>
      </c>
      <c r="K11" s="129"/>
      <c r="L11" s="130">
        <f>SUM(L5:L10)</f>
        <v>1.2803</v>
      </c>
      <c r="M11" s="130">
        <f>SUM(M5:M10)</f>
        <v>0</v>
      </c>
      <c r="N11" s="128">
        <f>SUM(N5:N10)</f>
        <v>1.2803</v>
      </c>
      <c r="O11" s="129"/>
      <c r="P11" s="130">
        <f>SUM(P5:P10)</f>
        <v>2.7500000000000004</v>
      </c>
      <c r="Q11" s="130">
        <f>SUM(Q5:Q10)</f>
        <v>0</v>
      </c>
      <c r="R11" s="128">
        <f>SUM(R5:R10)</f>
        <v>2.7500000000000004</v>
      </c>
      <c r="S11" s="129"/>
      <c r="T11" s="130">
        <f>SUM(T5:T10)</f>
        <v>5.6999999999999993</v>
      </c>
      <c r="U11" s="130">
        <f>SUM(U5:U10)</f>
        <v>0</v>
      </c>
      <c r="V11" s="128">
        <f>SUM(V5:V10)</f>
        <v>5.6999999999999993</v>
      </c>
      <c r="W11" s="129"/>
      <c r="X11" s="130">
        <f>SUM(X5:X10)</f>
        <v>5.8</v>
      </c>
      <c r="Y11" s="130">
        <f>SUM(Y5:Y10)</f>
        <v>0</v>
      </c>
      <c r="Z11" s="128">
        <f>SUM(Z5:Z10)</f>
        <v>5.8</v>
      </c>
      <c r="AA11" s="123"/>
    </row>
    <row r="12" spans="1:27" ht="2.1" customHeight="1" x14ac:dyDescent="0.2">
      <c r="B12" s="132"/>
      <c r="C12" s="132"/>
      <c r="D12" s="133"/>
      <c r="E12" s="133"/>
      <c r="F12" s="134"/>
      <c r="G12" s="132"/>
      <c r="H12" s="135"/>
      <c r="I12" s="135"/>
      <c r="J12" s="136"/>
      <c r="K12" s="137"/>
      <c r="L12" s="135"/>
      <c r="M12" s="138"/>
      <c r="N12" s="136"/>
      <c r="O12" s="137"/>
      <c r="P12" s="135"/>
      <c r="Q12" s="138"/>
      <c r="R12" s="136"/>
      <c r="S12" s="137"/>
      <c r="T12" s="135"/>
      <c r="U12" s="138"/>
      <c r="V12" s="136"/>
      <c r="W12" s="137"/>
      <c r="X12" s="135"/>
      <c r="Y12" s="138"/>
      <c r="Z12" s="136"/>
    </row>
    <row r="13" spans="1:27" x14ac:dyDescent="0.2">
      <c r="B13" s="139" t="s">
        <v>12</v>
      </c>
      <c r="C13" s="139"/>
      <c r="D13" s="140"/>
      <c r="E13" s="140"/>
      <c r="F13" s="139"/>
      <c r="G13" s="139"/>
      <c r="H13" s="141"/>
      <c r="I13" s="142"/>
      <c r="J13" s="142"/>
      <c r="K13" s="142"/>
      <c r="L13" s="141"/>
      <c r="M13" s="142"/>
      <c r="N13" s="143"/>
      <c r="O13" s="142"/>
      <c r="P13" s="141"/>
      <c r="Q13" s="142"/>
      <c r="R13" s="143"/>
      <c r="S13" s="142"/>
      <c r="T13" s="141"/>
      <c r="U13" s="142"/>
      <c r="V13" s="143"/>
      <c r="W13" s="142"/>
      <c r="X13" s="141"/>
      <c r="Y13" s="142"/>
      <c r="Z13" s="143"/>
    </row>
    <row r="14" spans="1:27" x14ac:dyDescent="0.2">
      <c r="B14" s="102" t="s">
        <v>55</v>
      </c>
      <c r="C14" s="103"/>
      <c r="D14" s="104">
        <v>0</v>
      </c>
      <c r="E14" s="104">
        <v>0</v>
      </c>
      <c r="F14" s="105">
        <f>SUM(C14:E14)</f>
        <v>0</v>
      </c>
      <c r="G14" s="106"/>
      <c r="H14" s="104">
        <v>0</v>
      </c>
      <c r="I14" s="104">
        <v>0</v>
      </c>
      <c r="J14" s="105">
        <v>0</v>
      </c>
      <c r="K14" s="108"/>
      <c r="L14" s="104">
        <v>0</v>
      </c>
      <c r="M14" s="104">
        <v>0</v>
      </c>
      <c r="N14" s="107">
        <v>0</v>
      </c>
      <c r="O14" s="108"/>
      <c r="P14" s="144">
        <v>0</v>
      </c>
      <c r="Q14" s="144">
        <v>0</v>
      </c>
      <c r="R14" s="107">
        <v>0</v>
      </c>
      <c r="S14" s="108"/>
      <c r="T14" s="144">
        <v>0</v>
      </c>
      <c r="U14" s="144">
        <v>0</v>
      </c>
      <c r="V14" s="107">
        <f>SUM(T14:U14)</f>
        <v>0</v>
      </c>
      <c r="W14" s="108"/>
      <c r="X14" s="144">
        <v>0</v>
      </c>
      <c r="Y14" s="144">
        <v>0</v>
      </c>
      <c r="Z14" s="107">
        <f>SUM(X14:Y14)</f>
        <v>0</v>
      </c>
    </row>
    <row r="15" spans="1:27" x14ac:dyDescent="0.2">
      <c r="B15" s="109" t="s">
        <v>56</v>
      </c>
      <c r="C15" s="110"/>
      <c r="D15" s="111">
        <v>0</v>
      </c>
      <c r="E15" s="111">
        <v>0</v>
      </c>
      <c r="F15" s="112">
        <f>SUM(C15:E15)</f>
        <v>0</v>
      </c>
      <c r="G15" s="113"/>
      <c r="H15" s="111">
        <v>0</v>
      </c>
      <c r="I15" s="111">
        <v>0</v>
      </c>
      <c r="J15" s="112">
        <v>0</v>
      </c>
      <c r="K15" s="115"/>
      <c r="L15" s="111">
        <v>0</v>
      </c>
      <c r="M15" s="111">
        <v>0</v>
      </c>
      <c r="N15" s="114">
        <v>0</v>
      </c>
      <c r="O15" s="115"/>
      <c r="P15" s="145">
        <v>0</v>
      </c>
      <c r="Q15" s="145">
        <v>0</v>
      </c>
      <c r="R15" s="114">
        <v>0</v>
      </c>
      <c r="S15" s="115"/>
      <c r="T15" s="145">
        <v>0</v>
      </c>
      <c r="U15" s="145">
        <v>0</v>
      </c>
      <c r="V15" s="114">
        <f>SUM(T15:U15)</f>
        <v>0</v>
      </c>
      <c r="W15" s="115"/>
      <c r="X15" s="145">
        <v>0</v>
      </c>
      <c r="Y15" s="145">
        <v>0</v>
      </c>
      <c r="Z15" s="114">
        <f>SUM(X15:Y15)</f>
        <v>0</v>
      </c>
    </row>
    <row r="16" spans="1:27" x14ac:dyDescent="0.2">
      <c r="B16" s="109" t="s">
        <v>57</v>
      </c>
      <c r="C16" s="110"/>
      <c r="D16" s="111">
        <v>0</v>
      </c>
      <c r="E16" s="111">
        <v>0</v>
      </c>
      <c r="F16" s="112">
        <f>SUM(C16:E16)</f>
        <v>0</v>
      </c>
      <c r="G16" s="113"/>
      <c r="H16" s="111">
        <v>0</v>
      </c>
      <c r="I16" s="111">
        <v>0</v>
      </c>
      <c r="J16" s="112">
        <v>0</v>
      </c>
      <c r="K16" s="115"/>
      <c r="L16" s="111">
        <v>0</v>
      </c>
      <c r="M16" s="111">
        <v>0</v>
      </c>
      <c r="N16" s="114">
        <v>0</v>
      </c>
      <c r="O16" s="115"/>
      <c r="P16" s="145">
        <v>0</v>
      </c>
      <c r="Q16" s="145">
        <v>0</v>
      </c>
      <c r="R16" s="114">
        <v>0</v>
      </c>
      <c r="S16" s="115"/>
      <c r="T16" s="145">
        <v>0</v>
      </c>
      <c r="U16" s="145">
        <v>0</v>
      </c>
      <c r="V16" s="114">
        <f>SUM(T16:U16)</f>
        <v>0</v>
      </c>
      <c r="W16" s="115"/>
      <c r="X16" s="145">
        <v>0</v>
      </c>
      <c r="Y16" s="145">
        <v>0</v>
      </c>
      <c r="Z16" s="114">
        <f>SUM(X16:Y16)</f>
        <v>0</v>
      </c>
    </row>
    <row r="17" spans="1:27" x14ac:dyDescent="0.2">
      <c r="B17" s="116" t="s">
        <v>13</v>
      </c>
      <c r="C17" s="146"/>
      <c r="D17" s="118">
        <v>0</v>
      </c>
      <c r="E17" s="118">
        <v>0</v>
      </c>
      <c r="F17" s="119">
        <f>SUM(C17:E17)</f>
        <v>0</v>
      </c>
      <c r="G17" s="120"/>
      <c r="H17" s="118">
        <v>0</v>
      </c>
      <c r="I17" s="118">
        <v>0</v>
      </c>
      <c r="J17" s="119">
        <v>0</v>
      </c>
      <c r="K17" s="122"/>
      <c r="L17" s="118">
        <v>0</v>
      </c>
      <c r="M17" s="118">
        <v>0</v>
      </c>
      <c r="N17" s="121">
        <v>0</v>
      </c>
      <c r="O17" s="122"/>
      <c r="P17" s="147">
        <v>0</v>
      </c>
      <c r="Q17" s="147">
        <v>0</v>
      </c>
      <c r="R17" s="121">
        <v>0</v>
      </c>
      <c r="S17" s="122"/>
      <c r="T17" s="147">
        <v>0</v>
      </c>
      <c r="U17" s="147">
        <v>0</v>
      </c>
      <c r="V17" s="121">
        <f>SUM(T17:U17)</f>
        <v>0</v>
      </c>
      <c r="W17" s="122"/>
      <c r="X17" s="147">
        <v>0</v>
      </c>
      <c r="Y17" s="147">
        <v>0</v>
      </c>
      <c r="Z17" s="121">
        <f>SUM(X17:Y17)</f>
        <v>0</v>
      </c>
    </row>
    <row r="18" spans="1:27" s="131" customFormat="1" x14ac:dyDescent="0.2">
      <c r="A18" s="123"/>
      <c r="B18" s="124" t="s">
        <v>54</v>
      </c>
      <c r="C18" s="125"/>
      <c r="D18" s="126">
        <f>SUM(D14:D17)</f>
        <v>0</v>
      </c>
      <c r="E18" s="126">
        <f>SUM(E14:E17)</f>
        <v>0</v>
      </c>
      <c r="F18" s="127">
        <f>SUM(F14:F17)</f>
        <v>0</v>
      </c>
      <c r="G18" s="124"/>
      <c r="H18" s="148">
        <v>0</v>
      </c>
      <c r="I18" s="148">
        <v>0</v>
      </c>
      <c r="J18" s="128">
        <v>0</v>
      </c>
      <c r="K18" s="129"/>
      <c r="L18" s="148">
        <v>0</v>
      </c>
      <c r="M18" s="148">
        <v>0</v>
      </c>
      <c r="N18" s="128">
        <v>0</v>
      </c>
      <c r="O18" s="129"/>
      <c r="P18" s="148">
        <v>0</v>
      </c>
      <c r="Q18" s="148">
        <v>0</v>
      </c>
      <c r="R18" s="128">
        <v>0</v>
      </c>
      <c r="S18" s="129"/>
      <c r="T18" s="148">
        <f>SUM(T14:T17)</f>
        <v>0</v>
      </c>
      <c r="U18" s="148">
        <f>SUM(U14:U17)</f>
        <v>0</v>
      </c>
      <c r="V18" s="128">
        <f>SUM(V14:V17)</f>
        <v>0</v>
      </c>
      <c r="W18" s="129"/>
      <c r="X18" s="148">
        <f>SUM(X14:X17)</f>
        <v>0</v>
      </c>
      <c r="Y18" s="148">
        <f>SUM(Y14:Y17)</f>
        <v>0</v>
      </c>
      <c r="Z18" s="128">
        <f>SUM(Z14:Z17)</f>
        <v>0</v>
      </c>
      <c r="AA18" s="123"/>
    </row>
    <row r="19" spans="1:27" ht="2.1" customHeight="1" x14ac:dyDescent="0.2">
      <c r="B19" s="132"/>
      <c r="C19" s="132"/>
      <c r="D19" s="133"/>
      <c r="E19" s="133"/>
      <c r="F19" s="134"/>
      <c r="G19" s="132"/>
      <c r="H19" s="135"/>
      <c r="I19" s="135"/>
      <c r="J19" s="136"/>
      <c r="K19" s="137"/>
      <c r="L19" s="135">
        <v>0</v>
      </c>
      <c r="M19" s="138">
        <v>0</v>
      </c>
      <c r="N19" s="136">
        <v>0</v>
      </c>
      <c r="O19" s="137"/>
      <c r="P19" s="135">
        <v>0</v>
      </c>
      <c r="Q19" s="138">
        <v>0</v>
      </c>
      <c r="R19" s="136">
        <v>0</v>
      </c>
      <c r="S19" s="137"/>
      <c r="T19" s="135"/>
      <c r="U19" s="138"/>
      <c r="V19" s="136"/>
      <c r="W19" s="137"/>
      <c r="X19" s="135"/>
      <c r="Y19" s="138"/>
      <c r="Z19" s="136"/>
    </row>
    <row r="20" spans="1:27" s="149" customFormat="1" ht="3" customHeight="1" x14ac:dyDescent="0.2">
      <c r="B20" s="150"/>
      <c r="C20" s="150"/>
      <c r="D20" s="151"/>
      <c r="E20" s="151"/>
      <c r="F20" s="152"/>
      <c r="G20" s="150"/>
      <c r="H20" s="153"/>
      <c r="I20" s="153"/>
      <c r="J20" s="143"/>
      <c r="K20" s="143"/>
      <c r="L20" s="153"/>
      <c r="M20" s="154"/>
      <c r="N20" s="143"/>
      <c r="O20" s="143"/>
      <c r="P20" s="153"/>
      <c r="Q20" s="154"/>
      <c r="R20" s="143"/>
      <c r="S20" s="143"/>
      <c r="T20" s="153"/>
      <c r="U20" s="154"/>
      <c r="V20" s="143"/>
      <c r="W20" s="143"/>
      <c r="X20" s="153"/>
      <c r="Y20" s="154"/>
      <c r="Z20" s="143"/>
    </row>
    <row r="21" spans="1:27" s="131" customFormat="1" x14ac:dyDescent="0.2">
      <c r="A21" s="123"/>
      <c r="B21" s="155" t="s">
        <v>49</v>
      </c>
      <c r="C21" s="155"/>
      <c r="D21" s="156">
        <f>D11+D18</f>
        <v>0</v>
      </c>
      <c r="E21" s="156">
        <f>E11+E18</f>
        <v>0</v>
      </c>
      <c r="F21" s="157">
        <f>F11+F18</f>
        <v>0</v>
      </c>
      <c r="G21" s="155"/>
      <c r="H21" s="156">
        <f>H11+H18</f>
        <v>1.2803</v>
      </c>
      <c r="I21" s="156">
        <f>I11+I18</f>
        <v>0</v>
      </c>
      <c r="J21" s="157">
        <f>J11+J18</f>
        <v>1.2803</v>
      </c>
      <c r="K21" s="158"/>
      <c r="L21" s="156">
        <f>L11+L18</f>
        <v>1.2803</v>
      </c>
      <c r="M21" s="156">
        <f>M11+M18</f>
        <v>0</v>
      </c>
      <c r="N21" s="157">
        <f>N11+N18</f>
        <v>1.2803</v>
      </c>
      <c r="O21" s="158"/>
      <c r="P21" s="156">
        <f>P11+P18</f>
        <v>2.7500000000000004</v>
      </c>
      <c r="Q21" s="156">
        <f>Q11+Q18</f>
        <v>0</v>
      </c>
      <c r="R21" s="157">
        <f>R11+R18</f>
        <v>2.7500000000000004</v>
      </c>
      <c r="S21" s="158"/>
      <c r="T21" s="156">
        <f>T11+T18</f>
        <v>5.6999999999999993</v>
      </c>
      <c r="U21" s="156">
        <f>U11+U18</f>
        <v>0</v>
      </c>
      <c r="V21" s="157">
        <f>V11+V18</f>
        <v>5.6999999999999993</v>
      </c>
      <c r="W21" s="158"/>
      <c r="X21" s="159">
        <f>X11+X18</f>
        <v>5.8</v>
      </c>
      <c r="Y21" s="160">
        <f>Y11+Y18</f>
        <v>0</v>
      </c>
      <c r="Z21" s="161">
        <f>Z11+Z18</f>
        <v>5.8</v>
      </c>
      <c r="AA21" s="123"/>
    </row>
    <row r="22" spans="1:27" x14ac:dyDescent="0.2">
      <c r="B22" s="162" t="s">
        <v>58</v>
      </c>
      <c r="C22" s="163"/>
      <c r="D22" s="164"/>
      <c r="E22" s="164"/>
      <c r="F22" s="165"/>
      <c r="G22" s="163"/>
      <c r="H22" s="147"/>
      <c r="I22" s="147"/>
      <c r="J22" s="166"/>
      <c r="K22" s="166"/>
      <c r="L22" s="147"/>
      <c r="M22" s="147"/>
      <c r="N22" s="166"/>
      <c r="O22" s="166"/>
      <c r="P22" s="147"/>
      <c r="Q22" s="147"/>
      <c r="R22" s="166"/>
      <c r="S22" s="166"/>
      <c r="T22" s="147"/>
      <c r="U22" s="147"/>
      <c r="V22" s="166"/>
      <c r="W22" s="166"/>
      <c r="X22" s="147"/>
      <c r="Y22" s="147"/>
      <c r="Z22" s="166"/>
    </row>
    <row r="23" spans="1:27" ht="18" customHeight="1" x14ac:dyDescent="0.2">
      <c r="B23" s="167" t="s">
        <v>59</v>
      </c>
      <c r="C23" s="168">
        <v>2.8461999999999996</v>
      </c>
      <c r="D23" s="169"/>
      <c r="E23" s="170">
        <v>0</v>
      </c>
      <c r="F23" s="171"/>
      <c r="G23" s="168">
        <v>3.7323999999999997</v>
      </c>
      <c r="H23" s="172"/>
      <c r="I23" s="172">
        <v>0</v>
      </c>
      <c r="J23" s="173"/>
      <c r="K23" s="168">
        <v>3.7323999999999997</v>
      </c>
      <c r="L23" s="172"/>
      <c r="M23" s="170">
        <v>0.13100000000000001</v>
      </c>
      <c r="N23" s="173"/>
      <c r="O23" s="168">
        <v>3.7</v>
      </c>
      <c r="P23" s="172"/>
      <c r="Q23" s="170">
        <v>0.1</v>
      </c>
      <c r="R23" s="173"/>
      <c r="S23" s="168">
        <v>3.7</v>
      </c>
      <c r="T23" s="172"/>
      <c r="U23" s="170">
        <v>0</v>
      </c>
      <c r="V23" s="173"/>
      <c r="W23" s="168">
        <v>3.73</v>
      </c>
      <c r="X23" s="172"/>
      <c r="Y23" s="170">
        <v>0</v>
      </c>
      <c r="Z23" s="173"/>
    </row>
    <row r="24" spans="1:27" s="131" customFormat="1" x14ac:dyDescent="0.2">
      <c r="A24" s="123"/>
      <c r="B24" s="174" t="s">
        <v>54</v>
      </c>
      <c r="C24" s="175">
        <f>SUM(C23)</f>
        <v>2.8461999999999996</v>
      </c>
      <c r="D24" s="156"/>
      <c r="E24" s="156">
        <f>E23</f>
        <v>0</v>
      </c>
      <c r="F24" s="157"/>
      <c r="G24" s="175">
        <f>SUM(G23)</f>
        <v>3.7323999999999997</v>
      </c>
      <c r="H24" s="156"/>
      <c r="I24" s="156">
        <f>I23</f>
        <v>0</v>
      </c>
      <c r="J24" s="157"/>
      <c r="K24" s="158">
        <f>SUM(K23:K23)</f>
        <v>3.7323999999999997</v>
      </c>
      <c r="L24" s="176"/>
      <c r="M24" s="159">
        <f>SUM(M23:M23)</f>
        <v>0.13100000000000001</v>
      </c>
      <c r="N24" s="161"/>
      <c r="O24" s="158">
        <f>SUM(O23:O23)</f>
        <v>3.7</v>
      </c>
      <c r="P24" s="176"/>
      <c r="Q24" s="159">
        <f>SUM(Q23:Q23)</f>
        <v>0.1</v>
      </c>
      <c r="R24" s="161"/>
      <c r="S24" s="158">
        <f>SUM(S23:S23)</f>
        <v>3.7</v>
      </c>
      <c r="T24" s="176"/>
      <c r="U24" s="159">
        <f>SUM(U23:U23)</f>
        <v>0</v>
      </c>
      <c r="V24" s="161"/>
      <c r="W24" s="158">
        <f>SUM(W23:W23)</f>
        <v>3.73</v>
      </c>
      <c r="X24" s="176"/>
      <c r="Y24" s="176"/>
      <c r="Z24" s="161"/>
      <c r="AA24" s="123"/>
    </row>
    <row r="25" spans="1:27" s="149" customFormat="1" x14ac:dyDescent="0.2">
      <c r="B25" s="150"/>
      <c r="C25" s="150"/>
      <c r="D25" s="151"/>
      <c r="E25" s="151"/>
      <c r="F25" s="152"/>
      <c r="G25" s="150"/>
      <c r="H25" s="153"/>
      <c r="I25" s="153"/>
      <c r="J25" s="143"/>
      <c r="K25" s="143"/>
      <c r="L25" s="153"/>
      <c r="M25" s="154"/>
      <c r="N25" s="143"/>
      <c r="O25" s="143"/>
      <c r="P25" s="153"/>
      <c r="Q25" s="154"/>
      <c r="R25" s="143"/>
      <c r="S25" s="143"/>
      <c r="T25" s="153"/>
      <c r="U25" s="154"/>
      <c r="V25" s="143"/>
      <c r="W25" s="143"/>
      <c r="X25" s="153"/>
      <c r="Y25" s="154"/>
      <c r="Z25" s="143"/>
    </row>
    <row r="26" spans="1:27" s="131" customFormat="1" x14ac:dyDescent="0.2">
      <c r="A26" s="123"/>
      <c r="B26" s="155" t="s">
        <v>60</v>
      </c>
      <c r="C26" s="177">
        <f>C24</f>
        <v>2.8461999999999996</v>
      </c>
      <c r="D26" s="178"/>
      <c r="E26" s="178"/>
      <c r="F26" s="179"/>
      <c r="G26" s="177">
        <f>G24</f>
        <v>3.7323999999999997</v>
      </c>
      <c r="H26" s="178"/>
      <c r="I26" s="178"/>
      <c r="J26" s="180"/>
      <c r="K26" s="181">
        <f>K24</f>
        <v>3.7323999999999997</v>
      </c>
      <c r="L26" s="178"/>
      <c r="M26" s="178"/>
      <c r="N26" s="179"/>
      <c r="O26" s="181">
        <f>O24</f>
        <v>3.7</v>
      </c>
      <c r="P26" s="178"/>
      <c r="Q26" s="178"/>
      <c r="R26" s="179"/>
      <c r="S26" s="181">
        <f>S24</f>
        <v>3.7</v>
      </c>
      <c r="T26" s="178"/>
      <c r="U26" s="178"/>
      <c r="V26" s="179"/>
      <c r="W26" s="181">
        <f>W24</f>
        <v>3.73</v>
      </c>
      <c r="X26" s="178"/>
      <c r="Y26" s="178"/>
      <c r="Z26" s="179"/>
      <c r="AA26" s="123"/>
    </row>
    <row r="27" spans="1:27" s="92" customFormat="1" ht="33.75" customHeight="1" x14ac:dyDescent="0.2">
      <c r="A27" s="448"/>
    </row>
    <row r="28" spans="1:27" s="97" customFormat="1" ht="20.25" customHeight="1" x14ac:dyDescent="0.15">
      <c r="A28" s="95"/>
      <c r="B28" s="182"/>
      <c r="C28" s="618" t="s">
        <v>20</v>
      </c>
      <c r="D28" s="618"/>
      <c r="E28" s="618"/>
      <c r="F28" s="618"/>
      <c r="G28" s="618" t="s">
        <v>21</v>
      </c>
      <c r="H28" s="618"/>
      <c r="I28" s="618"/>
      <c r="J28" s="618" t="s">
        <v>20</v>
      </c>
      <c r="K28" s="618" t="s">
        <v>22</v>
      </c>
      <c r="L28" s="618"/>
      <c r="M28" s="618"/>
      <c r="N28" s="618" t="s">
        <v>20</v>
      </c>
      <c r="O28" s="618" t="s">
        <v>23</v>
      </c>
      <c r="P28" s="618"/>
      <c r="Q28" s="618"/>
      <c r="R28" s="618" t="s">
        <v>20</v>
      </c>
      <c r="S28" s="618" t="s">
        <v>24</v>
      </c>
      <c r="T28" s="618"/>
      <c r="U28" s="618"/>
      <c r="V28" s="618" t="s">
        <v>20</v>
      </c>
      <c r="W28" s="618" t="s">
        <v>25</v>
      </c>
      <c r="X28" s="618"/>
      <c r="Y28" s="618"/>
      <c r="Z28" s="618" t="s">
        <v>20</v>
      </c>
      <c r="AA28" s="95"/>
    </row>
    <row r="29" spans="1:27" ht="38.25" x14ac:dyDescent="0.2">
      <c r="B29" s="98" t="s">
        <v>45</v>
      </c>
      <c r="C29" s="99" t="s">
        <v>46</v>
      </c>
      <c r="D29" s="100" t="s">
        <v>47</v>
      </c>
      <c r="E29" s="100" t="s">
        <v>48</v>
      </c>
      <c r="F29" s="101" t="s">
        <v>49</v>
      </c>
      <c r="G29" s="99" t="s">
        <v>46</v>
      </c>
      <c r="H29" s="100" t="s">
        <v>47</v>
      </c>
      <c r="I29" s="100" t="s">
        <v>48</v>
      </c>
      <c r="J29" s="101" t="s">
        <v>49</v>
      </c>
      <c r="K29" s="99" t="s">
        <v>46</v>
      </c>
      <c r="L29" s="100" t="s">
        <v>47</v>
      </c>
      <c r="M29" s="100" t="s">
        <v>48</v>
      </c>
      <c r="N29" s="101" t="s">
        <v>49</v>
      </c>
      <c r="O29" s="99" t="s">
        <v>46</v>
      </c>
      <c r="P29" s="100" t="s">
        <v>47</v>
      </c>
      <c r="Q29" s="100" t="s">
        <v>48</v>
      </c>
      <c r="R29" s="101" t="s">
        <v>49</v>
      </c>
      <c r="S29" s="99" t="s">
        <v>46</v>
      </c>
      <c r="T29" s="100" t="s">
        <v>47</v>
      </c>
      <c r="U29" s="100" t="s">
        <v>48</v>
      </c>
      <c r="V29" s="101" t="s">
        <v>49</v>
      </c>
      <c r="W29" s="99" t="s">
        <v>46</v>
      </c>
      <c r="X29" s="100" t="s">
        <v>47</v>
      </c>
      <c r="Y29" s="100" t="s">
        <v>48</v>
      </c>
      <c r="Z29" s="101" t="s">
        <v>49</v>
      </c>
    </row>
    <row r="30" spans="1:27" x14ac:dyDescent="0.2">
      <c r="B30" s="102" t="s">
        <v>50</v>
      </c>
      <c r="C30" s="103"/>
      <c r="D30" s="104">
        <v>0</v>
      </c>
      <c r="E30" s="104">
        <v>0</v>
      </c>
      <c r="F30" s="105">
        <f t="shared" ref="F30:F35" si="6">SUM(C30:E30)</f>
        <v>0</v>
      </c>
      <c r="G30" s="106"/>
      <c r="H30" s="104">
        <v>0</v>
      </c>
      <c r="I30" s="104">
        <v>0</v>
      </c>
      <c r="J30" s="105">
        <f t="shared" ref="J30:J35" si="7">SUM(G30:I30)</f>
        <v>0</v>
      </c>
      <c r="K30" s="106"/>
      <c r="L30" s="104">
        <v>0</v>
      </c>
      <c r="M30" s="104">
        <v>0</v>
      </c>
      <c r="N30" s="107">
        <f t="shared" ref="N30:N35" si="8">SUM(L30:M30)</f>
        <v>0</v>
      </c>
      <c r="O30" s="108"/>
      <c r="P30" s="104">
        <v>0</v>
      </c>
      <c r="Q30" s="104">
        <v>0</v>
      </c>
      <c r="R30" s="107">
        <f t="shared" ref="R30:R34" si="9">SUM(P30:Q30)</f>
        <v>0</v>
      </c>
      <c r="S30" s="108"/>
      <c r="T30" s="104">
        <v>0</v>
      </c>
      <c r="U30" s="104">
        <v>0</v>
      </c>
      <c r="V30" s="107">
        <f t="shared" ref="V30:V31" si="10">SUM(T30:U30)</f>
        <v>0</v>
      </c>
      <c r="W30" s="108"/>
      <c r="X30" s="104">
        <v>0</v>
      </c>
      <c r="Y30" s="104">
        <v>0</v>
      </c>
      <c r="Z30" s="107">
        <f t="shared" ref="Z30:Z35" si="11">SUM(X30:Y30)</f>
        <v>0</v>
      </c>
    </row>
    <row r="31" spans="1:27" x14ac:dyDescent="0.2">
      <c r="B31" s="109" t="s">
        <v>51</v>
      </c>
      <c r="C31" s="110"/>
      <c r="D31" s="111">
        <v>0</v>
      </c>
      <c r="E31" s="111">
        <v>0</v>
      </c>
      <c r="F31" s="112">
        <f t="shared" si="6"/>
        <v>0</v>
      </c>
      <c r="G31" s="113"/>
      <c r="H31" s="111">
        <v>0</v>
      </c>
      <c r="I31" s="111">
        <v>0</v>
      </c>
      <c r="J31" s="112">
        <f t="shared" si="7"/>
        <v>0</v>
      </c>
      <c r="K31" s="113"/>
      <c r="L31" s="111">
        <v>0</v>
      </c>
      <c r="M31" s="111">
        <v>0</v>
      </c>
      <c r="N31" s="114">
        <f t="shared" si="8"/>
        <v>0</v>
      </c>
      <c r="O31" s="115"/>
      <c r="P31" s="111">
        <v>0</v>
      </c>
      <c r="Q31" s="111">
        <v>0</v>
      </c>
      <c r="R31" s="114">
        <f t="shared" si="9"/>
        <v>0</v>
      </c>
      <c r="S31" s="115"/>
      <c r="T31" s="111">
        <v>0</v>
      </c>
      <c r="U31" s="111">
        <v>0</v>
      </c>
      <c r="V31" s="114">
        <f t="shared" si="10"/>
        <v>0</v>
      </c>
      <c r="W31" s="115"/>
      <c r="X31" s="111">
        <v>0</v>
      </c>
      <c r="Y31" s="111">
        <v>0</v>
      </c>
      <c r="Z31" s="114">
        <f t="shared" si="11"/>
        <v>0</v>
      </c>
    </row>
    <row r="32" spans="1:27" x14ac:dyDescent="0.2">
      <c r="B32" s="109" t="s">
        <v>52</v>
      </c>
      <c r="C32" s="110"/>
      <c r="D32" s="111">
        <v>0</v>
      </c>
      <c r="E32" s="111">
        <v>0</v>
      </c>
      <c r="F32" s="112">
        <f t="shared" si="6"/>
        <v>0</v>
      </c>
      <c r="G32" s="113"/>
      <c r="H32" s="111">
        <v>0</v>
      </c>
      <c r="I32" s="111">
        <v>0</v>
      </c>
      <c r="J32" s="112">
        <f t="shared" si="7"/>
        <v>0</v>
      </c>
      <c r="K32" s="113"/>
      <c r="L32" s="111">
        <v>0</v>
      </c>
      <c r="M32" s="111">
        <v>0</v>
      </c>
      <c r="N32" s="114">
        <f t="shared" si="8"/>
        <v>0</v>
      </c>
      <c r="O32" s="115"/>
      <c r="P32" s="111">
        <v>0</v>
      </c>
      <c r="Q32" s="111">
        <v>0</v>
      </c>
      <c r="R32" s="114">
        <f t="shared" si="9"/>
        <v>0</v>
      </c>
      <c r="S32" s="115"/>
      <c r="T32" s="111">
        <v>0</v>
      </c>
      <c r="U32" s="111">
        <v>0</v>
      </c>
      <c r="V32" s="114">
        <f>SUM(T32:U32)</f>
        <v>0</v>
      </c>
      <c r="W32" s="115"/>
      <c r="X32" s="111">
        <v>0</v>
      </c>
      <c r="Y32" s="111">
        <v>0</v>
      </c>
      <c r="Z32" s="114">
        <f t="shared" si="11"/>
        <v>0</v>
      </c>
    </row>
    <row r="33" spans="1:27" x14ac:dyDescent="0.2">
      <c r="B33" s="307" t="s">
        <v>322</v>
      </c>
      <c r="C33" s="110"/>
      <c r="D33" s="111">
        <v>0</v>
      </c>
      <c r="E33" s="111">
        <v>0</v>
      </c>
      <c r="F33" s="112">
        <f t="shared" si="6"/>
        <v>0</v>
      </c>
      <c r="G33" s="113"/>
      <c r="H33" s="111">
        <v>0</v>
      </c>
      <c r="I33" s="111">
        <v>0</v>
      </c>
      <c r="J33" s="112">
        <f t="shared" si="7"/>
        <v>0</v>
      </c>
      <c r="K33" s="113"/>
      <c r="L33" s="111">
        <v>0</v>
      </c>
      <c r="M33" s="111">
        <v>0</v>
      </c>
      <c r="N33" s="114">
        <f t="shared" si="8"/>
        <v>0</v>
      </c>
      <c r="O33" s="115"/>
      <c r="P33" s="111">
        <v>0</v>
      </c>
      <c r="Q33" s="111">
        <v>0</v>
      </c>
      <c r="R33" s="114">
        <f t="shared" si="9"/>
        <v>0</v>
      </c>
      <c r="S33" s="115"/>
      <c r="T33" s="111">
        <v>0</v>
      </c>
      <c r="U33" s="111">
        <v>0</v>
      </c>
      <c r="V33" s="114">
        <f t="shared" ref="V33:V35" si="12">SUM(T33:U33)</f>
        <v>0</v>
      </c>
      <c r="W33" s="115"/>
      <c r="X33" s="111">
        <v>0</v>
      </c>
      <c r="Y33" s="111">
        <v>0</v>
      </c>
      <c r="Z33" s="114">
        <f t="shared" si="11"/>
        <v>0</v>
      </c>
    </row>
    <row r="34" spans="1:27" x14ac:dyDescent="0.2">
      <c r="B34" s="109" t="s">
        <v>53</v>
      </c>
      <c r="C34" s="110"/>
      <c r="D34" s="111">
        <v>0</v>
      </c>
      <c r="E34" s="111">
        <v>0</v>
      </c>
      <c r="F34" s="112">
        <f t="shared" si="6"/>
        <v>0</v>
      </c>
      <c r="G34" s="113"/>
      <c r="H34" s="111">
        <v>0</v>
      </c>
      <c r="I34" s="111">
        <v>0</v>
      </c>
      <c r="J34" s="112">
        <f t="shared" si="7"/>
        <v>0</v>
      </c>
      <c r="K34" s="113"/>
      <c r="L34" s="111">
        <v>0</v>
      </c>
      <c r="M34" s="111">
        <v>0</v>
      </c>
      <c r="N34" s="114">
        <f t="shared" si="8"/>
        <v>0</v>
      </c>
      <c r="O34" s="115"/>
      <c r="P34" s="111">
        <v>0</v>
      </c>
      <c r="Q34" s="111">
        <v>0</v>
      </c>
      <c r="R34" s="114">
        <f t="shared" si="9"/>
        <v>0</v>
      </c>
      <c r="S34" s="115"/>
      <c r="T34" s="111">
        <v>0</v>
      </c>
      <c r="U34" s="111">
        <v>0</v>
      </c>
      <c r="V34" s="114">
        <f t="shared" si="12"/>
        <v>0</v>
      </c>
      <c r="W34" s="115"/>
      <c r="X34" s="111">
        <v>0</v>
      </c>
      <c r="Y34" s="111">
        <v>0</v>
      </c>
      <c r="Z34" s="114">
        <f t="shared" si="11"/>
        <v>0</v>
      </c>
    </row>
    <row r="35" spans="1:27" x14ac:dyDescent="0.2">
      <c r="B35" s="116" t="s">
        <v>17</v>
      </c>
      <c r="C35" s="117"/>
      <c r="D35" s="118">
        <v>0</v>
      </c>
      <c r="E35" s="118">
        <v>0</v>
      </c>
      <c r="F35" s="119">
        <f t="shared" si="6"/>
        <v>0</v>
      </c>
      <c r="G35" s="120"/>
      <c r="H35" s="118">
        <v>0</v>
      </c>
      <c r="I35" s="118">
        <v>0</v>
      </c>
      <c r="J35" s="119">
        <f t="shared" si="7"/>
        <v>0</v>
      </c>
      <c r="K35" s="120"/>
      <c r="L35" s="118">
        <v>0</v>
      </c>
      <c r="M35" s="118">
        <v>0</v>
      </c>
      <c r="N35" s="121">
        <f t="shared" si="8"/>
        <v>0</v>
      </c>
      <c r="O35" s="122"/>
      <c r="P35" s="118">
        <v>0</v>
      </c>
      <c r="Q35" s="118">
        <v>0</v>
      </c>
      <c r="R35" s="183">
        <v>0</v>
      </c>
      <c r="S35" s="122"/>
      <c r="T35" s="118">
        <v>0</v>
      </c>
      <c r="U35" s="118">
        <v>0</v>
      </c>
      <c r="V35" s="121">
        <f t="shared" si="12"/>
        <v>0</v>
      </c>
      <c r="W35" s="122"/>
      <c r="X35" s="118">
        <v>0</v>
      </c>
      <c r="Y35" s="118">
        <v>0</v>
      </c>
      <c r="Z35" s="121">
        <f t="shared" si="11"/>
        <v>0</v>
      </c>
    </row>
    <row r="36" spans="1:27" s="131" customFormat="1" x14ac:dyDescent="0.2">
      <c r="A36" s="123"/>
      <c r="B36" s="124" t="s">
        <v>54</v>
      </c>
      <c r="C36" s="125"/>
      <c r="D36" s="126">
        <f>SUM(D30:D35)</f>
        <v>0</v>
      </c>
      <c r="E36" s="126">
        <f>SUM(E30:E35)</f>
        <v>0</v>
      </c>
      <c r="F36" s="127">
        <f>SUM(F30:F35)</f>
        <v>0</v>
      </c>
      <c r="G36" s="124"/>
      <c r="H36" s="126">
        <f>SUM(H30:H35)</f>
        <v>0</v>
      </c>
      <c r="I36" s="126">
        <f>SUM(I30:I35)</f>
        <v>0</v>
      </c>
      <c r="J36" s="128">
        <f>SUM(J30:J35)</f>
        <v>0</v>
      </c>
      <c r="K36" s="129"/>
      <c r="L36" s="130">
        <f>SUM(L30:L35)</f>
        <v>0</v>
      </c>
      <c r="M36" s="130">
        <f>SUM(M30:M35)</f>
        <v>0</v>
      </c>
      <c r="N36" s="128">
        <f>SUM(N30:N35)</f>
        <v>0</v>
      </c>
      <c r="O36" s="129"/>
      <c r="P36" s="130">
        <f>SUM(P30:P35)</f>
        <v>0</v>
      </c>
      <c r="Q36" s="130">
        <f>SUM(Q30:Q35)</f>
        <v>0</v>
      </c>
      <c r="R36" s="128">
        <f>SUM(R30:R35)</f>
        <v>0</v>
      </c>
      <c r="S36" s="129"/>
      <c r="T36" s="130">
        <f>SUM(T30:T35)</f>
        <v>0</v>
      </c>
      <c r="U36" s="130">
        <f>SUM(U30:U35)</f>
        <v>0</v>
      </c>
      <c r="V36" s="128">
        <f>SUM(V30:V35)</f>
        <v>0</v>
      </c>
      <c r="W36" s="129"/>
      <c r="X36" s="130">
        <f>SUM(X30:X35)</f>
        <v>0</v>
      </c>
      <c r="Y36" s="130">
        <f>SUM(Y30:Y35)</f>
        <v>0</v>
      </c>
      <c r="Z36" s="128">
        <f>SUM(Z30:Z35)</f>
        <v>0</v>
      </c>
      <c r="AA36" s="123"/>
    </row>
    <row r="37" spans="1:27" ht="2.1" customHeight="1" x14ac:dyDescent="0.2">
      <c r="B37" s="132"/>
      <c r="C37" s="132"/>
      <c r="D37" s="133"/>
      <c r="E37" s="133"/>
      <c r="F37" s="134"/>
      <c r="G37" s="132"/>
      <c r="H37" s="135"/>
      <c r="I37" s="135"/>
      <c r="J37" s="136"/>
      <c r="K37" s="137"/>
      <c r="L37" s="135"/>
      <c r="M37" s="138"/>
      <c r="N37" s="136"/>
      <c r="O37" s="137"/>
      <c r="P37" s="135"/>
      <c r="Q37" s="138"/>
      <c r="R37" s="136"/>
      <c r="S37" s="137"/>
      <c r="T37" s="135"/>
      <c r="U37" s="138"/>
      <c r="V37" s="136"/>
      <c r="W37" s="137"/>
      <c r="X37" s="135"/>
      <c r="Y37" s="138"/>
      <c r="Z37" s="136"/>
    </row>
    <row r="38" spans="1:27" x14ac:dyDescent="0.2">
      <c r="B38" s="139" t="s">
        <v>12</v>
      </c>
      <c r="C38" s="139"/>
      <c r="D38" s="140"/>
      <c r="E38" s="140"/>
      <c r="F38" s="139"/>
      <c r="G38" s="139"/>
      <c r="H38" s="141"/>
      <c r="I38" s="142"/>
      <c r="J38" s="142"/>
      <c r="K38" s="142"/>
      <c r="L38" s="141"/>
      <c r="M38" s="142"/>
      <c r="N38" s="143"/>
      <c r="O38" s="142"/>
      <c r="P38" s="141"/>
      <c r="Q38" s="142"/>
      <c r="R38" s="143"/>
      <c r="S38" s="142"/>
      <c r="T38" s="141"/>
      <c r="U38" s="142"/>
      <c r="V38" s="143"/>
      <c r="W38" s="142"/>
      <c r="X38" s="141"/>
      <c r="Y38" s="142"/>
      <c r="Z38" s="143"/>
    </row>
    <row r="39" spans="1:27" x14ac:dyDescent="0.2">
      <c r="B39" s="102" t="s">
        <v>55</v>
      </c>
      <c r="C39" s="103"/>
      <c r="D39" s="104">
        <v>0</v>
      </c>
      <c r="E39" s="104">
        <v>0</v>
      </c>
      <c r="F39" s="105">
        <f>SUM(C39:E39)</f>
        <v>0</v>
      </c>
      <c r="G39" s="106"/>
      <c r="H39" s="104">
        <v>0</v>
      </c>
      <c r="I39" s="104">
        <v>0</v>
      </c>
      <c r="J39" s="105">
        <v>0</v>
      </c>
      <c r="K39" s="108"/>
      <c r="L39" s="104">
        <v>0</v>
      </c>
      <c r="M39" s="104">
        <v>0</v>
      </c>
      <c r="N39" s="107">
        <f>SUM(L39:M39)</f>
        <v>0</v>
      </c>
      <c r="O39" s="108"/>
      <c r="P39" s="104">
        <v>0</v>
      </c>
      <c r="Q39" s="104">
        <v>0</v>
      </c>
      <c r="R39" s="107">
        <f>SUM(P39:Q39)</f>
        <v>0</v>
      </c>
      <c r="S39" s="108"/>
      <c r="T39" s="104">
        <v>0</v>
      </c>
      <c r="U39" s="104">
        <v>0</v>
      </c>
      <c r="V39" s="107">
        <f>SUM(T39:U39)</f>
        <v>0</v>
      </c>
      <c r="W39" s="108"/>
      <c r="X39" s="104">
        <v>0</v>
      </c>
      <c r="Y39" s="104">
        <v>0</v>
      </c>
      <c r="Z39" s="107">
        <f>SUM(X39:Y39)</f>
        <v>0</v>
      </c>
    </row>
    <row r="40" spans="1:27" x14ac:dyDescent="0.2">
      <c r="B40" s="109" t="s">
        <v>56</v>
      </c>
      <c r="C40" s="110"/>
      <c r="D40" s="111">
        <v>0</v>
      </c>
      <c r="E40" s="111">
        <v>0</v>
      </c>
      <c r="F40" s="112">
        <f>SUM(C40:E40)</f>
        <v>0</v>
      </c>
      <c r="G40" s="113"/>
      <c r="H40" s="111">
        <v>0</v>
      </c>
      <c r="I40" s="111">
        <v>0</v>
      </c>
      <c r="J40" s="112">
        <v>0</v>
      </c>
      <c r="K40" s="115"/>
      <c r="L40" s="111">
        <v>0</v>
      </c>
      <c r="M40" s="111">
        <v>0</v>
      </c>
      <c r="N40" s="114">
        <f>SUM(L40:M40)</f>
        <v>0</v>
      </c>
      <c r="O40" s="115"/>
      <c r="P40" s="111">
        <v>0</v>
      </c>
      <c r="Q40" s="111">
        <v>0</v>
      </c>
      <c r="R40" s="114">
        <f>SUM(P40:Q40)</f>
        <v>0</v>
      </c>
      <c r="S40" s="115"/>
      <c r="T40" s="111">
        <v>0</v>
      </c>
      <c r="U40" s="111">
        <v>0</v>
      </c>
      <c r="V40" s="114">
        <f>SUM(T40:U40)</f>
        <v>0</v>
      </c>
      <c r="W40" s="115"/>
      <c r="X40" s="111">
        <v>0</v>
      </c>
      <c r="Y40" s="111">
        <v>0</v>
      </c>
      <c r="Z40" s="114">
        <f>SUM(X40:Y40)</f>
        <v>0</v>
      </c>
    </row>
    <row r="41" spans="1:27" x14ac:dyDescent="0.2">
      <c r="B41" s="109" t="s">
        <v>57</v>
      </c>
      <c r="C41" s="110"/>
      <c r="D41" s="111">
        <v>0</v>
      </c>
      <c r="E41" s="111">
        <v>0</v>
      </c>
      <c r="F41" s="112">
        <f>SUM(C41:E41)</f>
        <v>0</v>
      </c>
      <c r="G41" s="113"/>
      <c r="H41" s="111">
        <v>0</v>
      </c>
      <c r="I41" s="111">
        <v>0</v>
      </c>
      <c r="J41" s="112">
        <v>0</v>
      </c>
      <c r="K41" s="115"/>
      <c r="L41" s="111">
        <v>0</v>
      </c>
      <c r="M41" s="111">
        <v>0</v>
      </c>
      <c r="N41" s="114">
        <f>SUM(L41:M41)</f>
        <v>0</v>
      </c>
      <c r="O41" s="115"/>
      <c r="P41" s="111">
        <v>0</v>
      </c>
      <c r="Q41" s="111">
        <v>0</v>
      </c>
      <c r="R41" s="114">
        <f>SUM(P41:Q41)</f>
        <v>0</v>
      </c>
      <c r="S41" s="115"/>
      <c r="T41" s="111">
        <v>0</v>
      </c>
      <c r="U41" s="111">
        <v>0</v>
      </c>
      <c r="V41" s="114">
        <f>SUM(T41:U41)</f>
        <v>0</v>
      </c>
      <c r="W41" s="115"/>
      <c r="X41" s="111">
        <v>0</v>
      </c>
      <c r="Y41" s="111">
        <v>0</v>
      </c>
      <c r="Z41" s="114">
        <f>SUM(X41:Y41)</f>
        <v>0</v>
      </c>
    </row>
    <row r="42" spans="1:27" x14ac:dyDescent="0.2">
      <c r="B42" s="116" t="s">
        <v>13</v>
      </c>
      <c r="C42" s="146"/>
      <c r="D42" s="118">
        <v>0</v>
      </c>
      <c r="E42" s="118">
        <v>0</v>
      </c>
      <c r="F42" s="119">
        <f>SUM(C42:E42)</f>
        <v>0</v>
      </c>
      <c r="G42" s="120"/>
      <c r="H42" s="118">
        <v>0</v>
      </c>
      <c r="I42" s="118">
        <v>0</v>
      </c>
      <c r="J42" s="119">
        <v>0</v>
      </c>
      <c r="K42" s="122"/>
      <c r="L42" s="118">
        <v>0</v>
      </c>
      <c r="M42" s="118">
        <v>0</v>
      </c>
      <c r="N42" s="121">
        <f>SUM(L42:M42)</f>
        <v>0</v>
      </c>
      <c r="O42" s="122"/>
      <c r="P42" s="118">
        <v>0</v>
      </c>
      <c r="Q42" s="118">
        <v>0</v>
      </c>
      <c r="R42" s="121">
        <f>SUM(P42:Q42)</f>
        <v>0</v>
      </c>
      <c r="S42" s="122"/>
      <c r="T42" s="118">
        <v>0</v>
      </c>
      <c r="U42" s="118">
        <v>0</v>
      </c>
      <c r="V42" s="121">
        <f>SUM(T42:U42)</f>
        <v>0</v>
      </c>
      <c r="W42" s="122"/>
      <c r="X42" s="118">
        <v>0</v>
      </c>
      <c r="Y42" s="118">
        <v>0</v>
      </c>
      <c r="Z42" s="121">
        <f>SUM(X42:Y42)</f>
        <v>0</v>
      </c>
    </row>
    <row r="43" spans="1:27" s="131" customFormat="1" x14ac:dyDescent="0.2">
      <c r="A43" s="123"/>
      <c r="B43" s="124" t="s">
        <v>54</v>
      </c>
      <c r="C43" s="125"/>
      <c r="D43" s="126">
        <f>SUM(D39:D42)</f>
        <v>0</v>
      </c>
      <c r="E43" s="126">
        <f>SUM(E39:E42)</f>
        <v>0</v>
      </c>
      <c r="F43" s="127">
        <f>SUM(F39:F42)</f>
        <v>0</v>
      </c>
      <c r="G43" s="124"/>
      <c r="H43" s="148">
        <v>0</v>
      </c>
      <c r="I43" s="148">
        <v>0</v>
      </c>
      <c r="J43" s="128">
        <v>0</v>
      </c>
      <c r="K43" s="129"/>
      <c r="L43" s="148">
        <f>SUM(L39:L42)</f>
        <v>0</v>
      </c>
      <c r="M43" s="148">
        <f>SUM(M39:M42)</f>
        <v>0</v>
      </c>
      <c r="N43" s="128">
        <f>SUM(N39:N42)</f>
        <v>0</v>
      </c>
      <c r="O43" s="129"/>
      <c r="P43" s="148">
        <f>SUM(P39:P42)</f>
        <v>0</v>
      </c>
      <c r="Q43" s="148">
        <f>SUM(Q39:Q42)</f>
        <v>0</v>
      </c>
      <c r="R43" s="128">
        <f>SUM(R39:R42)</f>
        <v>0</v>
      </c>
      <c r="S43" s="129"/>
      <c r="T43" s="148">
        <f>SUM(T39:T42)</f>
        <v>0</v>
      </c>
      <c r="U43" s="148">
        <f>SUM(U39:U42)</f>
        <v>0</v>
      </c>
      <c r="V43" s="128">
        <f>SUM(V39:V42)</f>
        <v>0</v>
      </c>
      <c r="W43" s="129"/>
      <c r="X43" s="148">
        <f>SUM(X39:X42)</f>
        <v>0</v>
      </c>
      <c r="Y43" s="148">
        <f>SUM(Y39:Y42)</f>
        <v>0</v>
      </c>
      <c r="Z43" s="128">
        <f>SUM(Z39:Z42)</f>
        <v>0</v>
      </c>
      <c r="AA43" s="123"/>
    </row>
    <row r="44" spans="1:27" ht="2.1" customHeight="1" x14ac:dyDescent="0.2">
      <c r="B44" s="132"/>
      <c r="C44" s="132"/>
      <c r="D44" s="133"/>
      <c r="E44" s="133"/>
      <c r="F44" s="134"/>
      <c r="G44" s="132"/>
      <c r="H44" s="135"/>
      <c r="I44" s="135"/>
      <c r="J44" s="136"/>
      <c r="K44" s="137"/>
      <c r="L44" s="135"/>
      <c r="M44" s="138"/>
      <c r="N44" s="136"/>
      <c r="O44" s="137"/>
      <c r="P44" s="135"/>
      <c r="Q44" s="138"/>
      <c r="R44" s="136"/>
      <c r="S44" s="137"/>
      <c r="T44" s="135"/>
      <c r="U44" s="138"/>
      <c r="V44" s="136"/>
      <c r="W44" s="137"/>
      <c r="X44" s="135"/>
      <c r="Y44" s="138"/>
      <c r="Z44" s="136"/>
    </row>
    <row r="45" spans="1:27" s="149" customFormat="1" ht="3" customHeight="1" x14ac:dyDescent="0.2">
      <c r="B45" s="150"/>
      <c r="C45" s="150"/>
      <c r="D45" s="151"/>
      <c r="E45" s="151"/>
      <c r="F45" s="152"/>
      <c r="G45" s="150"/>
      <c r="H45" s="153"/>
      <c r="I45" s="153"/>
      <c r="J45" s="143"/>
      <c r="K45" s="143"/>
      <c r="L45" s="153"/>
      <c r="M45" s="154"/>
      <c r="N45" s="143"/>
      <c r="O45" s="143"/>
      <c r="P45" s="153"/>
      <c r="Q45" s="154"/>
      <c r="R45" s="143"/>
      <c r="S45" s="143"/>
      <c r="T45" s="153"/>
      <c r="U45" s="154"/>
      <c r="V45" s="143"/>
      <c r="W45" s="143"/>
      <c r="X45" s="153"/>
      <c r="Y45" s="154"/>
      <c r="Z45" s="143"/>
    </row>
    <row r="46" spans="1:27" s="131" customFormat="1" x14ac:dyDescent="0.2">
      <c r="A46" s="123"/>
      <c r="B46" s="155" t="s">
        <v>49</v>
      </c>
      <c r="C46" s="155"/>
      <c r="D46" s="156">
        <f>D36+D43</f>
        <v>0</v>
      </c>
      <c r="E46" s="156">
        <f>E36+E43</f>
        <v>0</v>
      </c>
      <c r="F46" s="157">
        <f>F36+F43</f>
        <v>0</v>
      </c>
      <c r="G46" s="155"/>
      <c r="H46" s="156">
        <f>H36+H43</f>
        <v>0</v>
      </c>
      <c r="I46" s="156">
        <f>I36+I43</f>
        <v>0</v>
      </c>
      <c r="J46" s="157">
        <f>J36+J43</f>
        <v>0</v>
      </c>
      <c r="K46" s="158"/>
      <c r="L46" s="159">
        <f>L36+L43</f>
        <v>0</v>
      </c>
      <c r="M46" s="160">
        <f>M36+M43</f>
        <v>0</v>
      </c>
      <c r="N46" s="161">
        <f>N36+N43</f>
        <v>0</v>
      </c>
      <c r="O46" s="158"/>
      <c r="P46" s="159">
        <f>P36+P43</f>
        <v>0</v>
      </c>
      <c r="Q46" s="160">
        <f>Q36+Q43</f>
        <v>0</v>
      </c>
      <c r="R46" s="161">
        <f>R36+R43</f>
        <v>0</v>
      </c>
      <c r="S46" s="158"/>
      <c r="T46" s="159">
        <f>T36+T43</f>
        <v>0</v>
      </c>
      <c r="U46" s="160">
        <f>U36+U43</f>
        <v>0</v>
      </c>
      <c r="V46" s="161">
        <f>V36+V43</f>
        <v>0</v>
      </c>
      <c r="W46" s="158"/>
      <c r="X46" s="159">
        <f>X36+X43</f>
        <v>0</v>
      </c>
      <c r="Y46" s="160">
        <f>Y36+Y43</f>
        <v>0</v>
      </c>
      <c r="Z46" s="161">
        <f>Z36+Z43</f>
        <v>0</v>
      </c>
      <c r="AA46" s="123"/>
    </row>
    <row r="47" spans="1:27" s="190" customFormat="1" x14ac:dyDescent="0.2">
      <c r="A47" s="184"/>
      <c r="B47" s="162" t="s">
        <v>58</v>
      </c>
      <c r="C47" s="185"/>
      <c r="D47" s="186"/>
      <c r="E47" s="186"/>
      <c r="F47" s="187"/>
      <c r="G47" s="185"/>
      <c r="H47" s="188"/>
      <c r="I47" s="188"/>
      <c r="J47" s="189"/>
      <c r="K47" s="189"/>
      <c r="L47" s="188"/>
      <c r="M47" s="188"/>
      <c r="N47" s="189"/>
      <c r="O47" s="189"/>
      <c r="P47" s="188"/>
      <c r="Q47" s="188"/>
      <c r="R47" s="189"/>
      <c r="S47" s="189"/>
      <c r="T47" s="188"/>
      <c r="U47" s="188"/>
      <c r="V47" s="189"/>
      <c r="W47" s="189"/>
      <c r="X47" s="188"/>
      <c r="Y47" s="188"/>
      <c r="Z47" s="189"/>
      <c r="AA47" s="184"/>
    </row>
    <row r="48" spans="1:27" ht="18.75" customHeight="1" x14ac:dyDescent="0.2">
      <c r="B48" s="167" t="s">
        <v>59</v>
      </c>
      <c r="C48" s="168">
        <v>0</v>
      </c>
      <c r="D48" s="169"/>
      <c r="E48" s="170">
        <v>0</v>
      </c>
      <c r="F48" s="171"/>
      <c r="G48" s="168">
        <v>0</v>
      </c>
      <c r="H48" s="172"/>
      <c r="I48" s="172">
        <v>0</v>
      </c>
      <c r="J48" s="173"/>
      <c r="K48" s="168">
        <v>0</v>
      </c>
      <c r="L48" s="172"/>
      <c r="M48" s="170">
        <v>0</v>
      </c>
      <c r="N48" s="173"/>
      <c r="O48" s="168">
        <v>0</v>
      </c>
      <c r="P48" s="172"/>
      <c r="Q48" s="170">
        <v>0</v>
      </c>
      <c r="R48" s="173"/>
      <c r="S48" s="168">
        <v>0</v>
      </c>
      <c r="T48" s="172"/>
      <c r="U48" s="170">
        <v>0</v>
      </c>
      <c r="V48" s="173"/>
      <c r="W48" s="168">
        <v>0</v>
      </c>
      <c r="X48" s="172"/>
      <c r="Y48" s="170">
        <v>0</v>
      </c>
      <c r="Z48" s="173"/>
    </row>
    <row r="49" spans="1:27" s="131" customFormat="1" x14ac:dyDescent="0.2">
      <c r="A49" s="123"/>
      <c r="B49" s="174" t="s">
        <v>54</v>
      </c>
      <c r="C49" s="175">
        <f>SUM(C48)</f>
        <v>0</v>
      </c>
      <c r="D49" s="156"/>
      <c r="E49" s="156"/>
      <c r="F49" s="157"/>
      <c r="G49" s="175">
        <f>G48</f>
        <v>0</v>
      </c>
      <c r="H49" s="156"/>
      <c r="I49" s="156">
        <f>I48</f>
        <v>0</v>
      </c>
      <c r="J49" s="161"/>
      <c r="K49" s="158">
        <f>SUM(K48:K48)</f>
        <v>0</v>
      </c>
      <c r="L49" s="176"/>
      <c r="M49" s="176"/>
      <c r="N49" s="161"/>
      <c r="O49" s="158">
        <f>SUM(O48:O48)</f>
        <v>0</v>
      </c>
      <c r="P49" s="176"/>
      <c r="Q49" s="176"/>
      <c r="R49" s="161"/>
      <c r="S49" s="158">
        <f>SUM(S48:S48)</f>
        <v>0</v>
      </c>
      <c r="T49" s="176"/>
      <c r="U49" s="176"/>
      <c r="V49" s="161"/>
      <c r="W49" s="158">
        <f>SUM(W48:W48)</f>
        <v>0</v>
      </c>
      <c r="X49" s="176"/>
      <c r="Y49" s="176"/>
      <c r="Z49" s="161"/>
      <c r="AA49" s="123"/>
    </row>
    <row r="50" spans="1:27" s="149" customFormat="1" x14ac:dyDescent="0.2">
      <c r="B50" s="150"/>
      <c r="C50" s="150"/>
      <c r="D50" s="151"/>
      <c r="E50" s="151"/>
      <c r="F50" s="152"/>
      <c r="G50" s="150"/>
      <c r="H50" s="153"/>
      <c r="I50" s="153"/>
      <c r="J50" s="143"/>
      <c r="K50" s="143"/>
      <c r="L50" s="153"/>
      <c r="M50" s="154"/>
      <c r="N50" s="143"/>
      <c r="O50" s="143"/>
      <c r="P50" s="153"/>
      <c r="Q50" s="154"/>
      <c r="R50" s="143"/>
      <c r="S50" s="143"/>
      <c r="T50" s="153"/>
      <c r="U50" s="154"/>
      <c r="V50" s="143"/>
      <c r="W50" s="143"/>
      <c r="X50" s="153"/>
      <c r="Y50" s="154"/>
      <c r="Z50" s="143"/>
    </row>
    <row r="51" spans="1:27" s="131" customFormat="1" x14ac:dyDescent="0.2">
      <c r="A51" s="123"/>
      <c r="B51" s="155" t="s">
        <v>60</v>
      </c>
      <c r="C51" s="177">
        <f>C49</f>
        <v>0</v>
      </c>
      <c r="D51" s="178"/>
      <c r="E51" s="178"/>
      <c r="F51" s="179"/>
      <c r="G51" s="175">
        <f>G49</f>
        <v>0</v>
      </c>
      <c r="H51" s="178"/>
      <c r="I51" s="178"/>
      <c r="J51" s="180"/>
      <c r="K51" s="181">
        <f>K49</f>
        <v>0</v>
      </c>
      <c r="L51" s="178"/>
      <c r="M51" s="178"/>
      <c r="N51" s="179"/>
      <c r="O51" s="181">
        <f>O49</f>
        <v>0</v>
      </c>
      <c r="P51" s="178"/>
      <c r="Q51" s="178"/>
      <c r="R51" s="179"/>
      <c r="S51" s="181">
        <f>S49</f>
        <v>0</v>
      </c>
      <c r="T51" s="178"/>
      <c r="U51" s="178"/>
      <c r="V51" s="179"/>
      <c r="W51" s="181">
        <f>W49</f>
        <v>0</v>
      </c>
      <c r="X51" s="178"/>
      <c r="Y51" s="178"/>
      <c r="Z51" s="179"/>
      <c r="AA51" s="123"/>
    </row>
    <row r="52" spans="1:27" s="191" customFormat="1" x14ac:dyDescent="0.2">
      <c r="B52" s="192"/>
      <c r="C52" s="193"/>
      <c r="D52" s="193"/>
      <c r="E52" s="193"/>
      <c r="F52" s="194"/>
      <c r="G52" s="195"/>
      <c r="H52" s="196"/>
      <c r="I52" s="197"/>
      <c r="J52" s="195"/>
      <c r="K52" s="195"/>
      <c r="L52" s="196"/>
      <c r="M52" s="197"/>
      <c r="N52" s="195"/>
      <c r="O52" s="195"/>
      <c r="P52" s="196"/>
      <c r="Q52" s="197"/>
      <c r="R52" s="195"/>
      <c r="S52" s="195"/>
      <c r="T52" s="196"/>
      <c r="U52" s="197"/>
      <c r="V52" s="195"/>
      <c r="W52" s="195"/>
      <c r="X52" s="196"/>
      <c r="Y52" s="197"/>
      <c r="Z52" s="195"/>
    </row>
    <row r="53" spans="1:27" s="92" customFormat="1" x14ac:dyDescent="0.2">
      <c r="A53" s="448"/>
      <c r="B53" s="192" t="s">
        <v>26</v>
      </c>
      <c r="C53" s="192"/>
      <c r="D53" s="198"/>
      <c r="E53" s="198"/>
      <c r="F53" s="198"/>
      <c r="G53" s="192"/>
      <c r="H53" s="198"/>
      <c r="I53" s="198"/>
      <c r="J53" s="192"/>
      <c r="K53" s="192"/>
      <c r="L53" s="198"/>
      <c r="M53" s="198"/>
      <c r="N53" s="192"/>
      <c r="O53" s="192"/>
      <c r="P53" s="198"/>
      <c r="Q53" s="198"/>
      <c r="R53" s="192"/>
      <c r="S53" s="192"/>
      <c r="T53" s="198"/>
      <c r="U53" s="198"/>
      <c r="V53" s="192"/>
      <c r="W53" s="192"/>
      <c r="X53" s="198"/>
      <c r="Y53" s="198"/>
      <c r="Z53" s="192"/>
    </row>
    <row r="54" spans="1:27" s="92" customFormat="1" x14ac:dyDescent="0.2">
      <c r="A54" s="448"/>
      <c r="B54" s="192"/>
      <c r="C54" s="149" t="s">
        <v>61</v>
      </c>
      <c r="D54" s="198"/>
      <c r="E54" s="198"/>
      <c r="F54" s="198"/>
      <c r="G54" s="192"/>
      <c r="H54" s="198"/>
      <c r="I54" s="198"/>
      <c r="J54" s="192"/>
      <c r="K54" s="192"/>
      <c r="L54" s="198"/>
      <c r="M54" s="198"/>
      <c r="N54" s="192"/>
      <c r="O54" s="192"/>
      <c r="P54" s="198"/>
      <c r="Q54" s="198"/>
      <c r="R54" s="192"/>
      <c r="S54" s="192"/>
      <c r="T54" s="198"/>
      <c r="U54" s="198"/>
      <c r="V54" s="192"/>
      <c r="W54" s="192"/>
      <c r="X54" s="198"/>
      <c r="Y54" s="198"/>
      <c r="Z54" s="192"/>
    </row>
    <row r="55" spans="1:27" s="92" customFormat="1" x14ac:dyDescent="0.2">
      <c r="A55" s="448"/>
      <c r="B55" s="192"/>
      <c r="C55" s="149" t="s">
        <v>62</v>
      </c>
      <c r="D55" s="198"/>
      <c r="E55" s="198"/>
      <c r="F55" s="198"/>
      <c r="G55" s="192"/>
      <c r="H55" s="198"/>
      <c r="I55" s="198"/>
      <c r="J55" s="192"/>
      <c r="K55" s="192"/>
      <c r="L55" s="198"/>
      <c r="M55" s="198"/>
      <c r="N55" s="192"/>
      <c r="O55" s="192"/>
      <c r="P55" s="198"/>
      <c r="Q55" s="198"/>
      <c r="R55" s="192"/>
      <c r="S55" s="192"/>
      <c r="T55" s="198"/>
      <c r="U55" s="198"/>
      <c r="V55" s="192"/>
      <c r="W55" s="192"/>
      <c r="X55" s="198"/>
      <c r="Y55" s="198"/>
      <c r="Z55" s="192"/>
    </row>
    <row r="56" spans="1:27" s="92" customFormat="1" ht="20.25" customHeight="1" x14ac:dyDescent="0.2">
      <c r="A56" s="448"/>
    </row>
    <row r="57" spans="1:27" s="92" customFormat="1" x14ac:dyDescent="0.2">
      <c r="A57" s="448"/>
      <c r="B57" s="192" t="s">
        <v>46</v>
      </c>
      <c r="C57" s="149" t="s">
        <v>63</v>
      </c>
      <c r="E57" s="198"/>
      <c r="H57" s="198"/>
      <c r="J57" s="192"/>
      <c r="L57" s="198"/>
      <c r="N57" s="192"/>
      <c r="O57" s="149"/>
      <c r="P57" s="198"/>
      <c r="Q57" s="198"/>
      <c r="R57" s="149"/>
      <c r="S57" s="149"/>
      <c r="T57" s="198"/>
      <c r="U57" s="198"/>
      <c r="V57" s="149"/>
      <c r="W57" s="149"/>
      <c r="X57" s="198"/>
      <c r="Y57" s="198"/>
      <c r="Z57" s="149"/>
    </row>
    <row r="58" spans="1:27" s="92" customFormat="1" x14ac:dyDescent="0.2">
      <c r="A58" s="448"/>
      <c r="B58" s="192" t="s">
        <v>64</v>
      </c>
      <c r="C58" s="149" t="s">
        <v>65</v>
      </c>
      <c r="E58" s="198"/>
      <c r="H58" s="198"/>
      <c r="J58" s="192"/>
      <c r="L58" s="198"/>
      <c r="N58" s="192"/>
      <c r="O58" s="149"/>
      <c r="P58" s="198"/>
      <c r="Q58" s="198"/>
      <c r="R58" s="149"/>
      <c r="S58" s="149"/>
      <c r="T58" s="198"/>
      <c r="U58" s="198"/>
      <c r="V58" s="149"/>
      <c r="W58" s="149"/>
      <c r="X58" s="198"/>
      <c r="Y58" s="198"/>
      <c r="Z58" s="149"/>
    </row>
    <row r="59" spans="1:27" s="92" customFormat="1" x14ac:dyDescent="0.2">
      <c r="A59" s="448"/>
      <c r="B59" s="192" t="s">
        <v>48</v>
      </c>
      <c r="C59" s="149" t="s">
        <v>66</v>
      </c>
      <c r="E59" s="198"/>
      <c r="H59" s="198"/>
      <c r="J59" s="192"/>
      <c r="L59" s="198"/>
      <c r="N59" s="192"/>
    </row>
    <row r="60" spans="1:27" s="92" customFormat="1" x14ac:dyDescent="0.2">
      <c r="A60" s="448"/>
      <c r="B60" s="192"/>
      <c r="C60" s="149"/>
      <c r="D60" s="92" t="s">
        <v>67</v>
      </c>
      <c r="E60" s="198"/>
      <c r="H60" s="198"/>
      <c r="J60" s="192"/>
      <c r="L60" s="198"/>
      <c r="N60" s="192"/>
    </row>
    <row r="61" spans="1:27" s="92" customFormat="1" x14ac:dyDescent="0.2">
      <c r="A61" s="448"/>
      <c r="B61" s="192"/>
      <c r="C61" s="149"/>
      <c r="D61" s="92" t="s">
        <v>68</v>
      </c>
      <c r="E61" s="198"/>
      <c r="H61" s="198"/>
      <c r="J61" s="192"/>
      <c r="L61" s="198"/>
      <c r="N61" s="192"/>
    </row>
    <row r="62" spans="1:27" s="92" customFormat="1" x14ac:dyDescent="0.2">
      <c r="A62" s="448"/>
      <c r="B62" s="192" t="s">
        <v>49</v>
      </c>
      <c r="C62" s="149" t="s">
        <v>69</v>
      </c>
      <c r="E62" s="198"/>
      <c r="G62" s="199"/>
      <c r="J62" s="199"/>
      <c r="K62" s="199"/>
      <c r="N62" s="199"/>
      <c r="O62" s="199"/>
      <c r="R62" s="199"/>
      <c r="S62" s="199"/>
      <c r="V62" s="199"/>
      <c r="W62" s="199"/>
      <c r="Z62" s="199"/>
    </row>
    <row r="63" spans="1:27" s="92" customFormat="1" x14ac:dyDescent="0.2">
      <c r="A63" s="448"/>
      <c r="B63" s="192" t="s">
        <v>70</v>
      </c>
      <c r="C63" s="149" t="s">
        <v>71</v>
      </c>
      <c r="E63" s="198"/>
      <c r="H63" s="198"/>
      <c r="J63" s="192"/>
      <c r="L63" s="198"/>
      <c r="N63" s="192"/>
      <c r="O63" s="149"/>
      <c r="P63" s="198"/>
      <c r="Q63" s="198"/>
      <c r="R63" s="149"/>
      <c r="S63" s="149"/>
      <c r="T63" s="198"/>
      <c r="U63" s="198"/>
      <c r="V63" s="149"/>
      <c r="W63" s="149"/>
      <c r="X63" s="198"/>
      <c r="Y63" s="198"/>
      <c r="Z63" s="149"/>
    </row>
    <row r="64" spans="1:27" s="92" customFormat="1" x14ac:dyDescent="0.2">
      <c r="A64" s="448"/>
      <c r="B64" s="199"/>
      <c r="C64" s="199"/>
      <c r="G64" s="199"/>
      <c r="J64" s="199"/>
      <c r="K64" s="199"/>
      <c r="N64" s="199"/>
      <c r="O64" s="199"/>
      <c r="R64" s="199"/>
      <c r="S64" s="199"/>
      <c r="V64" s="199"/>
      <c r="W64" s="199"/>
      <c r="Z64" s="199"/>
    </row>
    <row r="65" spans="1:26" s="92" customFormat="1" hidden="1" x14ac:dyDescent="0.2">
      <c r="A65" s="448"/>
      <c r="B65" s="199"/>
      <c r="C65" s="199"/>
      <c r="G65" s="199"/>
      <c r="J65" s="199"/>
      <c r="K65" s="199"/>
      <c r="N65" s="199"/>
      <c r="O65" s="199"/>
      <c r="R65" s="199"/>
      <c r="S65" s="199"/>
      <c r="V65" s="199"/>
      <c r="W65" s="199"/>
      <c r="Z65" s="199"/>
    </row>
    <row r="66" spans="1:26" s="92" customFormat="1" hidden="1" x14ac:dyDescent="0.2">
      <c r="A66" s="448"/>
      <c r="B66" s="199"/>
      <c r="C66" s="199"/>
      <c r="G66" s="199"/>
      <c r="J66" s="199"/>
      <c r="K66" s="199"/>
      <c r="N66" s="199"/>
      <c r="O66" s="199"/>
      <c r="R66" s="199"/>
      <c r="S66" s="199"/>
      <c r="V66" s="199"/>
      <c r="W66" s="199"/>
      <c r="Z66" s="199"/>
    </row>
    <row r="67" spans="1:26" s="92" customFormat="1" hidden="1" x14ac:dyDescent="0.2">
      <c r="A67" s="448"/>
      <c r="B67" s="199"/>
      <c r="G67" s="199"/>
      <c r="J67" s="199"/>
      <c r="K67" s="199"/>
      <c r="N67" s="199"/>
      <c r="O67" s="199"/>
      <c r="R67" s="199"/>
      <c r="S67" s="199"/>
      <c r="V67" s="199"/>
      <c r="W67" s="199"/>
      <c r="Z67" s="199"/>
    </row>
    <row r="68" spans="1:26" s="92" customFormat="1" hidden="1" x14ac:dyDescent="0.2">
      <c r="A68" s="448"/>
    </row>
    <row r="69" spans="1:26" s="92" customFormat="1" hidden="1" x14ac:dyDescent="0.2">
      <c r="A69" s="448"/>
    </row>
    <row r="70" spans="1:26" s="92" customFormat="1" hidden="1" x14ac:dyDescent="0.2">
      <c r="A70" s="448"/>
    </row>
    <row r="71" spans="1:26" s="92" customFormat="1" hidden="1" x14ac:dyDescent="0.2">
      <c r="A71" s="448"/>
    </row>
    <row r="72" spans="1:26" s="92" customFormat="1" hidden="1" x14ac:dyDescent="0.2">
      <c r="A72" s="448"/>
    </row>
    <row r="73" spans="1:26" s="92" customFormat="1" hidden="1" x14ac:dyDescent="0.2">
      <c r="A73" s="448"/>
    </row>
    <row r="74" spans="1:26" s="92" customFormat="1" hidden="1" x14ac:dyDescent="0.2">
      <c r="A74" s="448"/>
    </row>
    <row r="75" spans="1:26" s="92" customFormat="1" hidden="1" x14ac:dyDescent="0.2">
      <c r="A75" s="448"/>
    </row>
    <row r="76" spans="1:26" s="92" customFormat="1" hidden="1" x14ac:dyDescent="0.2">
      <c r="A76" s="448"/>
    </row>
    <row r="77" spans="1:26" s="92" customFormat="1" hidden="1" x14ac:dyDescent="0.2">
      <c r="A77" s="448"/>
    </row>
    <row r="78" spans="1:26" s="92" customFormat="1" hidden="1" x14ac:dyDescent="0.2">
      <c r="A78" s="448"/>
    </row>
    <row r="79" spans="1:26" s="92" customFormat="1" hidden="1" x14ac:dyDescent="0.2">
      <c r="A79" s="448"/>
    </row>
    <row r="80" spans="1:26" s="92" customFormat="1" hidden="1" x14ac:dyDescent="0.2">
      <c r="A80" s="448"/>
    </row>
    <row r="81" spans="1:1" s="92" customFormat="1" hidden="1" x14ac:dyDescent="0.2">
      <c r="A81" s="448"/>
    </row>
    <row r="82" spans="1:1" s="92" customFormat="1" hidden="1" x14ac:dyDescent="0.2">
      <c r="A82" s="448"/>
    </row>
    <row r="83" spans="1:1" s="92" customFormat="1" hidden="1" x14ac:dyDescent="0.2">
      <c r="A83" s="448"/>
    </row>
    <row r="84" spans="1:1" s="92" customFormat="1" hidden="1" x14ac:dyDescent="0.2">
      <c r="A84" s="448"/>
    </row>
    <row r="85" spans="1:1" s="92" customFormat="1" hidden="1" x14ac:dyDescent="0.2">
      <c r="A85" s="448"/>
    </row>
    <row r="86" spans="1:1" s="92" customFormat="1" hidden="1" x14ac:dyDescent="0.2">
      <c r="A86" s="448"/>
    </row>
    <row r="87" spans="1:1" s="92" customFormat="1" hidden="1" x14ac:dyDescent="0.2">
      <c r="A87" s="448"/>
    </row>
    <row r="88" spans="1:1" s="92" customFormat="1" hidden="1" x14ac:dyDescent="0.2">
      <c r="A88" s="448"/>
    </row>
    <row r="89" spans="1:1" s="92" customFormat="1" hidden="1" x14ac:dyDescent="0.2">
      <c r="A89" s="448"/>
    </row>
    <row r="90" spans="1:1" s="92" customFormat="1" hidden="1" x14ac:dyDescent="0.2">
      <c r="A90" s="448"/>
    </row>
    <row r="91" spans="1:1" s="92" customFormat="1" hidden="1" x14ac:dyDescent="0.2">
      <c r="A91" s="448"/>
    </row>
    <row r="92" spans="1:1" s="92" customFormat="1" hidden="1" x14ac:dyDescent="0.2">
      <c r="A92" s="448"/>
    </row>
    <row r="93" spans="1:1" s="92" customFormat="1" hidden="1" x14ac:dyDescent="0.2">
      <c r="A93" s="448"/>
    </row>
    <row r="94" spans="1:1" s="92" customFormat="1" hidden="1" x14ac:dyDescent="0.2">
      <c r="A94" s="448"/>
    </row>
    <row r="95" spans="1:1" s="92" customFormat="1" hidden="1" x14ac:dyDescent="0.2">
      <c r="A95" s="448"/>
    </row>
    <row r="96" spans="1:1" s="92" customFormat="1" hidden="1" x14ac:dyDescent="0.2">
      <c r="A96" s="448"/>
    </row>
    <row r="97" spans="1:1" s="92" customFormat="1" hidden="1" x14ac:dyDescent="0.2">
      <c r="A97" s="448"/>
    </row>
    <row r="98" spans="1:1" s="92" customFormat="1" hidden="1" x14ac:dyDescent="0.2">
      <c r="A98" s="448"/>
    </row>
    <row r="99" spans="1:1" s="92" customFormat="1" hidden="1" x14ac:dyDescent="0.2">
      <c r="A99" s="448"/>
    </row>
    <row r="100" spans="1:1" s="92" customFormat="1" hidden="1" x14ac:dyDescent="0.2">
      <c r="A100" s="448"/>
    </row>
    <row r="101" spans="1:1" s="92" customFormat="1" hidden="1" x14ac:dyDescent="0.2">
      <c r="A101" s="448"/>
    </row>
    <row r="102" spans="1:1" s="92" customFormat="1" hidden="1" x14ac:dyDescent="0.2">
      <c r="A102" s="448"/>
    </row>
    <row r="103" spans="1:1" s="92" customFormat="1" hidden="1" x14ac:dyDescent="0.2">
      <c r="A103" s="448"/>
    </row>
    <row r="104" spans="1:1" s="92" customFormat="1" hidden="1" x14ac:dyDescent="0.2">
      <c r="A104" s="448"/>
    </row>
    <row r="105" spans="1:1" s="92" customFormat="1" hidden="1" x14ac:dyDescent="0.2">
      <c r="A105" s="448"/>
    </row>
    <row r="106" spans="1:1" s="92" customFormat="1" hidden="1" x14ac:dyDescent="0.2">
      <c r="A106" s="448"/>
    </row>
    <row r="107" spans="1:1" s="92" customFormat="1" hidden="1" x14ac:dyDescent="0.2">
      <c r="A107" s="448"/>
    </row>
    <row r="108" spans="1:1" s="92" customFormat="1" hidden="1" x14ac:dyDescent="0.2">
      <c r="A108" s="448"/>
    </row>
    <row r="109" spans="1:1" s="92" customFormat="1" hidden="1" x14ac:dyDescent="0.2">
      <c r="A109" s="448"/>
    </row>
    <row r="110" spans="1:1" s="92" customFormat="1" hidden="1" x14ac:dyDescent="0.2">
      <c r="A110" s="448"/>
    </row>
    <row r="111" spans="1:1" s="92" customFormat="1" hidden="1" x14ac:dyDescent="0.2">
      <c r="A111" s="448"/>
    </row>
    <row r="112" spans="1:1" s="92" customFormat="1" hidden="1" x14ac:dyDescent="0.2">
      <c r="A112" s="448"/>
    </row>
    <row r="113" spans="1:1" s="92" customFormat="1" hidden="1" x14ac:dyDescent="0.2">
      <c r="A113" s="448"/>
    </row>
    <row r="114" spans="1:1" s="92" customFormat="1" hidden="1" x14ac:dyDescent="0.2">
      <c r="A114" s="448"/>
    </row>
    <row r="115" spans="1:1" s="92" customFormat="1" hidden="1" x14ac:dyDescent="0.2">
      <c r="A115" s="448"/>
    </row>
    <row r="116" spans="1:1" s="92" customFormat="1" hidden="1" x14ac:dyDescent="0.2">
      <c r="A116" s="448"/>
    </row>
    <row r="117" spans="1:1" s="92" customFormat="1" hidden="1" x14ac:dyDescent="0.2">
      <c r="A117" s="448"/>
    </row>
    <row r="118" spans="1:1" s="92" customFormat="1" hidden="1" x14ac:dyDescent="0.2">
      <c r="A118" s="448"/>
    </row>
    <row r="119" spans="1:1" s="92" customFormat="1" hidden="1" x14ac:dyDescent="0.2">
      <c r="A119" s="448"/>
    </row>
    <row r="120" spans="1:1" s="92" customFormat="1" hidden="1" x14ac:dyDescent="0.2">
      <c r="A120" s="448"/>
    </row>
    <row r="121" spans="1:1" s="92" customFormat="1" hidden="1" x14ac:dyDescent="0.2">
      <c r="A121" s="448"/>
    </row>
    <row r="122" spans="1:1" s="92" customFormat="1" hidden="1" x14ac:dyDescent="0.2">
      <c r="A122" s="448"/>
    </row>
    <row r="123" spans="1:1" s="92" customFormat="1" hidden="1" x14ac:dyDescent="0.2">
      <c r="A123" s="448"/>
    </row>
    <row r="124" spans="1:1" s="92" customFormat="1" hidden="1" x14ac:dyDescent="0.2">
      <c r="A124" s="448"/>
    </row>
    <row r="125" spans="1:1" s="92" customFormat="1" hidden="1" x14ac:dyDescent="0.2">
      <c r="A125" s="448"/>
    </row>
    <row r="126" spans="1:1" s="92" customFormat="1" hidden="1" x14ac:dyDescent="0.2">
      <c r="A126" s="448"/>
    </row>
    <row r="127" spans="1:1" s="92" customFormat="1" hidden="1" x14ac:dyDescent="0.2">
      <c r="A127" s="448"/>
    </row>
    <row r="128" spans="1:1" s="92" customFormat="1" hidden="1" x14ac:dyDescent="0.2">
      <c r="A128" s="448"/>
    </row>
    <row r="129" spans="1:1" s="92" customFormat="1" hidden="1" x14ac:dyDescent="0.2">
      <c r="A129" s="448"/>
    </row>
    <row r="130" spans="1:1" s="92" customFormat="1" hidden="1" x14ac:dyDescent="0.2">
      <c r="A130" s="448"/>
    </row>
    <row r="131" spans="1:1" s="92" customFormat="1" hidden="1" x14ac:dyDescent="0.2">
      <c r="A131" s="448"/>
    </row>
    <row r="132" spans="1:1" s="92" customFormat="1" hidden="1" x14ac:dyDescent="0.2">
      <c r="A132" s="448"/>
    </row>
    <row r="133" spans="1:1" s="92" customFormat="1" hidden="1" x14ac:dyDescent="0.2">
      <c r="A133" s="448"/>
    </row>
    <row r="134" spans="1:1" s="92" customFormat="1" hidden="1" x14ac:dyDescent="0.2">
      <c r="A134" s="448"/>
    </row>
    <row r="135" spans="1:1" s="92" customFormat="1" hidden="1" x14ac:dyDescent="0.2">
      <c r="A135" s="448"/>
    </row>
    <row r="136" spans="1:1" s="92" customFormat="1" hidden="1" x14ac:dyDescent="0.2">
      <c r="A136" s="448"/>
    </row>
    <row r="137" spans="1:1" s="92" customFormat="1" hidden="1" x14ac:dyDescent="0.2">
      <c r="A137" s="448"/>
    </row>
    <row r="138" spans="1:1" s="92" customFormat="1" hidden="1" x14ac:dyDescent="0.2">
      <c r="A138" s="448"/>
    </row>
    <row r="139" spans="1:1" s="92" customFormat="1" hidden="1" x14ac:dyDescent="0.2">
      <c r="A139" s="448"/>
    </row>
    <row r="140" spans="1:1" s="92" customFormat="1" hidden="1" x14ac:dyDescent="0.2">
      <c r="A140" s="448"/>
    </row>
    <row r="141" spans="1:1" s="92" customFormat="1" hidden="1" x14ac:dyDescent="0.2">
      <c r="A141" s="448"/>
    </row>
    <row r="142" spans="1:1" s="92" customFormat="1" hidden="1" x14ac:dyDescent="0.2">
      <c r="A142" s="448"/>
    </row>
    <row r="143" spans="1:1" s="92" customFormat="1" hidden="1" x14ac:dyDescent="0.2">
      <c r="A143" s="448"/>
    </row>
    <row r="144" spans="1:1" s="92" customFormat="1" hidden="1" x14ac:dyDescent="0.2">
      <c r="A144" s="448"/>
    </row>
    <row r="145" spans="1:1" s="92" customFormat="1" hidden="1" x14ac:dyDescent="0.2">
      <c r="A145" s="448"/>
    </row>
    <row r="146" spans="1:1" s="92" customFormat="1" hidden="1" x14ac:dyDescent="0.2">
      <c r="A146" s="448"/>
    </row>
    <row r="147" spans="1:1" s="92" customFormat="1" hidden="1" x14ac:dyDescent="0.2">
      <c r="A147" s="448"/>
    </row>
    <row r="148" spans="1:1" s="92" customFormat="1" hidden="1" x14ac:dyDescent="0.2">
      <c r="A148" s="448"/>
    </row>
    <row r="149" spans="1:1" s="92" customFormat="1" hidden="1" x14ac:dyDescent="0.2">
      <c r="A149" s="448"/>
    </row>
    <row r="150" spans="1:1" s="92" customFormat="1" hidden="1" x14ac:dyDescent="0.2">
      <c r="A150" s="448"/>
    </row>
    <row r="151" spans="1:1" s="92" customFormat="1" hidden="1" x14ac:dyDescent="0.2">
      <c r="A151" s="448"/>
    </row>
    <row r="152" spans="1:1" s="92" customFormat="1" hidden="1" x14ac:dyDescent="0.2">
      <c r="A152" s="448"/>
    </row>
    <row r="153" spans="1:1" s="92" customFormat="1" hidden="1" x14ac:dyDescent="0.2">
      <c r="A153" s="448"/>
    </row>
    <row r="154" spans="1:1" s="92" customFormat="1" hidden="1" x14ac:dyDescent="0.2">
      <c r="A154" s="448"/>
    </row>
    <row r="155" spans="1:1" s="92" customFormat="1" hidden="1" x14ac:dyDescent="0.2">
      <c r="A155" s="448"/>
    </row>
    <row r="156" spans="1:1" s="92" customFormat="1" hidden="1" x14ac:dyDescent="0.2">
      <c r="A156" s="448"/>
    </row>
    <row r="157" spans="1:1" s="92" customFormat="1" hidden="1" x14ac:dyDescent="0.2">
      <c r="A157" s="448"/>
    </row>
    <row r="158" spans="1:1" s="92" customFormat="1" hidden="1" x14ac:dyDescent="0.2">
      <c r="A158" s="448"/>
    </row>
    <row r="159" spans="1:1" s="92" customFormat="1" hidden="1" x14ac:dyDescent="0.2">
      <c r="A159" s="448"/>
    </row>
    <row r="160" spans="1:1" s="92" customFormat="1" hidden="1" x14ac:dyDescent="0.2">
      <c r="A160" s="448"/>
    </row>
    <row r="161" spans="1:1" s="92" customFormat="1" hidden="1" x14ac:dyDescent="0.2">
      <c r="A161" s="448"/>
    </row>
    <row r="162" spans="1:1" s="92" customFormat="1" hidden="1" x14ac:dyDescent="0.2">
      <c r="A162" s="448"/>
    </row>
    <row r="163" spans="1:1" s="92" customFormat="1" hidden="1" x14ac:dyDescent="0.2">
      <c r="A163" s="448"/>
    </row>
    <row r="164" spans="1:1" s="92" customFormat="1" hidden="1" x14ac:dyDescent="0.2">
      <c r="A164" s="448"/>
    </row>
    <row r="165" spans="1:1" s="92" customFormat="1" hidden="1" x14ac:dyDescent="0.2">
      <c r="A165" s="448"/>
    </row>
    <row r="166" spans="1:1" s="92" customFormat="1" hidden="1" x14ac:dyDescent="0.2">
      <c r="A166" s="448"/>
    </row>
    <row r="167" spans="1:1" s="92" customFormat="1" hidden="1" x14ac:dyDescent="0.2">
      <c r="A167" s="448"/>
    </row>
    <row r="168" spans="1:1" s="92" customFormat="1" hidden="1" x14ac:dyDescent="0.2">
      <c r="A168" s="448"/>
    </row>
    <row r="169" spans="1:1" s="92" customFormat="1" hidden="1" x14ac:dyDescent="0.2">
      <c r="A169" s="448"/>
    </row>
    <row r="170" spans="1:1" s="92" customFormat="1" hidden="1" x14ac:dyDescent="0.2">
      <c r="A170" s="448"/>
    </row>
    <row r="171" spans="1:1" s="92" customFormat="1" hidden="1" x14ac:dyDescent="0.2">
      <c r="A171" s="448"/>
    </row>
    <row r="172" spans="1:1" s="92" customFormat="1" hidden="1" x14ac:dyDescent="0.2">
      <c r="A172" s="448"/>
    </row>
    <row r="173" spans="1:1" s="92" customFormat="1" hidden="1" x14ac:dyDescent="0.2">
      <c r="A173" s="448"/>
    </row>
    <row r="174" spans="1:1" s="92" customFormat="1" hidden="1" x14ac:dyDescent="0.2">
      <c r="A174" s="448"/>
    </row>
    <row r="175" spans="1:1" s="92" customFormat="1" hidden="1" x14ac:dyDescent="0.2">
      <c r="A175" s="448"/>
    </row>
    <row r="176" spans="1:1" s="92" customFormat="1" hidden="1" x14ac:dyDescent="0.2">
      <c r="A176" s="448"/>
    </row>
    <row r="177" spans="1:1" s="92" customFormat="1" hidden="1" x14ac:dyDescent="0.2">
      <c r="A177" s="448"/>
    </row>
    <row r="178" spans="1:1" s="92" customFormat="1" hidden="1" x14ac:dyDescent="0.2">
      <c r="A178" s="448"/>
    </row>
    <row r="179" spans="1:1" s="92" customFormat="1" hidden="1" x14ac:dyDescent="0.2">
      <c r="A179" s="448"/>
    </row>
    <row r="180" spans="1:1" s="92" customFormat="1" hidden="1" x14ac:dyDescent="0.2">
      <c r="A180" s="448"/>
    </row>
    <row r="181" spans="1:1" s="92" customFormat="1" hidden="1" x14ac:dyDescent="0.2">
      <c r="A181" s="448"/>
    </row>
    <row r="182" spans="1:1" s="92" customFormat="1" hidden="1" x14ac:dyDescent="0.2">
      <c r="A182" s="448"/>
    </row>
    <row r="183" spans="1:1" s="92" customFormat="1" hidden="1" x14ac:dyDescent="0.2">
      <c r="A183" s="448"/>
    </row>
    <row r="184" spans="1:1" s="92" customFormat="1" hidden="1" x14ac:dyDescent="0.2">
      <c r="A184" s="448"/>
    </row>
    <row r="185" spans="1:1" s="92" customFormat="1" hidden="1" x14ac:dyDescent="0.2">
      <c r="A185" s="448"/>
    </row>
    <row r="186" spans="1:1" s="92" customFormat="1" hidden="1" x14ac:dyDescent="0.2">
      <c r="A186" s="448"/>
    </row>
    <row r="187" spans="1:1" s="92" customFormat="1" hidden="1" x14ac:dyDescent="0.2">
      <c r="A187" s="448"/>
    </row>
    <row r="188" spans="1:1" s="92" customFormat="1" hidden="1" x14ac:dyDescent="0.2">
      <c r="A188" s="448"/>
    </row>
    <row r="189" spans="1:1" s="92" customFormat="1" hidden="1" x14ac:dyDescent="0.2">
      <c r="A189" s="448"/>
    </row>
    <row r="190" spans="1:1" s="92" customFormat="1" hidden="1" x14ac:dyDescent="0.2">
      <c r="A190" s="448"/>
    </row>
    <row r="191" spans="1:1" s="92" customFormat="1" hidden="1" x14ac:dyDescent="0.2">
      <c r="A191" s="448"/>
    </row>
    <row r="192" spans="1:1" s="92" customFormat="1" hidden="1" x14ac:dyDescent="0.2">
      <c r="A192" s="448"/>
    </row>
    <row r="193" spans="1:1" s="92" customFormat="1" hidden="1" x14ac:dyDescent="0.2">
      <c r="A193" s="448"/>
    </row>
    <row r="194" spans="1:1" s="92" customFormat="1" hidden="1" x14ac:dyDescent="0.2">
      <c r="A194" s="448"/>
    </row>
    <row r="195" spans="1:1" s="92" customFormat="1" hidden="1" x14ac:dyDescent="0.2">
      <c r="A195" s="448"/>
    </row>
    <row r="196" spans="1:1" s="92" customFormat="1" hidden="1" x14ac:dyDescent="0.2">
      <c r="A196" s="448"/>
    </row>
    <row r="197" spans="1:1" s="92" customFormat="1" hidden="1" x14ac:dyDescent="0.2">
      <c r="A197" s="448"/>
    </row>
    <row r="198" spans="1:1" s="92" customFormat="1" hidden="1" x14ac:dyDescent="0.2">
      <c r="A198" s="448"/>
    </row>
    <row r="199" spans="1:1" s="92" customFormat="1" hidden="1" x14ac:dyDescent="0.2">
      <c r="A199" s="448"/>
    </row>
    <row r="200" spans="1:1" s="92" customFormat="1" hidden="1" x14ac:dyDescent="0.2">
      <c r="A200" s="448"/>
    </row>
    <row r="201" spans="1:1" s="92" customFormat="1" hidden="1" x14ac:dyDescent="0.2">
      <c r="A201" s="448"/>
    </row>
    <row r="202" spans="1:1" s="92" customFormat="1" hidden="1" x14ac:dyDescent="0.2">
      <c r="A202" s="448"/>
    </row>
    <row r="203" spans="1:1" s="92" customFormat="1" hidden="1" x14ac:dyDescent="0.2">
      <c r="A203" s="448"/>
    </row>
    <row r="204" spans="1:1" s="92" customFormat="1" hidden="1" x14ac:dyDescent="0.2">
      <c r="A204" s="448"/>
    </row>
    <row r="205" spans="1:1" s="92" customFormat="1" hidden="1" x14ac:dyDescent="0.2">
      <c r="A205" s="448"/>
    </row>
    <row r="206" spans="1:1" s="92" customFormat="1" hidden="1" x14ac:dyDescent="0.2">
      <c r="A206" s="448"/>
    </row>
    <row r="207" spans="1:1" s="92" customFormat="1" hidden="1" x14ac:dyDescent="0.2">
      <c r="A207" s="448"/>
    </row>
    <row r="208" spans="1:1" s="92" customFormat="1" hidden="1" x14ac:dyDescent="0.2">
      <c r="A208" s="448"/>
    </row>
    <row r="209" spans="1:1" s="92" customFormat="1" hidden="1" x14ac:dyDescent="0.2">
      <c r="A209" s="448"/>
    </row>
    <row r="210" spans="1:1" s="92" customFormat="1" hidden="1" x14ac:dyDescent="0.2">
      <c r="A210" s="448"/>
    </row>
    <row r="211" spans="1:1" s="92" customFormat="1" hidden="1" x14ac:dyDescent="0.2">
      <c r="A211" s="448"/>
    </row>
    <row r="212" spans="1:1" s="92" customFormat="1" hidden="1" x14ac:dyDescent="0.2">
      <c r="A212" s="448"/>
    </row>
    <row r="213" spans="1:1" s="92" customFormat="1" hidden="1" x14ac:dyDescent="0.2">
      <c r="A213" s="448"/>
    </row>
    <row r="214" spans="1:1" s="92" customFormat="1" hidden="1" x14ac:dyDescent="0.2">
      <c r="A214" s="448"/>
    </row>
    <row r="215" spans="1:1" s="92" customFormat="1" hidden="1" x14ac:dyDescent="0.2">
      <c r="A215" s="448"/>
    </row>
    <row r="216" spans="1:1" s="92" customFormat="1" hidden="1" x14ac:dyDescent="0.2">
      <c r="A216" s="448"/>
    </row>
    <row r="217" spans="1:1" s="92" customFormat="1" hidden="1" x14ac:dyDescent="0.2">
      <c r="A217" s="448"/>
    </row>
    <row r="218" spans="1:1" s="92" customFormat="1" hidden="1" x14ac:dyDescent="0.2">
      <c r="A218" s="448"/>
    </row>
    <row r="219" spans="1:1" s="92" customFormat="1" hidden="1" x14ac:dyDescent="0.2">
      <c r="A219" s="448"/>
    </row>
    <row r="220" spans="1:1" s="92" customFormat="1" hidden="1" x14ac:dyDescent="0.2">
      <c r="A220" s="448"/>
    </row>
    <row r="221" spans="1:1" s="92" customFormat="1" hidden="1" x14ac:dyDescent="0.2">
      <c r="A221" s="448"/>
    </row>
    <row r="222" spans="1:1" s="92" customFormat="1" hidden="1" x14ac:dyDescent="0.2">
      <c r="A222" s="448"/>
    </row>
    <row r="223" spans="1:1" s="92" customFormat="1" hidden="1" x14ac:dyDescent="0.2">
      <c r="A223" s="448"/>
    </row>
    <row r="224" spans="1:1" s="92" customFormat="1" hidden="1" x14ac:dyDescent="0.2">
      <c r="A224" s="448"/>
    </row>
    <row r="225" spans="1:1" s="92" customFormat="1" hidden="1" x14ac:dyDescent="0.2">
      <c r="A225" s="448"/>
    </row>
    <row r="226" spans="1:1" s="92" customFormat="1" hidden="1" x14ac:dyDescent="0.2">
      <c r="A226" s="448"/>
    </row>
    <row r="227" spans="1:1" s="92" customFormat="1" hidden="1" x14ac:dyDescent="0.2">
      <c r="A227" s="448"/>
    </row>
    <row r="228" spans="1:1" s="92" customFormat="1" hidden="1" x14ac:dyDescent="0.2">
      <c r="A228" s="448"/>
    </row>
    <row r="229" spans="1:1" s="92" customFormat="1" hidden="1" x14ac:dyDescent="0.2">
      <c r="A229" s="448"/>
    </row>
    <row r="230" spans="1:1" s="92" customFormat="1" hidden="1" x14ac:dyDescent="0.2">
      <c r="A230" s="448"/>
    </row>
    <row r="231" spans="1:1" s="92" customFormat="1" hidden="1" x14ac:dyDescent="0.2">
      <c r="A231" s="448"/>
    </row>
    <row r="232" spans="1:1" s="92" customFormat="1" hidden="1" x14ac:dyDescent="0.2">
      <c r="A232" s="448"/>
    </row>
    <row r="233" spans="1:1" s="92" customFormat="1" hidden="1" x14ac:dyDescent="0.2">
      <c r="A233" s="448"/>
    </row>
    <row r="234" spans="1:1" s="92" customFormat="1" hidden="1" x14ac:dyDescent="0.2">
      <c r="A234" s="448"/>
    </row>
    <row r="235" spans="1:1" s="92" customFormat="1" hidden="1" x14ac:dyDescent="0.2">
      <c r="A235" s="448"/>
    </row>
    <row r="236" spans="1:1" s="92" customFormat="1" hidden="1" x14ac:dyDescent="0.2">
      <c r="A236" s="448"/>
    </row>
    <row r="237" spans="1:1" s="92" customFormat="1" hidden="1" x14ac:dyDescent="0.2">
      <c r="A237" s="448"/>
    </row>
    <row r="238" spans="1:1" s="92" customFormat="1" hidden="1" x14ac:dyDescent="0.2">
      <c r="A238" s="448"/>
    </row>
    <row r="239" spans="1:1" s="92" customFormat="1" hidden="1" x14ac:dyDescent="0.2">
      <c r="A239" s="448"/>
    </row>
    <row r="240" spans="1:1" s="92" customFormat="1" hidden="1" x14ac:dyDescent="0.2">
      <c r="A240" s="448"/>
    </row>
    <row r="241" spans="1:1" s="92" customFormat="1" hidden="1" x14ac:dyDescent="0.2">
      <c r="A241" s="448"/>
    </row>
    <row r="242" spans="1:1" s="92" customFormat="1" hidden="1" x14ac:dyDescent="0.2">
      <c r="A242" s="448"/>
    </row>
    <row r="243" spans="1:1" s="92" customFormat="1" hidden="1" x14ac:dyDescent="0.2">
      <c r="A243" s="448"/>
    </row>
    <row r="244" spans="1:1" s="92" customFormat="1" hidden="1" x14ac:dyDescent="0.2">
      <c r="A244" s="448"/>
    </row>
    <row r="245" spans="1:1" s="92" customFormat="1" hidden="1" x14ac:dyDescent="0.2">
      <c r="A245" s="448"/>
    </row>
    <row r="246" spans="1:1" s="92" customFormat="1" hidden="1" x14ac:dyDescent="0.2">
      <c r="A246" s="448"/>
    </row>
    <row r="247" spans="1:1" s="92" customFormat="1" hidden="1" x14ac:dyDescent="0.2">
      <c r="A247" s="448"/>
    </row>
    <row r="248" spans="1:1" s="92" customFormat="1" hidden="1" x14ac:dyDescent="0.2">
      <c r="A248" s="448"/>
    </row>
    <row r="249" spans="1:1" s="92" customFormat="1" hidden="1" x14ac:dyDescent="0.2">
      <c r="A249" s="448"/>
    </row>
    <row r="250" spans="1:1" s="92" customFormat="1" hidden="1" x14ac:dyDescent="0.2">
      <c r="A250" s="448"/>
    </row>
    <row r="251" spans="1:1" s="92" customFormat="1" hidden="1" x14ac:dyDescent="0.2">
      <c r="A251" s="448"/>
    </row>
    <row r="252" spans="1:1" s="92" customFormat="1" hidden="1" x14ac:dyDescent="0.2">
      <c r="A252" s="448"/>
    </row>
    <row r="253" spans="1:1" s="92" customFormat="1" hidden="1" x14ac:dyDescent="0.2">
      <c r="A253" s="448"/>
    </row>
    <row r="254" spans="1:1" s="92" customFormat="1" hidden="1" x14ac:dyDescent="0.2">
      <c r="A254" s="448"/>
    </row>
    <row r="255" spans="1:1" s="92" customFormat="1" hidden="1" x14ac:dyDescent="0.2">
      <c r="A255" s="448"/>
    </row>
    <row r="256" spans="1:1" s="92" customFormat="1" hidden="1" x14ac:dyDescent="0.2">
      <c r="A256" s="448"/>
    </row>
    <row r="257" spans="1:1" s="92" customFormat="1" hidden="1" x14ac:dyDescent="0.2">
      <c r="A257" s="448"/>
    </row>
    <row r="258" spans="1:1" s="92" customFormat="1" hidden="1" x14ac:dyDescent="0.2">
      <c r="A258" s="448"/>
    </row>
    <row r="259" spans="1:1" s="92" customFormat="1" hidden="1" x14ac:dyDescent="0.2">
      <c r="A259" s="448"/>
    </row>
    <row r="260" spans="1:1" s="92" customFormat="1" hidden="1" x14ac:dyDescent="0.2">
      <c r="A260" s="448"/>
    </row>
    <row r="261" spans="1:1" s="92" customFormat="1" hidden="1" x14ac:dyDescent="0.2">
      <c r="A261" s="448"/>
    </row>
    <row r="262" spans="1:1" s="92" customFormat="1" hidden="1" x14ac:dyDescent="0.2">
      <c r="A262" s="448"/>
    </row>
    <row r="263" spans="1:1" s="92" customFormat="1" hidden="1" x14ac:dyDescent="0.2">
      <c r="A263" s="448"/>
    </row>
    <row r="264" spans="1:1" s="92" customFormat="1" hidden="1" x14ac:dyDescent="0.2">
      <c r="A264" s="448"/>
    </row>
    <row r="265" spans="1:1" s="92" customFormat="1" hidden="1" x14ac:dyDescent="0.2">
      <c r="A265" s="448"/>
    </row>
    <row r="266" spans="1:1" s="92" customFormat="1" hidden="1" x14ac:dyDescent="0.2">
      <c r="A266" s="448"/>
    </row>
    <row r="267" spans="1:1" s="92" customFormat="1" hidden="1" x14ac:dyDescent="0.2">
      <c r="A267" s="448"/>
    </row>
    <row r="268" spans="1:1" s="92" customFormat="1" hidden="1" x14ac:dyDescent="0.2">
      <c r="A268" s="448"/>
    </row>
    <row r="269" spans="1:1" s="92" customFormat="1" hidden="1" x14ac:dyDescent="0.2">
      <c r="A269" s="448"/>
    </row>
    <row r="270" spans="1:1" s="92" customFormat="1" hidden="1" x14ac:dyDescent="0.2">
      <c r="A270" s="448"/>
    </row>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2012 - 2014</oddHeader>
    <oddFooter>&amp;L&amp;"Calibri,Bold Italic"&amp;F&amp;C&amp;"-,Bold"- PUBLIC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Y101"/>
  <sheetViews>
    <sheetView showGridLines="0" zoomScale="80" zoomScaleNormal="80" zoomScaleSheetLayoutView="80" workbookViewId="0"/>
  </sheetViews>
  <sheetFormatPr defaultColWidth="0" defaultRowHeight="12.75" zeroHeight="1" x14ac:dyDescent="0.2"/>
  <cols>
    <col min="1" max="1" width="3.6640625" style="452" customWidth="1"/>
    <col min="2" max="2" width="66.1640625" style="58" customWidth="1"/>
    <col min="3" max="3" width="16" style="53" customWidth="1"/>
    <col min="4" max="4" width="16" style="58" customWidth="1"/>
    <col min="5" max="5" width="16" style="58" bestFit="1" customWidth="1"/>
    <col min="6" max="6" width="16" style="58" customWidth="1"/>
    <col min="7" max="9" width="16" style="58" bestFit="1" customWidth="1"/>
    <col min="10" max="13" width="14.83203125" style="58" customWidth="1"/>
    <col min="14" max="14" width="14.83203125" style="91" customWidth="1"/>
    <col min="15" max="15" width="14.83203125" style="58" customWidth="1"/>
    <col min="16" max="16" width="16" style="58" customWidth="1"/>
    <col min="17" max="17" width="14.5" style="58" customWidth="1"/>
    <col min="18" max="18" width="18.5" style="91" customWidth="1"/>
    <col min="19" max="19" width="15.33203125" style="91" customWidth="1"/>
    <col min="20" max="20" width="14.6640625" style="58" customWidth="1"/>
    <col min="21" max="21" width="4" style="58" customWidth="1"/>
    <col min="22" max="22" width="11.5" style="58" hidden="1" customWidth="1"/>
    <col min="23" max="23" width="15.5" style="58" hidden="1" customWidth="1"/>
    <col min="24" max="24" width="11.5" style="58" hidden="1" customWidth="1"/>
    <col min="25" max="25" width="10.83203125" style="58" hidden="1" customWidth="1"/>
    <col min="26" max="16384" width="9.33203125" style="58" hidden="1"/>
  </cols>
  <sheetData>
    <row r="1" spans="1:22" x14ac:dyDescent="0.2">
      <c r="B1" s="621" t="s">
        <v>252</v>
      </c>
      <c r="C1" s="621"/>
      <c r="D1" s="621"/>
      <c r="E1" s="621"/>
      <c r="F1" s="621"/>
      <c r="G1" s="621"/>
      <c r="H1" s="621"/>
      <c r="I1" s="621"/>
      <c r="J1" s="621"/>
      <c r="K1" s="621"/>
      <c r="L1" s="621"/>
      <c r="M1" s="621"/>
      <c r="N1" s="621"/>
      <c r="O1" s="621"/>
      <c r="P1" s="621"/>
      <c r="Q1" s="621"/>
      <c r="R1" s="621"/>
      <c r="S1" s="621"/>
      <c r="T1" s="621"/>
      <c r="U1" s="447"/>
    </row>
    <row r="2" spans="1:22" x14ac:dyDescent="0.2">
      <c r="B2" s="621" t="s">
        <v>242</v>
      </c>
      <c r="C2" s="621"/>
      <c r="D2" s="621"/>
      <c r="E2" s="621"/>
      <c r="F2" s="621"/>
      <c r="G2" s="621"/>
      <c r="H2" s="621"/>
      <c r="I2" s="621"/>
      <c r="J2" s="621"/>
      <c r="K2" s="621"/>
      <c r="L2" s="621"/>
      <c r="M2" s="621"/>
      <c r="N2" s="621"/>
      <c r="O2" s="621"/>
      <c r="P2" s="621"/>
      <c r="Q2" s="621"/>
      <c r="R2" s="621"/>
      <c r="S2" s="621"/>
      <c r="T2" s="621"/>
      <c r="U2" s="447"/>
    </row>
    <row r="3" spans="1:22" x14ac:dyDescent="0.2">
      <c r="B3" s="621" t="s">
        <v>253</v>
      </c>
      <c r="C3" s="621"/>
      <c r="D3" s="621"/>
      <c r="E3" s="621"/>
      <c r="F3" s="621"/>
      <c r="G3" s="621"/>
      <c r="H3" s="621"/>
      <c r="I3" s="621"/>
      <c r="J3" s="621"/>
      <c r="K3" s="621"/>
      <c r="L3" s="621"/>
      <c r="M3" s="621"/>
      <c r="N3" s="621"/>
      <c r="O3" s="621"/>
      <c r="P3" s="621"/>
      <c r="Q3" s="621"/>
      <c r="R3" s="621"/>
      <c r="S3" s="621"/>
      <c r="T3" s="621"/>
      <c r="U3" s="447"/>
    </row>
    <row r="4" spans="1:22" x14ac:dyDescent="0.2">
      <c r="B4" s="621" t="s">
        <v>255</v>
      </c>
      <c r="C4" s="621"/>
      <c r="D4" s="621"/>
      <c r="E4" s="621"/>
      <c r="F4" s="621"/>
      <c r="G4" s="621"/>
      <c r="H4" s="621"/>
      <c r="I4" s="621"/>
      <c r="J4" s="621"/>
      <c r="K4" s="621"/>
      <c r="L4" s="621"/>
      <c r="M4" s="621"/>
      <c r="N4" s="621"/>
      <c r="O4" s="621"/>
      <c r="P4" s="621"/>
      <c r="Q4" s="621"/>
      <c r="R4" s="621"/>
      <c r="S4" s="621"/>
      <c r="T4" s="621"/>
      <c r="U4" s="447"/>
    </row>
    <row r="5" spans="1:22" s="203" customFormat="1" x14ac:dyDescent="0.15">
      <c r="B5" s="201" t="s">
        <v>72</v>
      </c>
      <c r="C5" s="539"/>
      <c r="D5" s="202"/>
      <c r="E5" s="202"/>
      <c r="F5" s="202"/>
      <c r="G5" s="202"/>
      <c r="H5" s="202"/>
      <c r="I5" s="202"/>
      <c r="J5" s="202"/>
      <c r="K5" s="202"/>
      <c r="L5" s="202"/>
      <c r="M5" s="202"/>
      <c r="N5" s="202"/>
      <c r="O5" s="202"/>
    </row>
    <row r="6" spans="1:22" s="91" customFormat="1" ht="18" customHeight="1" x14ac:dyDescent="0.25">
      <c r="B6" s="626" t="s">
        <v>73</v>
      </c>
      <c r="C6" s="631" t="s">
        <v>276</v>
      </c>
      <c r="D6" s="628" t="s">
        <v>280</v>
      </c>
      <c r="E6" s="628"/>
      <c r="F6" s="628"/>
      <c r="G6" s="628"/>
      <c r="H6" s="628"/>
      <c r="I6" s="628"/>
      <c r="J6" s="628"/>
      <c r="K6" s="628"/>
      <c r="L6" s="628"/>
      <c r="M6" s="628"/>
      <c r="N6" s="628"/>
      <c r="O6" s="628"/>
      <c r="P6" s="629" t="s">
        <v>275</v>
      </c>
      <c r="Q6" s="622" t="s">
        <v>75</v>
      </c>
      <c r="R6" s="622" t="s">
        <v>338</v>
      </c>
      <c r="S6" s="622" t="s">
        <v>356</v>
      </c>
      <c r="T6" s="624" t="s">
        <v>74</v>
      </c>
    </row>
    <row r="7" spans="1:22" s="91" customFormat="1" ht="31.5" customHeight="1" x14ac:dyDescent="0.2">
      <c r="B7" s="627"/>
      <c r="C7" s="632"/>
      <c r="D7" s="204" t="s">
        <v>317</v>
      </c>
      <c r="E7" s="162" t="s">
        <v>3</v>
      </c>
      <c r="F7" s="162" t="s">
        <v>4</v>
      </c>
      <c r="G7" s="162" t="s">
        <v>5</v>
      </c>
      <c r="H7" s="162" t="s">
        <v>6</v>
      </c>
      <c r="I7" s="162" t="s">
        <v>7</v>
      </c>
      <c r="J7" s="162" t="s">
        <v>20</v>
      </c>
      <c r="K7" s="162" t="s">
        <v>21</v>
      </c>
      <c r="L7" s="162" t="s">
        <v>22</v>
      </c>
      <c r="M7" s="162" t="s">
        <v>23</v>
      </c>
      <c r="N7" s="162" t="s">
        <v>24</v>
      </c>
      <c r="O7" s="550" t="s">
        <v>25</v>
      </c>
      <c r="P7" s="630"/>
      <c r="Q7" s="623"/>
      <c r="R7" s="623"/>
      <c r="S7" s="623"/>
      <c r="T7" s="625"/>
    </row>
    <row r="8" spans="1:22" s="91" customFormat="1" x14ac:dyDescent="0.2">
      <c r="B8" s="206" t="s">
        <v>391</v>
      </c>
      <c r="C8" s="540"/>
      <c r="D8" s="207"/>
      <c r="E8" s="207"/>
      <c r="F8" s="207"/>
      <c r="G8" s="207"/>
      <c r="H8" s="207"/>
      <c r="I8" s="207"/>
      <c r="J8" s="207"/>
      <c r="K8" s="207"/>
      <c r="L8" s="207"/>
      <c r="M8" s="207"/>
      <c r="N8" s="207"/>
      <c r="O8" s="207"/>
      <c r="P8" s="205"/>
      <c r="Q8" s="205" t="s">
        <v>43</v>
      </c>
      <c r="R8" s="208"/>
      <c r="S8" s="208"/>
      <c r="T8" s="208"/>
    </row>
    <row r="9" spans="1:22" s="91" customFormat="1" x14ac:dyDescent="0.2">
      <c r="A9" s="149"/>
      <c r="B9" s="209" t="s">
        <v>262</v>
      </c>
      <c r="C9" s="494">
        <v>373765.98</v>
      </c>
      <c r="D9" s="526">
        <v>24006.22</v>
      </c>
      <c r="E9" s="526">
        <v>12130.61</v>
      </c>
      <c r="F9" s="526">
        <v>23697.7</v>
      </c>
      <c r="G9" s="526">
        <v>29361</v>
      </c>
      <c r="H9" s="526">
        <v>27212.3</v>
      </c>
      <c r="I9" s="526">
        <v>16565.459999999995</v>
      </c>
      <c r="J9" s="526">
        <v>0</v>
      </c>
      <c r="K9" s="526">
        <v>0</v>
      </c>
      <c r="L9" s="526">
        <v>0</v>
      </c>
      <c r="M9" s="526">
        <v>0</v>
      </c>
      <c r="N9" s="526">
        <v>0</v>
      </c>
      <c r="O9" s="526">
        <v>0</v>
      </c>
      <c r="P9" s="212">
        <f>SUM(D9:O9)</f>
        <v>132973.29</v>
      </c>
      <c r="Q9" s="210">
        <f>SUM(C9,D9:O9)</f>
        <v>506739.26999999996</v>
      </c>
      <c r="R9" s="494">
        <v>1543052</v>
      </c>
      <c r="S9" s="494"/>
      <c r="T9" s="496">
        <f t="shared" ref="T9:T14" si="0">Q9/SUM(R9:S9)</f>
        <v>0.32840064365944893</v>
      </c>
    </row>
    <row r="10" spans="1:22" s="91" customFormat="1" x14ac:dyDescent="0.2">
      <c r="A10" s="149"/>
      <c r="B10" s="209" t="s">
        <v>77</v>
      </c>
      <c r="C10" s="494">
        <v>999325.6399999999</v>
      </c>
      <c r="D10" s="526">
        <v>54472.17</v>
      </c>
      <c r="E10" s="526">
        <v>47328.85</v>
      </c>
      <c r="F10" s="526">
        <v>56689.68</v>
      </c>
      <c r="G10" s="526">
        <v>43431.8</v>
      </c>
      <c r="H10" s="526">
        <v>22560.84</v>
      </c>
      <c r="I10" s="526">
        <v>18748.099999999991</v>
      </c>
      <c r="J10" s="526">
        <v>0</v>
      </c>
      <c r="K10" s="526">
        <v>0</v>
      </c>
      <c r="L10" s="526">
        <v>0</v>
      </c>
      <c r="M10" s="526">
        <v>0</v>
      </c>
      <c r="N10" s="526">
        <v>0</v>
      </c>
      <c r="O10" s="526">
        <v>0</v>
      </c>
      <c r="P10" s="212">
        <f>SUM(D10:O10)</f>
        <v>243231.44</v>
      </c>
      <c r="Q10" s="210">
        <f>SUM(C10,D10:O10)</f>
        <v>1242557.08</v>
      </c>
      <c r="R10" s="494">
        <v>2407226</v>
      </c>
      <c r="S10" s="494"/>
      <c r="T10" s="496">
        <f t="shared" si="0"/>
        <v>0.51617799076613502</v>
      </c>
    </row>
    <row r="11" spans="1:22" s="91" customFormat="1" x14ac:dyDescent="0.2">
      <c r="A11" s="149"/>
      <c r="B11" s="209" t="s">
        <v>78</v>
      </c>
      <c r="C11" s="494">
        <v>1261.1699999999998</v>
      </c>
      <c r="D11" s="526">
        <v>466.46</v>
      </c>
      <c r="E11" s="526">
        <v>357.3</v>
      </c>
      <c r="F11" s="526">
        <v>476.88</v>
      </c>
      <c r="G11" s="526">
        <v>-1081.45</v>
      </c>
      <c r="H11" s="526">
        <v>242.68</v>
      </c>
      <c r="I11" s="526">
        <v>-82.029999999999987</v>
      </c>
      <c r="J11" s="526">
        <v>0</v>
      </c>
      <c r="K11" s="526">
        <v>0</v>
      </c>
      <c r="L11" s="526">
        <v>0</v>
      </c>
      <c r="M11" s="526">
        <v>0</v>
      </c>
      <c r="N11" s="526">
        <v>0</v>
      </c>
      <c r="O11" s="526">
        <v>0</v>
      </c>
      <c r="P11" s="212">
        <f>SUM(D11:O11)</f>
        <v>379.83999999999986</v>
      </c>
      <c r="Q11" s="210">
        <f>SUM(C11,D11:O11)</f>
        <v>1641.01</v>
      </c>
      <c r="R11" s="494">
        <v>37475</v>
      </c>
      <c r="S11" s="494"/>
      <c r="T11" s="496">
        <f t="shared" si="0"/>
        <v>4.3789459639759838E-2</v>
      </c>
    </row>
    <row r="12" spans="1:22" s="91" customFormat="1" ht="12.75" customHeight="1" x14ac:dyDescent="0.2">
      <c r="A12" s="149"/>
      <c r="B12" s="209" t="s">
        <v>79</v>
      </c>
      <c r="C12" s="494">
        <v>97734.26999999999</v>
      </c>
      <c r="D12" s="526">
        <v>26204.27</v>
      </c>
      <c r="E12" s="526">
        <v>4878.53</v>
      </c>
      <c r="F12" s="526">
        <v>5543.25</v>
      </c>
      <c r="G12" s="526">
        <v>4641.83</v>
      </c>
      <c r="H12" s="526">
        <v>20004.11</v>
      </c>
      <c r="I12" s="526">
        <v>14486.699999999997</v>
      </c>
      <c r="J12" s="526">
        <v>0</v>
      </c>
      <c r="K12" s="526">
        <v>0</v>
      </c>
      <c r="L12" s="526">
        <v>0</v>
      </c>
      <c r="M12" s="526">
        <v>0</v>
      </c>
      <c r="N12" s="526">
        <v>0</v>
      </c>
      <c r="O12" s="526">
        <v>0</v>
      </c>
      <c r="P12" s="212">
        <f>SUM(D12:O12)</f>
        <v>75758.69</v>
      </c>
      <c r="Q12" s="210">
        <f>SUM(C12,D12:O12)</f>
        <v>173492.96000000002</v>
      </c>
      <c r="R12" s="494">
        <v>321658</v>
      </c>
      <c r="S12" s="494"/>
      <c r="T12" s="496">
        <f t="shared" si="0"/>
        <v>0.53937088460414484</v>
      </c>
    </row>
    <row r="13" spans="1:22" s="91" customFormat="1" x14ac:dyDescent="0.2">
      <c r="A13" s="149"/>
      <c r="B13" s="209" t="s">
        <v>80</v>
      </c>
      <c r="C13" s="494">
        <v>1.5987211554602254E-14</v>
      </c>
      <c r="D13" s="526">
        <v>0</v>
      </c>
      <c r="E13" s="526">
        <v>0</v>
      </c>
      <c r="F13" s="526">
        <v>0</v>
      </c>
      <c r="G13" s="526">
        <v>0</v>
      </c>
      <c r="H13" s="526">
        <v>0</v>
      </c>
      <c r="I13" s="526">
        <v>0</v>
      </c>
      <c r="J13" s="526">
        <v>0</v>
      </c>
      <c r="K13" s="526">
        <v>0</v>
      </c>
      <c r="L13" s="526">
        <v>0</v>
      </c>
      <c r="M13" s="526">
        <v>0</v>
      </c>
      <c r="N13" s="526">
        <v>0</v>
      </c>
      <c r="O13" s="526">
        <v>0</v>
      </c>
      <c r="P13" s="212">
        <f>SUM(D13:O13)</f>
        <v>0</v>
      </c>
      <c r="Q13" s="210">
        <f>SUM(C13,D13:O13)</f>
        <v>1.5987211554602254E-14</v>
      </c>
      <c r="R13" s="494">
        <v>15000</v>
      </c>
      <c r="S13" s="494"/>
      <c r="T13" s="496">
        <f t="shared" si="0"/>
        <v>1.0658141036401502E-18</v>
      </c>
    </row>
    <row r="14" spans="1:22" s="91" customFormat="1" x14ac:dyDescent="0.2">
      <c r="A14" s="149"/>
      <c r="B14" s="155" t="s">
        <v>81</v>
      </c>
      <c r="C14" s="220">
        <f t="shared" ref="C14" si="1">SUM(C9:C13)</f>
        <v>1472087.0599999998</v>
      </c>
      <c r="D14" s="214">
        <f>SUM(D9:D13)</f>
        <v>105149.12000000001</v>
      </c>
      <c r="E14" s="214">
        <f t="shared" ref="E14:R14" si="2">SUM(E9:E13)</f>
        <v>64695.29</v>
      </c>
      <c r="F14" s="214">
        <f t="shared" si="2"/>
        <v>86407.510000000009</v>
      </c>
      <c r="G14" s="214">
        <f t="shared" si="2"/>
        <v>76353.180000000008</v>
      </c>
      <c r="H14" s="214">
        <f t="shared" si="2"/>
        <v>70019.929999999993</v>
      </c>
      <c r="I14" s="214">
        <f t="shared" si="2"/>
        <v>49718.229999999981</v>
      </c>
      <c r="J14" s="214">
        <f t="shared" si="2"/>
        <v>0</v>
      </c>
      <c r="K14" s="214">
        <f t="shared" si="2"/>
        <v>0</v>
      </c>
      <c r="L14" s="455">
        <f t="shared" si="2"/>
        <v>0</v>
      </c>
      <c r="M14" s="455">
        <f t="shared" si="2"/>
        <v>0</v>
      </c>
      <c r="N14" s="455">
        <f t="shared" si="2"/>
        <v>0</v>
      </c>
      <c r="O14" s="455">
        <f t="shared" si="2"/>
        <v>0</v>
      </c>
      <c r="P14" s="527">
        <f t="shared" si="2"/>
        <v>452343.26</v>
      </c>
      <c r="Q14" s="214">
        <f>SUM(Q9:Q13)</f>
        <v>1924430.32</v>
      </c>
      <c r="R14" s="214">
        <f t="shared" si="2"/>
        <v>4324411</v>
      </c>
      <c r="S14" s="214"/>
      <c r="T14" s="215">
        <f t="shared" si="0"/>
        <v>0.44501559171873351</v>
      </c>
      <c r="V14" s="526"/>
    </row>
    <row r="15" spans="1:22" x14ac:dyDescent="0.2">
      <c r="A15" s="149"/>
      <c r="C15" s="541"/>
      <c r="L15" s="452"/>
      <c r="N15" s="58"/>
      <c r="P15" s="200"/>
      <c r="R15" s="216"/>
      <c r="S15" s="216"/>
      <c r="T15" s="53"/>
    </row>
    <row r="16" spans="1:22" x14ac:dyDescent="0.2">
      <c r="A16" s="149"/>
      <c r="B16" s="206" t="s">
        <v>390</v>
      </c>
      <c r="C16" s="542"/>
      <c r="D16" s="217"/>
      <c r="E16" s="217"/>
      <c r="F16" s="217"/>
      <c r="G16" s="217"/>
      <c r="H16" s="217"/>
      <c r="I16" s="217"/>
      <c r="J16" s="217"/>
      <c r="K16" s="217"/>
      <c r="L16" s="456"/>
      <c r="M16" s="217"/>
      <c r="N16" s="217"/>
      <c r="O16" s="217"/>
      <c r="P16" s="218"/>
      <c r="Q16" s="218"/>
      <c r="R16" s="208"/>
      <c r="S16" s="208"/>
      <c r="T16" s="219"/>
    </row>
    <row r="17" spans="1:22" ht="15" x14ac:dyDescent="0.2">
      <c r="A17" s="149"/>
      <c r="B17" s="209" t="s">
        <v>235</v>
      </c>
      <c r="C17" s="543">
        <v>312613.64</v>
      </c>
      <c r="D17" s="526">
        <v>46078.5</v>
      </c>
      <c r="E17" s="526">
        <v>87.14</v>
      </c>
      <c r="F17" s="526">
        <v>50675.59</v>
      </c>
      <c r="G17" s="526">
        <v>39.14</v>
      </c>
      <c r="H17" s="526">
        <v>0</v>
      </c>
      <c r="I17" s="526">
        <v>0</v>
      </c>
      <c r="J17" s="526">
        <v>0</v>
      </c>
      <c r="K17" s="526">
        <v>0</v>
      </c>
      <c r="L17" s="526">
        <v>0</v>
      </c>
      <c r="M17" s="526">
        <v>0</v>
      </c>
      <c r="N17" s="526">
        <v>0</v>
      </c>
      <c r="O17" s="526">
        <v>0</v>
      </c>
      <c r="P17" s="212">
        <f t="shared" ref="P17:P23" si="3">SUM(D17:O17)</f>
        <v>96880.37</v>
      </c>
      <c r="Q17" s="210">
        <f t="shared" ref="Q17:Q23" si="4">SUM(C17,D17:O17)</f>
        <v>409494.01</v>
      </c>
      <c r="R17" s="498" t="s">
        <v>14</v>
      </c>
      <c r="S17" s="494">
        <v>1200000</v>
      </c>
      <c r="T17" s="496">
        <f>Q17/SUM(R17:S17)</f>
        <v>0.34124500833333332</v>
      </c>
    </row>
    <row r="18" spans="1:22" s="91" customFormat="1" x14ac:dyDescent="0.2">
      <c r="A18" s="149"/>
      <c r="B18" s="209" t="s">
        <v>86</v>
      </c>
      <c r="C18" s="543">
        <v>9897808.5199999996</v>
      </c>
      <c r="D18" s="526">
        <v>102951.81</v>
      </c>
      <c r="E18" s="526">
        <v>207102.28000000003</v>
      </c>
      <c r="F18" s="526">
        <v>247596.17</v>
      </c>
      <c r="G18" s="526">
        <v>339178.75</v>
      </c>
      <c r="H18" s="526">
        <f>584308.24+34055.67</f>
        <v>618363.91</v>
      </c>
      <c r="I18" s="526">
        <v>716875.85999999905</v>
      </c>
      <c r="J18" s="526">
        <v>0</v>
      </c>
      <c r="K18" s="526">
        <v>0</v>
      </c>
      <c r="L18" s="526">
        <v>0</v>
      </c>
      <c r="M18" s="526">
        <v>0</v>
      </c>
      <c r="N18" s="526">
        <v>0</v>
      </c>
      <c r="O18" s="526">
        <v>0</v>
      </c>
      <c r="P18" s="212">
        <f t="shared" si="3"/>
        <v>2232068.7799999989</v>
      </c>
      <c r="Q18" s="210">
        <f t="shared" si="4"/>
        <v>12129877.299999999</v>
      </c>
      <c r="R18" s="494">
        <v>64391768</v>
      </c>
      <c r="S18" s="494">
        <f>'Fund Shift Log'!C20</f>
        <v>693000</v>
      </c>
      <c r="T18" s="496">
        <f>Q18/SUM(R18:S18)</f>
        <v>0.18637044692238894</v>
      </c>
    </row>
    <row r="19" spans="1:22" s="91" customFormat="1" x14ac:dyDescent="0.2">
      <c r="A19" s="149"/>
      <c r="B19" s="209" t="s">
        <v>353</v>
      </c>
      <c r="C19" s="543">
        <f>5481803.6</f>
        <v>5481803.5999999996</v>
      </c>
      <c r="D19" s="526">
        <v>107700.82</v>
      </c>
      <c r="E19" s="526">
        <v>29630.77</v>
      </c>
      <c r="F19" s="526">
        <v>-7522.08</v>
      </c>
      <c r="G19" s="526">
        <v>-12402.13</v>
      </c>
      <c r="H19" s="526">
        <f>36258.76-34055.67</f>
        <v>2203.0900000000038</v>
      </c>
      <c r="I19" s="526">
        <v>-8292.8500000000058</v>
      </c>
      <c r="J19" s="526">
        <v>0</v>
      </c>
      <c r="K19" s="526">
        <v>0</v>
      </c>
      <c r="L19" s="526">
        <v>0</v>
      </c>
      <c r="M19" s="526">
        <v>0</v>
      </c>
      <c r="N19" s="526">
        <v>0</v>
      </c>
      <c r="O19" s="526">
        <v>0</v>
      </c>
      <c r="P19" s="212">
        <f t="shared" si="3"/>
        <v>111317.62</v>
      </c>
      <c r="Q19" s="210">
        <f t="shared" si="4"/>
        <v>5593121.2199999997</v>
      </c>
      <c r="R19" s="497">
        <v>26600000</v>
      </c>
      <c r="S19" s="494">
        <f>-1200000-'Fund Shift Log'!C20-'Fund Shift Log'!C21-'Fund Shift Log'!C22-SUM('Fund Shift Log'!C23:C25)</f>
        <v>-9974000</v>
      </c>
      <c r="T19" s="496">
        <f>Q19/SUM(R19:S19)</f>
        <v>0.33640810898592566</v>
      </c>
    </row>
    <row r="20" spans="1:22" hidden="1" x14ac:dyDescent="0.2">
      <c r="A20" s="149"/>
      <c r="B20" s="209" t="s">
        <v>83</v>
      </c>
      <c r="C20" s="494">
        <v>0</v>
      </c>
      <c r="D20" s="526">
        <v>0</v>
      </c>
      <c r="E20" s="526">
        <v>0</v>
      </c>
      <c r="F20" s="526">
        <v>0</v>
      </c>
      <c r="G20" s="526">
        <v>0</v>
      </c>
      <c r="H20" s="526">
        <v>0</v>
      </c>
      <c r="I20" s="526">
        <v>0</v>
      </c>
      <c r="J20" s="526">
        <v>0</v>
      </c>
      <c r="K20" s="526">
        <v>0</v>
      </c>
      <c r="L20" s="526">
        <v>0</v>
      </c>
      <c r="M20" s="526">
        <v>0</v>
      </c>
      <c r="N20" s="526">
        <v>0</v>
      </c>
      <c r="O20" s="526">
        <v>0</v>
      </c>
      <c r="P20" s="212">
        <f t="shared" si="3"/>
        <v>0</v>
      </c>
      <c r="Q20" s="210">
        <f t="shared" si="4"/>
        <v>0</v>
      </c>
      <c r="R20" s="494">
        <v>0</v>
      </c>
      <c r="S20" s="494"/>
      <c r="T20" s="496" t="s">
        <v>14</v>
      </c>
    </row>
    <row r="21" spans="1:22" x14ac:dyDescent="0.2">
      <c r="A21" s="149"/>
      <c r="B21" s="209" t="s">
        <v>84</v>
      </c>
      <c r="C21" s="494">
        <v>230537.47</v>
      </c>
      <c r="D21" s="526">
        <v>17867.849999999999</v>
      </c>
      <c r="E21" s="526">
        <v>17500.59</v>
      </c>
      <c r="F21" s="526">
        <v>17510.560000000001</v>
      </c>
      <c r="G21" s="526">
        <v>17364.03</v>
      </c>
      <c r="H21" s="526">
        <v>7788.74</v>
      </c>
      <c r="I21" s="526">
        <v>3489.0600000000004</v>
      </c>
      <c r="J21" s="526">
        <v>0</v>
      </c>
      <c r="K21" s="526">
        <v>0</v>
      </c>
      <c r="L21" s="526">
        <v>0</v>
      </c>
      <c r="M21" s="526">
        <v>0</v>
      </c>
      <c r="N21" s="526">
        <v>0</v>
      </c>
      <c r="O21" s="526">
        <v>0</v>
      </c>
      <c r="P21" s="212">
        <f t="shared" si="3"/>
        <v>81520.83</v>
      </c>
      <c r="Q21" s="210">
        <f t="shared" si="4"/>
        <v>312058.3</v>
      </c>
      <c r="R21" s="494">
        <v>661287</v>
      </c>
      <c r="S21" s="494"/>
      <c r="T21" s="496">
        <f>Q21/SUM(R21:S21)</f>
        <v>0.47189541001108443</v>
      </c>
    </row>
    <row r="22" spans="1:22" x14ac:dyDescent="0.2">
      <c r="A22" s="149"/>
      <c r="B22" s="209" t="s">
        <v>85</v>
      </c>
      <c r="C22" s="494">
        <v>346611.57000000007</v>
      </c>
      <c r="D22" s="526">
        <v>24427.24</v>
      </c>
      <c r="E22" s="526">
        <v>24616.91</v>
      </c>
      <c r="F22" s="526">
        <v>18353.259999999998</v>
      </c>
      <c r="G22" s="526">
        <v>14879.31</v>
      </c>
      <c r="H22" s="526">
        <v>16263.41</v>
      </c>
      <c r="I22" s="526">
        <v>788.24</v>
      </c>
      <c r="J22" s="526">
        <v>0</v>
      </c>
      <c r="K22" s="526">
        <v>0</v>
      </c>
      <c r="L22" s="526">
        <v>0</v>
      </c>
      <c r="M22" s="526">
        <v>0</v>
      </c>
      <c r="N22" s="526">
        <v>0</v>
      </c>
      <c r="O22" s="526">
        <v>0</v>
      </c>
      <c r="P22" s="212">
        <f t="shared" si="3"/>
        <v>99328.37000000001</v>
      </c>
      <c r="Q22" s="210">
        <f t="shared" si="4"/>
        <v>445939.94</v>
      </c>
      <c r="R22" s="494">
        <v>1483686</v>
      </c>
      <c r="S22" s="494"/>
      <c r="T22" s="496">
        <f>Q22/SUM(R22:S22)</f>
        <v>0.30056220790652471</v>
      </c>
    </row>
    <row r="23" spans="1:22" ht="15" x14ac:dyDescent="0.2">
      <c r="A23" s="149"/>
      <c r="B23" s="209" t="s">
        <v>292</v>
      </c>
      <c r="C23" s="494">
        <v>0</v>
      </c>
      <c r="D23" s="526">
        <v>23787.67</v>
      </c>
      <c r="E23" s="526">
        <v>26967.54</v>
      </c>
      <c r="F23" s="526">
        <v>45018.58</v>
      </c>
      <c r="G23" s="526">
        <v>28366.17</v>
      </c>
      <c r="H23" s="526">
        <v>7474.34</v>
      </c>
      <c r="I23" s="526">
        <v>1483.9</v>
      </c>
      <c r="J23" s="526">
        <v>0</v>
      </c>
      <c r="K23" s="526">
        <v>0</v>
      </c>
      <c r="L23" s="526">
        <v>0</v>
      </c>
      <c r="M23" s="526">
        <v>0</v>
      </c>
      <c r="N23" s="526">
        <v>0</v>
      </c>
      <c r="O23" s="526">
        <v>0</v>
      </c>
      <c r="P23" s="212">
        <f t="shared" si="3"/>
        <v>133098.20000000001</v>
      </c>
      <c r="Q23" s="210">
        <f t="shared" si="4"/>
        <v>133098.20000000001</v>
      </c>
      <c r="R23" s="494">
        <v>4707515</v>
      </c>
      <c r="S23" s="494"/>
      <c r="T23" s="496">
        <f>Q23/SUM(R23:S23)</f>
        <v>2.8273558342352602E-2</v>
      </c>
    </row>
    <row r="24" spans="1:22" s="91" customFormat="1" x14ac:dyDescent="0.2">
      <c r="A24" s="149"/>
      <c r="B24" s="155" t="s">
        <v>87</v>
      </c>
      <c r="C24" s="220">
        <f t="shared" ref="C24:R24" si="5">SUM(C17:C23)</f>
        <v>16269374.800000001</v>
      </c>
      <c r="D24" s="214">
        <f t="shared" si="5"/>
        <v>322813.88999999996</v>
      </c>
      <c r="E24" s="214">
        <f t="shared" si="5"/>
        <v>305905.23</v>
      </c>
      <c r="F24" s="214">
        <f t="shared" si="5"/>
        <v>371632.08</v>
      </c>
      <c r="G24" s="214">
        <f t="shared" si="5"/>
        <v>387425.27</v>
      </c>
      <c r="H24" s="214">
        <f t="shared" si="5"/>
        <v>652093.49</v>
      </c>
      <c r="I24" s="214">
        <f t="shared" si="5"/>
        <v>714344.20999999915</v>
      </c>
      <c r="J24" s="214">
        <f t="shared" si="5"/>
        <v>0</v>
      </c>
      <c r="K24" s="214">
        <f t="shared" si="5"/>
        <v>0</v>
      </c>
      <c r="L24" s="455">
        <f t="shared" si="5"/>
        <v>0</v>
      </c>
      <c r="M24" s="455">
        <f t="shared" si="5"/>
        <v>0</v>
      </c>
      <c r="N24" s="455">
        <f t="shared" si="5"/>
        <v>0</v>
      </c>
      <c r="O24" s="455">
        <f t="shared" si="5"/>
        <v>0</v>
      </c>
      <c r="P24" s="527">
        <f t="shared" si="5"/>
        <v>2754214.1699999995</v>
      </c>
      <c r="Q24" s="214">
        <f t="shared" si="5"/>
        <v>19023588.969999999</v>
      </c>
      <c r="R24" s="214">
        <f t="shared" si="5"/>
        <v>97844256</v>
      </c>
      <c r="S24" s="220"/>
      <c r="T24" s="215">
        <f>Q24/SUM(R24:S24)</f>
        <v>0.19442724333250588</v>
      </c>
      <c r="V24" s="526"/>
    </row>
    <row r="25" spans="1:22" s="91" customFormat="1" x14ac:dyDescent="0.2">
      <c r="A25" s="149"/>
      <c r="B25" s="66"/>
      <c r="C25" s="465"/>
      <c r="D25" s="211"/>
      <c r="E25" s="211"/>
      <c r="F25" s="211"/>
      <c r="G25" s="211"/>
      <c r="H25" s="211"/>
      <c r="I25" s="211"/>
      <c r="J25" s="211"/>
      <c r="K25" s="211"/>
      <c r="L25" s="451"/>
      <c r="M25" s="211"/>
      <c r="N25" s="211"/>
      <c r="O25" s="211"/>
      <c r="P25" s="526"/>
      <c r="Q25" s="211"/>
      <c r="R25" s="213"/>
      <c r="S25" s="213"/>
      <c r="T25" s="213"/>
    </row>
    <row r="26" spans="1:22" s="91" customFormat="1" x14ac:dyDescent="0.2">
      <c r="A26" s="149"/>
      <c r="B26" s="206" t="s">
        <v>389</v>
      </c>
      <c r="C26" s="221"/>
      <c r="D26" s="207"/>
      <c r="E26" s="207"/>
      <c r="F26" s="207"/>
      <c r="G26" s="207"/>
      <c r="H26" s="207"/>
      <c r="I26" s="207"/>
      <c r="J26" s="207"/>
      <c r="K26" s="207"/>
      <c r="L26" s="454"/>
      <c r="M26" s="207"/>
      <c r="N26" s="207"/>
      <c r="O26" s="207"/>
      <c r="P26" s="524"/>
      <c r="Q26" s="207"/>
      <c r="R26" s="221"/>
      <c r="S26" s="221"/>
      <c r="T26" s="221"/>
    </row>
    <row r="27" spans="1:22" s="91" customFormat="1" ht="12.75" customHeight="1" x14ac:dyDescent="0.2">
      <c r="A27" s="149"/>
      <c r="B27" s="209" t="s">
        <v>323</v>
      </c>
      <c r="C27" s="494">
        <v>509374.99999999994</v>
      </c>
      <c r="D27" s="526">
        <v>77950.830000000016</v>
      </c>
      <c r="E27" s="526">
        <v>45822.37</v>
      </c>
      <c r="F27" s="526">
        <v>30647.37</v>
      </c>
      <c r="G27" s="526">
        <v>32380.26</v>
      </c>
      <c r="H27" s="526">
        <v>27746.38</v>
      </c>
      <c r="I27" s="526">
        <v>11860.339999999998</v>
      </c>
      <c r="J27" s="526">
        <v>0</v>
      </c>
      <c r="K27" s="526">
        <v>0</v>
      </c>
      <c r="L27" s="526">
        <v>0</v>
      </c>
      <c r="M27" s="526">
        <v>0</v>
      </c>
      <c r="N27" s="526">
        <v>0</v>
      </c>
      <c r="O27" s="526">
        <v>0</v>
      </c>
      <c r="P27" s="212">
        <f>SUM(D27:O27)</f>
        <v>226407.55000000002</v>
      </c>
      <c r="Q27" s="210">
        <f>SUM(C27,D27:O27)</f>
        <v>735782.54999999993</v>
      </c>
      <c r="R27" s="494">
        <v>49307888</v>
      </c>
      <c r="S27" s="499"/>
      <c r="T27" s="496">
        <f t="shared" ref="T27" si="6">Q27/SUM(R27:S27)</f>
        <v>1.4922207781440567E-2</v>
      </c>
    </row>
    <row r="28" spans="1:22" s="91" customFormat="1" x14ac:dyDescent="0.2">
      <c r="A28" s="149"/>
      <c r="B28" s="155" t="s">
        <v>89</v>
      </c>
      <c r="C28" s="220">
        <f t="shared" ref="C28" si="7">SUM(C27)</f>
        <v>509374.99999999994</v>
      </c>
      <c r="D28" s="214">
        <f>SUM(D27)</f>
        <v>77950.830000000016</v>
      </c>
      <c r="E28" s="214">
        <f t="shared" ref="E28:R28" si="8">SUM(E27)</f>
        <v>45822.37</v>
      </c>
      <c r="F28" s="214">
        <f t="shared" si="8"/>
        <v>30647.37</v>
      </c>
      <c r="G28" s="214">
        <f t="shared" si="8"/>
        <v>32380.26</v>
      </c>
      <c r="H28" s="214">
        <f t="shared" si="8"/>
        <v>27746.38</v>
      </c>
      <c r="I28" s="214">
        <f t="shared" si="8"/>
        <v>11860.339999999998</v>
      </c>
      <c r="J28" s="214">
        <f t="shared" si="8"/>
        <v>0</v>
      </c>
      <c r="K28" s="214">
        <f t="shared" si="8"/>
        <v>0</v>
      </c>
      <c r="L28" s="455">
        <f t="shared" si="8"/>
        <v>0</v>
      </c>
      <c r="M28" s="455">
        <f t="shared" si="8"/>
        <v>0</v>
      </c>
      <c r="N28" s="455">
        <f t="shared" si="8"/>
        <v>0</v>
      </c>
      <c r="O28" s="455">
        <f t="shared" si="8"/>
        <v>0</v>
      </c>
      <c r="P28" s="527">
        <f t="shared" si="8"/>
        <v>226407.55000000002</v>
      </c>
      <c r="Q28" s="214">
        <f t="shared" si="8"/>
        <v>735782.54999999993</v>
      </c>
      <c r="R28" s="214">
        <f t="shared" si="8"/>
        <v>49307888</v>
      </c>
      <c r="S28" s="220"/>
      <c r="T28" s="290">
        <f>Q28/SUM(R28:S28)</f>
        <v>1.4922207781440567E-2</v>
      </c>
      <c r="V28" s="526"/>
    </row>
    <row r="29" spans="1:22" s="91" customFormat="1" x14ac:dyDescent="0.2">
      <c r="A29" s="149"/>
      <c r="B29" s="209"/>
      <c r="C29" s="465"/>
      <c r="D29" s="211"/>
      <c r="E29" s="211"/>
      <c r="F29" s="211"/>
      <c r="G29" s="211"/>
      <c r="H29" s="211"/>
      <c r="I29" s="211"/>
      <c r="J29" s="211"/>
      <c r="K29" s="211"/>
      <c r="L29" s="451"/>
      <c r="M29" s="211"/>
      <c r="N29" s="211"/>
      <c r="O29" s="211"/>
      <c r="P29" s="526"/>
      <c r="Q29" s="211"/>
      <c r="R29" s="213"/>
      <c r="S29" s="213"/>
      <c r="T29" s="213"/>
    </row>
    <row r="30" spans="1:22" x14ac:dyDescent="0.2">
      <c r="A30" s="149"/>
      <c r="B30" s="206" t="s">
        <v>387</v>
      </c>
      <c r="C30" s="219"/>
      <c r="D30" s="217"/>
      <c r="E30" s="217"/>
      <c r="F30" s="217"/>
      <c r="G30" s="217"/>
      <c r="H30" s="217"/>
      <c r="I30" s="217"/>
      <c r="J30" s="217"/>
      <c r="K30" s="217"/>
      <c r="L30" s="456"/>
      <c r="M30" s="217"/>
      <c r="N30" s="217"/>
      <c r="O30" s="217"/>
      <c r="P30" s="528"/>
      <c r="Q30" s="217"/>
      <c r="R30" s="208"/>
      <c r="S30" s="208"/>
      <c r="T30" s="219"/>
    </row>
    <row r="31" spans="1:22" s="91" customFormat="1" ht="15" x14ac:dyDescent="0.2">
      <c r="A31" s="149"/>
      <c r="B31" s="209" t="s">
        <v>318</v>
      </c>
      <c r="C31" s="543">
        <v>1491482.8299999998</v>
      </c>
      <c r="D31" s="526">
        <v>365673.03</v>
      </c>
      <c r="E31" s="526">
        <v>220769.93000000005</v>
      </c>
      <c r="F31" s="526">
        <v>128903.48</v>
      </c>
      <c r="G31" s="526">
        <v>614806.86</v>
      </c>
      <c r="H31" s="526">
        <v>1903244.43</v>
      </c>
      <c r="I31" s="526">
        <v>639056.06999999983</v>
      </c>
      <c r="J31" s="526">
        <v>0</v>
      </c>
      <c r="K31" s="526">
        <v>0</v>
      </c>
      <c r="L31" s="526">
        <v>0</v>
      </c>
      <c r="M31" s="526">
        <v>0</v>
      </c>
      <c r="N31" s="526">
        <v>0</v>
      </c>
      <c r="O31" s="526">
        <v>0</v>
      </c>
      <c r="P31" s="212">
        <f t="shared" ref="P31:P32" si="9">SUM(D31:O31)</f>
        <v>3872453.8</v>
      </c>
      <c r="Q31" s="210">
        <f>SUM(C31,D31:O31)</f>
        <v>5363936.629999999</v>
      </c>
      <c r="R31" s="494">
        <v>35576277</v>
      </c>
      <c r="S31" s="494">
        <f>'Fund Shift Log'!C21</f>
        <v>5000000</v>
      </c>
      <c r="T31" s="500">
        <f t="shared" ref="T31:T32" si="10">Q31/SUM(R31:S31)</f>
        <v>0.13219390803153278</v>
      </c>
    </row>
    <row r="32" spans="1:22" s="91" customFormat="1" ht="15" x14ac:dyDescent="0.2">
      <c r="A32" s="149"/>
      <c r="B32" s="209" t="s">
        <v>91</v>
      </c>
      <c r="C32" s="494">
        <v>1647248.3100000003</v>
      </c>
      <c r="D32" s="526">
        <v>47116.66</v>
      </c>
      <c r="E32" s="526">
        <f>643343.09+5830</f>
        <v>649173.09</v>
      </c>
      <c r="F32" s="526">
        <v>-470331.32</v>
      </c>
      <c r="G32" s="526">
        <v>229067</v>
      </c>
      <c r="H32" s="526">
        <v>-30710.58</v>
      </c>
      <c r="I32" s="526">
        <v>120673.78999999994</v>
      </c>
      <c r="J32" s="526">
        <v>0</v>
      </c>
      <c r="K32" s="526">
        <v>0</v>
      </c>
      <c r="L32" s="526">
        <v>0</v>
      </c>
      <c r="M32" s="526">
        <v>0</v>
      </c>
      <c r="N32" s="526">
        <v>0</v>
      </c>
      <c r="O32" s="526">
        <v>0</v>
      </c>
      <c r="P32" s="212">
        <f t="shared" si="9"/>
        <v>544988.6399999999</v>
      </c>
      <c r="Q32" s="210">
        <f>SUM(C32,D32:O32)</f>
        <v>2192236.9500000002</v>
      </c>
      <c r="R32" s="494">
        <v>7303969</v>
      </c>
      <c r="S32" s="494">
        <f>'Fund Shift Log'!C22</f>
        <v>975000</v>
      </c>
      <c r="T32" s="500">
        <f t="shared" si="10"/>
        <v>0.26479588823197675</v>
      </c>
    </row>
    <row r="33" spans="1:22" s="91" customFormat="1" x14ac:dyDescent="0.2">
      <c r="A33" s="149"/>
      <c r="B33" s="155" t="s">
        <v>92</v>
      </c>
      <c r="C33" s="220">
        <f t="shared" ref="C33" si="11">SUM(C31:C32)</f>
        <v>3138731.14</v>
      </c>
      <c r="D33" s="214">
        <f>SUM(D31:D32)</f>
        <v>412789.69000000006</v>
      </c>
      <c r="E33" s="214">
        <f t="shared" ref="E33:R33" si="12">SUM(E31:E32)</f>
        <v>869943.02</v>
      </c>
      <c r="F33" s="214">
        <f t="shared" si="12"/>
        <v>-341427.84</v>
      </c>
      <c r="G33" s="214">
        <f t="shared" si="12"/>
        <v>843873.86</v>
      </c>
      <c r="H33" s="214">
        <f t="shared" si="12"/>
        <v>1872533.8499999999</v>
      </c>
      <c r="I33" s="214">
        <f t="shared" si="12"/>
        <v>759729.85999999975</v>
      </c>
      <c r="J33" s="214">
        <f t="shared" si="12"/>
        <v>0</v>
      </c>
      <c r="K33" s="214">
        <f t="shared" si="12"/>
        <v>0</v>
      </c>
      <c r="L33" s="455">
        <f t="shared" si="12"/>
        <v>0</v>
      </c>
      <c r="M33" s="455">
        <f t="shared" si="12"/>
        <v>0</v>
      </c>
      <c r="N33" s="455">
        <f t="shared" si="12"/>
        <v>0</v>
      </c>
      <c r="O33" s="455">
        <f t="shared" si="12"/>
        <v>0</v>
      </c>
      <c r="P33" s="527">
        <f t="shared" si="12"/>
        <v>4417442.4399999995</v>
      </c>
      <c r="Q33" s="214">
        <f t="shared" si="12"/>
        <v>7556173.5799999991</v>
      </c>
      <c r="R33" s="214">
        <f t="shared" si="12"/>
        <v>42880246</v>
      </c>
      <c r="S33" s="220"/>
      <c r="T33" s="290">
        <f>Q33/SUM(R33:S33)</f>
        <v>0.17621572366912258</v>
      </c>
      <c r="V33" s="526"/>
    </row>
    <row r="34" spans="1:22" s="91" customFormat="1" x14ac:dyDescent="0.2">
      <c r="A34" s="149"/>
      <c r="B34" s="209"/>
      <c r="C34" s="465"/>
      <c r="D34" s="211"/>
      <c r="E34" s="211"/>
      <c r="F34" s="211"/>
      <c r="G34" s="211"/>
      <c r="H34" s="222"/>
      <c r="I34" s="211"/>
      <c r="J34" s="211"/>
      <c r="K34" s="211"/>
      <c r="L34" s="451"/>
      <c r="M34" s="211"/>
      <c r="N34" s="211"/>
      <c r="O34" s="211"/>
      <c r="P34" s="526"/>
      <c r="Q34" s="211"/>
      <c r="R34" s="213"/>
      <c r="S34" s="213"/>
      <c r="T34" s="213"/>
    </row>
    <row r="35" spans="1:22" s="91" customFormat="1" x14ac:dyDescent="0.2">
      <c r="A35" s="149"/>
      <c r="B35" s="206" t="s">
        <v>388</v>
      </c>
      <c r="C35" s="221"/>
      <c r="D35" s="207"/>
      <c r="E35" s="207"/>
      <c r="F35" s="207"/>
      <c r="G35" s="207"/>
      <c r="H35" s="207"/>
      <c r="I35" s="207"/>
      <c r="J35" s="207"/>
      <c r="K35" s="207"/>
      <c r="L35" s="454"/>
      <c r="M35" s="207"/>
      <c r="N35" s="207"/>
      <c r="O35" s="207"/>
      <c r="P35" s="524"/>
      <c r="Q35" s="207"/>
      <c r="R35" s="221"/>
      <c r="S35" s="208"/>
      <c r="T35" s="221"/>
    </row>
    <row r="36" spans="1:22" s="91" customFormat="1" x14ac:dyDescent="0.2">
      <c r="A36" s="149"/>
      <c r="B36" s="209" t="s">
        <v>94</v>
      </c>
      <c r="C36" s="494">
        <v>0</v>
      </c>
      <c r="D36" s="211">
        <v>0</v>
      </c>
      <c r="E36" s="211">
        <v>0</v>
      </c>
      <c r="F36" s="211">
        <v>0</v>
      </c>
      <c r="G36" s="211">
        <v>0</v>
      </c>
      <c r="H36" s="526">
        <v>0</v>
      </c>
      <c r="I36" s="526">
        <v>0</v>
      </c>
      <c r="J36" s="211">
        <v>0</v>
      </c>
      <c r="K36" s="211">
        <v>0</v>
      </c>
      <c r="L36" s="451">
        <v>0</v>
      </c>
      <c r="M36" s="211">
        <v>0</v>
      </c>
      <c r="N36" s="211">
        <v>0</v>
      </c>
      <c r="O36" s="464">
        <v>0</v>
      </c>
      <c r="P36" s="212">
        <f t="shared" ref="P36:P37" si="13">SUM(D36:O36)</f>
        <v>0</v>
      </c>
      <c r="Q36" s="210">
        <f>SUM(C36,D36:O36)</f>
        <v>0</v>
      </c>
      <c r="R36" s="494">
        <v>600000</v>
      </c>
      <c r="S36" s="494"/>
      <c r="T36" s="500">
        <f t="shared" ref="T36:T37" si="14">Q36/SUM(R36:S36)</f>
        <v>0</v>
      </c>
    </row>
    <row r="37" spans="1:22" s="91" customFormat="1" x14ac:dyDescent="0.2">
      <c r="A37" s="149"/>
      <c r="B37" s="209" t="s">
        <v>95</v>
      </c>
      <c r="C37" s="494">
        <v>0</v>
      </c>
      <c r="D37" s="211">
        <v>0</v>
      </c>
      <c r="E37" s="211">
        <v>0</v>
      </c>
      <c r="F37" s="211">
        <v>0</v>
      </c>
      <c r="G37" s="526">
        <v>11189.61</v>
      </c>
      <c r="H37" s="526">
        <v>3156.65</v>
      </c>
      <c r="I37" s="526">
        <v>2266.48</v>
      </c>
      <c r="J37" s="211">
        <v>0</v>
      </c>
      <c r="K37" s="211">
        <v>0</v>
      </c>
      <c r="L37" s="451">
        <v>0</v>
      </c>
      <c r="M37" s="211">
        <v>0</v>
      </c>
      <c r="N37" s="211">
        <v>0</v>
      </c>
      <c r="O37" s="464">
        <v>0</v>
      </c>
      <c r="P37" s="212">
        <f t="shared" si="13"/>
        <v>16612.740000000002</v>
      </c>
      <c r="Q37" s="210">
        <f>SUM(C37,D37:O37)</f>
        <v>16612.740000000002</v>
      </c>
      <c r="R37" s="494">
        <v>1243125</v>
      </c>
      <c r="S37" s="494"/>
      <c r="T37" s="500">
        <f t="shared" si="14"/>
        <v>1.3363692307692309E-2</v>
      </c>
    </row>
    <row r="38" spans="1:22" s="91" customFormat="1" x14ac:dyDescent="0.2">
      <c r="A38" s="149"/>
      <c r="B38" s="155" t="s">
        <v>96</v>
      </c>
      <c r="C38" s="220">
        <f t="shared" ref="C38" si="15">SUM(C36:C37)</f>
        <v>0</v>
      </c>
      <c r="D38" s="214">
        <f>SUM(D36:D37)</f>
        <v>0</v>
      </c>
      <c r="E38" s="462">
        <f t="shared" ref="E38:R38" si="16">SUM(E36:E37)</f>
        <v>0</v>
      </c>
      <c r="F38" s="462">
        <f t="shared" si="16"/>
        <v>0</v>
      </c>
      <c r="G38" s="462">
        <f t="shared" si="16"/>
        <v>11189.61</v>
      </c>
      <c r="H38" s="462">
        <f t="shared" si="16"/>
        <v>3156.65</v>
      </c>
      <c r="I38" s="462">
        <f t="shared" si="16"/>
        <v>2266.48</v>
      </c>
      <c r="J38" s="462">
        <f t="shared" si="16"/>
        <v>0</v>
      </c>
      <c r="K38" s="462">
        <f t="shared" si="16"/>
        <v>0</v>
      </c>
      <c r="L38" s="462">
        <f t="shared" si="16"/>
        <v>0</v>
      </c>
      <c r="M38" s="462">
        <f t="shared" si="16"/>
        <v>0</v>
      </c>
      <c r="N38" s="462">
        <f t="shared" si="16"/>
        <v>0</v>
      </c>
      <c r="O38" s="462">
        <f t="shared" si="16"/>
        <v>0</v>
      </c>
      <c r="P38" s="527">
        <f t="shared" si="16"/>
        <v>16612.740000000002</v>
      </c>
      <c r="Q38" s="462">
        <f t="shared" si="16"/>
        <v>16612.740000000002</v>
      </c>
      <c r="R38" s="462">
        <f t="shared" si="16"/>
        <v>1843125</v>
      </c>
      <c r="S38" s="220"/>
      <c r="T38" s="224">
        <f>Q38/SUM(R38:S38)</f>
        <v>9.0133550356052902E-3</v>
      </c>
      <c r="V38" s="526"/>
    </row>
    <row r="39" spans="1:22" s="91" customFormat="1" x14ac:dyDescent="0.2">
      <c r="A39" s="149"/>
      <c r="B39" s="209"/>
      <c r="C39" s="465"/>
      <c r="D39" s="211"/>
      <c r="E39" s="211"/>
      <c r="F39" s="211"/>
      <c r="G39" s="211"/>
      <c r="H39" s="211"/>
      <c r="I39" s="211"/>
      <c r="J39" s="211"/>
      <c r="K39" s="211"/>
      <c r="L39" s="451"/>
      <c r="M39" s="211"/>
      <c r="N39" s="211"/>
      <c r="O39" s="211"/>
      <c r="P39" s="526"/>
      <c r="Q39" s="211"/>
      <c r="R39" s="213"/>
      <c r="S39" s="213"/>
      <c r="T39" s="223"/>
    </row>
    <row r="40" spans="1:22" s="91" customFormat="1" x14ac:dyDescent="0.2">
      <c r="A40" s="149"/>
      <c r="B40" s="206" t="s">
        <v>97</v>
      </c>
      <c r="C40" s="221"/>
      <c r="D40" s="207"/>
      <c r="E40" s="207"/>
      <c r="F40" s="207"/>
      <c r="G40" s="207"/>
      <c r="H40" s="207"/>
      <c r="I40" s="207"/>
      <c r="J40" s="207"/>
      <c r="K40" s="207"/>
      <c r="L40" s="454"/>
      <c r="M40" s="207"/>
      <c r="N40" s="207"/>
      <c r="O40" s="207"/>
      <c r="P40" s="524"/>
      <c r="Q40" s="207"/>
      <c r="R40" s="221"/>
      <c r="S40" s="221"/>
      <c r="T40" s="226"/>
    </row>
    <row r="41" spans="1:22" s="91" customFormat="1" x14ac:dyDescent="0.2">
      <c r="A41" s="149"/>
      <c r="B41" s="209" t="s">
        <v>266</v>
      </c>
      <c r="C41" s="494">
        <v>-8511.61</v>
      </c>
      <c r="D41" s="526">
        <v>8511.61</v>
      </c>
      <c r="E41" s="526">
        <v>0</v>
      </c>
      <c r="F41" s="526">
        <v>0</v>
      </c>
      <c r="G41" s="526">
        <v>0</v>
      </c>
      <c r="H41" s="526">
        <v>0</v>
      </c>
      <c r="I41" s="526">
        <v>0</v>
      </c>
      <c r="J41" s="526">
        <v>0</v>
      </c>
      <c r="K41" s="526">
        <v>0</v>
      </c>
      <c r="L41" s="526">
        <v>0</v>
      </c>
      <c r="M41" s="526">
        <v>0</v>
      </c>
      <c r="N41" s="526">
        <v>0</v>
      </c>
      <c r="O41" s="526">
        <v>0</v>
      </c>
      <c r="P41" s="212">
        <f>SUM(D41:O41)</f>
        <v>8511.61</v>
      </c>
      <c r="Q41" s="210">
        <f>SUM(C41,D41:O41)</f>
        <v>0</v>
      </c>
      <c r="R41" s="494">
        <v>1200000</v>
      </c>
      <c r="S41" s="494"/>
      <c r="T41" s="500">
        <f>Q41/SUM(R41:S41)</f>
        <v>0</v>
      </c>
    </row>
    <row r="42" spans="1:22" s="91" customFormat="1" x14ac:dyDescent="0.2">
      <c r="A42" s="149"/>
      <c r="B42" s="209" t="s">
        <v>265</v>
      </c>
      <c r="C42" s="543">
        <v>486149.20999999996</v>
      </c>
      <c r="D42" s="526">
        <v>53213.99</v>
      </c>
      <c r="E42" s="526">
        <v>51623.980000000018</v>
      </c>
      <c r="F42" s="526">
        <v>22332.38</v>
      </c>
      <c r="G42" s="526">
        <v>207117.17</v>
      </c>
      <c r="H42" s="526">
        <v>119163.54</v>
      </c>
      <c r="I42" s="526">
        <v>104837.65000000002</v>
      </c>
      <c r="J42" s="526">
        <v>0</v>
      </c>
      <c r="K42" s="526">
        <v>0</v>
      </c>
      <c r="L42" s="526">
        <v>0</v>
      </c>
      <c r="M42" s="526">
        <v>0</v>
      </c>
      <c r="N42" s="526">
        <v>0</v>
      </c>
      <c r="O42" s="526">
        <v>0</v>
      </c>
      <c r="P42" s="212">
        <f>SUM(D42:O42)</f>
        <v>558288.71</v>
      </c>
      <c r="Q42" s="210">
        <f>SUM(C42,D42:O42)</f>
        <v>1044437.92</v>
      </c>
      <c r="R42" s="494">
        <v>6404147</v>
      </c>
      <c r="S42" s="494"/>
      <c r="T42" s="500">
        <f>Q42/SUM(R42:S42)</f>
        <v>0.16308774923498789</v>
      </c>
    </row>
    <row r="43" spans="1:22" s="91" customFormat="1" x14ac:dyDescent="0.2">
      <c r="A43" s="149"/>
      <c r="B43" s="155" t="s">
        <v>98</v>
      </c>
      <c r="C43" s="220">
        <f t="shared" ref="C43" si="17">SUM(C41:C42)</f>
        <v>477637.6</v>
      </c>
      <c r="D43" s="214">
        <f>SUM(D41:D42)</f>
        <v>61725.599999999999</v>
      </c>
      <c r="E43" s="214">
        <f t="shared" ref="E43:R43" si="18">SUM(E41:E42)</f>
        <v>51623.980000000018</v>
      </c>
      <c r="F43" s="214">
        <f t="shared" si="18"/>
        <v>22332.38</v>
      </c>
      <c r="G43" s="214">
        <f t="shared" si="18"/>
        <v>207117.17</v>
      </c>
      <c r="H43" s="214">
        <f t="shared" si="18"/>
        <v>119163.54</v>
      </c>
      <c r="I43" s="214">
        <f t="shared" si="18"/>
        <v>104837.65000000002</v>
      </c>
      <c r="J43" s="214">
        <f t="shared" si="18"/>
        <v>0</v>
      </c>
      <c r="K43" s="214">
        <f t="shared" si="18"/>
        <v>0</v>
      </c>
      <c r="L43" s="455">
        <f t="shared" si="18"/>
        <v>0</v>
      </c>
      <c r="M43" s="455">
        <f t="shared" si="18"/>
        <v>0</v>
      </c>
      <c r="N43" s="455">
        <f t="shared" si="18"/>
        <v>0</v>
      </c>
      <c r="O43" s="455">
        <f t="shared" si="18"/>
        <v>0</v>
      </c>
      <c r="P43" s="527">
        <f t="shared" si="18"/>
        <v>566800.31999999995</v>
      </c>
      <c r="Q43" s="214">
        <f t="shared" si="18"/>
        <v>1044437.92</v>
      </c>
      <c r="R43" s="214">
        <f t="shared" si="18"/>
        <v>7604147</v>
      </c>
      <c r="S43" s="220"/>
      <c r="T43" s="224">
        <f>Q43/SUM(R43:S43)</f>
        <v>0.13735109539570975</v>
      </c>
      <c r="V43" s="526"/>
    </row>
    <row r="44" spans="1:22" s="91" customFormat="1" x14ac:dyDescent="0.2">
      <c r="A44" s="149"/>
      <c r="B44" s="209"/>
      <c r="C44" s="465"/>
      <c r="D44" s="213"/>
      <c r="E44" s="213"/>
      <c r="F44" s="213"/>
      <c r="G44" s="213"/>
      <c r="H44" s="213"/>
      <c r="I44" s="213"/>
      <c r="J44" s="213"/>
      <c r="K44" s="213"/>
      <c r="L44" s="453"/>
      <c r="M44" s="213"/>
      <c r="N44" s="213"/>
      <c r="O44" s="213"/>
      <c r="P44" s="526"/>
      <c r="Q44" s="211"/>
      <c r="R44" s="213"/>
      <c r="S44" s="213"/>
      <c r="T44" s="223"/>
    </row>
    <row r="45" spans="1:22" s="91" customFormat="1" x14ac:dyDescent="0.2">
      <c r="A45" s="149"/>
      <c r="B45" s="206" t="s">
        <v>99</v>
      </c>
      <c r="C45" s="221"/>
      <c r="D45" s="207"/>
      <c r="E45" s="207"/>
      <c r="F45" s="207"/>
      <c r="G45" s="207"/>
      <c r="H45" s="207"/>
      <c r="I45" s="207"/>
      <c r="J45" s="207"/>
      <c r="K45" s="207"/>
      <c r="L45" s="454"/>
      <c r="M45" s="207"/>
      <c r="N45" s="207"/>
      <c r="O45" s="207"/>
      <c r="P45" s="524"/>
      <c r="Q45" s="207"/>
      <c r="R45" s="221"/>
      <c r="S45" s="221"/>
      <c r="T45" s="226"/>
    </row>
    <row r="46" spans="1:22" s="91" customFormat="1" x14ac:dyDescent="0.2">
      <c r="A46" s="149"/>
      <c r="B46" s="209" t="s">
        <v>100</v>
      </c>
      <c r="C46" s="494">
        <v>386367.93999999994</v>
      </c>
      <c r="D46" s="526">
        <v>3991.9</v>
      </c>
      <c r="E46" s="526">
        <v>-58217.27</v>
      </c>
      <c r="F46" s="526">
        <v>2793.1</v>
      </c>
      <c r="G46" s="526">
        <v>2386.6999999999998</v>
      </c>
      <c r="H46" s="526">
        <v>826.86</v>
      </c>
      <c r="I46" s="596">
        <v>28472.27</v>
      </c>
      <c r="J46" s="526">
        <v>0</v>
      </c>
      <c r="K46" s="526">
        <v>0</v>
      </c>
      <c r="L46" s="526">
        <v>0</v>
      </c>
      <c r="M46" s="526">
        <v>0</v>
      </c>
      <c r="N46" s="526">
        <v>0</v>
      </c>
      <c r="O46" s="526">
        <v>0</v>
      </c>
      <c r="P46" s="212">
        <f>SUM(D46:O46)</f>
        <v>-19746.439999999999</v>
      </c>
      <c r="Q46" s="210">
        <f>SUM(C46,D46:O46)</f>
        <v>366621.49999999994</v>
      </c>
      <c r="R46" s="494">
        <v>1000000</v>
      </c>
      <c r="S46" s="494"/>
      <c r="T46" s="500">
        <f>Q46/SUM(R46:S46)</f>
        <v>0.36662149999999993</v>
      </c>
    </row>
    <row r="47" spans="1:22" s="91" customFormat="1" x14ac:dyDescent="0.2">
      <c r="A47" s="149"/>
      <c r="B47" s="209" t="s">
        <v>101</v>
      </c>
      <c r="C47" s="543">
        <v>221150.71</v>
      </c>
      <c r="D47" s="526">
        <v>8078.11</v>
      </c>
      <c r="E47" s="526">
        <v>12855.13</v>
      </c>
      <c r="F47" s="526">
        <v>898.93</v>
      </c>
      <c r="G47" s="526">
        <v>8537.7800000000007</v>
      </c>
      <c r="H47" s="526">
        <v>2607.37</v>
      </c>
      <c r="I47" s="596">
        <v>2551.5100000000002</v>
      </c>
      <c r="J47" s="526">
        <v>0</v>
      </c>
      <c r="K47" s="526">
        <v>0</v>
      </c>
      <c r="L47" s="526">
        <v>0</v>
      </c>
      <c r="M47" s="526">
        <v>0</v>
      </c>
      <c r="N47" s="526">
        <v>0</v>
      </c>
      <c r="O47" s="526">
        <v>0</v>
      </c>
      <c r="P47" s="212">
        <f>SUM(D47:O47)</f>
        <v>35528.83</v>
      </c>
      <c r="Q47" s="210">
        <f>SUM(C47,D47:O47)</f>
        <v>256679.53999999998</v>
      </c>
      <c r="R47" s="494">
        <v>1000000</v>
      </c>
      <c r="S47" s="494"/>
      <c r="T47" s="500">
        <f>Q47/SUM(R47:S47)</f>
        <v>0.25667953999999998</v>
      </c>
    </row>
    <row r="48" spans="1:22" s="91" customFormat="1" x14ac:dyDescent="0.2">
      <c r="A48" s="149"/>
      <c r="B48" s="209" t="s">
        <v>102</v>
      </c>
      <c r="C48" s="543">
        <v>164984.97999999998</v>
      </c>
      <c r="D48" s="526">
        <v>9543</v>
      </c>
      <c r="E48" s="526">
        <v>704.46</v>
      </c>
      <c r="F48" s="526">
        <v>8469.2000000000007</v>
      </c>
      <c r="G48" s="526">
        <v>513650.58</v>
      </c>
      <c r="H48" s="526">
        <v>292907.71000000002</v>
      </c>
      <c r="I48" s="596">
        <v>137700.72</v>
      </c>
      <c r="J48" s="526">
        <v>0</v>
      </c>
      <c r="K48" s="526">
        <v>0</v>
      </c>
      <c r="L48" s="526">
        <v>0</v>
      </c>
      <c r="M48" s="526">
        <v>0</v>
      </c>
      <c r="N48" s="526">
        <v>0</v>
      </c>
      <c r="O48" s="526">
        <v>0</v>
      </c>
      <c r="P48" s="212">
        <f>SUM(D48:O48)</f>
        <v>962975.66999999993</v>
      </c>
      <c r="Q48" s="210">
        <f>SUM(C48,D48:O48)</f>
        <v>1127960.6499999999</v>
      </c>
      <c r="R48" s="494">
        <v>20000000</v>
      </c>
      <c r="S48" s="494">
        <f>SUM('Fund Shift Log'!C24:C25)</f>
        <v>1931000</v>
      </c>
      <c r="T48" s="501">
        <f>Q48/SUM(R48:S48)</f>
        <v>5.1432248871460487E-2</v>
      </c>
    </row>
    <row r="49" spans="1:25" s="91" customFormat="1" x14ac:dyDescent="0.2">
      <c r="A49" s="149"/>
      <c r="B49" s="209" t="s">
        <v>392</v>
      </c>
      <c r="C49" s="494">
        <v>5464625.3499999996</v>
      </c>
      <c r="D49" s="526">
        <v>22.81</v>
      </c>
      <c r="E49" s="526">
        <v>0</v>
      </c>
      <c r="F49" s="526">
        <v>-22.81</v>
      </c>
      <c r="G49" s="526">
        <v>0</v>
      </c>
      <c r="H49" s="526">
        <v>0</v>
      </c>
      <c r="I49" s="526">
        <v>73751.899999999994</v>
      </c>
      <c r="J49" s="526">
        <v>0</v>
      </c>
      <c r="K49" s="526">
        <v>0</v>
      </c>
      <c r="L49" s="526">
        <v>0</v>
      </c>
      <c r="M49" s="526">
        <v>0</v>
      </c>
      <c r="N49" s="526">
        <v>0</v>
      </c>
      <c r="O49" s="526">
        <v>0</v>
      </c>
      <c r="P49" s="212">
        <f>SUM(D49:O49)</f>
        <v>73751.899999999994</v>
      </c>
      <c r="Q49" s="210">
        <f>SUM(C49,D49:O49)</f>
        <v>5538377.25</v>
      </c>
      <c r="R49" s="494">
        <f>5500000+12000000</f>
        <v>17500000</v>
      </c>
      <c r="S49" s="494">
        <f>'Fund Shift Log'!C23</f>
        <v>175000</v>
      </c>
      <c r="T49" s="501">
        <f>Q49/SUM(R49:S49)</f>
        <v>0.31334524752475246</v>
      </c>
    </row>
    <row r="50" spans="1:25" s="91" customFormat="1" x14ac:dyDescent="0.2">
      <c r="A50" s="149"/>
      <c r="B50" s="155" t="s">
        <v>103</v>
      </c>
      <c r="C50" s="220">
        <f t="shared" ref="C50" si="19">SUM(C46:C49)</f>
        <v>6237128.9799999995</v>
      </c>
      <c r="D50" s="214">
        <f>SUM(D46:D49)</f>
        <v>21635.820000000003</v>
      </c>
      <c r="E50" s="214">
        <f t="shared" ref="E50:R50" si="20">SUM(E46:E49)</f>
        <v>-44657.68</v>
      </c>
      <c r="F50" s="214">
        <f t="shared" si="20"/>
        <v>12138.42</v>
      </c>
      <c r="G50" s="214">
        <f t="shared" si="20"/>
        <v>524575.06000000006</v>
      </c>
      <c r="H50" s="214">
        <f t="shared" si="20"/>
        <v>296341.94</v>
      </c>
      <c r="I50" s="214">
        <f t="shared" si="20"/>
        <v>242476.4</v>
      </c>
      <c r="J50" s="214">
        <f t="shared" si="20"/>
        <v>0</v>
      </c>
      <c r="K50" s="214">
        <f t="shared" si="20"/>
        <v>0</v>
      </c>
      <c r="L50" s="455">
        <f t="shared" si="20"/>
        <v>0</v>
      </c>
      <c r="M50" s="455">
        <f t="shared" si="20"/>
        <v>0</v>
      </c>
      <c r="N50" s="455">
        <f t="shared" si="20"/>
        <v>0</v>
      </c>
      <c r="O50" s="455">
        <f t="shared" si="20"/>
        <v>0</v>
      </c>
      <c r="P50" s="527">
        <f t="shared" si="20"/>
        <v>1052509.96</v>
      </c>
      <c r="Q50" s="214">
        <f t="shared" si="20"/>
        <v>7289638.9399999995</v>
      </c>
      <c r="R50" s="214">
        <f t="shared" si="20"/>
        <v>39500000</v>
      </c>
      <c r="S50" s="220"/>
      <c r="T50" s="227">
        <f>Q50/SUM(R50:S50)</f>
        <v>0.18454782126582278</v>
      </c>
      <c r="V50" s="526"/>
    </row>
    <row r="51" spans="1:25" s="91" customFormat="1" x14ac:dyDescent="0.2">
      <c r="A51" s="149"/>
      <c r="B51" s="209"/>
      <c r="C51" s="465"/>
      <c r="D51" s="211"/>
      <c r="E51" s="211"/>
      <c r="F51" s="211"/>
      <c r="G51" s="211"/>
      <c r="H51" s="211"/>
      <c r="I51" s="211"/>
      <c r="J51" s="211"/>
      <c r="K51" s="211"/>
      <c r="L51" s="451"/>
      <c r="M51" s="211"/>
      <c r="N51" s="211"/>
      <c r="O51" s="211"/>
      <c r="P51" s="526"/>
      <c r="Q51" s="211"/>
      <c r="R51" s="213"/>
      <c r="S51" s="213"/>
      <c r="T51" s="223"/>
    </row>
    <row r="52" spans="1:25" s="91" customFormat="1" x14ac:dyDescent="0.2">
      <c r="A52" s="149"/>
      <c r="B52" s="206" t="s">
        <v>104</v>
      </c>
      <c r="C52" s="221"/>
      <c r="D52" s="207"/>
      <c r="E52" s="207"/>
      <c r="F52" s="207"/>
      <c r="G52" s="207"/>
      <c r="H52" s="207"/>
      <c r="I52" s="207"/>
      <c r="J52" s="207"/>
      <c r="K52" s="207"/>
      <c r="L52" s="454"/>
      <c r="M52" s="207"/>
      <c r="N52" s="207"/>
      <c r="O52" s="207"/>
      <c r="P52" s="524"/>
      <c r="Q52" s="207"/>
      <c r="R52" s="221"/>
      <c r="S52" s="221"/>
      <c r="T52" s="226"/>
    </row>
    <row r="53" spans="1:25" s="91" customFormat="1" x14ac:dyDescent="0.2">
      <c r="A53" s="149"/>
      <c r="B53" s="209" t="s">
        <v>105</v>
      </c>
      <c r="C53" s="543">
        <v>4150805.76</v>
      </c>
      <c r="D53" s="526">
        <v>220861.09</v>
      </c>
      <c r="E53" s="526">
        <v>617838.73</v>
      </c>
      <c r="F53" s="526">
        <v>173333.94</v>
      </c>
      <c r="G53" s="526">
        <v>556351.27</v>
      </c>
      <c r="H53" s="526">
        <v>589362.30000000005</v>
      </c>
      <c r="I53" s="526">
        <v>477002.70000000141</v>
      </c>
      <c r="J53" s="526">
        <v>0</v>
      </c>
      <c r="K53" s="526">
        <v>0</v>
      </c>
      <c r="L53" s="526">
        <v>0</v>
      </c>
      <c r="M53" s="526">
        <v>0</v>
      </c>
      <c r="N53" s="526">
        <v>0</v>
      </c>
      <c r="O53" s="526">
        <v>0</v>
      </c>
      <c r="P53" s="212">
        <f t="shared" ref="P53" si="21">SUM(D53:O53)</f>
        <v>2634750.0300000017</v>
      </c>
      <c r="Q53" s="210">
        <f>SUM(P53:P53)+C53</f>
        <v>6785555.790000001</v>
      </c>
      <c r="R53" s="494">
        <v>17900032</v>
      </c>
      <c r="S53" s="499"/>
      <c r="T53" s="502">
        <f>Q53/SUM(R53:S53)</f>
        <v>0.37908065136419872</v>
      </c>
    </row>
    <row r="54" spans="1:25" s="91" customFormat="1" x14ac:dyDescent="0.2">
      <c r="A54" s="149"/>
      <c r="B54" s="155" t="s">
        <v>106</v>
      </c>
      <c r="C54" s="220">
        <f t="shared" ref="C54" si="22">SUM(C53)</f>
        <v>4150805.76</v>
      </c>
      <c r="D54" s="214">
        <f>SUM(D53)</f>
        <v>220861.09</v>
      </c>
      <c r="E54" s="214">
        <f t="shared" ref="E54:R54" si="23">SUM(E53)</f>
        <v>617838.73</v>
      </c>
      <c r="F54" s="214">
        <f t="shared" si="23"/>
        <v>173333.94</v>
      </c>
      <c r="G54" s="214">
        <f t="shared" si="23"/>
        <v>556351.27</v>
      </c>
      <c r="H54" s="214">
        <f t="shared" si="23"/>
        <v>589362.30000000005</v>
      </c>
      <c r="I54" s="214">
        <f t="shared" si="23"/>
        <v>477002.70000000141</v>
      </c>
      <c r="J54" s="214">
        <f t="shared" si="23"/>
        <v>0</v>
      </c>
      <c r="K54" s="214">
        <f t="shared" si="23"/>
        <v>0</v>
      </c>
      <c r="L54" s="455">
        <f t="shared" si="23"/>
        <v>0</v>
      </c>
      <c r="M54" s="455">
        <f t="shared" si="23"/>
        <v>0</v>
      </c>
      <c r="N54" s="455">
        <f t="shared" si="23"/>
        <v>0</v>
      </c>
      <c r="O54" s="455">
        <f t="shared" si="23"/>
        <v>0</v>
      </c>
      <c r="P54" s="527">
        <f t="shared" si="23"/>
        <v>2634750.0300000017</v>
      </c>
      <c r="Q54" s="214">
        <f t="shared" si="23"/>
        <v>6785555.790000001</v>
      </c>
      <c r="R54" s="214">
        <f t="shared" si="23"/>
        <v>17900032</v>
      </c>
      <c r="S54" s="220"/>
      <c r="T54" s="224">
        <f>Q54/SUM(R54:S54)</f>
        <v>0.37908065136419872</v>
      </c>
      <c r="V54" s="526"/>
    </row>
    <row r="55" spans="1:25" s="91" customFormat="1" x14ac:dyDescent="0.2">
      <c r="A55" s="149"/>
      <c r="B55" s="209"/>
      <c r="C55" s="465"/>
      <c r="D55" s="213"/>
      <c r="E55" s="213"/>
      <c r="F55" s="213"/>
      <c r="G55" s="213"/>
      <c r="H55" s="213"/>
      <c r="I55" s="213"/>
      <c r="J55" s="213"/>
      <c r="K55" s="213"/>
      <c r="L55" s="453"/>
      <c r="M55" s="213"/>
      <c r="N55" s="213"/>
      <c r="O55" s="213"/>
      <c r="P55" s="526"/>
      <c r="Q55" s="211"/>
      <c r="R55" s="213"/>
      <c r="S55" s="213"/>
      <c r="T55" s="223"/>
    </row>
    <row r="56" spans="1:25" s="91" customFormat="1" ht="25.5" x14ac:dyDescent="0.2">
      <c r="A56" s="149"/>
      <c r="B56" s="206" t="s">
        <v>107</v>
      </c>
      <c r="C56" s="221"/>
      <c r="D56" s="207"/>
      <c r="E56" s="207"/>
      <c r="F56" s="207"/>
      <c r="G56" s="207"/>
      <c r="H56" s="207"/>
      <c r="I56" s="207"/>
      <c r="J56" s="207"/>
      <c r="K56" s="207"/>
      <c r="L56" s="454"/>
      <c r="M56" s="207"/>
      <c r="N56" s="207"/>
      <c r="O56" s="207"/>
      <c r="P56" s="524"/>
      <c r="Q56" s="207"/>
      <c r="R56" s="221"/>
      <c r="S56" s="221"/>
      <c r="T56" s="226"/>
    </row>
    <row r="57" spans="1:25" s="91" customFormat="1" x14ac:dyDescent="0.2">
      <c r="A57" s="149"/>
      <c r="B57" s="209" t="s">
        <v>115</v>
      </c>
      <c r="C57" s="494">
        <v>303682</v>
      </c>
      <c r="D57" s="526">
        <v>-10765.450000000003</v>
      </c>
      <c r="E57" s="526">
        <v>10455.64</v>
      </c>
      <c r="F57" s="526">
        <v>18471.43</v>
      </c>
      <c r="G57" s="526">
        <v>10926.89</v>
      </c>
      <c r="H57" s="526">
        <v>41562.81</v>
      </c>
      <c r="I57" s="526">
        <v>46777.289999999979</v>
      </c>
      <c r="J57" s="526">
        <v>0</v>
      </c>
      <c r="K57" s="526">
        <v>0</v>
      </c>
      <c r="L57" s="526">
        <v>0</v>
      </c>
      <c r="M57" s="526">
        <v>0</v>
      </c>
      <c r="N57" s="526">
        <v>0</v>
      </c>
      <c r="O57" s="526">
        <v>0</v>
      </c>
      <c r="P57" s="212">
        <f t="shared" ref="P57:P71" si="24">SUM(D57:O57)</f>
        <v>117428.60999999997</v>
      </c>
      <c r="Q57" s="210">
        <f t="shared" ref="Q57:Q71" si="25">SUM(C57,D57:O57)</f>
        <v>421110.61</v>
      </c>
      <c r="R57" s="494">
        <f>277225+700000</f>
        <v>977225</v>
      </c>
      <c r="S57" s="503">
        <v>56886</v>
      </c>
      <c r="T57" s="500">
        <f t="shared" ref="T57:T71" si="26">Q57/SUM(R57:S57)</f>
        <v>0.4072199309358473</v>
      </c>
    </row>
    <row r="58" spans="1:25" s="91" customFormat="1" x14ac:dyDescent="0.2">
      <c r="A58" s="149"/>
      <c r="B58" s="209" t="s">
        <v>112</v>
      </c>
      <c r="C58" s="494">
        <v>534178</v>
      </c>
      <c r="D58" s="526">
        <v>26471.320000000051</v>
      </c>
      <c r="E58" s="526">
        <v>25604.350000000002</v>
      </c>
      <c r="F58" s="526">
        <v>35287.550000000003</v>
      </c>
      <c r="G58" s="526">
        <v>45225.84</v>
      </c>
      <c r="H58" s="526">
        <v>22278.55</v>
      </c>
      <c r="I58" s="526">
        <v>13568.26</v>
      </c>
      <c r="J58" s="526">
        <v>0</v>
      </c>
      <c r="K58" s="526">
        <v>0</v>
      </c>
      <c r="L58" s="526">
        <v>0</v>
      </c>
      <c r="M58" s="526">
        <v>0</v>
      </c>
      <c r="N58" s="526">
        <v>0</v>
      </c>
      <c r="O58" s="526">
        <v>0</v>
      </c>
      <c r="P58" s="212">
        <f t="shared" si="24"/>
        <v>168435.87000000005</v>
      </c>
      <c r="Q58" s="210">
        <f t="shared" si="25"/>
        <v>702613.87000000011</v>
      </c>
      <c r="R58" s="494">
        <f>868031+1736062</f>
        <v>2604093</v>
      </c>
      <c r="S58" s="503">
        <v>-309850</v>
      </c>
      <c r="T58" s="500">
        <f t="shared" si="26"/>
        <v>0.30625085049839973</v>
      </c>
    </row>
    <row r="59" spans="1:25" s="91" customFormat="1" x14ac:dyDescent="0.2">
      <c r="A59" s="149"/>
      <c r="B59" s="209" t="s">
        <v>110</v>
      </c>
      <c r="C59" s="494">
        <v>143030</v>
      </c>
      <c r="D59" s="526">
        <v>9307.69</v>
      </c>
      <c r="E59" s="526">
        <v>15888.47</v>
      </c>
      <c r="F59" s="526">
        <v>67624.62</v>
      </c>
      <c r="G59" s="526">
        <v>77488.759999999995</v>
      </c>
      <c r="H59" s="526">
        <v>39324.71</v>
      </c>
      <c r="I59" s="526">
        <v>23594.3</v>
      </c>
      <c r="J59" s="526">
        <v>0</v>
      </c>
      <c r="K59" s="526">
        <v>0</v>
      </c>
      <c r="L59" s="526">
        <v>0</v>
      </c>
      <c r="M59" s="526">
        <v>0</v>
      </c>
      <c r="N59" s="526">
        <v>0</v>
      </c>
      <c r="O59" s="526">
        <v>0</v>
      </c>
      <c r="P59" s="212">
        <f t="shared" si="24"/>
        <v>233228.54999999996</v>
      </c>
      <c r="Q59" s="210">
        <f t="shared" si="25"/>
        <v>376258.55</v>
      </c>
      <c r="R59" s="494">
        <f>109001+1341514</f>
        <v>1450515</v>
      </c>
      <c r="S59" s="503">
        <v>167295</v>
      </c>
      <c r="T59" s="500">
        <f t="shared" si="26"/>
        <v>0.2325727681248107</v>
      </c>
    </row>
    <row r="60" spans="1:25" s="91" customFormat="1" x14ac:dyDescent="0.2">
      <c r="A60" s="149"/>
      <c r="B60" s="209" t="s">
        <v>111</v>
      </c>
      <c r="C60" s="494">
        <v>15835</v>
      </c>
      <c r="D60" s="526">
        <v>596.32000000000005</v>
      </c>
      <c r="E60" s="526">
        <v>669.43999999999994</v>
      </c>
      <c r="F60" s="526">
        <v>646.24</v>
      </c>
      <c r="G60" s="526">
        <v>481.54</v>
      </c>
      <c r="H60" s="526">
        <v>4367.13</v>
      </c>
      <c r="I60" s="526">
        <v>3214.22</v>
      </c>
      <c r="J60" s="526">
        <v>0</v>
      </c>
      <c r="K60" s="526">
        <v>0</v>
      </c>
      <c r="L60" s="526">
        <v>0</v>
      </c>
      <c r="M60" s="526">
        <v>0</v>
      </c>
      <c r="N60" s="526">
        <v>0</v>
      </c>
      <c r="O60" s="526">
        <v>0</v>
      </c>
      <c r="P60" s="212">
        <f t="shared" si="24"/>
        <v>9974.89</v>
      </c>
      <c r="Q60" s="210">
        <f t="shared" si="25"/>
        <v>25809.890000000003</v>
      </c>
      <c r="R60" s="494">
        <f>96467+500000</f>
        <v>596467</v>
      </c>
      <c r="S60" s="503"/>
      <c r="T60" s="500">
        <f t="shared" si="26"/>
        <v>4.32712790481284E-2</v>
      </c>
    </row>
    <row r="61" spans="1:25" s="91" customFormat="1" x14ac:dyDescent="0.2">
      <c r="A61" s="149"/>
      <c r="B61" s="209" t="s">
        <v>113</v>
      </c>
      <c r="C61" s="494">
        <v>342896</v>
      </c>
      <c r="D61" s="526">
        <v>-4043.54</v>
      </c>
      <c r="E61" s="526">
        <v>20338.87</v>
      </c>
      <c r="F61" s="526">
        <v>21358.67</v>
      </c>
      <c r="G61" s="526">
        <v>-9652.2000000000007</v>
      </c>
      <c r="H61" s="526"/>
      <c r="I61" s="526"/>
      <c r="J61" s="526">
        <v>0</v>
      </c>
      <c r="K61" s="526">
        <v>0</v>
      </c>
      <c r="L61" s="526">
        <v>0</v>
      </c>
      <c r="M61" s="526">
        <v>0</v>
      </c>
      <c r="N61" s="526">
        <v>0</v>
      </c>
      <c r="O61" s="526">
        <v>0</v>
      </c>
      <c r="P61" s="212">
        <f t="shared" si="24"/>
        <v>28001.8</v>
      </c>
      <c r="Q61" s="210">
        <f t="shared" si="25"/>
        <v>370897.8</v>
      </c>
      <c r="R61" s="494">
        <f>561756+0</f>
        <v>561756</v>
      </c>
      <c r="S61" s="503">
        <v>-28600</v>
      </c>
      <c r="T61" s="500">
        <f t="shared" si="26"/>
        <v>0.69566468350726618</v>
      </c>
    </row>
    <row r="62" spans="1:25" s="91" customFormat="1" x14ac:dyDescent="0.2">
      <c r="A62" s="149"/>
      <c r="B62" s="209" t="s">
        <v>299</v>
      </c>
      <c r="C62" s="494">
        <v>0</v>
      </c>
      <c r="D62" s="526">
        <v>496.16999999999985</v>
      </c>
      <c r="E62" s="526">
        <v>275.13</v>
      </c>
      <c r="F62" s="526">
        <v>535.24</v>
      </c>
      <c r="G62" s="526">
        <v>-743.01</v>
      </c>
      <c r="H62" s="526">
        <v>-8.32</v>
      </c>
      <c r="I62" s="526">
        <v>211.62000000000003</v>
      </c>
      <c r="J62" s="526">
        <v>0</v>
      </c>
      <c r="K62" s="526">
        <v>0</v>
      </c>
      <c r="L62" s="526">
        <v>0</v>
      </c>
      <c r="M62" s="526">
        <v>0</v>
      </c>
      <c r="N62" s="526">
        <v>0</v>
      </c>
      <c r="O62" s="526">
        <v>0</v>
      </c>
      <c r="P62" s="212">
        <f t="shared" si="24"/>
        <v>766.82999999999993</v>
      </c>
      <c r="Q62" s="210">
        <f t="shared" si="25"/>
        <v>766.82999999999993</v>
      </c>
      <c r="R62" s="494">
        <v>540000</v>
      </c>
      <c r="S62" s="503"/>
      <c r="T62" s="500">
        <f t="shared" si="26"/>
        <v>1.4200555555555555E-3</v>
      </c>
      <c r="V62" s="464"/>
      <c r="W62" s="464"/>
      <c r="X62" s="464"/>
      <c r="Y62" s="464"/>
    </row>
    <row r="63" spans="1:25" s="91" customFormat="1" x14ac:dyDescent="0.2">
      <c r="A63" s="149"/>
      <c r="B63" s="209" t="s">
        <v>116</v>
      </c>
      <c r="C63" s="543">
        <v>83419</v>
      </c>
      <c r="D63" s="526">
        <v>-58487.100000000006</v>
      </c>
      <c r="E63" s="526">
        <v>27705.789999999994</v>
      </c>
      <c r="F63" s="526">
        <v>36269.660000000003</v>
      </c>
      <c r="G63" s="526">
        <v>576.74</v>
      </c>
      <c r="H63" s="526">
        <v>37330.65</v>
      </c>
      <c r="I63" s="526">
        <v>43769.77</v>
      </c>
      <c r="J63" s="526">
        <v>0</v>
      </c>
      <c r="K63" s="526">
        <v>0</v>
      </c>
      <c r="L63" s="526">
        <v>0</v>
      </c>
      <c r="M63" s="526">
        <v>0</v>
      </c>
      <c r="N63" s="526">
        <v>0</v>
      </c>
      <c r="O63" s="526">
        <v>0</v>
      </c>
      <c r="P63" s="212">
        <f t="shared" si="24"/>
        <v>87165.50999999998</v>
      </c>
      <c r="Q63" s="210">
        <f t="shared" si="25"/>
        <v>170584.50999999998</v>
      </c>
      <c r="R63" s="494">
        <f>97209+1030000</f>
        <v>1127209</v>
      </c>
      <c r="S63" s="503"/>
      <c r="T63" s="500">
        <f t="shared" si="26"/>
        <v>0.15133352377420689</v>
      </c>
    </row>
    <row r="64" spans="1:25" s="91" customFormat="1" x14ac:dyDescent="0.2">
      <c r="A64" s="149"/>
      <c r="B64" s="209" t="s">
        <v>108</v>
      </c>
      <c r="C64" s="494">
        <v>671398</v>
      </c>
      <c r="D64" s="526">
        <v>32223.660000000029</v>
      </c>
      <c r="E64" s="526">
        <v>41956.26</v>
      </c>
      <c r="F64" s="526">
        <v>38798.54</v>
      </c>
      <c r="G64" s="526">
        <v>34113.57</v>
      </c>
      <c r="H64" s="526">
        <v>30204.19</v>
      </c>
      <c r="I64" s="526">
        <v>23815.109999999997</v>
      </c>
      <c r="J64" s="526">
        <v>0</v>
      </c>
      <c r="K64" s="526">
        <v>0</v>
      </c>
      <c r="L64" s="526">
        <v>0</v>
      </c>
      <c r="M64" s="526">
        <v>0</v>
      </c>
      <c r="N64" s="526">
        <v>0</v>
      </c>
      <c r="O64" s="526">
        <v>0</v>
      </c>
      <c r="P64" s="212">
        <f t="shared" si="24"/>
        <v>201111.33000000002</v>
      </c>
      <c r="Q64" s="210">
        <f t="shared" si="25"/>
        <v>872509.33</v>
      </c>
      <c r="R64" s="494">
        <f>984359+6020000</f>
        <v>7004359</v>
      </c>
      <c r="S64" s="503">
        <v>-165901</v>
      </c>
      <c r="T64" s="500">
        <f t="shared" si="26"/>
        <v>0.12758860696373364</v>
      </c>
    </row>
    <row r="65" spans="1:22" s="91" customFormat="1" x14ac:dyDescent="0.2">
      <c r="A65" s="149"/>
      <c r="B65" s="209" t="s">
        <v>300</v>
      </c>
      <c r="C65" s="494">
        <v>0</v>
      </c>
      <c r="D65" s="465">
        <v>496.17</v>
      </c>
      <c r="E65" s="526">
        <v>241.62</v>
      </c>
      <c r="F65" s="526">
        <v>474.25</v>
      </c>
      <c r="G65" s="526">
        <v>-648.52</v>
      </c>
      <c r="H65" s="526">
        <v>-8.32</v>
      </c>
      <c r="I65" s="526">
        <v>211.62000000000003</v>
      </c>
      <c r="J65" s="526">
        <v>0</v>
      </c>
      <c r="K65" s="526">
        <v>0</v>
      </c>
      <c r="L65" s="526">
        <v>0</v>
      </c>
      <c r="M65" s="526">
        <v>0</v>
      </c>
      <c r="N65" s="526">
        <v>0</v>
      </c>
      <c r="O65" s="526">
        <v>0</v>
      </c>
      <c r="P65" s="212">
        <f t="shared" si="24"/>
        <v>766.81999999999994</v>
      </c>
      <c r="Q65" s="210">
        <f t="shared" si="25"/>
        <v>766.81999999999994</v>
      </c>
      <c r="R65" s="494">
        <v>287500</v>
      </c>
      <c r="S65" s="503"/>
      <c r="T65" s="500">
        <f t="shared" si="26"/>
        <v>2.6671999999999998E-3</v>
      </c>
    </row>
    <row r="66" spans="1:22" s="91" customFormat="1" x14ac:dyDescent="0.2">
      <c r="A66" s="149"/>
      <c r="B66" s="209" t="s">
        <v>117</v>
      </c>
      <c r="C66" s="494">
        <v>20540</v>
      </c>
      <c r="D66" s="526">
        <v>9063.0299999999988</v>
      </c>
      <c r="E66" s="526">
        <v>4762.2800000000007</v>
      </c>
      <c r="F66" s="526">
        <v>1023.91</v>
      </c>
      <c r="G66" s="526">
        <v>477.69</v>
      </c>
      <c r="H66" s="526">
        <v>6219.76</v>
      </c>
      <c r="I66" s="526">
        <v>4494.8100000000004</v>
      </c>
      <c r="J66" s="526">
        <v>0</v>
      </c>
      <c r="K66" s="526">
        <v>0</v>
      </c>
      <c r="L66" s="526">
        <v>0</v>
      </c>
      <c r="M66" s="526">
        <v>0</v>
      </c>
      <c r="N66" s="526">
        <v>0</v>
      </c>
      <c r="O66" s="526">
        <v>0</v>
      </c>
      <c r="P66" s="212">
        <f t="shared" si="24"/>
        <v>26041.48</v>
      </c>
      <c r="Q66" s="210">
        <f t="shared" si="25"/>
        <v>46581.48</v>
      </c>
      <c r="R66" s="494">
        <f>139022+300000</f>
        <v>439022</v>
      </c>
      <c r="S66" s="503"/>
      <c r="T66" s="500">
        <f t="shared" si="26"/>
        <v>0.1061028376710051</v>
      </c>
    </row>
    <row r="67" spans="1:22" s="91" customFormat="1" x14ac:dyDescent="0.2">
      <c r="A67" s="149"/>
      <c r="B67" s="209" t="s">
        <v>109</v>
      </c>
      <c r="C67" s="494">
        <v>168227</v>
      </c>
      <c r="D67" s="526">
        <v>13382.740000000005</v>
      </c>
      <c r="E67" s="526">
        <v>23440.48</v>
      </c>
      <c r="F67" s="526">
        <v>55560.959999999999</v>
      </c>
      <c r="G67" s="526">
        <v>4048.11</v>
      </c>
      <c r="H67" s="526">
        <v>15347.5</v>
      </c>
      <c r="I67" s="526">
        <v>1273.22</v>
      </c>
      <c r="J67" s="526">
        <v>0</v>
      </c>
      <c r="K67" s="526">
        <v>0</v>
      </c>
      <c r="L67" s="526">
        <v>0</v>
      </c>
      <c r="M67" s="526">
        <v>0</v>
      </c>
      <c r="N67" s="526">
        <v>0</v>
      </c>
      <c r="O67" s="526">
        <v>0</v>
      </c>
      <c r="P67" s="212">
        <f t="shared" si="24"/>
        <v>113053.01</v>
      </c>
      <c r="Q67" s="210">
        <f t="shared" si="25"/>
        <v>281280.00999999995</v>
      </c>
      <c r="R67" s="494">
        <f>29595+500000</f>
        <v>529595</v>
      </c>
      <c r="S67" s="503">
        <v>224670</v>
      </c>
      <c r="T67" s="500">
        <f t="shared" si="26"/>
        <v>0.3729193453229302</v>
      </c>
    </row>
    <row r="68" spans="1:22" s="91" customFormat="1" x14ac:dyDescent="0.2">
      <c r="A68" s="149"/>
      <c r="B68" s="209" t="s">
        <v>114</v>
      </c>
      <c r="C68" s="494">
        <v>468612</v>
      </c>
      <c r="D68" s="526">
        <v>-47253.069999999963</v>
      </c>
      <c r="E68" s="526">
        <v>61788.880000000005</v>
      </c>
      <c r="F68" s="526">
        <v>38017.49</v>
      </c>
      <c r="G68" s="526">
        <v>206434.38</v>
      </c>
      <c r="H68" s="526">
        <v>14392.08</v>
      </c>
      <c r="I68" s="526">
        <v>14240.120000000004</v>
      </c>
      <c r="J68" s="526">
        <v>0</v>
      </c>
      <c r="K68" s="526">
        <v>0</v>
      </c>
      <c r="L68" s="526">
        <v>0</v>
      </c>
      <c r="M68" s="526">
        <v>0</v>
      </c>
      <c r="N68" s="526">
        <v>0</v>
      </c>
      <c r="O68" s="526">
        <v>0</v>
      </c>
      <c r="P68" s="212">
        <f t="shared" si="24"/>
        <v>287619.88000000006</v>
      </c>
      <c r="Q68" s="525">
        <f t="shared" si="25"/>
        <v>756231.88</v>
      </c>
      <c r="R68" s="494">
        <f>839506+2499372</f>
        <v>3338878</v>
      </c>
      <c r="S68" s="503"/>
      <c r="T68" s="500">
        <f t="shared" si="26"/>
        <v>0.22649281585011491</v>
      </c>
    </row>
    <row r="69" spans="1:22" s="91" customFormat="1" x14ac:dyDescent="0.2">
      <c r="A69" s="149"/>
      <c r="B69" s="209" t="s">
        <v>298</v>
      </c>
      <c r="C69" s="494">
        <v>0</v>
      </c>
      <c r="D69" s="526">
        <v>804.51999999999975</v>
      </c>
      <c r="E69" s="526">
        <v>480.17</v>
      </c>
      <c r="F69" s="526">
        <v>535.24</v>
      </c>
      <c r="G69" s="526">
        <v>-1027.1500000000001</v>
      </c>
      <c r="H69" s="526">
        <v>-8.32</v>
      </c>
      <c r="I69" s="526">
        <v>211.62</v>
      </c>
      <c r="J69" s="526">
        <v>0</v>
      </c>
      <c r="K69" s="526">
        <v>0</v>
      </c>
      <c r="L69" s="526">
        <v>0</v>
      </c>
      <c r="M69" s="526">
        <v>0</v>
      </c>
      <c r="N69" s="526">
        <v>0</v>
      </c>
      <c r="O69" s="526">
        <v>0</v>
      </c>
      <c r="P69" s="212">
        <f t="shared" si="24"/>
        <v>996.0799999999997</v>
      </c>
      <c r="Q69" s="525">
        <f t="shared" si="25"/>
        <v>996.0799999999997</v>
      </c>
      <c r="R69" s="494">
        <v>4137500</v>
      </c>
      <c r="S69" s="503"/>
      <c r="T69" s="500">
        <f t="shared" si="26"/>
        <v>2.4074441087613285E-4</v>
      </c>
    </row>
    <row r="70" spans="1:22" s="91" customFormat="1" x14ac:dyDescent="0.2">
      <c r="A70" s="149"/>
      <c r="B70" s="209" t="s">
        <v>301</v>
      </c>
      <c r="C70" s="494">
        <v>0</v>
      </c>
      <c r="D70" s="465">
        <v>2554.84</v>
      </c>
      <c r="E70" s="526">
        <v>1960.07</v>
      </c>
      <c r="F70" s="526">
        <v>1650.41</v>
      </c>
      <c r="G70" s="526">
        <v>-4316.2700000000004</v>
      </c>
      <c r="H70" s="526">
        <v>3408.03</v>
      </c>
      <c r="I70" s="526">
        <v>3022.7199999999975</v>
      </c>
      <c r="J70" s="526">
        <v>0</v>
      </c>
      <c r="K70" s="526">
        <v>0</v>
      </c>
      <c r="L70" s="526">
        <v>0</v>
      </c>
      <c r="M70" s="526">
        <v>0</v>
      </c>
      <c r="N70" s="526">
        <v>0</v>
      </c>
      <c r="O70" s="526">
        <v>0</v>
      </c>
      <c r="P70" s="212">
        <f t="shared" si="24"/>
        <v>8279.7999999999975</v>
      </c>
      <c r="Q70" s="525">
        <f t="shared" si="25"/>
        <v>8279.7999999999975</v>
      </c>
      <c r="R70" s="494">
        <v>1900000</v>
      </c>
      <c r="S70" s="503"/>
      <c r="T70" s="500">
        <f t="shared" si="26"/>
        <v>4.357789473684209E-3</v>
      </c>
    </row>
    <row r="71" spans="1:22" s="91" customFormat="1" x14ac:dyDescent="0.2">
      <c r="A71" s="149"/>
      <c r="B71" s="209" t="s">
        <v>118</v>
      </c>
      <c r="C71" s="494">
        <v>52902</v>
      </c>
      <c r="D71" s="526">
        <v>513.74000000000024</v>
      </c>
      <c r="E71" s="526">
        <v>2403.27</v>
      </c>
      <c r="F71" s="526">
        <v>4359.8599999999997</v>
      </c>
      <c r="G71" s="526">
        <v>6891.24</v>
      </c>
      <c r="H71" s="526">
        <v>88740.94</v>
      </c>
      <c r="I71" s="526">
        <v>29489.899999999998</v>
      </c>
      <c r="J71" s="526">
        <v>0</v>
      </c>
      <c r="K71" s="526">
        <v>0</v>
      </c>
      <c r="L71" s="526">
        <v>0</v>
      </c>
      <c r="M71" s="526">
        <v>0</v>
      </c>
      <c r="N71" s="526">
        <v>0</v>
      </c>
      <c r="O71" s="526">
        <v>0</v>
      </c>
      <c r="P71" s="212">
        <f t="shared" si="24"/>
        <v>132398.95000000001</v>
      </c>
      <c r="Q71" s="525">
        <f t="shared" si="25"/>
        <v>185300.94999999998</v>
      </c>
      <c r="R71" s="494">
        <f>49828+2000000</f>
        <v>2049828</v>
      </c>
      <c r="S71" s="503">
        <v>55500</v>
      </c>
      <c r="T71" s="500">
        <f t="shared" si="26"/>
        <v>8.8015240380596271E-2</v>
      </c>
    </row>
    <row r="72" spans="1:22" s="91" customFormat="1" x14ac:dyDescent="0.2">
      <c r="A72" s="149"/>
      <c r="B72" s="155" t="s">
        <v>119</v>
      </c>
      <c r="C72" s="220">
        <f>SUM(C57:C71)</f>
        <v>2804719</v>
      </c>
      <c r="D72" s="214">
        <f t="shared" ref="D72:R72" si="27">SUM(D57:D71)</f>
        <v>-24638.959999999886</v>
      </c>
      <c r="E72" s="527">
        <f t="shared" si="27"/>
        <v>237970.72000000003</v>
      </c>
      <c r="F72" s="527">
        <f t="shared" si="27"/>
        <v>320614.06999999995</v>
      </c>
      <c r="G72" s="527">
        <f t="shared" si="27"/>
        <v>370277.61</v>
      </c>
      <c r="H72" s="527">
        <f t="shared" si="27"/>
        <v>303151.39</v>
      </c>
      <c r="I72" s="527">
        <f t="shared" si="27"/>
        <v>207894.57999999993</v>
      </c>
      <c r="J72" s="527">
        <f t="shared" si="27"/>
        <v>0</v>
      </c>
      <c r="K72" s="527">
        <f t="shared" si="27"/>
        <v>0</v>
      </c>
      <c r="L72" s="527">
        <f t="shared" si="27"/>
        <v>0</v>
      </c>
      <c r="M72" s="527">
        <f t="shared" si="27"/>
        <v>0</v>
      </c>
      <c r="N72" s="527">
        <f t="shared" si="27"/>
        <v>0</v>
      </c>
      <c r="O72" s="527">
        <f t="shared" si="27"/>
        <v>0</v>
      </c>
      <c r="P72" s="527">
        <f t="shared" si="27"/>
        <v>1415269.4100000001</v>
      </c>
      <c r="Q72" s="527">
        <f t="shared" si="27"/>
        <v>4219988.4099999992</v>
      </c>
      <c r="R72" s="527">
        <f t="shared" si="27"/>
        <v>27543947</v>
      </c>
      <c r="S72" s="220"/>
      <c r="T72" s="224">
        <f>Q72/R72</f>
        <v>0.15320928442100179</v>
      </c>
      <c r="V72" s="526"/>
    </row>
    <row r="73" spans="1:22" s="91" customFormat="1" x14ac:dyDescent="0.2">
      <c r="A73" s="149"/>
      <c r="B73" s="66"/>
      <c r="C73" s="465"/>
      <c r="D73" s="211"/>
      <c r="E73" s="211"/>
      <c r="F73" s="211"/>
      <c r="G73" s="211"/>
      <c r="H73" s="211"/>
      <c r="I73" s="211"/>
      <c r="J73" s="211"/>
      <c r="K73" s="211"/>
      <c r="L73" s="451"/>
      <c r="M73" s="211"/>
      <c r="N73" s="211"/>
      <c r="O73" s="211"/>
      <c r="P73" s="526"/>
      <c r="Q73" s="211"/>
      <c r="R73" s="213"/>
      <c r="S73" s="213"/>
      <c r="T73" s="223"/>
    </row>
    <row r="74" spans="1:22" s="91" customFormat="1" x14ac:dyDescent="0.2">
      <c r="A74" s="149"/>
      <c r="B74" s="206" t="s">
        <v>120</v>
      </c>
      <c r="C74" s="221"/>
      <c r="D74" s="207"/>
      <c r="E74" s="207"/>
      <c r="F74" s="207"/>
      <c r="G74" s="207"/>
      <c r="H74" s="207"/>
      <c r="I74" s="207"/>
      <c r="J74" s="207"/>
      <c r="K74" s="207"/>
      <c r="L74" s="459"/>
      <c r="M74" s="207"/>
      <c r="N74" s="207"/>
      <c r="O74" s="207"/>
      <c r="P74" s="524"/>
      <c r="Q74" s="207"/>
      <c r="R74" s="221"/>
      <c r="S74" s="221"/>
      <c r="T74" s="226"/>
    </row>
    <row r="75" spans="1:22" s="91" customFormat="1" x14ac:dyDescent="0.2">
      <c r="A75" s="149"/>
      <c r="B75" s="209" t="s">
        <v>121</v>
      </c>
      <c r="C75" s="544">
        <v>205013.15999999997</v>
      </c>
      <c r="D75" s="526">
        <v>31302.58</v>
      </c>
      <c r="E75" s="526">
        <v>27072.84</v>
      </c>
      <c r="F75" s="526">
        <v>32100.11</v>
      </c>
      <c r="G75" s="526">
        <v>31141.71</v>
      </c>
      <c r="H75" s="526">
        <v>15868.95</v>
      </c>
      <c r="I75" s="526" t="e">
        <f>GETPIVOTDATA("     Val.in RC",'[1]Current Expenditures'!$A$10,"Per",I$7,"Year",2013,"CPUC-Table-Lookup-Program",$B75)</f>
        <v>#REF!</v>
      </c>
      <c r="J75" s="526">
        <v>0</v>
      </c>
      <c r="K75" s="526">
        <v>0</v>
      </c>
      <c r="L75" s="526">
        <v>0</v>
      </c>
      <c r="M75" s="526">
        <v>0</v>
      </c>
      <c r="N75" s="526">
        <v>0</v>
      </c>
      <c r="O75" s="526">
        <v>0</v>
      </c>
      <c r="P75" s="212" t="e">
        <f>SUM(D75:O75)</f>
        <v>#REF!</v>
      </c>
      <c r="Q75" s="210" t="e">
        <f>SUM(C75,D75:O75)</f>
        <v>#REF!</v>
      </c>
      <c r="R75" s="494">
        <v>14000000</v>
      </c>
      <c r="S75" s="499"/>
      <c r="T75" s="500" t="e">
        <f>Q75/SUM(R75:S75)</f>
        <v>#REF!</v>
      </c>
    </row>
    <row r="76" spans="1:22" s="91" customFormat="1" x14ac:dyDescent="0.2">
      <c r="A76" s="149"/>
      <c r="B76" s="155" t="s">
        <v>122</v>
      </c>
      <c r="C76" s="220">
        <f t="shared" ref="C76" si="28">SUM(C75)</f>
        <v>205013.15999999997</v>
      </c>
      <c r="D76" s="214">
        <f>SUM(D75)</f>
        <v>31302.58</v>
      </c>
      <c r="E76" s="214">
        <f t="shared" ref="E76:R76" si="29">SUM(E75)</f>
        <v>27072.84</v>
      </c>
      <c r="F76" s="214">
        <f t="shared" si="29"/>
        <v>32100.11</v>
      </c>
      <c r="G76" s="214">
        <f t="shared" si="29"/>
        <v>31141.71</v>
      </c>
      <c r="H76" s="214">
        <f t="shared" si="29"/>
        <v>15868.95</v>
      </c>
      <c r="I76" s="214" t="e">
        <f t="shared" si="29"/>
        <v>#REF!</v>
      </c>
      <c r="J76" s="214">
        <f t="shared" si="29"/>
        <v>0</v>
      </c>
      <c r="K76" s="214">
        <f t="shared" si="29"/>
        <v>0</v>
      </c>
      <c r="L76" s="460">
        <f t="shared" si="29"/>
        <v>0</v>
      </c>
      <c r="M76" s="460">
        <f t="shared" si="29"/>
        <v>0</v>
      </c>
      <c r="N76" s="460">
        <f t="shared" si="29"/>
        <v>0</v>
      </c>
      <c r="O76" s="460">
        <f t="shared" si="29"/>
        <v>0</v>
      </c>
      <c r="P76" s="527" t="e">
        <f t="shared" si="29"/>
        <v>#REF!</v>
      </c>
      <c r="Q76" s="214" t="e">
        <f t="shared" si="29"/>
        <v>#REF!</v>
      </c>
      <c r="R76" s="214">
        <f t="shared" si="29"/>
        <v>14000000</v>
      </c>
      <c r="S76" s="220"/>
      <c r="T76" s="224" t="e">
        <f>Q76/SUM(R76:S76)</f>
        <v>#REF!</v>
      </c>
      <c r="V76" s="526"/>
    </row>
    <row r="77" spans="1:22" s="91" customFormat="1" x14ac:dyDescent="0.2">
      <c r="A77" s="149"/>
      <c r="B77" s="66"/>
      <c r="C77" s="465"/>
      <c r="D77" s="211"/>
      <c r="E77" s="211"/>
      <c r="F77" s="211"/>
      <c r="G77" s="211"/>
      <c r="H77" s="211"/>
      <c r="I77" s="211"/>
      <c r="J77" s="211"/>
      <c r="K77" s="211"/>
      <c r="L77" s="458"/>
      <c r="M77" s="211"/>
      <c r="N77" s="211"/>
      <c r="O77" s="211"/>
      <c r="P77" s="526"/>
      <c r="Q77" s="211"/>
      <c r="R77" s="213"/>
      <c r="S77" s="213"/>
      <c r="T77" s="223"/>
    </row>
    <row r="78" spans="1:22" s="91" customFormat="1" x14ac:dyDescent="0.2">
      <c r="A78" s="149"/>
      <c r="B78" s="206" t="s">
        <v>123</v>
      </c>
      <c r="C78" s="221"/>
      <c r="D78" s="207"/>
      <c r="E78" s="207"/>
      <c r="F78" s="207"/>
      <c r="G78" s="207"/>
      <c r="H78" s="207"/>
      <c r="I78" s="207"/>
      <c r="J78" s="207"/>
      <c r="K78" s="207"/>
      <c r="L78" s="459"/>
      <c r="M78" s="207"/>
      <c r="N78" s="207"/>
      <c r="O78" s="207"/>
      <c r="P78" s="524"/>
      <c r="Q78" s="207"/>
      <c r="R78" s="221"/>
      <c r="S78" s="221"/>
      <c r="T78" s="226"/>
    </row>
    <row r="79" spans="1:22" s="91" customFormat="1" x14ac:dyDescent="0.2">
      <c r="A79" s="149"/>
      <c r="B79" s="209" t="s">
        <v>53</v>
      </c>
      <c r="C79" s="494">
        <v>91351.489999999991</v>
      </c>
      <c r="D79" s="526">
        <v>7664.52</v>
      </c>
      <c r="E79" s="526">
        <v>4302.5</v>
      </c>
      <c r="F79" s="526">
        <v>4518.6099999999997</v>
      </c>
      <c r="G79" s="526">
        <v>4591.62</v>
      </c>
      <c r="H79" s="526">
        <v>2543.25</v>
      </c>
      <c r="I79" s="526">
        <v>1310.67</v>
      </c>
      <c r="J79" s="526">
        <v>0</v>
      </c>
      <c r="K79" s="526">
        <v>0</v>
      </c>
      <c r="L79" s="526">
        <v>0</v>
      </c>
      <c r="M79" s="526">
        <v>0</v>
      </c>
      <c r="N79" s="526">
        <v>0</v>
      </c>
      <c r="O79" s="526">
        <v>0</v>
      </c>
      <c r="P79" s="212">
        <f>SUM(D79:O79)</f>
        <v>24931.17</v>
      </c>
      <c r="Q79" s="210">
        <f>SUM(C79,D79:O79)</f>
        <v>116282.65999999999</v>
      </c>
      <c r="R79" s="494">
        <v>625429</v>
      </c>
      <c r="S79" s="494"/>
      <c r="T79" s="500">
        <f>Q79/SUM(R79:S79)</f>
        <v>0.18592463732893741</v>
      </c>
    </row>
    <row r="80" spans="1:22" s="91" customFormat="1" x14ac:dyDescent="0.2">
      <c r="A80" s="149"/>
      <c r="B80" s="209" t="s">
        <v>294</v>
      </c>
      <c r="C80" s="494">
        <v>38797.03</v>
      </c>
      <c r="D80" s="526">
        <v>1336.66</v>
      </c>
      <c r="E80" s="526">
        <v>3381.18</v>
      </c>
      <c r="F80" s="526">
        <v>2114.25</v>
      </c>
      <c r="G80" s="526">
        <v>2693.31</v>
      </c>
      <c r="H80" s="526">
        <v>2853.53</v>
      </c>
      <c r="I80" s="526">
        <v>118.71</v>
      </c>
      <c r="J80" s="526">
        <v>0</v>
      </c>
      <c r="K80" s="526">
        <v>0</v>
      </c>
      <c r="L80" s="526">
        <v>0</v>
      </c>
      <c r="M80" s="526">
        <v>0</v>
      </c>
      <c r="N80" s="526">
        <v>0</v>
      </c>
      <c r="O80" s="526">
        <v>0</v>
      </c>
      <c r="P80" s="212">
        <f>SUM(D80:O80)</f>
        <v>12497.64</v>
      </c>
      <c r="Q80" s="210">
        <f>SUM(C80,D80:O80)</f>
        <v>51294.67</v>
      </c>
      <c r="R80" s="494">
        <v>1990868</v>
      </c>
      <c r="S80" s="494"/>
      <c r="T80" s="500">
        <f>Q80/SUM(R80:S80)</f>
        <v>2.5764977889041363E-2</v>
      </c>
    </row>
    <row r="81" spans="1:22" s="91" customFormat="1" x14ac:dyDescent="0.2">
      <c r="A81" s="149"/>
      <c r="B81" s="209" t="s">
        <v>293</v>
      </c>
      <c r="C81" s="543">
        <v>280676.74</v>
      </c>
      <c r="D81" s="526">
        <v>16893.03</v>
      </c>
      <c r="E81" s="526">
        <v>15773.5</v>
      </c>
      <c r="F81" s="526">
        <v>15031.48</v>
      </c>
      <c r="G81" s="526">
        <v>16232.7</v>
      </c>
      <c r="H81" s="526">
        <v>7545.51</v>
      </c>
      <c r="I81" s="526">
        <v>1569.7600000000002</v>
      </c>
      <c r="J81" s="526">
        <v>0</v>
      </c>
      <c r="K81" s="526">
        <v>0</v>
      </c>
      <c r="L81" s="526">
        <v>0</v>
      </c>
      <c r="M81" s="526">
        <v>0</v>
      </c>
      <c r="N81" s="526">
        <v>0</v>
      </c>
      <c r="O81" s="526">
        <v>0</v>
      </c>
      <c r="P81" s="212">
        <f>SUM(D81:O81)</f>
        <v>73045.979999999981</v>
      </c>
      <c r="Q81" s="210">
        <f>SUM(C81,D81:O81)</f>
        <v>353722.72000000003</v>
      </c>
      <c r="R81" s="494">
        <v>2373539</v>
      </c>
      <c r="S81" s="494"/>
      <c r="T81" s="500">
        <f>Q81/SUM(R81:S81)</f>
        <v>0.14902755758384423</v>
      </c>
    </row>
    <row r="82" spans="1:22" s="91" customFormat="1" x14ac:dyDescent="0.2">
      <c r="A82" s="149"/>
      <c r="B82" s="155" t="s">
        <v>124</v>
      </c>
      <c r="C82" s="220">
        <f t="shared" ref="C82" si="30">SUM(C79:C81)</f>
        <v>410825.26</v>
      </c>
      <c r="D82" s="214">
        <f>SUM(D79:D81)</f>
        <v>25894.21</v>
      </c>
      <c r="E82" s="214">
        <f t="shared" ref="E82:R82" si="31">SUM(E79:E81)</f>
        <v>23457.18</v>
      </c>
      <c r="F82" s="214">
        <f t="shared" si="31"/>
        <v>21664.34</v>
      </c>
      <c r="G82" s="214">
        <f t="shared" si="31"/>
        <v>23517.63</v>
      </c>
      <c r="H82" s="214">
        <f t="shared" si="31"/>
        <v>12942.29</v>
      </c>
      <c r="I82" s="214">
        <f t="shared" si="31"/>
        <v>2999.1400000000003</v>
      </c>
      <c r="J82" s="214">
        <f t="shared" si="31"/>
        <v>0</v>
      </c>
      <c r="K82" s="214">
        <f t="shared" si="31"/>
        <v>0</v>
      </c>
      <c r="L82" s="460">
        <f t="shared" si="31"/>
        <v>0</v>
      </c>
      <c r="M82" s="460">
        <f t="shared" si="31"/>
        <v>0</v>
      </c>
      <c r="N82" s="460">
        <f t="shared" si="31"/>
        <v>0</v>
      </c>
      <c r="O82" s="460">
        <f t="shared" si="31"/>
        <v>0</v>
      </c>
      <c r="P82" s="527">
        <f t="shared" si="31"/>
        <v>110474.78999999998</v>
      </c>
      <c r="Q82" s="214">
        <f t="shared" si="31"/>
        <v>521300.05000000005</v>
      </c>
      <c r="R82" s="214">
        <f t="shared" si="31"/>
        <v>4989836</v>
      </c>
      <c r="S82" s="220"/>
      <c r="T82" s="224">
        <f>Q82/SUM(R82:S82)</f>
        <v>0.10447238145702585</v>
      </c>
      <c r="V82" s="526"/>
    </row>
    <row r="83" spans="1:22" s="91" customFormat="1" x14ac:dyDescent="0.2">
      <c r="A83" s="149"/>
      <c r="B83" s="66"/>
      <c r="C83" s="465"/>
      <c r="D83" s="285"/>
      <c r="E83" s="285"/>
      <c r="F83" s="285"/>
      <c r="G83" s="285"/>
      <c r="H83" s="285"/>
      <c r="I83" s="285"/>
      <c r="J83" s="285"/>
      <c r="K83" s="285"/>
      <c r="L83" s="458"/>
      <c r="M83" s="285"/>
      <c r="N83" s="285"/>
      <c r="O83" s="285"/>
      <c r="P83" s="526"/>
    </row>
    <row r="84" spans="1:22" s="91" customFormat="1" x14ac:dyDescent="0.2">
      <c r="A84" s="149"/>
      <c r="B84" s="248" t="s">
        <v>183</v>
      </c>
      <c r="C84" s="547">
        <v>-155.72000000000116</v>
      </c>
      <c r="D84" s="524">
        <v>0</v>
      </c>
      <c r="E84" s="524">
        <v>0</v>
      </c>
      <c r="F84" s="524">
        <v>0</v>
      </c>
      <c r="G84" s="524">
        <v>0</v>
      </c>
      <c r="H84" s="524">
        <v>0</v>
      </c>
      <c r="I84" s="524">
        <v>0</v>
      </c>
      <c r="J84" s="524">
        <v>0</v>
      </c>
      <c r="K84" s="524">
        <v>0</v>
      </c>
      <c r="L84" s="524">
        <v>0</v>
      </c>
      <c r="M84" s="524">
        <v>0</v>
      </c>
      <c r="N84" s="524">
        <v>0</v>
      </c>
      <c r="O84" s="524">
        <v>0</v>
      </c>
      <c r="P84" s="538">
        <f t="shared" ref="P84" si="32">SUM(D84:O84)</f>
        <v>0</v>
      </c>
      <c r="Q84" s="538">
        <f>SUM(C84,D84:O84)</f>
        <v>-155.72000000000116</v>
      </c>
      <c r="R84" s="538">
        <f>SUM(D84,E84:P84)</f>
        <v>0</v>
      </c>
    </row>
    <row r="85" spans="1:22" s="91" customFormat="1" ht="13.5" thickBot="1" x14ac:dyDescent="0.25">
      <c r="A85" s="149"/>
      <c r="B85" s="66"/>
      <c r="C85" s="465"/>
      <c r="D85" s="211"/>
      <c r="E85" s="211"/>
      <c r="F85" s="211"/>
      <c r="G85" s="211"/>
      <c r="H85" s="211"/>
      <c r="I85" s="211"/>
      <c r="J85" s="211"/>
      <c r="K85" s="211"/>
      <c r="L85" s="451"/>
      <c r="M85" s="211"/>
      <c r="N85" s="211"/>
      <c r="O85" s="211"/>
      <c r="P85" s="211"/>
      <c r="Q85" s="211"/>
      <c r="R85" s="213"/>
      <c r="S85" s="213"/>
      <c r="T85" s="223"/>
    </row>
    <row r="86" spans="1:22" ht="15" customHeight="1" thickBot="1" x14ac:dyDescent="0.25">
      <c r="A86" s="149"/>
      <c r="B86" s="228" t="s">
        <v>125</v>
      </c>
      <c r="C86" s="230">
        <f t="shared" ref="C86:R86" si="33">SUM(C82,C76,C72,C54,C50,C43,C38,C33,C28,C24,C14,C84)</f>
        <v>35675542.040000007</v>
      </c>
      <c r="D86" s="229">
        <f t="shared" si="33"/>
        <v>1255483.8700000001</v>
      </c>
      <c r="E86" s="229">
        <f t="shared" si="33"/>
        <v>2199671.6800000002</v>
      </c>
      <c r="F86" s="229">
        <f t="shared" si="33"/>
        <v>729442.38</v>
      </c>
      <c r="G86" s="229">
        <f t="shared" si="33"/>
        <v>3064202.63</v>
      </c>
      <c r="H86" s="229">
        <f t="shared" si="33"/>
        <v>3962380.7100000004</v>
      </c>
      <c r="I86" s="229" t="e">
        <f t="shared" si="33"/>
        <v>#REF!</v>
      </c>
      <c r="J86" s="229">
        <f t="shared" si="33"/>
        <v>0</v>
      </c>
      <c r="K86" s="229">
        <f t="shared" si="33"/>
        <v>0</v>
      </c>
      <c r="L86" s="461">
        <f t="shared" si="33"/>
        <v>0</v>
      </c>
      <c r="M86" s="461">
        <f t="shared" si="33"/>
        <v>0</v>
      </c>
      <c r="N86" s="461">
        <f t="shared" si="33"/>
        <v>0</v>
      </c>
      <c r="O86" s="461">
        <f t="shared" si="33"/>
        <v>0</v>
      </c>
      <c r="P86" s="469" t="e">
        <f t="shared" si="33"/>
        <v>#REF!</v>
      </c>
      <c r="Q86" s="469" t="e">
        <f t="shared" si="33"/>
        <v>#REF!</v>
      </c>
      <c r="R86" s="469">
        <f t="shared" si="33"/>
        <v>307737888</v>
      </c>
      <c r="S86" s="230"/>
      <c r="T86" s="231" t="e">
        <f>Q86/SUM(R86:S86)</f>
        <v>#REF!</v>
      </c>
      <c r="V86" s="526"/>
    </row>
    <row r="87" spans="1:22" s="452" customFormat="1" ht="15" customHeight="1" x14ac:dyDescent="0.2">
      <c r="A87" s="149"/>
      <c r="B87" s="232"/>
      <c r="C87" s="465"/>
      <c r="D87" s="526"/>
      <c r="E87" s="526"/>
      <c r="F87" s="526"/>
      <c r="G87" s="526"/>
      <c r="H87" s="526"/>
      <c r="I87" s="526"/>
      <c r="J87" s="526"/>
      <c r="K87" s="526"/>
      <c r="L87" s="526"/>
      <c r="M87" s="526"/>
      <c r="N87" s="526"/>
      <c r="O87" s="526"/>
      <c r="P87" s="526"/>
      <c r="Q87" s="526"/>
      <c r="R87" s="526"/>
      <c r="S87" s="526"/>
      <c r="T87" s="526"/>
    </row>
    <row r="88" spans="1:22" ht="26.25" customHeight="1" x14ac:dyDescent="0.2">
      <c r="A88" s="149"/>
      <c r="B88" s="233" t="s">
        <v>385</v>
      </c>
      <c r="C88" s="545">
        <v>25105683.629999999</v>
      </c>
      <c r="E88" s="437"/>
      <c r="F88" s="211"/>
      <c r="G88" s="211"/>
      <c r="H88" s="211"/>
      <c r="I88" s="211"/>
      <c r="J88" s="211"/>
      <c r="K88" s="211"/>
      <c r="L88" s="211"/>
      <c r="M88" s="211"/>
      <c r="N88" s="211"/>
      <c r="O88" s="211"/>
      <c r="P88" s="211"/>
      <c r="Q88" s="211"/>
      <c r="R88" s="211"/>
      <c r="S88" s="211"/>
      <c r="T88" s="211"/>
    </row>
    <row r="89" spans="1:22" ht="10.5" customHeight="1" x14ac:dyDescent="0.2">
      <c r="B89" s="234"/>
      <c r="C89" s="546"/>
      <c r="D89" s="235"/>
      <c r="E89" s="235"/>
      <c r="F89" s="235"/>
      <c r="G89" s="235"/>
      <c r="H89" s="235"/>
      <c r="I89" s="235"/>
      <c r="J89" s="235"/>
      <c r="K89" s="235"/>
      <c r="L89" s="235"/>
      <c r="M89" s="235"/>
      <c r="N89" s="236"/>
      <c r="O89" s="235"/>
      <c r="P89" s="235"/>
      <c r="Q89" s="235"/>
    </row>
    <row r="90" spans="1:22" s="91" customFormat="1" x14ac:dyDescent="0.2">
      <c r="B90" s="237" t="s">
        <v>26</v>
      </c>
      <c r="C90" s="216"/>
    </row>
    <row r="91" spans="1:22" s="91" customFormat="1" x14ac:dyDescent="0.2">
      <c r="B91" s="91" t="s">
        <v>126</v>
      </c>
      <c r="C91" s="465"/>
      <c r="P91" s="211"/>
      <c r="Q91" s="211"/>
    </row>
    <row r="92" spans="1:22" s="91" customFormat="1" x14ac:dyDescent="0.2">
      <c r="B92" s="91" t="s">
        <v>127</v>
      </c>
      <c r="C92" s="465"/>
      <c r="P92" s="211"/>
      <c r="Q92" s="211"/>
    </row>
    <row r="93" spans="1:22" s="91" customFormat="1" x14ac:dyDescent="0.2">
      <c r="B93" s="91" t="s">
        <v>321</v>
      </c>
      <c r="C93" s="465"/>
      <c r="P93" s="211"/>
      <c r="Q93" s="211"/>
    </row>
    <row r="94" spans="1:22" s="91" customFormat="1" x14ac:dyDescent="0.2">
      <c r="B94" s="411" t="s">
        <v>239</v>
      </c>
      <c r="C94" s="465"/>
      <c r="P94" s="211"/>
      <c r="Q94" s="211"/>
    </row>
    <row r="95" spans="1:22" s="91" customFormat="1" x14ac:dyDescent="0.2">
      <c r="B95" s="91" t="s">
        <v>128</v>
      </c>
      <c r="C95" s="216"/>
      <c r="F95" s="238"/>
    </row>
    <row r="96" spans="1:22" s="91" customFormat="1" ht="25.5" customHeight="1" x14ac:dyDescent="0.2">
      <c r="B96" s="620" t="s">
        <v>316</v>
      </c>
      <c r="C96" s="620"/>
      <c r="D96" s="620"/>
      <c r="E96" s="620"/>
      <c r="F96" s="620"/>
      <c r="G96" s="620"/>
      <c r="H96" s="620"/>
      <c r="I96" s="620"/>
      <c r="J96" s="620"/>
      <c r="K96" s="620"/>
      <c r="L96" s="620"/>
      <c r="M96" s="620"/>
      <c r="N96" s="620"/>
      <c r="O96" s="620"/>
      <c r="P96" s="620"/>
      <c r="Q96" s="620"/>
      <c r="R96" s="620"/>
      <c r="S96" s="620"/>
      <c r="T96" s="620"/>
    </row>
    <row r="97" spans="2:20" s="91" customFormat="1" x14ac:dyDescent="0.2">
      <c r="B97" s="239" t="s">
        <v>307</v>
      </c>
      <c r="C97" s="216"/>
      <c r="D97" s="149"/>
      <c r="E97" s="149"/>
      <c r="F97" s="409"/>
      <c r="G97" s="410"/>
      <c r="H97" s="289"/>
    </row>
    <row r="98" spans="2:20" s="91" customFormat="1" x14ac:dyDescent="0.2">
      <c r="B98" s="91" t="s">
        <v>295</v>
      </c>
      <c r="C98" s="216"/>
      <c r="F98" s="213"/>
      <c r="G98" s="240"/>
      <c r="H98" s="211"/>
    </row>
    <row r="99" spans="2:20" s="91" customFormat="1" x14ac:dyDescent="0.2">
      <c r="B99" s="619" t="s">
        <v>381</v>
      </c>
      <c r="C99" s="619"/>
      <c r="D99" s="619"/>
      <c r="E99" s="619"/>
      <c r="F99" s="619"/>
      <c r="G99" s="619"/>
      <c r="H99" s="619"/>
      <c r="I99" s="619"/>
      <c r="J99" s="619"/>
      <c r="K99" s="619"/>
      <c r="L99" s="619"/>
      <c r="M99" s="619"/>
      <c r="N99" s="619"/>
      <c r="O99" s="619"/>
      <c r="P99" s="619"/>
      <c r="Q99" s="619"/>
      <c r="R99" s="619"/>
      <c r="S99" s="619"/>
      <c r="T99" s="619"/>
    </row>
    <row r="100" spans="2:20" s="91" customFormat="1" x14ac:dyDescent="0.2">
      <c r="B100" s="91" t="s">
        <v>355</v>
      </c>
      <c r="C100" s="216"/>
      <c r="F100" s="213"/>
      <c r="G100" s="240"/>
      <c r="H100" s="211"/>
    </row>
    <row r="101" spans="2:20" s="91" customFormat="1" hidden="1" x14ac:dyDescent="0.2">
      <c r="C101" s="216"/>
      <c r="G101" s="240"/>
    </row>
  </sheetData>
  <sortState ref="B79:T81">
    <sortCondition ref="B79"/>
  </sortState>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14">
    <mergeCell ref="B1:T1"/>
    <mergeCell ref="Q6:Q7"/>
    <mergeCell ref="T6:T7"/>
    <mergeCell ref="B6:B7"/>
    <mergeCell ref="D6:O6"/>
    <mergeCell ref="P6:P7"/>
    <mergeCell ref="R6:R7"/>
    <mergeCell ref="S6:S7"/>
    <mergeCell ref="C6:C7"/>
    <mergeCell ref="B99:T99"/>
    <mergeCell ref="B96:T96"/>
    <mergeCell ref="B4:T4"/>
    <mergeCell ref="B3:T3"/>
    <mergeCell ref="B2:T2"/>
  </mergeCells>
  <printOptions horizontalCentered="1"/>
  <pageMargins left="0.2" right="0.2" top="0.2" bottom="0.45" header="0" footer="0.2"/>
  <pageSetup scale="39" orientation="landscape" cellComments="asDisplayed" r:id="rId2"/>
  <headerFooter alignWithMargins="0">
    <oddFooter>&amp;L&amp;"-,Bold"&amp;F&amp;C&amp;"-,Bold"- PUBLIC -</oddFooter>
  </headerFooter>
  <ignoredErrors>
    <ignoredError sqref="T25:T26 T29:T30 T15:T16 T73:T74 P73:P78 T34:T35 T39:T40 T44:T45 T51:T52 T55:T56 T77:T78 P24:P40 P14:P16 P43:P45 P50:P56 P82:P8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R102"/>
  <sheetViews>
    <sheetView showGridLines="0" zoomScale="80" zoomScaleNormal="80" zoomScaleSheetLayoutView="80" zoomScalePageLayoutView="80" workbookViewId="0"/>
  </sheetViews>
  <sheetFormatPr defaultColWidth="0" defaultRowHeight="12.75" zeroHeight="1" x14ac:dyDescent="0.2"/>
  <cols>
    <col min="1" max="1" width="4.33203125" style="452" customWidth="1"/>
    <col min="2" max="2" width="74" style="58" customWidth="1"/>
    <col min="3" max="3" width="17.5" style="452" customWidth="1"/>
    <col min="4" max="13" width="16.1640625" style="58" customWidth="1"/>
    <col min="14" max="14" width="16.1640625" style="91" customWidth="1"/>
    <col min="15" max="15" width="16.1640625" style="58" customWidth="1"/>
    <col min="16" max="16" width="16.1640625" style="452" customWidth="1"/>
    <col min="17" max="17" width="17.5" style="452" customWidth="1"/>
    <col min="18" max="18" width="3.6640625" style="58" customWidth="1"/>
    <col min="19" max="16384" width="9.33203125" style="58" hidden="1"/>
  </cols>
  <sheetData>
    <row r="1" spans="2:17" x14ac:dyDescent="0.2">
      <c r="B1" s="621" t="s">
        <v>252</v>
      </c>
      <c r="C1" s="621"/>
      <c r="D1" s="621"/>
      <c r="E1" s="621"/>
      <c r="F1" s="621"/>
      <c r="G1" s="621"/>
      <c r="H1" s="621"/>
      <c r="I1" s="621"/>
      <c r="J1" s="621"/>
      <c r="K1" s="621"/>
      <c r="L1" s="621"/>
      <c r="M1" s="621"/>
      <c r="N1" s="621"/>
      <c r="O1" s="621"/>
      <c r="P1" s="621"/>
      <c r="Q1" s="621"/>
    </row>
    <row r="2" spans="2:17" x14ac:dyDescent="0.2">
      <c r="B2" s="621" t="s">
        <v>242</v>
      </c>
      <c r="C2" s="621"/>
      <c r="D2" s="621"/>
      <c r="E2" s="621"/>
      <c r="F2" s="621"/>
      <c r="G2" s="621"/>
      <c r="H2" s="621"/>
      <c r="I2" s="621"/>
      <c r="J2" s="621"/>
      <c r="K2" s="621"/>
      <c r="L2" s="621"/>
      <c r="M2" s="621"/>
      <c r="N2" s="621"/>
      <c r="O2" s="621"/>
      <c r="P2" s="621"/>
      <c r="Q2" s="621"/>
    </row>
    <row r="3" spans="2:17" x14ac:dyDescent="0.2">
      <c r="B3" s="621" t="s">
        <v>253</v>
      </c>
      <c r="C3" s="621"/>
      <c r="D3" s="621"/>
      <c r="E3" s="621"/>
      <c r="F3" s="621"/>
      <c r="G3" s="621"/>
      <c r="H3" s="621"/>
      <c r="I3" s="621"/>
      <c r="J3" s="621"/>
      <c r="K3" s="621"/>
      <c r="L3" s="621"/>
      <c r="M3" s="621"/>
      <c r="N3" s="621"/>
      <c r="O3" s="621"/>
      <c r="P3" s="621"/>
      <c r="Q3" s="621"/>
    </row>
    <row r="4" spans="2:17" x14ac:dyDescent="0.2">
      <c r="B4" s="621" t="s">
        <v>254</v>
      </c>
      <c r="C4" s="621"/>
      <c r="D4" s="621"/>
      <c r="E4" s="621"/>
      <c r="F4" s="621"/>
      <c r="G4" s="621"/>
      <c r="H4" s="621"/>
      <c r="I4" s="621"/>
      <c r="J4" s="621"/>
      <c r="K4" s="621"/>
      <c r="L4" s="621"/>
      <c r="M4" s="621"/>
      <c r="N4" s="621"/>
      <c r="O4" s="621"/>
      <c r="P4" s="621"/>
      <c r="Q4" s="621"/>
    </row>
    <row r="5" spans="2:17" s="203" customFormat="1" x14ac:dyDescent="0.15">
      <c r="B5" s="201" t="s">
        <v>72</v>
      </c>
      <c r="C5" s="201"/>
      <c r="D5" s="201"/>
      <c r="E5" s="201"/>
      <c r="F5" s="201"/>
      <c r="G5" s="201"/>
      <c r="H5" s="201"/>
      <c r="I5" s="201"/>
      <c r="J5" s="201"/>
      <c r="K5" s="201"/>
      <c r="L5" s="201"/>
      <c r="M5" s="201"/>
      <c r="N5" s="201"/>
      <c r="O5" s="201"/>
      <c r="P5" s="201"/>
      <c r="Q5" s="201"/>
    </row>
    <row r="6" spans="2:17" s="91" customFormat="1" ht="18" customHeight="1" x14ac:dyDescent="0.25">
      <c r="B6" s="626" t="s">
        <v>73</v>
      </c>
      <c r="C6" s="622" t="s">
        <v>276</v>
      </c>
      <c r="D6" s="628" t="s">
        <v>277</v>
      </c>
      <c r="E6" s="628"/>
      <c r="F6" s="628"/>
      <c r="G6" s="628"/>
      <c r="H6" s="628"/>
      <c r="I6" s="628"/>
      <c r="J6" s="628"/>
      <c r="K6" s="628"/>
      <c r="L6" s="628"/>
      <c r="M6" s="628"/>
      <c r="N6" s="628"/>
      <c r="O6" s="628"/>
      <c r="P6" s="629" t="s">
        <v>275</v>
      </c>
      <c r="Q6" s="624" t="s">
        <v>278</v>
      </c>
    </row>
    <row r="7" spans="2:17" s="91" customFormat="1" ht="24" customHeight="1" x14ac:dyDescent="0.2">
      <c r="B7" s="627"/>
      <c r="C7" s="623"/>
      <c r="D7" s="204" t="s">
        <v>313</v>
      </c>
      <c r="E7" s="162" t="s">
        <v>3</v>
      </c>
      <c r="F7" s="162" t="s">
        <v>4</v>
      </c>
      <c r="G7" s="162" t="s">
        <v>5</v>
      </c>
      <c r="H7" s="162" t="s">
        <v>6</v>
      </c>
      <c r="I7" s="162" t="s">
        <v>7</v>
      </c>
      <c r="J7" s="162" t="s">
        <v>20</v>
      </c>
      <c r="K7" s="162" t="s">
        <v>21</v>
      </c>
      <c r="L7" s="162" t="s">
        <v>22</v>
      </c>
      <c r="M7" s="162" t="s">
        <v>23</v>
      </c>
      <c r="N7" s="162" t="s">
        <v>24</v>
      </c>
      <c r="O7" s="284" t="s">
        <v>25</v>
      </c>
      <c r="P7" s="630"/>
      <c r="Q7" s="625"/>
    </row>
    <row r="8" spans="2:17" s="91" customFormat="1" x14ac:dyDescent="0.2">
      <c r="B8" s="206" t="s">
        <v>138</v>
      </c>
      <c r="C8" s="493"/>
      <c r="D8" s="207"/>
      <c r="E8" s="207"/>
      <c r="F8" s="207"/>
      <c r="G8" s="207"/>
      <c r="H8" s="207"/>
      <c r="I8" s="207"/>
      <c r="J8" s="207"/>
      <c r="K8" s="207"/>
      <c r="L8" s="207"/>
      <c r="M8" s="207"/>
      <c r="N8" s="207"/>
      <c r="O8" s="207"/>
      <c r="P8" s="466"/>
      <c r="Q8" s="493"/>
    </row>
    <row r="9" spans="2:17" s="91" customFormat="1" x14ac:dyDescent="0.2">
      <c r="B9" s="209" t="s">
        <v>296</v>
      </c>
      <c r="C9" s="212">
        <v>0</v>
      </c>
      <c r="D9" s="464">
        <v>0</v>
      </c>
      <c r="E9" s="464">
        <v>0</v>
      </c>
      <c r="F9" s="464">
        <v>0</v>
      </c>
      <c r="G9" s="464">
        <v>0</v>
      </c>
      <c r="H9" s="464">
        <v>0</v>
      </c>
      <c r="I9" s="464">
        <v>0</v>
      </c>
      <c r="J9" s="464">
        <v>0</v>
      </c>
      <c r="K9" s="464">
        <v>0</v>
      </c>
      <c r="L9" s="464">
        <v>0</v>
      </c>
      <c r="M9" s="464">
        <v>0</v>
      </c>
      <c r="N9" s="464">
        <v>0</v>
      </c>
      <c r="O9" s="464">
        <v>0</v>
      </c>
      <c r="P9" s="210">
        <f t="shared" ref="P9:P15" si="0">SUM(D9:O9)</f>
        <v>0</v>
      </c>
      <c r="Q9" s="212">
        <f t="shared" ref="Q9:Q15" si="1">SUM(C9:O9)</f>
        <v>0</v>
      </c>
    </row>
    <row r="10" spans="2:17" s="91" customFormat="1" x14ac:dyDescent="0.2">
      <c r="B10" s="209" t="s">
        <v>86</v>
      </c>
      <c r="C10" s="212">
        <v>0</v>
      </c>
      <c r="D10" s="464">
        <v>0</v>
      </c>
      <c r="E10" s="464">
        <v>0</v>
      </c>
      <c r="F10" s="464">
        <v>0</v>
      </c>
      <c r="G10" s="464">
        <v>0</v>
      </c>
      <c r="H10" s="464">
        <v>0</v>
      </c>
      <c r="I10" s="464">
        <v>0</v>
      </c>
      <c r="J10" s="464">
        <v>0</v>
      </c>
      <c r="K10" s="464">
        <v>0</v>
      </c>
      <c r="L10" s="464">
        <v>0</v>
      </c>
      <c r="M10" s="464">
        <v>0</v>
      </c>
      <c r="N10" s="464">
        <v>0</v>
      </c>
      <c r="O10" s="464">
        <v>0</v>
      </c>
      <c r="P10" s="525">
        <f t="shared" si="0"/>
        <v>0</v>
      </c>
      <c r="Q10" s="212">
        <f t="shared" si="1"/>
        <v>0</v>
      </c>
    </row>
    <row r="11" spans="2:17" s="91" customFormat="1" x14ac:dyDescent="0.2">
      <c r="B11" s="209" t="s">
        <v>262</v>
      </c>
      <c r="C11" s="212">
        <v>7152.92</v>
      </c>
      <c r="D11" s="464">
        <v>0</v>
      </c>
      <c r="E11" s="464">
        <v>0</v>
      </c>
      <c r="F11" s="464">
        <v>0</v>
      </c>
      <c r="G11" s="464">
        <v>0</v>
      </c>
      <c r="H11" s="464">
        <v>0</v>
      </c>
      <c r="I11" s="464">
        <v>0</v>
      </c>
      <c r="J11" s="464">
        <v>0</v>
      </c>
      <c r="K11" s="464">
        <v>0</v>
      </c>
      <c r="L11" s="464">
        <v>0</v>
      </c>
      <c r="M11" s="464">
        <v>0</v>
      </c>
      <c r="N11" s="464">
        <v>0</v>
      </c>
      <c r="O11" s="464">
        <v>0</v>
      </c>
      <c r="P11" s="525">
        <f t="shared" si="0"/>
        <v>0</v>
      </c>
      <c r="Q11" s="212">
        <f t="shared" si="1"/>
        <v>7152.92</v>
      </c>
    </row>
    <row r="12" spans="2:17" s="91" customFormat="1" x14ac:dyDescent="0.2">
      <c r="B12" s="209" t="s">
        <v>77</v>
      </c>
      <c r="C12" s="212">
        <v>79700.28</v>
      </c>
      <c r="D12" s="464">
        <v>0</v>
      </c>
      <c r="E12" s="464">
        <v>0</v>
      </c>
      <c r="F12" s="464">
        <v>0</v>
      </c>
      <c r="G12" s="464">
        <v>0</v>
      </c>
      <c r="H12" s="464">
        <v>0</v>
      </c>
      <c r="I12" s="464">
        <v>0</v>
      </c>
      <c r="J12" s="464">
        <v>0</v>
      </c>
      <c r="K12" s="464">
        <v>0</v>
      </c>
      <c r="L12" s="464">
        <v>0</v>
      </c>
      <c r="M12" s="464">
        <v>0</v>
      </c>
      <c r="N12" s="464">
        <v>0</v>
      </c>
      <c r="O12" s="464">
        <v>0</v>
      </c>
      <c r="P12" s="525">
        <f t="shared" si="0"/>
        <v>0</v>
      </c>
      <c r="Q12" s="212">
        <f t="shared" si="1"/>
        <v>79700.28</v>
      </c>
    </row>
    <row r="13" spans="2:17" s="91" customFormat="1" x14ac:dyDescent="0.2">
      <c r="B13" s="209" t="s">
        <v>139</v>
      </c>
      <c r="C13" s="212">
        <v>0</v>
      </c>
      <c r="D13" s="464">
        <v>0</v>
      </c>
      <c r="E13" s="464">
        <v>0</v>
      </c>
      <c r="F13" s="464">
        <v>0</v>
      </c>
      <c r="G13" s="464">
        <v>0</v>
      </c>
      <c r="H13" s="464">
        <v>0</v>
      </c>
      <c r="I13" s="464">
        <v>0</v>
      </c>
      <c r="J13" s="464">
        <v>0</v>
      </c>
      <c r="K13" s="464">
        <v>0</v>
      </c>
      <c r="L13" s="464">
        <v>0</v>
      </c>
      <c r="M13" s="464">
        <v>0</v>
      </c>
      <c r="N13" s="464">
        <v>0</v>
      </c>
      <c r="O13" s="464">
        <v>0</v>
      </c>
      <c r="P13" s="525">
        <f t="shared" si="0"/>
        <v>0</v>
      </c>
      <c r="Q13" s="212">
        <f t="shared" si="1"/>
        <v>0</v>
      </c>
    </row>
    <row r="14" spans="2:17" s="91" customFormat="1" x14ac:dyDescent="0.2">
      <c r="B14" s="209" t="s">
        <v>79</v>
      </c>
      <c r="C14" s="212">
        <v>3683</v>
      </c>
      <c r="D14" s="464">
        <v>0</v>
      </c>
      <c r="E14" s="464">
        <v>0</v>
      </c>
      <c r="F14" s="464">
        <v>0</v>
      </c>
      <c r="G14" s="464">
        <v>0</v>
      </c>
      <c r="H14" s="464">
        <v>0</v>
      </c>
      <c r="I14" s="464">
        <v>0</v>
      </c>
      <c r="J14" s="464">
        <v>0</v>
      </c>
      <c r="K14" s="464">
        <v>0</v>
      </c>
      <c r="L14" s="464">
        <v>0</v>
      </c>
      <c r="M14" s="464">
        <v>0</v>
      </c>
      <c r="N14" s="464">
        <v>0</v>
      </c>
      <c r="O14" s="464">
        <v>0</v>
      </c>
      <c r="P14" s="525">
        <f t="shared" si="0"/>
        <v>0</v>
      </c>
      <c r="Q14" s="212">
        <f t="shared" si="1"/>
        <v>3683</v>
      </c>
    </row>
    <row r="15" spans="2:17" s="91" customFormat="1" x14ac:dyDescent="0.2">
      <c r="B15" s="209" t="s">
        <v>80</v>
      </c>
      <c r="C15" s="212">
        <v>0</v>
      </c>
      <c r="D15" s="464">
        <v>0</v>
      </c>
      <c r="E15" s="464">
        <v>0</v>
      </c>
      <c r="F15" s="464">
        <v>0</v>
      </c>
      <c r="G15" s="464">
        <v>0</v>
      </c>
      <c r="H15" s="464">
        <v>0</v>
      </c>
      <c r="I15" s="464">
        <v>0</v>
      </c>
      <c r="J15" s="464">
        <v>0</v>
      </c>
      <c r="K15" s="464">
        <v>0</v>
      </c>
      <c r="L15" s="464">
        <v>0</v>
      </c>
      <c r="M15" s="464">
        <v>0</v>
      </c>
      <c r="N15" s="464">
        <v>0</v>
      </c>
      <c r="O15" s="464">
        <v>0</v>
      </c>
      <c r="P15" s="525">
        <f t="shared" si="0"/>
        <v>0</v>
      </c>
      <c r="Q15" s="212">
        <f t="shared" si="1"/>
        <v>0</v>
      </c>
    </row>
    <row r="16" spans="2:17" s="91" customFormat="1" x14ac:dyDescent="0.2">
      <c r="B16" s="155" t="s">
        <v>140</v>
      </c>
      <c r="C16" s="527">
        <f t="shared" ref="C16" si="2">SUM(C9:C15)</f>
        <v>90536.2</v>
      </c>
      <c r="D16" s="214">
        <f>SUM(D9:D15)</f>
        <v>0</v>
      </c>
      <c r="E16" s="214">
        <f t="shared" ref="E16:P16" si="3">SUM(E9:E15)</f>
        <v>0</v>
      </c>
      <c r="F16" s="467">
        <f t="shared" si="3"/>
        <v>0</v>
      </c>
      <c r="G16" s="467">
        <f t="shared" si="3"/>
        <v>0</v>
      </c>
      <c r="H16" s="467">
        <f t="shared" si="3"/>
        <v>0</v>
      </c>
      <c r="I16" s="467">
        <f t="shared" si="3"/>
        <v>0</v>
      </c>
      <c r="J16" s="467">
        <f t="shared" si="3"/>
        <v>0</v>
      </c>
      <c r="K16" s="467">
        <f t="shared" si="3"/>
        <v>0</v>
      </c>
      <c r="L16" s="467">
        <f t="shared" si="3"/>
        <v>0</v>
      </c>
      <c r="M16" s="467">
        <f t="shared" si="3"/>
        <v>0</v>
      </c>
      <c r="N16" s="467">
        <f t="shared" si="3"/>
        <v>0</v>
      </c>
      <c r="O16" s="467">
        <f t="shared" si="3"/>
        <v>0</v>
      </c>
      <c r="P16" s="467">
        <f t="shared" si="3"/>
        <v>0</v>
      </c>
      <c r="Q16" s="467">
        <f t="shared" ref="Q16" si="4">SUM(Q9:Q15)</f>
        <v>90536.2</v>
      </c>
    </row>
    <row r="17" spans="2:17" x14ac:dyDescent="0.2">
      <c r="L17" s="463"/>
      <c r="N17" s="58"/>
    </row>
    <row r="18" spans="2:17" x14ac:dyDescent="0.2">
      <c r="B18" s="206" t="s">
        <v>82</v>
      </c>
      <c r="C18" s="528"/>
      <c r="D18" s="217"/>
      <c r="E18" s="217"/>
      <c r="F18" s="217"/>
      <c r="G18" s="217"/>
      <c r="H18" s="217"/>
      <c r="I18" s="217"/>
      <c r="J18" s="217"/>
      <c r="K18" s="217"/>
      <c r="L18" s="468"/>
      <c r="M18" s="217"/>
      <c r="N18" s="217"/>
      <c r="O18" s="217"/>
      <c r="P18" s="468"/>
      <c r="Q18" s="468"/>
    </row>
    <row r="19" spans="2:17" s="91" customFormat="1" x14ac:dyDescent="0.2">
      <c r="B19" s="209" t="s">
        <v>84</v>
      </c>
      <c r="C19" s="212">
        <v>0</v>
      </c>
      <c r="D19" s="285">
        <v>0</v>
      </c>
      <c r="E19" s="285">
        <v>0</v>
      </c>
      <c r="F19" s="285">
        <v>0</v>
      </c>
      <c r="G19" s="285">
        <v>0</v>
      </c>
      <c r="H19" s="285">
        <v>0</v>
      </c>
      <c r="I19" s="285">
        <v>0</v>
      </c>
      <c r="J19" s="285">
        <v>0</v>
      </c>
      <c r="K19" s="285">
        <v>0</v>
      </c>
      <c r="L19" s="464">
        <v>0</v>
      </c>
      <c r="M19" s="285">
        <v>0</v>
      </c>
      <c r="N19" s="285">
        <v>0</v>
      </c>
      <c r="O19" s="285">
        <v>0</v>
      </c>
      <c r="P19" s="525">
        <f>SUM(D19:O19)</f>
        <v>0</v>
      </c>
      <c r="Q19" s="212">
        <f>SUM(C19:O19)</f>
        <v>0</v>
      </c>
    </row>
    <row r="20" spans="2:17" s="91" customFormat="1" x14ac:dyDescent="0.2">
      <c r="B20" s="209" t="s">
        <v>85</v>
      </c>
      <c r="C20" s="212">
        <v>0</v>
      </c>
      <c r="D20" s="285">
        <v>0</v>
      </c>
      <c r="E20" s="285">
        <v>0</v>
      </c>
      <c r="F20" s="285">
        <v>0</v>
      </c>
      <c r="G20" s="285">
        <v>0</v>
      </c>
      <c r="H20" s="285">
        <v>0</v>
      </c>
      <c r="I20" s="285">
        <v>0</v>
      </c>
      <c r="J20" s="285">
        <v>0</v>
      </c>
      <c r="K20" s="285">
        <v>0</v>
      </c>
      <c r="L20" s="464">
        <v>0</v>
      </c>
      <c r="M20" s="285">
        <v>0</v>
      </c>
      <c r="N20" s="285">
        <v>0</v>
      </c>
      <c r="O20" s="285">
        <v>0</v>
      </c>
      <c r="P20" s="525">
        <f>SUM(D20:O20)</f>
        <v>0</v>
      </c>
      <c r="Q20" s="212">
        <f>SUM(C20:O20)</f>
        <v>0</v>
      </c>
    </row>
    <row r="21" spans="2:17" s="91" customFormat="1" x14ac:dyDescent="0.2">
      <c r="B21" s="209" t="s">
        <v>141</v>
      </c>
      <c r="C21" s="212">
        <v>0</v>
      </c>
      <c r="D21" s="285">
        <v>0</v>
      </c>
      <c r="E21" s="285">
        <v>0</v>
      </c>
      <c r="F21" s="285">
        <v>0</v>
      </c>
      <c r="G21" s="285">
        <v>0</v>
      </c>
      <c r="H21" s="285">
        <v>0</v>
      </c>
      <c r="I21" s="285">
        <v>0</v>
      </c>
      <c r="J21" s="285">
        <v>0</v>
      </c>
      <c r="K21" s="285">
        <v>0</v>
      </c>
      <c r="L21" s="464">
        <v>0</v>
      </c>
      <c r="M21" s="285">
        <v>0</v>
      </c>
      <c r="N21" s="285">
        <v>0</v>
      </c>
      <c r="O21" s="285">
        <v>0</v>
      </c>
      <c r="P21" s="525">
        <f>SUM(D21:O21)</f>
        <v>0</v>
      </c>
      <c r="Q21" s="212">
        <f>SUM(C21:O21)</f>
        <v>0</v>
      </c>
    </row>
    <row r="22" spans="2:17" x14ac:dyDescent="0.2">
      <c r="B22" s="209" t="s">
        <v>283</v>
      </c>
      <c r="C22" s="212">
        <v>0</v>
      </c>
      <c r="D22" s="285">
        <v>0</v>
      </c>
      <c r="E22" s="285">
        <v>0</v>
      </c>
      <c r="F22" s="285">
        <v>0</v>
      </c>
      <c r="G22" s="285">
        <v>0</v>
      </c>
      <c r="H22" s="285">
        <v>0</v>
      </c>
      <c r="I22" s="285">
        <v>0</v>
      </c>
      <c r="J22" s="285">
        <v>0</v>
      </c>
      <c r="K22" s="285">
        <v>0</v>
      </c>
      <c r="L22" s="464">
        <v>0</v>
      </c>
      <c r="M22" s="285">
        <v>0</v>
      </c>
      <c r="N22" s="285">
        <v>0</v>
      </c>
      <c r="O22" s="285">
        <v>0</v>
      </c>
      <c r="P22" s="525">
        <f>SUM(D22:O22)</f>
        <v>0</v>
      </c>
      <c r="Q22" s="212">
        <f>SUM(C22:O22)</f>
        <v>0</v>
      </c>
    </row>
    <row r="23" spans="2:17" x14ac:dyDescent="0.2">
      <c r="B23" s="209" t="s">
        <v>285</v>
      </c>
      <c r="C23" s="212">
        <v>0</v>
      </c>
      <c r="D23" s="285">
        <v>0</v>
      </c>
      <c r="E23" s="285">
        <v>0</v>
      </c>
      <c r="F23" s="285">
        <v>0</v>
      </c>
      <c r="G23" s="285">
        <v>0</v>
      </c>
      <c r="H23" s="285">
        <v>0</v>
      </c>
      <c r="I23" s="285">
        <v>0</v>
      </c>
      <c r="J23" s="285">
        <v>0</v>
      </c>
      <c r="K23" s="285">
        <v>0</v>
      </c>
      <c r="L23" s="464">
        <v>0</v>
      </c>
      <c r="M23" s="285">
        <v>0</v>
      </c>
      <c r="N23" s="285">
        <v>0</v>
      </c>
      <c r="O23" s="285">
        <v>0</v>
      </c>
      <c r="P23" s="525">
        <f>SUM(D23:O23)</f>
        <v>0</v>
      </c>
      <c r="Q23" s="212">
        <f>SUM(C23:O23)</f>
        <v>0</v>
      </c>
    </row>
    <row r="24" spans="2:17" s="91" customFormat="1" x14ac:dyDescent="0.2">
      <c r="B24" s="155" t="s">
        <v>142</v>
      </c>
      <c r="C24" s="527">
        <f t="shared" ref="C24" si="5">SUM(C19:C23)</f>
        <v>0</v>
      </c>
      <c r="D24" s="214">
        <f>SUM(D19:D23)</f>
        <v>0</v>
      </c>
      <c r="E24" s="214">
        <f t="shared" ref="E24:P24" si="6">SUM(E19:E23)</f>
        <v>0</v>
      </c>
      <c r="F24" s="467">
        <f t="shared" si="6"/>
        <v>0</v>
      </c>
      <c r="G24" s="467">
        <f t="shared" si="6"/>
        <v>0</v>
      </c>
      <c r="H24" s="467">
        <f t="shared" si="6"/>
        <v>0</v>
      </c>
      <c r="I24" s="467">
        <f t="shared" si="6"/>
        <v>0</v>
      </c>
      <c r="J24" s="467">
        <f t="shared" si="6"/>
        <v>0</v>
      </c>
      <c r="K24" s="467">
        <f t="shared" si="6"/>
        <v>0</v>
      </c>
      <c r="L24" s="467">
        <f t="shared" si="6"/>
        <v>0</v>
      </c>
      <c r="M24" s="467">
        <f t="shared" si="6"/>
        <v>0</v>
      </c>
      <c r="N24" s="467">
        <f t="shared" si="6"/>
        <v>0</v>
      </c>
      <c r="O24" s="467">
        <f t="shared" si="6"/>
        <v>0</v>
      </c>
      <c r="P24" s="467">
        <f t="shared" si="6"/>
        <v>0</v>
      </c>
      <c r="Q24" s="467">
        <f t="shared" ref="Q24" si="7">SUM(Q19:Q23)</f>
        <v>0</v>
      </c>
    </row>
    <row r="25" spans="2:17" s="91" customFormat="1" x14ac:dyDescent="0.2">
      <c r="B25" s="66"/>
      <c r="C25" s="526"/>
      <c r="D25" s="285"/>
      <c r="E25" s="285"/>
      <c r="F25" s="285"/>
      <c r="G25" s="285"/>
      <c r="H25" s="285"/>
      <c r="I25" s="285"/>
      <c r="J25" s="285"/>
      <c r="K25" s="285"/>
      <c r="L25" s="464"/>
      <c r="M25" s="285"/>
      <c r="N25" s="285"/>
      <c r="O25" s="285"/>
      <c r="P25" s="464"/>
      <c r="Q25" s="464"/>
    </row>
    <row r="26" spans="2:17" s="91" customFormat="1" x14ac:dyDescent="0.2">
      <c r="B26" s="206" t="s">
        <v>143</v>
      </c>
      <c r="C26" s="524"/>
      <c r="D26" s="207"/>
      <c r="E26" s="207"/>
      <c r="F26" s="207"/>
      <c r="G26" s="207"/>
      <c r="H26" s="207"/>
      <c r="I26" s="207"/>
      <c r="J26" s="207"/>
      <c r="K26" s="207"/>
      <c r="L26" s="466"/>
      <c r="M26" s="207"/>
      <c r="N26" s="207"/>
      <c r="O26" s="207"/>
      <c r="P26" s="466"/>
      <c r="Q26" s="466"/>
    </row>
    <row r="27" spans="2:17" s="91" customFormat="1" ht="12.75" customHeight="1" x14ac:dyDescent="0.2">
      <c r="B27" s="209" t="s">
        <v>324</v>
      </c>
      <c r="C27" s="212">
        <v>0</v>
      </c>
      <c r="D27" s="285">
        <v>0</v>
      </c>
      <c r="E27" s="285">
        <v>0</v>
      </c>
      <c r="F27" s="285">
        <v>0</v>
      </c>
      <c r="G27" s="285">
        <v>0</v>
      </c>
      <c r="H27" s="285">
        <v>0</v>
      </c>
      <c r="I27" s="285">
        <v>0</v>
      </c>
      <c r="J27" s="285">
        <v>0</v>
      </c>
      <c r="K27" s="285">
        <v>0</v>
      </c>
      <c r="L27" s="464">
        <v>0</v>
      </c>
      <c r="M27" s="285">
        <v>0</v>
      </c>
      <c r="N27" s="285">
        <v>0</v>
      </c>
      <c r="O27" s="285">
        <v>0</v>
      </c>
      <c r="P27" s="525">
        <f>SUM(D27:O27)</f>
        <v>0</v>
      </c>
      <c r="Q27" s="212">
        <f>SUM(C27:O27)</f>
        <v>0</v>
      </c>
    </row>
    <row r="28" spans="2:17" s="91" customFormat="1" x14ac:dyDescent="0.2">
      <c r="B28" s="155" t="s">
        <v>144</v>
      </c>
      <c r="C28" s="527">
        <f t="shared" ref="C28" si="8">SUM(C27)</f>
        <v>0</v>
      </c>
      <c r="D28" s="214">
        <f>SUM(D27)</f>
        <v>0</v>
      </c>
      <c r="E28" s="214">
        <f t="shared" ref="E28:P28" si="9">SUM(E27)</f>
        <v>0</v>
      </c>
      <c r="F28" s="467">
        <f t="shared" si="9"/>
        <v>0</v>
      </c>
      <c r="G28" s="467">
        <f t="shared" si="9"/>
        <v>0</v>
      </c>
      <c r="H28" s="467">
        <f t="shared" si="9"/>
        <v>0</v>
      </c>
      <c r="I28" s="467">
        <f t="shared" si="9"/>
        <v>0</v>
      </c>
      <c r="J28" s="467">
        <f t="shared" si="9"/>
        <v>0</v>
      </c>
      <c r="K28" s="467">
        <f t="shared" si="9"/>
        <v>0</v>
      </c>
      <c r="L28" s="467">
        <f t="shared" si="9"/>
        <v>0</v>
      </c>
      <c r="M28" s="467">
        <f t="shared" si="9"/>
        <v>0</v>
      </c>
      <c r="N28" s="467">
        <f t="shared" si="9"/>
        <v>0</v>
      </c>
      <c r="O28" s="467">
        <f t="shared" si="9"/>
        <v>0</v>
      </c>
      <c r="P28" s="467">
        <f t="shared" si="9"/>
        <v>0</v>
      </c>
      <c r="Q28" s="467">
        <f t="shared" ref="Q28" si="10">SUM(Q27)</f>
        <v>0</v>
      </c>
    </row>
    <row r="29" spans="2:17" s="91" customFormat="1" x14ac:dyDescent="0.2">
      <c r="B29" s="209"/>
      <c r="C29" s="526"/>
      <c r="D29" s="285"/>
      <c r="E29" s="285"/>
      <c r="F29" s="285"/>
      <c r="G29" s="285"/>
      <c r="H29" s="285"/>
      <c r="I29" s="285"/>
      <c r="J29" s="285"/>
      <c r="K29" s="285"/>
      <c r="L29" s="464"/>
      <c r="M29" s="285"/>
      <c r="N29" s="285"/>
      <c r="O29" s="285"/>
      <c r="P29" s="464"/>
      <c r="Q29" s="464"/>
    </row>
    <row r="30" spans="2:17" x14ac:dyDescent="0.2">
      <c r="B30" s="206" t="s">
        <v>145</v>
      </c>
      <c r="C30" s="528"/>
      <c r="D30" s="217"/>
      <c r="E30" s="217"/>
      <c r="F30" s="217"/>
      <c r="G30" s="217"/>
      <c r="H30" s="217"/>
      <c r="I30" s="217"/>
      <c r="J30" s="217"/>
      <c r="K30" s="217"/>
      <c r="L30" s="468"/>
      <c r="M30" s="217"/>
      <c r="N30" s="217"/>
      <c r="O30" s="217"/>
      <c r="P30" s="468"/>
      <c r="Q30" s="468"/>
    </row>
    <row r="31" spans="2:17" s="91" customFormat="1" x14ac:dyDescent="0.2">
      <c r="B31" s="209" t="s">
        <v>146</v>
      </c>
      <c r="C31" s="212">
        <v>0</v>
      </c>
      <c r="D31" s="526">
        <v>0</v>
      </c>
      <c r="E31" s="464">
        <v>0</v>
      </c>
      <c r="F31" s="526">
        <v>0</v>
      </c>
      <c r="G31" s="526">
        <v>0</v>
      </c>
      <c r="H31" s="526">
        <v>0</v>
      </c>
      <c r="I31" s="464">
        <v>0</v>
      </c>
      <c r="J31" s="464">
        <v>0</v>
      </c>
      <c r="K31" s="464">
        <v>0</v>
      </c>
      <c r="L31" s="464">
        <v>0</v>
      </c>
      <c r="M31" s="464">
        <v>0</v>
      </c>
      <c r="N31" s="464">
        <v>0</v>
      </c>
      <c r="O31" s="464">
        <v>0</v>
      </c>
      <c r="P31" s="525">
        <f t="shared" ref="P31:P36" si="11">SUM(D31:O31)</f>
        <v>0</v>
      </c>
      <c r="Q31" s="212">
        <f t="shared" ref="Q31:Q36" si="12">SUM(C31:O31)</f>
        <v>0</v>
      </c>
    </row>
    <row r="32" spans="2:17" x14ac:dyDescent="0.2">
      <c r="B32" s="209" t="s">
        <v>147</v>
      </c>
      <c r="C32" s="212">
        <v>0</v>
      </c>
      <c r="D32" s="526">
        <v>0</v>
      </c>
      <c r="E32" s="464">
        <v>0</v>
      </c>
      <c r="F32" s="526">
        <v>0</v>
      </c>
      <c r="G32" s="526">
        <v>0</v>
      </c>
      <c r="H32" s="526">
        <v>0</v>
      </c>
      <c r="I32" s="464">
        <v>0</v>
      </c>
      <c r="J32" s="464">
        <v>0</v>
      </c>
      <c r="K32" s="464">
        <v>0</v>
      </c>
      <c r="L32" s="464">
        <v>0</v>
      </c>
      <c r="M32" s="464">
        <v>0</v>
      </c>
      <c r="N32" s="464">
        <v>0</v>
      </c>
      <c r="O32" s="464">
        <v>0</v>
      </c>
      <c r="P32" s="525">
        <f t="shared" si="11"/>
        <v>0</v>
      </c>
      <c r="Q32" s="212">
        <f t="shared" si="12"/>
        <v>0</v>
      </c>
    </row>
    <row r="33" spans="2:17" s="91" customFormat="1" x14ac:dyDescent="0.2">
      <c r="B33" s="209" t="s">
        <v>148</v>
      </c>
      <c r="C33" s="212">
        <v>780361.49</v>
      </c>
      <c r="D33" s="526">
        <v>55417</v>
      </c>
      <c r="E33" s="464">
        <v>15688.37</v>
      </c>
      <c r="F33" s="526">
        <v>147944</v>
      </c>
      <c r="G33" s="526">
        <v>50271.64</v>
      </c>
      <c r="H33" s="526">
        <v>145505.70000000001</v>
      </c>
      <c r="I33" s="526">
        <v>253751.51</v>
      </c>
      <c r="J33" s="464">
        <v>0</v>
      </c>
      <c r="K33" s="464">
        <v>0</v>
      </c>
      <c r="L33" s="464">
        <v>0</v>
      </c>
      <c r="M33" s="464">
        <v>0</v>
      </c>
      <c r="N33" s="464">
        <v>0</v>
      </c>
      <c r="O33" s="464">
        <v>0</v>
      </c>
      <c r="P33" s="525">
        <f t="shared" si="11"/>
        <v>668578.22</v>
      </c>
      <c r="Q33" s="212">
        <f t="shared" si="12"/>
        <v>1448939.71</v>
      </c>
    </row>
    <row r="34" spans="2:17" s="91" customFormat="1" ht="15" x14ac:dyDescent="0.2">
      <c r="B34" s="209" t="s">
        <v>309</v>
      </c>
      <c r="C34" s="212">
        <v>1209455.92</v>
      </c>
      <c r="D34" s="526">
        <v>-308800</v>
      </c>
      <c r="E34" s="464">
        <v>0</v>
      </c>
      <c r="F34" s="526">
        <v>0</v>
      </c>
      <c r="G34" s="526">
        <v>0</v>
      </c>
      <c r="H34" s="526">
        <v>0</v>
      </c>
      <c r="I34" s="464">
        <v>0</v>
      </c>
      <c r="J34" s="464">
        <v>0</v>
      </c>
      <c r="K34" s="464">
        <v>0</v>
      </c>
      <c r="L34" s="464">
        <v>0</v>
      </c>
      <c r="M34" s="464">
        <v>0</v>
      </c>
      <c r="N34" s="464">
        <v>0</v>
      </c>
      <c r="O34" s="464">
        <v>0</v>
      </c>
      <c r="P34" s="525">
        <f t="shared" si="11"/>
        <v>-308800</v>
      </c>
      <c r="Q34" s="212">
        <f t="shared" si="12"/>
        <v>900655.91999999993</v>
      </c>
    </row>
    <row r="35" spans="2:17" s="91" customFormat="1" ht="15" x14ac:dyDescent="0.2">
      <c r="B35" s="209" t="s">
        <v>310</v>
      </c>
      <c r="C35" s="212">
        <v>13505990.300000001</v>
      </c>
      <c r="D35" s="526">
        <v>534250</v>
      </c>
      <c r="E35" s="464">
        <v>866394.61</v>
      </c>
      <c r="F35" s="526">
        <v>1502716</v>
      </c>
      <c r="G35" s="526">
        <v>474922.4</v>
      </c>
      <c r="H35" s="526">
        <v>459670.41</v>
      </c>
      <c r="I35" s="526">
        <v>91274.73</v>
      </c>
      <c r="J35" s="464">
        <v>0</v>
      </c>
      <c r="K35" s="464">
        <v>0</v>
      </c>
      <c r="L35" s="464">
        <v>0</v>
      </c>
      <c r="M35" s="464">
        <v>0</v>
      </c>
      <c r="N35" s="464">
        <v>0</v>
      </c>
      <c r="O35" s="464">
        <v>0</v>
      </c>
      <c r="P35" s="525">
        <f t="shared" si="11"/>
        <v>3929228.15</v>
      </c>
      <c r="Q35" s="212">
        <f t="shared" si="12"/>
        <v>17435218.449999999</v>
      </c>
    </row>
    <row r="36" spans="2:17" s="91" customFormat="1" x14ac:dyDescent="0.2">
      <c r="B36" s="209" t="s">
        <v>121</v>
      </c>
      <c r="C36" s="212">
        <v>0</v>
      </c>
      <c r="D36" s="526">
        <v>0</v>
      </c>
      <c r="E36" s="464">
        <v>0</v>
      </c>
      <c r="F36" s="526">
        <v>0</v>
      </c>
      <c r="G36" s="526">
        <v>0</v>
      </c>
      <c r="H36" s="526">
        <v>0</v>
      </c>
      <c r="I36" s="464">
        <v>0</v>
      </c>
      <c r="J36" s="464">
        <v>0</v>
      </c>
      <c r="K36" s="464">
        <v>0</v>
      </c>
      <c r="L36" s="464">
        <v>0</v>
      </c>
      <c r="M36" s="464">
        <v>0</v>
      </c>
      <c r="N36" s="464">
        <v>0</v>
      </c>
      <c r="O36" s="464">
        <v>0</v>
      </c>
      <c r="P36" s="525">
        <f t="shared" si="11"/>
        <v>0</v>
      </c>
      <c r="Q36" s="212">
        <f t="shared" si="12"/>
        <v>0</v>
      </c>
    </row>
    <row r="37" spans="2:17" s="91" customFormat="1" x14ac:dyDescent="0.2">
      <c r="B37" s="155" t="s">
        <v>149</v>
      </c>
      <c r="C37" s="527">
        <f t="shared" ref="C37" si="13">SUM(C31:C36)</f>
        <v>15495807.710000001</v>
      </c>
      <c r="D37" s="214">
        <f>SUM(D31:D36)</f>
        <v>280867</v>
      </c>
      <c r="E37" s="214">
        <f t="shared" ref="E37:P37" si="14">SUM(E31:E36)</f>
        <v>882082.98</v>
      </c>
      <c r="F37" s="467">
        <f t="shared" si="14"/>
        <v>1650660</v>
      </c>
      <c r="G37" s="467">
        <f t="shared" si="14"/>
        <v>525194.04</v>
      </c>
      <c r="H37" s="467">
        <f t="shared" si="14"/>
        <v>605176.11</v>
      </c>
      <c r="I37" s="467">
        <f t="shared" si="14"/>
        <v>345026.24</v>
      </c>
      <c r="J37" s="467">
        <f t="shared" si="14"/>
        <v>0</v>
      </c>
      <c r="K37" s="467">
        <f t="shared" si="14"/>
        <v>0</v>
      </c>
      <c r="L37" s="467">
        <f t="shared" si="14"/>
        <v>0</v>
      </c>
      <c r="M37" s="467">
        <f t="shared" si="14"/>
        <v>0</v>
      </c>
      <c r="N37" s="467">
        <f t="shared" si="14"/>
        <v>0</v>
      </c>
      <c r="O37" s="467">
        <f t="shared" si="14"/>
        <v>0</v>
      </c>
      <c r="P37" s="467">
        <f t="shared" si="14"/>
        <v>4289006.37</v>
      </c>
      <c r="Q37" s="467">
        <f t="shared" ref="Q37" si="15">SUM(Q31:Q36)</f>
        <v>19784814.079999998</v>
      </c>
    </row>
    <row r="38" spans="2:17" s="91" customFormat="1" x14ac:dyDescent="0.2">
      <c r="B38" s="209"/>
      <c r="C38" s="526"/>
      <c r="D38" s="285"/>
      <c r="E38" s="285"/>
      <c r="F38" s="285"/>
      <c r="G38" s="285"/>
      <c r="H38" s="285"/>
      <c r="I38" s="285"/>
      <c r="J38" s="285"/>
      <c r="K38" s="285"/>
      <c r="L38" s="464"/>
      <c r="M38" s="285"/>
      <c r="N38" s="285"/>
      <c r="O38" s="285"/>
      <c r="P38" s="464"/>
      <c r="Q38" s="464"/>
    </row>
    <row r="39" spans="2:17" s="91" customFormat="1" x14ac:dyDescent="0.2">
      <c r="B39" s="206" t="s">
        <v>150</v>
      </c>
      <c r="C39" s="524"/>
      <c r="D39" s="207"/>
      <c r="E39" s="207"/>
      <c r="F39" s="207"/>
      <c r="G39" s="207"/>
      <c r="H39" s="207"/>
      <c r="I39" s="207"/>
      <c r="J39" s="207"/>
      <c r="K39" s="207"/>
      <c r="L39" s="466"/>
      <c r="M39" s="207"/>
      <c r="N39" s="207"/>
      <c r="O39" s="207"/>
      <c r="P39" s="466"/>
      <c r="Q39" s="466"/>
    </row>
    <row r="40" spans="2:17" s="91" customFormat="1" x14ac:dyDescent="0.2">
      <c r="B40" s="209" t="s">
        <v>151</v>
      </c>
      <c r="C40" s="212">
        <v>92081.049999999988</v>
      </c>
      <c r="D40" s="464">
        <v>0</v>
      </c>
      <c r="E40" s="464">
        <v>0</v>
      </c>
      <c r="F40" s="526">
        <v>389</v>
      </c>
      <c r="G40" s="526">
        <v>-389.37</v>
      </c>
      <c r="H40" s="464">
        <v>0</v>
      </c>
      <c r="I40" s="464">
        <v>0</v>
      </c>
      <c r="J40" s="464">
        <v>0</v>
      </c>
      <c r="K40" s="464">
        <v>0</v>
      </c>
      <c r="L40" s="464">
        <v>0</v>
      </c>
      <c r="M40" s="464">
        <v>0</v>
      </c>
      <c r="N40" s="464">
        <v>0</v>
      </c>
      <c r="O40" s="464">
        <v>0</v>
      </c>
      <c r="P40" s="525">
        <f t="shared" ref="P40:P42" si="16">SUM(D40:O40)</f>
        <v>-0.37000000000000455</v>
      </c>
      <c r="Q40" s="212">
        <f t="shared" ref="Q40:Q42" si="17">SUM(C40:O40)</f>
        <v>92080.68</v>
      </c>
    </row>
    <row r="41" spans="2:17" s="91" customFormat="1" x14ac:dyDescent="0.2">
      <c r="B41" s="209" t="s">
        <v>152</v>
      </c>
      <c r="C41" s="212">
        <v>0</v>
      </c>
      <c r="D41" s="464">
        <v>0</v>
      </c>
      <c r="E41" s="464">
        <v>0</v>
      </c>
      <c r="F41" s="464">
        <v>0</v>
      </c>
      <c r="G41" s="464">
        <v>0</v>
      </c>
      <c r="H41" s="464">
        <v>0</v>
      </c>
      <c r="I41" s="464">
        <v>0</v>
      </c>
      <c r="J41" s="464">
        <v>0</v>
      </c>
      <c r="K41" s="464">
        <v>0</v>
      </c>
      <c r="L41" s="464">
        <v>0</v>
      </c>
      <c r="M41" s="464">
        <v>0</v>
      </c>
      <c r="N41" s="464">
        <v>0</v>
      </c>
      <c r="O41" s="464">
        <v>0</v>
      </c>
      <c r="P41" s="525">
        <f t="shared" si="16"/>
        <v>0</v>
      </c>
      <c r="Q41" s="212">
        <f t="shared" si="17"/>
        <v>0</v>
      </c>
    </row>
    <row r="42" spans="2:17" s="91" customFormat="1" x14ac:dyDescent="0.2">
      <c r="B42" s="209" t="s">
        <v>153</v>
      </c>
      <c r="C42" s="212">
        <v>0</v>
      </c>
      <c r="D42" s="464">
        <v>0</v>
      </c>
      <c r="E42" s="464">
        <v>0</v>
      </c>
      <c r="F42" s="464">
        <v>0</v>
      </c>
      <c r="G42" s="464">
        <v>0</v>
      </c>
      <c r="H42" s="464">
        <v>0</v>
      </c>
      <c r="I42" s="464">
        <v>0</v>
      </c>
      <c r="J42" s="464">
        <v>0</v>
      </c>
      <c r="K42" s="464">
        <v>0</v>
      </c>
      <c r="L42" s="464">
        <v>0</v>
      </c>
      <c r="M42" s="464">
        <v>0</v>
      </c>
      <c r="N42" s="464">
        <v>0</v>
      </c>
      <c r="O42" s="464">
        <v>0</v>
      </c>
      <c r="P42" s="525">
        <f t="shared" si="16"/>
        <v>0</v>
      </c>
      <c r="Q42" s="212">
        <f t="shared" si="17"/>
        <v>0</v>
      </c>
    </row>
    <row r="43" spans="2:17" s="91" customFormat="1" x14ac:dyDescent="0.2">
      <c r="B43" s="155" t="s">
        <v>154</v>
      </c>
      <c r="C43" s="527">
        <f t="shared" ref="C43" si="18">SUM(C40:C42)</f>
        <v>92081.049999999988</v>
      </c>
      <c r="D43" s="214">
        <f>SUM(D40:D42)</f>
        <v>0</v>
      </c>
      <c r="E43" s="214">
        <f t="shared" ref="E43:P43" si="19">SUM(E40:E42)</f>
        <v>0</v>
      </c>
      <c r="F43" s="467">
        <f t="shared" si="19"/>
        <v>389</v>
      </c>
      <c r="G43" s="467">
        <f t="shared" si="19"/>
        <v>-389.37</v>
      </c>
      <c r="H43" s="467">
        <f t="shared" si="19"/>
        <v>0</v>
      </c>
      <c r="I43" s="467">
        <f t="shared" si="19"/>
        <v>0</v>
      </c>
      <c r="J43" s="467">
        <f t="shared" si="19"/>
        <v>0</v>
      </c>
      <c r="K43" s="467">
        <f t="shared" si="19"/>
        <v>0</v>
      </c>
      <c r="L43" s="467">
        <f t="shared" si="19"/>
        <v>0</v>
      </c>
      <c r="M43" s="467">
        <f t="shared" si="19"/>
        <v>0</v>
      </c>
      <c r="N43" s="467">
        <f t="shared" si="19"/>
        <v>0</v>
      </c>
      <c r="O43" s="467">
        <f t="shared" si="19"/>
        <v>0</v>
      </c>
      <c r="P43" s="467">
        <f t="shared" si="19"/>
        <v>-0.37000000000000455</v>
      </c>
      <c r="Q43" s="467">
        <f t="shared" ref="Q43" si="20">SUM(Q40:Q42)</f>
        <v>92080.68</v>
      </c>
    </row>
    <row r="44" spans="2:17" s="91" customFormat="1" x14ac:dyDescent="0.2">
      <c r="B44" s="209"/>
      <c r="C44" s="526"/>
      <c r="D44" s="285"/>
      <c r="E44" s="285"/>
      <c r="F44" s="285"/>
      <c r="G44" s="285"/>
      <c r="H44" s="285"/>
      <c r="I44" s="285"/>
      <c r="J44" s="285"/>
      <c r="K44" s="285"/>
      <c r="L44" s="464"/>
      <c r="M44" s="285"/>
      <c r="N44" s="285"/>
      <c r="O44" s="285"/>
      <c r="P44" s="464"/>
      <c r="Q44" s="464"/>
    </row>
    <row r="45" spans="2:17" s="91" customFormat="1" x14ac:dyDescent="0.2">
      <c r="B45" s="206" t="s">
        <v>155</v>
      </c>
      <c r="C45" s="524"/>
      <c r="D45" s="207"/>
      <c r="E45" s="207"/>
      <c r="F45" s="207"/>
      <c r="G45" s="207"/>
      <c r="H45" s="207"/>
      <c r="I45" s="207"/>
      <c r="J45" s="207"/>
      <c r="K45" s="207"/>
      <c r="L45" s="466"/>
      <c r="M45" s="207"/>
      <c r="N45" s="207"/>
      <c r="O45" s="207"/>
      <c r="P45" s="466"/>
      <c r="Q45" s="466"/>
    </row>
    <row r="46" spans="2:17" s="91" customFormat="1" x14ac:dyDescent="0.2">
      <c r="B46" s="209" t="s">
        <v>156</v>
      </c>
      <c r="C46" s="212">
        <v>44150.9</v>
      </c>
      <c r="D46" s="464">
        <v>0</v>
      </c>
      <c r="E46" s="464">
        <v>0</v>
      </c>
      <c r="F46" s="464">
        <v>0</v>
      </c>
      <c r="G46" s="464">
        <v>0</v>
      </c>
      <c r="H46" s="464">
        <v>0</v>
      </c>
      <c r="I46" s="464">
        <v>0</v>
      </c>
      <c r="J46" s="464">
        <v>0</v>
      </c>
      <c r="K46" s="464">
        <v>0</v>
      </c>
      <c r="L46" s="464">
        <v>0</v>
      </c>
      <c r="M46" s="464">
        <v>0</v>
      </c>
      <c r="N46" s="464">
        <v>0</v>
      </c>
      <c r="O46" s="464">
        <v>0</v>
      </c>
      <c r="P46" s="525">
        <f>SUM(D46:O46)</f>
        <v>0</v>
      </c>
      <c r="Q46" s="212">
        <f>SUM(C46:O46)</f>
        <v>44150.9</v>
      </c>
    </row>
    <row r="47" spans="2:17" s="91" customFormat="1" x14ac:dyDescent="0.2">
      <c r="B47" s="155" t="s">
        <v>157</v>
      </c>
      <c r="C47" s="527">
        <f t="shared" ref="C47" si="21">SUM(C46)</f>
        <v>44150.9</v>
      </c>
      <c r="D47" s="214">
        <f>SUM(D46)</f>
        <v>0</v>
      </c>
      <c r="E47" s="214">
        <f t="shared" ref="E47:P47" si="22">SUM(E46)</f>
        <v>0</v>
      </c>
      <c r="F47" s="467">
        <f t="shared" si="22"/>
        <v>0</v>
      </c>
      <c r="G47" s="467">
        <f t="shared" si="22"/>
        <v>0</v>
      </c>
      <c r="H47" s="467">
        <f t="shared" si="22"/>
        <v>0</v>
      </c>
      <c r="I47" s="467">
        <f t="shared" si="22"/>
        <v>0</v>
      </c>
      <c r="J47" s="467">
        <f t="shared" si="22"/>
        <v>0</v>
      </c>
      <c r="K47" s="467">
        <f t="shared" si="22"/>
        <v>0</v>
      </c>
      <c r="L47" s="467">
        <f t="shared" si="22"/>
        <v>0</v>
      </c>
      <c r="M47" s="467">
        <f t="shared" si="22"/>
        <v>0</v>
      </c>
      <c r="N47" s="467">
        <f t="shared" si="22"/>
        <v>0</v>
      </c>
      <c r="O47" s="467">
        <f t="shared" si="22"/>
        <v>0</v>
      </c>
      <c r="P47" s="467">
        <f t="shared" si="22"/>
        <v>0</v>
      </c>
      <c r="Q47" s="467">
        <f t="shared" ref="Q47" si="23">SUM(Q46)</f>
        <v>44150.9</v>
      </c>
    </row>
    <row r="48" spans="2:17" s="91" customFormat="1" x14ac:dyDescent="0.2">
      <c r="B48" s="209"/>
      <c r="C48" s="526"/>
      <c r="D48" s="285"/>
      <c r="E48" s="285"/>
      <c r="F48" s="285"/>
      <c r="G48" s="285"/>
      <c r="H48" s="285"/>
      <c r="I48" s="285"/>
      <c r="J48" s="285"/>
      <c r="K48" s="285"/>
      <c r="L48" s="464"/>
      <c r="M48" s="285"/>
      <c r="N48" s="285"/>
      <c r="O48" s="285"/>
      <c r="P48" s="464"/>
      <c r="Q48" s="464"/>
    </row>
    <row r="49" spans="2:17" s="91" customFormat="1" x14ac:dyDescent="0.2">
      <c r="B49" s="206" t="s">
        <v>158</v>
      </c>
      <c r="C49" s="524"/>
      <c r="D49" s="207"/>
      <c r="E49" s="207"/>
      <c r="F49" s="207"/>
      <c r="G49" s="207"/>
      <c r="H49" s="207"/>
      <c r="I49" s="207"/>
      <c r="J49" s="207"/>
      <c r="K49" s="207"/>
      <c r="L49" s="466"/>
      <c r="M49" s="207"/>
      <c r="N49" s="207"/>
      <c r="O49" s="207"/>
      <c r="P49" s="466"/>
      <c r="Q49" s="466"/>
    </row>
    <row r="50" spans="2:17" s="91" customFormat="1" x14ac:dyDescent="0.2">
      <c r="B50" s="209" t="s">
        <v>159</v>
      </c>
      <c r="C50" s="212">
        <v>1138676.48</v>
      </c>
      <c r="D50" s="464">
        <v>0</v>
      </c>
      <c r="E50" s="464">
        <v>-86327.71</v>
      </c>
      <c r="F50" s="464">
        <v>0</v>
      </c>
      <c r="G50" s="464">
        <v>0</v>
      </c>
      <c r="H50" s="464">
        <v>0</v>
      </c>
      <c r="I50" s="464">
        <v>0</v>
      </c>
      <c r="J50" s="464">
        <v>0</v>
      </c>
      <c r="K50" s="464">
        <v>0</v>
      </c>
      <c r="L50" s="464">
        <v>0</v>
      </c>
      <c r="M50" s="464">
        <v>0</v>
      </c>
      <c r="N50" s="464">
        <v>0</v>
      </c>
      <c r="O50" s="464">
        <v>0</v>
      </c>
      <c r="P50" s="525">
        <f>SUM(D50:O50)</f>
        <v>-86327.71</v>
      </c>
      <c r="Q50" s="212">
        <f>SUM(C50:O50)</f>
        <v>1052348.77</v>
      </c>
    </row>
    <row r="51" spans="2:17" s="91" customFormat="1" x14ac:dyDescent="0.2">
      <c r="B51" s="155" t="s">
        <v>160</v>
      </c>
      <c r="C51" s="527">
        <f t="shared" ref="C51" si="24">SUM(C50)</f>
        <v>1138676.48</v>
      </c>
      <c r="D51" s="214">
        <f>SUM(D50)</f>
        <v>0</v>
      </c>
      <c r="E51" s="214">
        <f t="shared" ref="E51:P51" si="25">SUM(E50)</f>
        <v>-86327.71</v>
      </c>
      <c r="F51" s="467">
        <f t="shared" si="25"/>
        <v>0</v>
      </c>
      <c r="G51" s="467">
        <f t="shared" si="25"/>
        <v>0</v>
      </c>
      <c r="H51" s="467">
        <f t="shared" si="25"/>
        <v>0</v>
      </c>
      <c r="I51" s="467">
        <f t="shared" si="25"/>
        <v>0</v>
      </c>
      <c r="J51" s="467">
        <f t="shared" si="25"/>
        <v>0</v>
      </c>
      <c r="K51" s="467">
        <f t="shared" si="25"/>
        <v>0</v>
      </c>
      <c r="L51" s="467">
        <f t="shared" si="25"/>
        <v>0</v>
      </c>
      <c r="M51" s="467">
        <f t="shared" si="25"/>
        <v>0</v>
      </c>
      <c r="N51" s="467">
        <f t="shared" si="25"/>
        <v>0</v>
      </c>
      <c r="O51" s="467">
        <f t="shared" si="25"/>
        <v>0</v>
      </c>
      <c r="P51" s="467">
        <f t="shared" si="25"/>
        <v>-86327.71</v>
      </c>
      <c r="Q51" s="467">
        <f t="shared" ref="Q51" si="26">SUM(Q50)</f>
        <v>1052348.77</v>
      </c>
    </row>
    <row r="52" spans="2:17" s="91" customFormat="1" x14ac:dyDescent="0.2">
      <c r="B52" s="209"/>
      <c r="C52" s="526"/>
      <c r="D52" s="213"/>
      <c r="E52" s="213"/>
      <c r="F52" s="213"/>
      <c r="G52" s="213"/>
      <c r="H52" s="213"/>
      <c r="I52" s="213"/>
      <c r="J52" s="213"/>
      <c r="K52" s="213"/>
      <c r="L52" s="465"/>
      <c r="M52" s="213"/>
      <c r="N52" s="213"/>
      <c r="O52" s="213"/>
      <c r="P52" s="465"/>
      <c r="Q52" s="464"/>
    </row>
    <row r="53" spans="2:17" s="91" customFormat="1" x14ac:dyDescent="0.2">
      <c r="B53" s="206" t="s">
        <v>161</v>
      </c>
      <c r="C53" s="524"/>
      <c r="D53" s="207"/>
      <c r="E53" s="207"/>
      <c r="F53" s="207"/>
      <c r="G53" s="207"/>
      <c r="H53" s="207"/>
      <c r="I53" s="207"/>
      <c r="J53" s="207"/>
      <c r="K53" s="207"/>
      <c r="L53" s="466"/>
      <c r="M53" s="207"/>
      <c r="N53" s="207"/>
      <c r="O53" s="207"/>
      <c r="P53" s="466"/>
      <c r="Q53" s="466"/>
    </row>
    <row r="54" spans="2:17" s="91" customFormat="1" x14ac:dyDescent="0.2">
      <c r="B54" s="209" t="s">
        <v>162</v>
      </c>
      <c r="C54" s="212">
        <v>0</v>
      </c>
      <c r="D54" s="464">
        <v>0</v>
      </c>
      <c r="E54" s="464">
        <v>0</v>
      </c>
      <c r="F54" s="464">
        <v>0</v>
      </c>
      <c r="G54" s="464">
        <v>0</v>
      </c>
      <c r="H54" s="464">
        <v>0</v>
      </c>
      <c r="I54" s="464">
        <v>0</v>
      </c>
      <c r="J54" s="464">
        <v>0</v>
      </c>
      <c r="K54" s="464">
        <v>0</v>
      </c>
      <c r="L54" s="464">
        <v>0</v>
      </c>
      <c r="M54" s="464">
        <v>0</v>
      </c>
      <c r="N54" s="464">
        <v>0</v>
      </c>
      <c r="O54" s="464">
        <v>0</v>
      </c>
      <c r="P54" s="525">
        <f t="shared" ref="P54:P56" si="27">SUM(D54:O54)</f>
        <v>0</v>
      </c>
      <c r="Q54" s="212">
        <f t="shared" ref="Q54:Q56" si="28">SUM(C54:O54)</f>
        <v>0</v>
      </c>
    </row>
    <row r="55" spans="2:17" s="91" customFormat="1" x14ac:dyDescent="0.2">
      <c r="B55" s="209" t="s">
        <v>163</v>
      </c>
      <c r="C55" s="212">
        <v>0</v>
      </c>
      <c r="D55" s="464">
        <v>0</v>
      </c>
      <c r="E55" s="464">
        <v>0</v>
      </c>
      <c r="F55" s="464">
        <v>0</v>
      </c>
      <c r="G55" s="464">
        <v>0</v>
      </c>
      <c r="H55" s="464">
        <v>0</v>
      </c>
      <c r="I55" s="464">
        <v>0</v>
      </c>
      <c r="J55" s="464">
        <v>0</v>
      </c>
      <c r="K55" s="464">
        <v>0</v>
      </c>
      <c r="L55" s="464">
        <v>0</v>
      </c>
      <c r="M55" s="464">
        <v>0</v>
      </c>
      <c r="N55" s="464">
        <v>0</v>
      </c>
      <c r="O55" s="464">
        <v>0</v>
      </c>
      <c r="P55" s="525">
        <f t="shared" si="27"/>
        <v>0</v>
      </c>
      <c r="Q55" s="212">
        <f t="shared" si="28"/>
        <v>0</v>
      </c>
    </row>
    <row r="56" spans="2:17" s="91" customFormat="1" x14ac:dyDescent="0.2">
      <c r="B56" s="209" t="s">
        <v>164</v>
      </c>
      <c r="C56" s="212">
        <v>141941.20000000001</v>
      </c>
      <c r="D56" s="526">
        <v>10084</v>
      </c>
      <c r="E56" s="464">
        <v>7440.2</v>
      </c>
      <c r="F56" s="526">
        <v>2725</v>
      </c>
      <c r="G56" s="526">
        <v>334.82</v>
      </c>
      <c r="H56" s="464">
        <v>0</v>
      </c>
      <c r="I56" s="464">
        <v>0</v>
      </c>
      <c r="J56" s="464">
        <v>0</v>
      </c>
      <c r="K56" s="464">
        <v>0</v>
      </c>
      <c r="L56" s="464">
        <v>0</v>
      </c>
      <c r="M56" s="464">
        <v>0</v>
      </c>
      <c r="N56" s="464">
        <v>0</v>
      </c>
      <c r="O56" s="464">
        <v>0</v>
      </c>
      <c r="P56" s="525">
        <f t="shared" si="27"/>
        <v>20584.02</v>
      </c>
      <c r="Q56" s="212">
        <f t="shared" si="28"/>
        <v>162525.22000000003</v>
      </c>
    </row>
    <row r="57" spans="2:17" s="91" customFormat="1" x14ac:dyDescent="0.2">
      <c r="B57" s="155" t="s">
        <v>165</v>
      </c>
      <c r="C57" s="527">
        <f t="shared" ref="C57" si="29">SUM(C54:C56)</f>
        <v>141941.20000000001</v>
      </c>
      <c r="D57" s="214">
        <f>SUM(D54:D56)</f>
        <v>10084</v>
      </c>
      <c r="E57" s="214">
        <f>SUM(E54:E56)</f>
        <v>7440.2</v>
      </c>
      <c r="F57" s="467">
        <f t="shared" ref="F57:P57" si="30">SUM(F54:F56)</f>
        <v>2725</v>
      </c>
      <c r="G57" s="467">
        <f t="shared" si="30"/>
        <v>334.82</v>
      </c>
      <c r="H57" s="467">
        <f t="shared" si="30"/>
        <v>0</v>
      </c>
      <c r="I57" s="467">
        <f t="shared" si="30"/>
        <v>0</v>
      </c>
      <c r="J57" s="467">
        <f t="shared" si="30"/>
        <v>0</v>
      </c>
      <c r="K57" s="467">
        <f t="shared" si="30"/>
        <v>0</v>
      </c>
      <c r="L57" s="467">
        <f t="shared" si="30"/>
        <v>0</v>
      </c>
      <c r="M57" s="467">
        <f t="shared" si="30"/>
        <v>0</v>
      </c>
      <c r="N57" s="467">
        <f t="shared" si="30"/>
        <v>0</v>
      </c>
      <c r="O57" s="467">
        <f t="shared" si="30"/>
        <v>0</v>
      </c>
      <c r="P57" s="467">
        <f t="shared" si="30"/>
        <v>20584.02</v>
      </c>
      <c r="Q57" s="467">
        <f t="shared" ref="Q57" si="31">SUM(Q54:Q56)</f>
        <v>162525.22000000003</v>
      </c>
    </row>
    <row r="58" spans="2:17" s="91" customFormat="1" x14ac:dyDescent="0.2">
      <c r="B58" s="209"/>
      <c r="C58" s="526"/>
      <c r="D58" s="213"/>
      <c r="E58" s="213"/>
      <c r="F58" s="213"/>
      <c r="G58" s="213"/>
      <c r="H58" s="213"/>
      <c r="I58" s="213"/>
      <c r="J58" s="213"/>
      <c r="K58" s="213"/>
      <c r="L58" s="465"/>
      <c r="M58" s="213"/>
      <c r="N58" s="213"/>
      <c r="O58" s="213"/>
      <c r="P58" s="465"/>
      <c r="Q58" s="464"/>
    </row>
    <row r="59" spans="2:17" s="91" customFormat="1" x14ac:dyDescent="0.2">
      <c r="B59" s="206" t="s">
        <v>166</v>
      </c>
      <c r="C59" s="524"/>
      <c r="D59" s="207"/>
      <c r="E59" s="207"/>
      <c r="F59" s="207"/>
      <c r="G59" s="207"/>
      <c r="H59" s="207"/>
      <c r="I59" s="207"/>
      <c r="J59" s="207"/>
      <c r="K59" s="207"/>
      <c r="L59" s="466"/>
      <c r="M59" s="207"/>
      <c r="N59" s="207"/>
      <c r="O59" s="207"/>
      <c r="P59" s="466"/>
      <c r="Q59" s="466"/>
    </row>
    <row r="60" spans="2:17" s="91" customFormat="1" x14ac:dyDescent="0.2">
      <c r="B60" s="209" t="s">
        <v>167</v>
      </c>
      <c r="C60" s="212">
        <v>0</v>
      </c>
      <c r="D60" s="526">
        <v>0</v>
      </c>
      <c r="E60" s="464">
        <v>0</v>
      </c>
      <c r="F60" s="464">
        <v>0</v>
      </c>
      <c r="G60" s="464">
        <v>0</v>
      </c>
      <c r="H60" s="464">
        <v>0</v>
      </c>
      <c r="I60" s="464">
        <v>0</v>
      </c>
      <c r="J60" s="464">
        <v>0</v>
      </c>
      <c r="K60" s="464">
        <v>0</v>
      </c>
      <c r="L60" s="464">
        <v>0</v>
      </c>
      <c r="M60" s="464">
        <v>0</v>
      </c>
      <c r="N60" s="464">
        <v>0</v>
      </c>
      <c r="O60" s="464">
        <v>0</v>
      </c>
      <c r="P60" s="525">
        <f t="shared" ref="P60:P66" si="32">SUM(D60:O60)</f>
        <v>0</v>
      </c>
      <c r="Q60" s="212">
        <f t="shared" ref="Q60:Q66" si="33">SUM(C60:O60)</f>
        <v>0</v>
      </c>
    </row>
    <row r="61" spans="2:17" s="91" customFormat="1" x14ac:dyDescent="0.2">
      <c r="B61" s="209" t="s">
        <v>168</v>
      </c>
      <c r="C61" s="212">
        <v>0</v>
      </c>
      <c r="D61" s="526">
        <v>0</v>
      </c>
      <c r="E61" s="464">
        <v>0</v>
      </c>
      <c r="F61" s="464">
        <v>0</v>
      </c>
      <c r="G61" s="464">
        <v>0</v>
      </c>
      <c r="H61" s="464">
        <v>0</v>
      </c>
      <c r="I61" s="464">
        <v>0</v>
      </c>
      <c r="J61" s="464">
        <v>0</v>
      </c>
      <c r="K61" s="464">
        <v>0</v>
      </c>
      <c r="L61" s="464">
        <v>0</v>
      </c>
      <c r="M61" s="464">
        <v>0</v>
      </c>
      <c r="N61" s="464">
        <v>0</v>
      </c>
      <c r="O61" s="464">
        <v>0</v>
      </c>
      <c r="P61" s="525">
        <f t="shared" si="32"/>
        <v>0</v>
      </c>
      <c r="Q61" s="212">
        <f t="shared" si="33"/>
        <v>0</v>
      </c>
    </row>
    <row r="62" spans="2:17" s="91" customFormat="1" x14ac:dyDescent="0.2">
      <c r="B62" s="209" t="s">
        <v>171</v>
      </c>
      <c r="C62" s="212">
        <v>7420.87</v>
      </c>
      <c r="D62" s="526">
        <v>0</v>
      </c>
      <c r="E62" s="464">
        <v>0</v>
      </c>
      <c r="F62" s="464">
        <v>0</v>
      </c>
      <c r="G62" s="464">
        <v>0</v>
      </c>
      <c r="H62" s="464">
        <v>0</v>
      </c>
      <c r="I62" s="464">
        <v>0</v>
      </c>
      <c r="J62" s="464">
        <v>0</v>
      </c>
      <c r="K62" s="464">
        <v>0</v>
      </c>
      <c r="L62" s="464">
        <v>0</v>
      </c>
      <c r="M62" s="464">
        <v>0</v>
      </c>
      <c r="N62" s="464">
        <v>0</v>
      </c>
      <c r="O62" s="464">
        <v>0</v>
      </c>
      <c r="P62" s="525">
        <f t="shared" si="32"/>
        <v>0</v>
      </c>
      <c r="Q62" s="212">
        <f t="shared" si="33"/>
        <v>7420.87</v>
      </c>
    </row>
    <row r="63" spans="2:17" s="91" customFormat="1" x14ac:dyDescent="0.2">
      <c r="B63" s="209" t="s">
        <v>169</v>
      </c>
      <c r="C63" s="212">
        <v>5942.35</v>
      </c>
      <c r="D63" s="526">
        <v>0</v>
      </c>
      <c r="E63" s="464">
        <v>0</v>
      </c>
      <c r="F63" s="464">
        <v>0</v>
      </c>
      <c r="G63" s="464">
        <v>0</v>
      </c>
      <c r="H63" s="464">
        <v>0</v>
      </c>
      <c r="I63" s="464">
        <v>0</v>
      </c>
      <c r="J63" s="464">
        <v>0</v>
      </c>
      <c r="K63" s="464">
        <v>0</v>
      </c>
      <c r="L63" s="464">
        <v>0</v>
      </c>
      <c r="M63" s="464">
        <v>0</v>
      </c>
      <c r="N63" s="464">
        <v>0</v>
      </c>
      <c r="O63" s="464">
        <v>0</v>
      </c>
      <c r="P63" s="525">
        <f t="shared" si="32"/>
        <v>0</v>
      </c>
      <c r="Q63" s="212">
        <f t="shared" si="33"/>
        <v>5942.35</v>
      </c>
    </row>
    <row r="64" spans="2:17" s="91" customFormat="1" x14ac:dyDescent="0.2">
      <c r="B64" s="209" t="s">
        <v>170</v>
      </c>
      <c r="C64" s="212">
        <v>2331.0700000000002</v>
      </c>
      <c r="D64" s="526">
        <v>822</v>
      </c>
      <c r="E64" s="464">
        <v>0</v>
      </c>
      <c r="F64" s="464">
        <v>0</v>
      </c>
      <c r="G64" s="464">
        <v>0</v>
      </c>
      <c r="H64" s="464">
        <v>0</v>
      </c>
      <c r="I64" s="464">
        <v>0</v>
      </c>
      <c r="J64" s="464">
        <v>0</v>
      </c>
      <c r="K64" s="464">
        <v>0</v>
      </c>
      <c r="L64" s="464">
        <v>0</v>
      </c>
      <c r="M64" s="464">
        <v>0</v>
      </c>
      <c r="N64" s="464">
        <v>0</v>
      </c>
      <c r="O64" s="464">
        <v>0</v>
      </c>
      <c r="P64" s="525">
        <f t="shared" si="32"/>
        <v>822</v>
      </c>
      <c r="Q64" s="212">
        <f t="shared" si="33"/>
        <v>3153.07</v>
      </c>
    </row>
    <row r="65" spans="2:17" s="91" customFormat="1" x14ac:dyDescent="0.2">
      <c r="B65" s="209" t="s">
        <v>108</v>
      </c>
      <c r="C65" s="212">
        <v>88555.25</v>
      </c>
      <c r="D65" s="526">
        <v>14558</v>
      </c>
      <c r="E65" s="464">
        <v>861.11</v>
      </c>
      <c r="F65" s="464">
        <v>0</v>
      </c>
      <c r="G65" s="464">
        <v>0</v>
      </c>
      <c r="H65" s="464">
        <v>0</v>
      </c>
      <c r="I65" s="464">
        <v>0</v>
      </c>
      <c r="J65" s="464">
        <v>0</v>
      </c>
      <c r="K65" s="464">
        <v>0</v>
      </c>
      <c r="L65" s="464">
        <v>0</v>
      </c>
      <c r="M65" s="464">
        <v>0</v>
      </c>
      <c r="N65" s="464">
        <v>0</v>
      </c>
      <c r="O65" s="464">
        <v>0</v>
      </c>
      <c r="P65" s="525">
        <f t="shared" si="32"/>
        <v>15419.11</v>
      </c>
      <c r="Q65" s="212">
        <f t="shared" si="33"/>
        <v>103974.36</v>
      </c>
    </row>
    <row r="66" spans="2:17" s="91" customFormat="1" x14ac:dyDescent="0.2">
      <c r="B66" s="209" t="s">
        <v>172</v>
      </c>
      <c r="C66" s="212">
        <v>0</v>
      </c>
      <c r="D66" s="526">
        <v>0</v>
      </c>
      <c r="E66" s="464">
        <v>0</v>
      </c>
      <c r="F66" s="464">
        <v>0</v>
      </c>
      <c r="G66" s="464">
        <v>0</v>
      </c>
      <c r="H66" s="464">
        <v>0</v>
      </c>
      <c r="I66" s="464">
        <v>0</v>
      </c>
      <c r="J66" s="464">
        <v>0</v>
      </c>
      <c r="K66" s="464">
        <v>0</v>
      </c>
      <c r="L66" s="464">
        <v>0</v>
      </c>
      <c r="M66" s="464">
        <v>0</v>
      </c>
      <c r="N66" s="464">
        <v>0</v>
      </c>
      <c r="O66" s="464">
        <v>0</v>
      </c>
      <c r="P66" s="525">
        <f t="shared" si="32"/>
        <v>0</v>
      </c>
      <c r="Q66" s="212">
        <f t="shared" si="33"/>
        <v>0</v>
      </c>
    </row>
    <row r="67" spans="2:17" s="91" customFormat="1" x14ac:dyDescent="0.2">
      <c r="B67" s="155" t="s">
        <v>173</v>
      </c>
      <c r="C67" s="527">
        <f t="shared" ref="C67" si="34">SUM(C60:C66)</f>
        <v>104249.54000000001</v>
      </c>
      <c r="D67" s="214">
        <f>SUM(D60:D66)</f>
        <v>15380</v>
      </c>
      <c r="E67" s="214">
        <f t="shared" ref="E67:P67" si="35">SUM(E60:E66)</f>
        <v>861.11</v>
      </c>
      <c r="F67" s="467">
        <f t="shared" si="35"/>
        <v>0</v>
      </c>
      <c r="G67" s="467">
        <f t="shared" si="35"/>
        <v>0</v>
      </c>
      <c r="H67" s="467">
        <f t="shared" si="35"/>
        <v>0</v>
      </c>
      <c r="I67" s="467">
        <f t="shared" si="35"/>
        <v>0</v>
      </c>
      <c r="J67" s="467">
        <f t="shared" si="35"/>
        <v>0</v>
      </c>
      <c r="K67" s="467">
        <f t="shared" si="35"/>
        <v>0</v>
      </c>
      <c r="L67" s="467">
        <f t="shared" si="35"/>
        <v>0</v>
      </c>
      <c r="M67" s="467">
        <f t="shared" si="35"/>
        <v>0</v>
      </c>
      <c r="N67" s="467">
        <f t="shared" si="35"/>
        <v>0</v>
      </c>
      <c r="O67" s="467">
        <f t="shared" si="35"/>
        <v>0</v>
      </c>
      <c r="P67" s="467">
        <f t="shared" si="35"/>
        <v>16241.11</v>
      </c>
      <c r="Q67" s="467">
        <f t="shared" ref="Q67" si="36">SUM(Q60:Q66)</f>
        <v>120490.65</v>
      </c>
    </row>
    <row r="68" spans="2:17" s="91" customFormat="1" x14ac:dyDescent="0.2">
      <c r="B68" s="66"/>
      <c r="C68" s="526"/>
      <c r="D68" s="285"/>
      <c r="E68" s="285"/>
      <c r="F68" s="285"/>
      <c r="G68" s="285"/>
      <c r="H68" s="285"/>
      <c r="I68" s="285"/>
      <c r="J68" s="285"/>
      <c r="K68" s="285"/>
      <c r="L68" s="464"/>
      <c r="M68" s="285"/>
      <c r="N68" s="285"/>
      <c r="O68" s="285"/>
      <c r="P68" s="464"/>
      <c r="Q68" s="464"/>
    </row>
    <row r="69" spans="2:17" s="91" customFormat="1" x14ac:dyDescent="0.2">
      <c r="B69" s="206" t="s">
        <v>174</v>
      </c>
      <c r="C69" s="524"/>
      <c r="D69" s="207"/>
      <c r="E69" s="207"/>
      <c r="F69" s="207"/>
      <c r="G69" s="207"/>
      <c r="H69" s="207"/>
      <c r="I69" s="207"/>
      <c r="J69" s="207"/>
      <c r="K69" s="207"/>
      <c r="L69" s="466"/>
      <c r="M69" s="207"/>
      <c r="N69" s="207"/>
      <c r="O69" s="207"/>
      <c r="P69" s="466"/>
      <c r="Q69" s="466"/>
    </row>
    <row r="70" spans="2:17" x14ac:dyDescent="0.2">
      <c r="B70" s="209" t="s">
        <v>179</v>
      </c>
      <c r="C70" s="212">
        <v>0</v>
      </c>
      <c r="D70" s="526">
        <v>0</v>
      </c>
      <c r="E70" s="464">
        <v>0</v>
      </c>
      <c r="F70" s="464">
        <v>0</v>
      </c>
      <c r="G70" s="464">
        <v>0</v>
      </c>
      <c r="H70" s="464">
        <v>0</v>
      </c>
      <c r="I70" s="464">
        <v>0</v>
      </c>
      <c r="J70" s="464">
        <v>0</v>
      </c>
      <c r="K70" s="464">
        <v>0</v>
      </c>
      <c r="L70" s="464">
        <v>0</v>
      </c>
      <c r="M70" s="464">
        <v>0</v>
      </c>
      <c r="N70" s="464">
        <v>0</v>
      </c>
      <c r="O70" s="464">
        <v>0</v>
      </c>
      <c r="P70" s="525">
        <f t="shared" ref="P70:P77" si="37">SUM(D70:O70)</f>
        <v>0</v>
      </c>
      <c r="Q70" s="212">
        <f t="shared" ref="Q70:Q77" si="38">SUM(C70:O70)</f>
        <v>0</v>
      </c>
    </row>
    <row r="71" spans="2:17" x14ac:dyDescent="0.2">
      <c r="B71" s="209" t="s">
        <v>116</v>
      </c>
      <c r="C71" s="212">
        <v>195170.22</v>
      </c>
      <c r="D71" s="526">
        <v>-74171</v>
      </c>
      <c r="E71" s="464">
        <v>74133.960000000006</v>
      </c>
      <c r="F71" s="464">
        <v>4867</v>
      </c>
      <c r="G71" s="464">
        <v>0</v>
      </c>
      <c r="H71" s="464">
        <v>0</v>
      </c>
      <c r="I71" s="464">
        <v>0</v>
      </c>
      <c r="J71" s="464">
        <v>0</v>
      </c>
      <c r="K71" s="464">
        <v>0</v>
      </c>
      <c r="L71" s="464">
        <v>0</v>
      </c>
      <c r="M71" s="464">
        <v>0</v>
      </c>
      <c r="N71" s="464">
        <v>0</v>
      </c>
      <c r="O71" s="464">
        <v>0</v>
      </c>
      <c r="P71" s="525">
        <f t="shared" si="37"/>
        <v>4829.9600000000064</v>
      </c>
      <c r="Q71" s="212">
        <f t="shared" si="38"/>
        <v>200000.18</v>
      </c>
    </row>
    <row r="72" spans="2:17" x14ac:dyDescent="0.2">
      <c r="B72" s="209" t="s">
        <v>177</v>
      </c>
      <c r="C72" s="212">
        <v>0</v>
      </c>
      <c r="D72" s="526">
        <v>0</v>
      </c>
      <c r="E72" s="464">
        <v>0</v>
      </c>
      <c r="F72" s="464">
        <v>0</v>
      </c>
      <c r="G72" s="464">
        <v>0</v>
      </c>
      <c r="H72" s="464">
        <v>0</v>
      </c>
      <c r="I72" s="464">
        <v>0</v>
      </c>
      <c r="J72" s="464">
        <v>0</v>
      </c>
      <c r="K72" s="464">
        <v>0</v>
      </c>
      <c r="L72" s="464">
        <v>0</v>
      </c>
      <c r="M72" s="464">
        <v>0</v>
      </c>
      <c r="N72" s="464">
        <v>0</v>
      </c>
      <c r="O72" s="464">
        <v>0</v>
      </c>
      <c r="P72" s="525">
        <f t="shared" si="37"/>
        <v>0</v>
      </c>
      <c r="Q72" s="212">
        <f t="shared" si="38"/>
        <v>0</v>
      </c>
    </row>
    <row r="73" spans="2:17" x14ac:dyDescent="0.2">
      <c r="B73" s="209" t="s">
        <v>175</v>
      </c>
      <c r="C73" s="212">
        <v>35788.82</v>
      </c>
      <c r="D73" s="526">
        <v>0</v>
      </c>
      <c r="E73" s="464">
        <v>0</v>
      </c>
      <c r="F73" s="526">
        <v>0</v>
      </c>
      <c r="G73" s="464">
        <v>0</v>
      </c>
      <c r="H73" s="464">
        <v>0</v>
      </c>
      <c r="I73" s="464">
        <v>0</v>
      </c>
      <c r="J73" s="464">
        <v>0</v>
      </c>
      <c r="K73" s="464">
        <v>0</v>
      </c>
      <c r="L73" s="464">
        <v>0</v>
      </c>
      <c r="M73" s="464">
        <v>0</v>
      </c>
      <c r="N73" s="464">
        <v>0</v>
      </c>
      <c r="O73" s="464">
        <v>0</v>
      </c>
      <c r="P73" s="525">
        <f t="shared" si="37"/>
        <v>0</v>
      </c>
      <c r="Q73" s="212">
        <f t="shared" si="38"/>
        <v>35788.82</v>
      </c>
    </row>
    <row r="74" spans="2:17" x14ac:dyDescent="0.2">
      <c r="B74" s="209" t="s">
        <v>176</v>
      </c>
      <c r="C74" s="212">
        <v>10251</v>
      </c>
      <c r="D74" s="526">
        <v>0</v>
      </c>
      <c r="E74" s="464">
        <v>0</v>
      </c>
      <c r="F74" s="464">
        <v>0</v>
      </c>
      <c r="G74" s="464">
        <v>0</v>
      </c>
      <c r="H74" s="464">
        <v>0</v>
      </c>
      <c r="I74" s="464">
        <v>0</v>
      </c>
      <c r="J74" s="464">
        <v>0</v>
      </c>
      <c r="K74" s="464">
        <v>0</v>
      </c>
      <c r="L74" s="464">
        <v>0</v>
      </c>
      <c r="M74" s="464">
        <v>0</v>
      </c>
      <c r="N74" s="464">
        <v>0</v>
      </c>
      <c r="O74" s="464">
        <v>0</v>
      </c>
      <c r="P74" s="525">
        <f t="shared" si="37"/>
        <v>0</v>
      </c>
      <c r="Q74" s="212">
        <f t="shared" si="38"/>
        <v>10251</v>
      </c>
    </row>
    <row r="75" spans="2:17" x14ac:dyDescent="0.2">
      <c r="B75" s="209" t="s">
        <v>181</v>
      </c>
      <c r="C75" s="212">
        <v>7530.52</v>
      </c>
      <c r="D75" s="526">
        <v>0</v>
      </c>
      <c r="E75" s="464">
        <v>0</v>
      </c>
      <c r="F75" s="464">
        <v>0</v>
      </c>
      <c r="G75" s="464">
        <v>0</v>
      </c>
      <c r="H75" s="464">
        <v>0</v>
      </c>
      <c r="I75" s="464">
        <v>0</v>
      </c>
      <c r="J75" s="464">
        <v>0</v>
      </c>
      <c r="K75" s="464">
        <v>0</v>
      </c>
      <c r="L75" s="464">
        <v>0</v>
      </c>
      <c r="M75" s="464">
        <v>0</v>
      </c>
      <c r="N75" s="464">
        <v>0</v>
      </c>
      <c r="O75" s="464">
        <v>0</v>
      </c>
      <c r="P75" s="525">
        <f t="shared" si="37"/>
        <v>0</v>
      </c>
      <c r="Q75" s="212">
        <f t="shared" si="38"/>
        <v>7530.52</v>
      </c>
    </row>
    <row r="76" spans="2:17" x14ac:dyDescent="0.2">
      <c r="B76" s="209" t="s">
        <v>180</v>
      </c>
      <c r="C76" s="212">
        <v>0</v>
      </c>
      <c r="D76" s="526">
        <v>0</v>
      </c>
      <c r="E76" s="464">
        <v>0</v>
      </c>
      <c r="F76" s="464">
        <v>0</v>
      </c>
      <c r="G76" s="464">
        <v>0</v>
      </c>
      <c r="H76" s="464">
        <v>0</v>
      </c>
      <c r="I76" s="464">
        <v>0</v>
      </c>
      <c r="J76" s="464">
        <v>0</v>
      </c>
      <c r="K76" s="464">
        <v>0</v>
      </c>
      <c r="L76" s="464">
        <v>0</v>
      </c>
      <c r="M76" s="464">
        <v>0</v>
      </c>
      <c r="N76" s="464">
        <v>0</v>
      </c>
      <c r="O76" s="464">
        <v>0</v>
      </c>
      <c r="P76" s="525">
        <f t="shared" si="37"/>
        <v>0</v>
      </c>
      <c r="Q76" s="212">
        <f t="shared" si="38"/>
        <v>0</v>
      </c>
    </row>
    <row r="77" spans="2:17" x14ac:dyDescent="0.2">
      <c r="B77" s="209" t="s">
        <v>178</v>
      </c>
      <c r="C77" s="212">
        <v>0</v>
      </c>
      <c r="D77" s="526">
        <v>0</v>
      </c>
      <c r="E77" s="464">
        <v>0</v>
      </c>
      <c r="F77" s="464">
        <v>0</v>
      </c>
      <c r="G77" s="464">
        <v>0</v>
      </c>
      <c r="H77" s="464">
        <v>0</v>
      </c>
      <c r="I77" s="464">
        <v>0</v>
      </c>
      <c r="J77" s="464">
        <v>0</v>
      </c>
      <c r="K77" s="464">
        <v>0</v>
      </c>
      <c r="L77" s="464">
        <v>0</v>
      </c>
      <c r="M77" s="464">
        <v>0</v>
      </c>
      <c r="N77" s="464">
        <v>0</v>
      </c>
      <c r="O77" s="464">
        <v>0</v>
      </c>
      <c r="P77" s="525">
        <f t="shared" si="37"/>
        <v>0</v>
      </c>
      <c r="Q77" s="212">
        <f t="shared" si="38"/>
        <v>0</v>
      </c>
    </row>
    <row r="78" spans="2:17" s="91" customFormat="1" x14ac:dyDescent="0.2">
      <c r="B78" s="155" t="s">
        <v>182</v>
      </c>
      <c r="C78" s="527">
        <f t="shared" ref="C78" si="39">SUM(C70:C77)</f>
        <v>248740.56</v>
      </c>
      <c r="D78" s="214">
        <f>SUM(D70:D77)</f>
        <v>-74171</v>
      </c>
      <c r="E78" s="214">
        <f t="shared" ref="E78:P78" si="40">SUM(E70:E77)</f>
        <v>74133.960000000006</v>
      </c>
      <c r="F78" s="467">
        <f t="shared" si="40"/>
        <v>4867</v>
      </c>
      <c r="G78" s="467">
        <f t="shared" si="40"/>
        <v>0</v>
      </c>
      <c r="H78" s="467">
        <f t="shared" si="40"/>
        <v>0</v>
      </c>
      <c r="I78" s="467">
        <f t="shared" si="40"/>
        <v>0</v>
      </c>
      <c r="J78" s="467">
        <f t="shared" si="40"/>
        <v>0</v>
      </c>
      <c r="K78" s="467">
        <f t="shared" si="40"/>
        <v>0</v>
      </c>
      <c r="L78" s="467">
        <f t="shared" si="40"/>
        <v>0</v>
      </c>
      <c r="M78" s="467">
        <f t="shared" si="40"/>
        <v>0</v>
      </c>
      <c r="N78" s="467">
        <f t="shared" si="40"/>
        <v>0</v>
      </c>
      <c r="O78" s="467">
        <f t="shared" si="40"/>
        <v>0</v>
      </c>
      <c r="P78" s="467">
        <f t="shared" si="40"/>
        <v>4829.9600000000064</v>
      </c>
      <c r="Q78" s="467">
        <f t="shared" ref="Q78" si="41">SUM(Q70:Q77)</f>
        <v>253570.52</v>
      </c>
    </row>
    <row r="79" spans="2:17" s="91" customFormat="1" x14ac:dyDescent="0.2">
      <c r="B79" s="66"/>
      <c r="C79" s="526"/>
      <c r="D79" s="285"/>
      <c r="E79" s="285"/>
      <c r="F79" s="285"/>
      <c r="G79" s="285"/>
      <c r="H79" s="285"/>
      <c r="I79" s="285"/>
      <c r="J79" s="285"/>
      <c r="K79" s="285"/>
      <c r="L79" s="464"/>
      <c r="M79" s="285"/>
      <c r="N79" s="285"/>
      <c r="O79" s="285"/>
      <c r="P79" s="464"/>
      <c r="Q79" s="464"/>
    </row>
    <row r="80" spans="2:17" s="91" customFormat="1" x14ac:dyDescent="0.2">
      <c r="B80" s="529" t="s">
        <v>183</v>
      </c>
      <c r="C80" s="495">
        <v>0</v>
      </c>
      <c r="D80" s="524">
        <v>0</v>
      </c>
      <c r="E80" s="524">
        <v>0</v>
      </c>
      <c r="F80" s="524">
        <v>0</v>
      </c>
      <c r="G80" s="524">
        <v>0</v>
      </c>
      <c r="H80" s="524">
        <v>0</v>
      </c>
      <c r="I80" s="524">
        <v>0</v>
      </c>
      <c r="J80" s="524">
        <v>0</v>
      </c>
      <c r="K80" s="524">
        <v>0</v>
      </c>
      <c r="L80" s="524">
        <v>0</v>
      </c>
      <c r="M80" s="524">
        <v>0</v>
      </c>
      <c r="N80" s="524">
        <v>0</v>
      </c>
      <c r="O80" s="466">
        <v>0</v>
      </c>
      <c r="P80" s="495">
        <f>SUM(D80:O80)</f>
        <v>0</v>
      </c>
      <c r="Q80" s="495">
        <f>SUM(C80:O80)</f>
        <v>0</v>
      </c>
    </row>
    <row r="81" spans="2:17" s="91" customFormat="1" ht="13.5" thickBot="1" x14ac:dyDescent="0.25">
      <c r="B81" s="225"/>
      <c r="C81" s="526"/>
      <c r="D81" s="285"/>
      <c r="E81" s="285"/>
      <c r="F81" s="285"/>
      <c r="G81" s="285"/>
      <c r="H81" s="285"/>
      <c r="I81" s="285"/>
      <c r="J81" s="285"/>
      <c r="K81" s="285"/>
      <c r="L81" s="464"/>
      <c r="M81" s="285"/>
      <c r="N81" s="285"/>
      <c r="O81" s="285"/>
      <c r="P81" s="464"/>
      <c r="Q81" s="464"/>
    </row>
    <row r="82" spans="2:17" ht="15" customHeight="1" thickBot="1" x14ac:dyDescent="0.25">
      <c r="B82" s="228" t="s">
        <v>125</v>
      </c>
      <c r="C82" s="469">
        <f t="shared" ref="C82" si="42">SUM(C78,C67,C57,C51,C47,C43,C37,C28,C24,C16,C80)</f>
        <v>17356183.640000001</v>
      </c>
      <c r="D82" s="249">
        <f>SUM(D78,D67,D57,D51,D47,D43,D37,D28,D24,D16,D80)</f>
        <v>232160</v>
      </c>
      <c r="E82" s="249">
        <f>SUM(E78,E67,E57,E51,E47,E43,E37,E28,E24,E16,E80)</f>
        <v>878190.54</v>
      </c>
      <c r="F82" s="469">
        <f t="shared" ref="F82:P82" si="43">SUM(F78,F67,F57,F51,F47,F43,F37,F28,F24,F16,F80)</f>
        <v>1658641</v>
      </c>
      <c r="G82" s="469">
        <f t="shared" si="43"/>
        <v>525139.49</v>
      </c>
      <c r="H82" s="469">
        <f t="shared" si="43"/>
        <v>605176.11</v>
      </c>
      <c r="I82" s="469">
        <f t="shared" si="43"/>
        <v>345026.24</v>
      </c>
      <c r="J82" s="469">
        <f t="shared" si="43"/>
        <v>0</v>
      </c>
      <c r="K82" s="469">
        <f t="shared" si="43"/>
        <v>0</v>
      </c>
      <c r="L82" s="469">
        <f t="shared" si="43"/>
        <v>0</v>
      </c>
      <c r="M82" s="469">
        <f t="shared" si="43"/>
        <v>0</v>
      </c>
      <c r="N82" s="469">
        <f t="shared" si="43"/>
        <v>0</v>
      </c>
      <c r="O82" s="469">
        <f t="shared" si="43"/>
        <v>0</v>
      </c>
      <c r="P82" s="469">
        <f t="shared" si="43"/>
        <v>4244333.38</v>
      </c>
      <c r="Q82" s="469">
        <f>SUM(C82:O82)</f>
        <v>21600517.019999996</v>
      </c>
    </row>
    <row r="83" spans="2:17" ht="15" customHeight="1" x14ac:dyDescent="0.2">
      <c r="B83" s="232"/>
      <c r="C83" s="526"/>
      <c r="D83" s="285"/>
      <c r="E83" s="250"/>
      <c r="F83" s="250"/>
      <c r="G83" s="250"/>
      <c r="H83" s="250"/>
      <c r="I83" s="250"/>
      <c r="J83" s="285"/>
      <c r="K83" s="285"/>
      <c r="L83" s="285"/>
      <c r="M83" s="285"/>
      <c r="N83" s="285"/>
      <c r="O83" s="285"/>
      <c r="P83" s="464"/>
      <c r="Q83" s="464"/>
    </row>
    <row r="84" spans="2:17" ht="26.25" customHeight="1" x14ac:dyDescent="0.2">
      <c r="B84" s="233" t="s">
        <v>385</v>
      </c>
      <c r="C84" s="491">
        <v>4738356.6399999997</v>
      </c>
      <c r="E84" s="285"/>
      <c r="F84" s="285"/>
      <c r="G84" s="285"/>
      <c r="H84" s="285"/>
      <c r="I84" s="285"/>
      <c r="J84" s="285"/>
      <c r="K84" s="285"/>
      <c r="L84" s="285"/>
      <c r="M84" s="285"/>
      <c r="N84" s="285"/>
      <c r="O84" s="285"/>
      <c r="P84" s="464"/>
      <c r="Q84" s="464"/>
    </row>
    <row r="85" spans="2:17" ht="10.5" customHeight="1" x14ac:dyDescent="0.2">
      <c r="B85" s="234"/>
      <c r="C85" s="235"/>
      <c r="D85" s="235"/>
      <c r="E85" s="235"/>
      <c r="F85" s="235"/>
      <c r="G85" s="235"/>
      <c r="H85" s="235"/>
      <c r="I85" s="235"/>
      <c r="J85" s="235"/>
      <c r="K85" s="235"/>
      <c r="L85" s="235"/>
      <c r="M85" s="235"/>
      <c r="N85" s="236"/>
      <c r="O85" s="235"/>
      <c r="P85" s="235"/>
      <c r="Q85" s="235"/>
    </row>
    <row r="86" spans="2:17" s="91" customFormat="1" x14ac:dyDescent="0.2">
      <c r="B86" s="237" t="s">
        <v>26</v>
      </c>
    </row>
    <row r="87" spans="2:17" s="91" customFormat="1" x14ac:dyDescent="0.2">
      <c r="B87" s="91" t="s">
        <v>308</v>
      </c>
      <c r="C87" s="526"/>
      <c r="Q87" s="464"/>
    </row>
    <row r="88" spans="2:17" s="91" customFormat="1" x14ac:dyDescent="0.2">
      <c r="B88" s="251" t="s">
        <v>311</v>
      </c>
      <c r="C88" s="526"/>
      <c r="Q88" s="464"/>
    </row>
    <row r="89" spans="2:17" s="91" customFormat="1" x14ac:dyDescent="0.2">
      <c r="B89" s="239" t="s">
        <v>312</v>
      </c>
      <c r="C89" s="91" t="s">
        <v>43</v>
      </c>
      <c r="Q89" s="91" t="s">
        <v>43</v>
      </c>
    </row>
    <row r="90" spans="2:17" s="91" customFormat="1" hidden="1" x14ac:dyDescent="0.2">
      <c r="F90" s="238"/>
    </row>
    <row r="91" spans="2:17" s="91" customFormat="1" hidden="1" x14ac:dyDescent="0.2">
      <c r="B91" s="239"/>
      <c r="O91" s="285"/>
      <c r="P91" s="464"/>
    </row>
    <row r="92" spans="2:17" s="91" customFormat="1" hidden="1" x14ac:dyDescent="0.2">
      <c r="B92" s="239"/>
      <c r="F92" s="213"/>
      <c r="G92" s="240"/>
      <c r="H92" s="285"/>
    </row>
    <row r="93" spans="2:17" s="91" customFormat="1" hidden="1" x14ac:dyDescent="0.2">
      <c r="F93" s="213"/>
      <c r="G93" s="240"/>
      <c r="H93" s="285"/>
    </row>
    <row r="94" spans="2:17" s="91" customFormat="1" hidden="1" x14ac:dyDescent="0.2">
      <c r="B94" s="252"/>
      <c r="F94" s="213"/>
      <c r="G94" s="240"/>
      <c r="H94" s="285"/>
    </row>
    <row r="95" spans="2:17" s="91" customFormat="1" hidden="1" x14ac:dyDescent="0.2">
      <c r="F95" s="213"/>
      <c r="G95" s="240"/>
      <c r="H95" s="285"/>
    </row>
    <row r="96" spans="2:17" s="91" customFormat="1" hidden="1" x14ac:dyDescent="0.2">
      <c r="G96" s="240"/>
    </row>
    <row r="97" spans="6:8" s="91" customFormat="1" hidden="1" x14ac:dyDescent="0.2">
      <c r="F97" s="285"/>
      <c r="G97" s="240"/>
      <c r="H97" s="285"/>
    </row>
    <row r="98" spans="6:8" s="91" customFormat="1" hidden="1" x14ac:dyDescent="0.2">
      <c r="F98" s="285"/>
      <c r="G98" s="240"/>
      <c r="H98" s="285"/>
    </row>
    <row r="99" spans="6:8" hidden="1" x14ac:dyDescent="0.2">
      <c r="F99" s="200"/>
      <c r="G99" s="241"/>
      <c r="H99" s="200"/>
    </row>
    <row r="100" spans="6:8" hidden="1" x14ac:dyDescent="0.2">
      <c r="F100" s="200"/>
      <c r="G100" s="241"/>
      <c r="H100" s="200"/>
    </row>
    <row r="101" spans="6:8" hidden="1" x14ac:dyDescent="0.2">
      <c r="F101" s="200"/>
      <c r="G101" s="241"/>
      <c r="H101" s="200"/>
    </row>
    <row r="102" spans="6:8" hidden="1" x14ac:dyDescent="0.2">
      <c r="G102" s="242"/>
      <c r="H102" s="200"/>
    </row>
  </sheetData>
  <sortState ref="B9:Q15">
    <sortCondition ref="B9"/>
  </sortState>
  <customSheetViews>
    <customSheetView guid="{E8B3D8CC-BCDF-4785-836B-2A5CFEB31B52}" scale="80" showPageBreaks="1" showGridLines="0" fitToPage="1" printArea="1">
      <pageMargins left="0.17" right="0.17" top="0.61" bottom="0.33" header="0.17" footer="0.17"/>
      <printOptions horizontalCentered="1"/>
      <pageSetup paperSize="3" scale="57"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9">
    <mergeCell ref="B1:Q1"/>
    <mergeCell ref="B2:Q2"/>
    <mergeCell ref="B3:Q3"/>
    <mergeCell ref="B4:Q4"/>
    <mergeCell ref="Q6:Q7"/>
    <mergeCell ref="B6:B7"/>
    <mergeCell ref="D6:O6"/>
    <mergeCell ref="P6:P7"/>
    <mergeCell ref="C6:C7"/>
  </mergeCells>
  <printOptions horizontalCentered="1"/>
  <pageMargins left="0.2" right="0.2" top="0.2" bottom="0.45" header="0" footer="0.2"/>
  <pageSetup scale="45" orientation="landscape" r:id="rId2"/>
  <headerFooter alignWithMargins="0">
    <oddFooter>&amp;L&amp;"-,Bold"&amp;F&amp;C&amp;"-,Bold"- PUBLIC -</oddFooter>
  </headerFooter>
  <ignoredErrors>
    <ignoredError sqref="Q16:Q18 P16:P18 Q24:Q26 Q28:Q30 Q37:Q39 Q43:Q45 Q47:Q49 Q51:Q53 Q57:Q59 Q67:Q69 Q78:Q79 P67:P69 P78:P80 P24:P5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Q80"/>
  <sheetViews>
    <sheetView zoomScale="90" zoomScaleNormal="90" zoomScaleSheetLayoutView="90" workbookViewId="0"/>
  </sheetViews>
  <sheetFormatPr defaultColWidth="0" defaultRowHeight="12.75" zeroHeight="1" x14ac:dyDescent="0.2"/>
  <cols>
    <col min="1" max="1" width="12.5" style="452" customWidth="1"/>
    <col min="2" max="2" width="54.33203125" style="58" customWidth="1"/>
    <col min="3" max="14" width="15.5" style="58" customWidth="1"/>
    <col min="15" max="15" width="16.1640625" style="58" customWidth="1"/>
    <col min="16" max="16" width="11" style="58" customWidth="1"/>
    <col min="17" max="17" width="12" style="58" hidden="1" customWidth="1"/>
    <col min="18" max="16384" width="9.33203125" style="58" hidden="1"/>
  </cols>
  <sheetData>
    <row r="1" spans="1:16" x14ac:dyDescent="0.2">
      <c r="A1" s="149"/>
      <c r="B1" s="633" t="s">
        <v>245</v>
      </c>
      <c r="C1" s="633"/>
      <c r="D1" s="633"/>
      <c r="E1" s="633"/>
      <c r="F1" s="633"/>
      <c r="G1" s="633"/>
      <c r="H1" s="633"/>
      <c r="I1" s="633"/>
      <c r="J1" s="633"/>
      <c r="K1" s="633"/>
      <c r="L1" s="633"/>
      <c r="M1" s="633"/>
      <c r="N1" s="633"/>
      <c r="O1" s="633"/>
      <c r="P1" s="149"/>
    </row>
    <row r="2" spans="1:16" x14ac:dyDescent="0.2">
      <c r="A2" s="149"/>
      <c r="B2" s="633" t="s">
        <v>247</v>
      </c>
      <c r="C2" s="633"/>
      <c r="D2" s="633"/>
      <c r="E2" s="633"/>
      <c r="F2" s="633"/>
      <c r="G2" s="633"/>
      <c r="H2" s="633"/>
      <c r="I2" s="633"/>
      <c r="J2" s="633"/>
      <c r="K2" s="633"/>
      <c r="L2" s="633"/>
      <c r="M2" s="633"/>
      <c r="N2" s="633"/>
      <c r="O2" s="633"/>
      <c r="P2" s="149"/>
    </row>
    <row r="3" spans="1:16" x14ac:dyDescent="0.2">
      <c r="A3" s="149"/>
      <c r="B3" s="633" t="s">
        <v>246</v>
      </c>
      <c r="C3" s="633"/>
      <c r="D3" s="633"/>
      <c r="E3" s="633"/>
      <c r="F3" s="633"/>
      <c r="G3" s="633"/>
      <c r="H3" s="633"/>
      <c r="I3" s="633"/>
      <c r="J3" s="633"/>
      <c r="K3" s="633"/>
      <c r="L3" s="633"/>
      <c r="M3" s="633"/>
      <c r="N3" s="633"/>
      <c r="O3" s="633"/>
      <c r="P3" s="149"/>
    </row>
    <row r="4" spans="1:16" x14ac:dyDescent="0.2">
      <c r="A4" s="149"/>
      <c r="B4" s="633">
        <v>2013</v>
      </c>
      <c r="C4" s="633"/>
      <c r="D4" s="633"/>
      <c r="E4" s="633"/>
      <c r="F4" s="633"/>
      <c r="G4" s="633"/>
      <c r="H4" s="633"/>
      <c r="I4" s="633"/>
      <c r="J4" s="633"/>
      <c r="K4" s="633"/>
      <c r="L4" s="633"/>
      <c r="M4" s="633"/>
      <c r="N4" s="633"/>
      <c r="O4" s="633"/>
      <c r="P4" s="149"/>
    </row>
    <row r="5" spans="1:16" x14ac:dyDescent="0.2">
      <c r="A5" s="149"/>
      <c r="B5" s="634"/>
      <c r="C5" s="634"/>
      <c r="D5" s="634"/>
      <c r="E5" s="634"/>
      <c r="F5" s="634"/>
      <c r="G5" s="634"/>
      <c r="H5" s="634"/>
      <c r="I5" s="634"/>
      <c r="J5" s="634"/>
      <c r="K5" s="634"/>
      <c r="L5" s="634"/>
      <c r="M5" s="634"/>
      <c r="N5" s="634"/>
      <c r="O5" s="634"/>
      <c r="P5" s="149"/>
    </row>
    <row r="6" spans="1:16" x14ac:dyDescent="0.2">
      <c r="A6" s="149"/>
      <c r="B6" s="192" t="s">
        <v>199</v>
      </c>
      <c r="C6" s="475"/>
      <c r="D6" s="475"/>
      <c r="E6" s="475"/>
      <c r="F6" s="475"/>
      <c r="G6" s="475"/>
      <c r="H6" s="475"/>
      <c r="I6" s="475"/>
      <c r="J6" s="475"/>
      <c r="K6" s="475"/>
      <c r="L6" s="475"/>
      <c r="M6" s="475"/>
      <c r="N6" s="475"/>
      <c r="O6" s="149"/>
      <c r="P6" s="149"/>
    </row>
    <row r="7" spans="1:16" ht="18" x14ac:dyDescent="0.25">
      <c r="A7" s="149"/>
      <c r="B7" s="280"/>
      <c r="C7" s="628" t="s">
        <v>200</v>
      </c>
      <c r="D7" s="628"/>
      <c r="E7" s="628"/>
      <c r="F7" s="628"/>
      <c r="G7" s="628"/>
      <c r="H7" s="628"/>
      <c r="I7" s="628"/>
      <c r="J7" s="628"/>
      <c r="K7" s="628"/>
      <c r="L7" s="628"/>
      <c r="M7" s="628"/>
      <c r="N7" s="628"/>
      <c r="O7" s="631" t="s">
        <v>201</v>
      </c>
      <c r="P7" s="149"/>
    </row>
    <row r="8" spans="1:16" ht="21.75" customHeight="1" x14ac:dyDescent="0.2">
      <c r="A8" s="149"/>
      <c r="B8" s="98" t="s">
        <v>73</v>
      </c>
      <c r="C8" s="487" t="s">
        <v>2</v>
      </c>
      <c r="D8" s="139" t="s">
        <v>3</v>
      </c>
      <c r="E8" s="139" t="s">
        <v>4</v>
      </c>
      <c r="F8" s="139" t="s">
        <v>5</v>
      </c>
      <c r="G8" s="139" t="s">
        <v>6</v>
      </c>
      <c r="H8" s="139" t="s">
        <v>7</v>
      </c>
      <c r="I8" s="139" t="s">
        <v>20</v>
      </c>
      <c r="J8" s="139" t="s">
        <v>21</v>
      </c>
      <c r="K8" s="139" t="s">
        <v>22</v>
      </c>
      <c r="L8" s="139" t="s">
        <v>23</v>
      </c>
      <c r="M8" s="139" t="s">
        <v>24</v>
      </c>
      <c r="N8" s="488" t="s">
        <v>25</v>
      </c>
      <c r="O8" s="632"/>
      <c r="P8" s="149"/>
    </row>
    <row r="9" spans="1:16" ht="15" x14ac:dyDescent="0.2">
      <c r="A9" s="149"/>
      <c r="B9" s="150" t="s">
        <v>202</v>
      </c>
      <c r="C9" s="489"/>
      <c r="D9" s="489"/>
      <c r="E9" s="489"/>
      <c r="F9" s="489"/>
      <c r="G9" s="489"/>
      <c r="H9" s="489"/>
      <c r="I9" s="489"/>
      <c r="J9" s="489"/>
      <c r="K9" s="489"/>
      <c r="L9" s="489"/>
      <c r="M9" s="489"/>
      <c r="N9" s="489"/>
      <c r="O9" s="281"/>
      <c r="P9" s="149"/>
    </row>
    <row r="10" spans="1:16" x14ac:dyDescent="0.2">
      <c r="A10" s="149"/>
      <c r="B10" s="490" t="s">
        <v>240</v>
      </c>
      <c r="C10" s="437">
        <v>1257.4000000000001</v>
      </c>
      <c r="D10" s="437">
        <v>-1794.8</v>
      </c>
      <c r="E10" s="437">
        <v>-399.62</v>
      </c>
      <c r="F10" s="437">
        <v>-87.53</v>
      </c>
      <c r="G10" s="437">
        <v>-466.21</v>
      </c>
      <c r="H10" s="437">
        <v>28.73</v>
      </c>
      <c r="I10" s="437">
        <v>0</v>
      </c>
      <c r="J10" s="437">
        <v>0</v>
      </c>
      <c r="K10" s="437">
        <v>0</v>
      </c>
      <c r="L10" s="437">
        <v>0</v>
      </c>
      <c r="M10" s="437">
        <v>0</v>
      </c>
      <c r="N10" s="437">
        <v>0</v>
      </c>
      <c r="O10" s="210">
        <f>SUM(C10:N10)</f>
        <v>-1462.03</v>
      </c>
      <c r="P10" s="149"/>
    </row>
    <row r="11" spans="1:16" x14ac:dyDescent="0.2">
      <c r="A11" s="149"/>
      <c r="B11" s="149" t="s">
        <v>262</v>
      </c>
      <c r="C11" s="437">
        <v>37084.639999999999</v>
      </c>
      <c r="D11" s="437">
        <v>43261.55</v>
      </c>
      <c r="E11" s="437">
        <v>58309.82</v>
      </c>
      <c r="F11" s="437">
        <v>75362.850000000006</v>
      </c>
      <c r="G11" s="437">
        <v>93048.82</v>
      </c>
      <c r="H11" s="437">
        <v>592126.86</v>
      </c>
      <c r="I11" s="437">
        <v>0</v>
      </c>
      <c r="J11" s="437">
        <v>0</v>
      </c>
      <c r="K11" s="437">
        <v>0</v>
      </c>
      <c r="L11" s="437">
        <v>0</v>
      </c>
      <c r="M11" s="437">
        <v>0</v>
      </c>
      <c r="N11" s="437">
        <v>0</v>
      </c>
      <c r="O11" s="210">
        <f t="shared" ref="O11:O18" si="0">SUM(C11:N11)</f>
        <v>899194.54</v>
      </c>
      <c r="P11" s="149"/>
    </row>
    <row r="12" spans="1:16" x14ac:dyDescent="0.2">
      <c r="A12" s="149"/>
      <c r="B12" s="149" t="s">
        <v>77</v>
      </c>
      <c r="C12" s="437">
        <v>739570.78999999899</v>
      </c>
      <c r="D12" s="437">
        <v>698206.78</v>
      </c>
      <c r="E12" s="437">
        <v>862516.29</v>
      </c>
      <c r="F12" s="437">
        <v>773404.17</v>
      </c>
      <c r="G12" s="437">
        <v>975027</v>
      </c>
      <c r="H12" s="437">
        <v>4117339.2</v>
      </c>
      <c r="I12" s="437">
        <v>0</v>
      </c>
      <c r="J12" s="437">
        <v>0</v>
      </c>
      <c r="K12" s="437">
        <v>0</v>
      </c>
      <c r="L12" s="437">
        <v>0</v>
      </c>
      <c r="M12" s="437">
        <v>0</v>
      </c>
      <c r="N12" s="437">
        <v>0</v>
      </c>
      <c r="O12" s="210">
        <f t="shared" si="0"/>
        <v>8166064.2299999986</v>
      </c>
      <c r="P12" s="149"/>
    </row>
    <row r="13" spans="1:16" ht="12.75" customHeight="1" x14ac:dyDescent="0.2">
      <c r="A13" s="149"/>
      <c r="B13" s="490" t="s">
        <v>84</v>
      </c>
      <c r="C13" s="437">
        <v>0</v>
      </c>
      <c r="D13" s="437">
        <v>0</v>
      </c>
      <c r="E13" s="437">
        <v>0</v>
      </c>
      <c r="F13" s="437">
        <v>0</v>
      </c>
      <c r="G13" s="437">
        <v>0</v>
      </c>
      <c r="H13" s="437">
        <v>0</v>
      </c>
      <c r="I13" s="437">
        <v>0</v>
      </c>
      <c r="J13" s="437">
        <v>0</v>
      </c>
      <c r="K13" s="437">
        <v>0</v>
      </c>
      <c r="L13" s="437">
        <v>0</v>
      </c>
      <c r="M13" s="437">
        <v>0</v>
      </c>
      <c r="N13" s="437">
        <v>0</v>
      </c>
      <c r="O13" s="210">
        <f t="shared" si="0"/>
        <v>0</v>
      </c>
      <c r="P13" s="149"/>
    </row>
    <row r="14" spans="1:16" ht="12.75" customHeight="1" x14ac:dyDescent="0.2">
      <c r="A14" s="149"/>
      <c r="B14" s="149" t="s">
        <v>85</v>
      </c>
      <c r="C14" s="437">
        <v>0</v>
      </c>
      <c r="D14" s="437">
        <v>0</v>
      </c>
      <c r="E14" s="437">
        <v>9862.6</v>
      </c>
      <c r="F14" s="437">
        <v>0</v>
      </c>
      <c r="G14" s="437">
        <v>0</v>
      </c>
      <c r="H14" s="437">
        <v>76585.66</v>
      </c>
      <c r="I14" s="437">
        <v>0</v>
      </c>
      <c r="J14" s="437">
        <v>0</v>
      </c>
      <c r="K14" s="437">
        <v>0</v>
      </c>
      <c r="L14" s="437">
        <v>0</v>
      </c>
      <c r="M14" s="437">
        <v>0</v>
      </c>
      <c r="N14" s="437">
        <v>0</v>
      </c>
      <c r="O14" s="210">
        <f t="shared" si="0"/>
        <v>86448.260000000009</v>
      </c>
      <c r="P14" s="149"/>
    </row>
    <row r="15" spans="1:16" ht="12.75" customHeight="1" x14ac:dyDescent="0.2">
      <c r="A15" s="149"/>
      <c r="B15" s="490" t="s">
        <v>324</v>
      </c>
      <c r="C15" s="437">
        <v>-36795.019999999997</v>
      </c>
      <c r="D15" s="437">
        <v>-13424.1</v>
      </c>
      <c r="E15" s="437">
        <v>362828.59</v>
      </c>
      <c r="F15" s="437">
        <v>332619.90000000002</v>
      </c>
      <c r="G15" s="437">
        <v>216842.29</v>
      </c>
      <c r="H15" s="437">
        <v>191037.16</v>
      </c>
      <c r="I15" s="437">
        <v>0</v>
      </c>
      <c r="J15" s="437">
        <v>0</v>
      </c>
      <c r="K15" s="437">
        <v>0</v>
      </c>
      <c r="L15" s="437">
        <v>0</v>
      </c>
      <c r="M15" s="437">
        <v>0</v>
      </c>
      <c r="N15" s="437">
        <v>0</v>
      </c>
      <c r="O15" s="210">
        <f t="shared" si="0"/>
        <v>1053108.82</v>
      </c>
      <c r="P15" s="149"/>
    </row>
    <row r="16" spans="1:16" ht="12.75" customHeight="1" x14ac:dyDescent="0.2">
      <c r="A16" s="149"/>
      <c r="B16" s="490" t="s">
        <v>284</v>
      </c>
      <c r="C16" s="437">
        <v>24418.89</v>
      </c>
      <c r="D16" s="437">
        <v>29869.5</v>
      </c>
      <c r="E16" s="437">
        <v>28995</v>
      </c>
      <c r="F16" s="437">
        <v>22201.5</v>
      </c>
      <c r="G16" s="437">
        <v>22941</v>
      </c>
      <c r="H16" s="437">
        <v>24344.2</v>
      </c>
      <c r="I16" s="437">
        <v>0</v>
      </c>
      <c r="J16" s="437">
        <v>0</v>
      </c>
      <c r="K16" s="437">
        <v>0</v>
      </c>
      <c r="L16" s="437">
        <v>0</v>
      </c>
      <c r="M16" s="437">
        <v>0</v>
      </c>
      <c r="N16" s="437">
        <v>0</v>
      </c>
      <c r="O16" s="210">
        <f t="shared" si="0"/>
        <v>152770.09</v>
      </c>
      <c r="P16" s="149"/>
    </row>
    <row r="17" spans="1:16" s="91" customFormat="1" ht="12.75" customHeight="1" x14ac:dyDescent="0.2">
      <c r="A17" s="149"/>
      <c r="B17" s="149" t="s">
        <v>303</v>
      </c>
      <c r="C17" s="437">
        <v>0</v>
      </c>
      <c r="D17" s="437">
        <v>-917.92</v>
      </c>
      <c r="E17" s="437">
        <v>87.85</v>
      </c>
      <c r="F17" s="437">
        <v>0</v>
      </c>
      <c r="G17" s="437">
        <v>0</v>
      </c>
      <c r="H17" s="437">
        <v>0</v>
      </c>
      <c r="I17" s="437">
        <v>0</v>
      </c>
      <c r="J17" s="437">
        <v>0</v>
      </c>
      <c r="K17" s="437">
        <v>0</v>
      </c>
      <c r="L17" s="437">
        <v>0</v>
      </c>
      <c r="M17" s="437">
        <v>0</v>
      </c>
      <c r="N17" s="437">
        <v>0</v>
      </c>
      <c r="O17" s="210">
        <f t="shared" si="0"/>
        <v>-830.06999999999994</v>
      </c>
      <c r="P17" s="437"/>
    </row>
    <row r="18" spans="1:16" ht="12.75" customHeight="1" x14ac:dyDescent="0.2">
      <c r="A18" s="149"/>
      <c r="B18" s="149" t="s">
        <v>304</v>
      </c>
      <c r="C18" s="437">
        <v>904.33</v>
      </c>
      <c r="D18" s="437">
        <v>-798.02</v>
      </c>
      <c r="E18" s="437">
        <v>239.93</v>
      </c>
      <c r="F18" s="437">
        <v>2530.0700000000002</v>
      </c>
      <c r="G18" s="437">
        <v>778.63</v>
      </c>
      <c r="H18" s="437">
        <v>1711881.13</v>
      </c>
      <c r="I18" s="437">
        <v>0</v>
      </c>
      <c r="J18" s="437">
        <v>0</v>
      </c>
      <c r="K18" s="437">
        <v>0</v>
      </c>
      <c r="L18" s="437">
        <v>0</v>
      </c>
      <c r="M18" s="437">
        <v>0</v>
      </c>
      <c r="N18" s="437">
        <v>0</v>
      </c>
      <c r="O18" s="210">
        <f t="shared" si="0"/>
        <v>1715536.0699999998</v>
      </c>
      <c r="P18" s="437"/>
    </row>
    <row r="19" spans="1:16" ht="12.75" customHeight="1" x14ac:dyDescent="0.2">
      <c r="A19" s="149"/>
      <c r="B19" s="149" t="s">
        <v>305</v>
      </c>
      <c r="C19" s="437">
        <v>92374.48</v>
      </c>
      <c r="D19" s="437">
        <f>106979.95+984.73</f>
        <v>107964.68</v>
      </c>
      <c r="E19" s="437">
        <v>100810.68</v>
      </c>
      <c r="F19" s="437">
        <v>80501.17</v>
      </c>
      <c r="G19" s="437">
        <v>78619.710000000006</v>
      </c>
      <c r="H19" s="437">
        <v>5532149.0999999996</v>
      </c>
      <c r="I19" s="437">
        <v>0</v>
      </c>
      <c r="J19" s="437">
        <v>0</v>
      </c>
      <c r="K19" s="437">
        <v>0</v>
      </c>
      <c r="L19" s="437">
        <v>0</v>
      </c>
      <c r="M19" s="437">
        <v>0</v>
      </c>
      <c r="N19" s="437">
        <v>0</v>
      </c>
      <c r="O19" s="210">
        <f>SUM(C19:N19)</f>
        <v>5992419.8199999994</v>
      </c>
      <c r="P19" s="437"/>
    </row>
    <row r="20" spans="1:16" s="452" customFormat="1" ht="12.75" customHeight="1" x14ac:dyDescent="0.2">
      <c r="A20" s="149"/>
      <c r="B20" s="149" t="s">
        <v>306</v>
      </c>
      <c r="C20" s="437">
        <v>378.21</v>
      </c>
      <c r="D20" s="437">
        <v>463.41</v>
      </c>
      <c r="E20" s="437">
        <v>337.06</v>
      </c>
      <c r="F20" s="437">
        <v>551.74</v>
      </c>
      <c r="G20" s="437">
        <v>114.19</v>
      </c>
      <c r="H20" s="437">
        <v>24666.89</v>
      </c>
      <c r="I20" s="437">
        <v>0</v>
      </c>
      <c r="J20" s="437">
        <v>0</v>
      </c>
      <c r="K20" s="437">
        <v>0</v>
      </c>
      <c r="L20" s="437">
        <v>0</v>
      </c>
      <c r="M20" s="437">
        <v>0</v>
      </c>
      <c r="N20" s="437">
        <v>0</v>
      </c>
      <c r="O20" s="210">
        <f>SUM(C20:N20)</f>
        <v>26511.5</v>
      </c>
      <c r="P20" s="437"/>
    </row>
    <row r="21" spans="1:16" x14ac:dyDescent="0.2">
      <c r="A21" s="149"/>
      <c r="B21" s="155" t="s">
        <v>261</v>
      </c>
      <c r="C21" s="220">
        <f t="shared" ref="C21:N21" si="1">SUM(C10:C20)</f>
        <v>859193.71999999892</v>
      </c>
      <c r="D21" s="220">
        <f t="shared" si="1"/>
        <v>862831.08</v>
      </c>
      <c r="E21" s="220">
        <f t="shared" si="1"/>
        <v>1423588.2</v>
      </c>
      <c r="F21" s="220">
        <f t="shared" si="1"/>
        <v>1287083.8700000001</v>
      </c>
      <c r="G21" s="220">
        <f t="shared" si="1"/>
        <v>1386905.43</v>
      </c>
      <c r="H21" s="220">
        <f t="shared" si="1"/>
        <v>12270158.93</v>
      </c>
      <c r="I21" s="220">
        <f t="shared" si="1"/>
        <v>0</v>
      </c>
      <c r="J21" s="220">
        <f t="shared" si="1"/>
        <v>0</v>
      </c>
      <c r="K21" s="220">
        <f t="shared" si="1"/>
        <v>0</v>
      </c>
      <c r="L21" s="220">
        <f t="shared" si="1"/>
        <v>0</v>
      </c>
      <c r="M21" s="220">
        <f t="shared" si="1"/>
        <v>0</v>
      </c>
      <c r="N21" s="220">
        <f t="shared" si="1"/>
        <v>0</v>
      </c>
      <c r="O21" s="220">
        <f>SUM(O10:O20)</f>
        <v>18089761.229999997</v>
      </c>
      <c r="P21" s="149"/>
    </row>
    <row r="22" spans="1:16" x14ac:dyDescent="0.2">
      <c r="A22" s="149"/>
      <c r="B22" s="149"/>
      <c r="C22" s="476"/>
      <c r="D22" s="476"/>
      <c r="E22" s="476"/>
      <c r="F22" s="476"/>
      <c r="G22" s="476"/>
      <c r="H22" s="476"/>
      <c r="I22" s="476"/>
      <c r="J22" s="476"/>
      <c r="K22" s="476"/>
      <c r="L22" s="476"/>
      <c r="M22" s="476"/>
      <c r="N22" s="476"/>
      <c r="O22" s="476"/>
      <c r="P22" s="149"/>
    </row>
    <row r="23" spans="1:16" x14ac:dyDescent="0.2">
      <c r="A23" s="149"/>
      <c r="B23" s="192"/>
      <c r="C23" s="476"/>
      <c r="D23" s="476"/>
      <c r="E23" s="476"/>
      <c r="F23" s="476"/>
      <c r="G23" s="476"/>
      <c r="H23" s="476"/>
      <c r="I23" s="476"/>
      <c r="J23" s="476"/>
      <c r="K23" s="476"/>
      <c r="L23" s="476"/>
      <c r="M23" s="476"/>
      <c r="N23" s="476"/>
      <c r="O23" s="476"/>
      <c r="P23" s="149"/>
    </row>
    <row r="24" spans="1:16" ht="9" customHeight="1" x14ac:dyDescent="0.2">
      <c r="A24" s="149"/>
      <c r="B24" s="192"/>
      <c r="C24" s="476"/>
      <c r="D24" s="476"/>
      <c r="E24" s="476"/>
      <c r="F24" s="476"/>
      <c r="G24" s="476"/>
      <c r="H24" s="476"/>
      <c r="I24" s="476"/>
      <c r="J24" s="476"/>
      <c r="K24" s="476"/>
      <c r="L24" s="476"/>
      <c r="M24" s="476"/>
      <c r="N24" s="476"/>
      <c r="O24" s="476"/>
      <c r="P24" s="149"/>
    </row>
    <row r="25" spans="1:16" ht="21.75" customHeight="1" x14ac:dyDescent="0.2">
      <c r="A25" s="149"/>
      <c r="B25" s="477" t="s">
        <v>203</v>
      </c>
      <c r="C25" s="478">
        <v>0</v>
      </c>
      <c r="D25" s="479">
        <v>0</v>
      </c>
      <c r="E25" s="479">
        <v>388.93</v>
      </c>
      <c r="F25" s="479">
        <v>0</v>
      </c>
      <c r="G25" s="479">
        <v>11208.78</v>
      </c>
      <c r="H25" s="479">
        <v>0</v>
      </c>
      <c r="I25" s="480">
        <v>0</v>
      </c>
      <c r="J25" s="480">
        <v>0</v>
      </c>
      <c r="K25" s="480">
        <v>0</v>
      </c>
      <c r="L25" s="480">
        <v>0</v>
      </c>
      <c r="M25" s="480">
        <v>0</v>
      </c>
      <c r="N25" s="480">
        <v>0</v>
      </c>
      <c r="O25" s="486">
        <f>SUM(C25:N25)</f>
        <v>11597.710000000001</v>
      </c>
      <c r="P25" s="149"/>
    </row>
    <row r="26" spans="1:16" ht="15" customHeight="1" x14ac:dyDescent="0.2">
      <c r="A26" s="149"/>
      <c r="B26" s="481"/>
      <c r="C26" s="476"/>
      <c r="D26" s="476"/>
      <c r="E26" s="476"/>
      <c r="F26" s="476"/>
      <c r="G26" s="476"/>
      <c r="H26" s="476"/>
      <c r="I26" s="476"/>
      <c r="J26" s="476"/>
      <c r="K26" s="476"/>
      <c r="L26" s="476"/>
      <c r="M26" s="476"/>
      <c r="N26" s="476"/>
      <c r="O26" s="476"/>
      <c r="P26" s="149"/>
    </row>
    <row r="27" spans="1:16" ht="15" customHeight="1" x14ac:dyDescent="0.2">
      <c r="A27" s="149"/>
      <c r="B27" s="411" t="s">
        <v>204</v>
      </c>
      <c r="C27" s="482"/>
      <c r="D27" s="482"/>
      <c r="E27" s="482"/>
      <c r="F27" s="482"/>
      <c r="G27" s="482"/>
      <c r="H27" s="476"/>
      <c r="I27" s="476"/>
      <c r="J27" s="476"/>
      <c r="K27" s="476"/>
      <c r="L27" s="476"/>
      <c r="M27" s="476"/>
      <c r="N27" s="476"/>
      <c r="O27" s="476"/>
      <c r="P27" s="149"/>
    </row>
    <row r="28" spans="1:16" x14ac:dyDescent="0.2">
      <c r="A28" s="149"/>
      <c r="B28" s="483" t="s">
        <v>357</v>
      </c>
      <c r="C28" s="411"/>
      <c r="D28" s="411"/>
      <c r="E28" s="411"/>
      <c r="F28" s="411"/>
      <c r="G28" s="411"/>
      <c r="H28" s="149"/>
      <c r="I28" s="149"/>
      <c r="J28" s="149"/>
      <c r="K28" s="149"/>
      <c r="L28" s="149"/>
      <c r="M28" s="149"/>
      <c r="N28" s="149"/>
      <c r="O28" s="149"/>
      <c r="P28" s="149"/>
    </row>
    <row r="29" spans="1:16" x14ac:dyDescent="0.2">
      <c r="A29" s="149"/>
      <c r="B29" s="411" t="s">
        <v>205</v>
      </c>
      <c r="C29" s="411"/>
      <c r="D29" s="411"/>
      <c r="E29" s="411"/>
      <c r="F29" s="411"/>
      <c r="G29" s="411"/>
      <c r="H29" s="149"/>
      <c r="I29" s="149"/>
      <c r="J29" s="149"/>
      <c r="K29" s="149"/>
      <c r="L29" s="149"/>
      <c r="M29" s="149"/>
      <c r="N29" s="149"/>
      <c r="O29" s="149"/>
      <c r="P29" s="149"/>
    </row>
    <row r="30" spans="1:16" x14ac:dyDescent="0.2">
      <c r="A30" s="149"/>
      <c r="B30" s="149"/>
      <c r="C30" s="149"/>
      <c r="D30" s="149"/>
      <c r="E30" s="149"/>
      <c r="F30" s="149"/>
      <c r="G30" s="149"/>
      <c r="H30" s="149"/>
      <c r="I30" s="149"/>
      <c r="J30" s="149"/>
      <c r="K30" s="149"/>
      <c r="L30" s="149"/>
      <c r="M30" s="149"/>
      <c r="N30" s="149"/>
      <c r="O30" s="149"/>
      <c r="P30" s="149"/>
    </row>
    <row r="31" spans="1:16" x14ac:dyDescent="0.2">
      <c r="A31" s="149"/>
      <c r="B31" s="149"/>
      <c r="C31" s="149"/>
      <c r="D31" s="149"/>
      <c r="E31" s="149"/>
      <c r="F31" s="149"/>
      <c r="G31" s="149"/>
      <c r="H31" s="149"/>
      <c r="I31" s="149"/>
      <c r="J31" s="149"/>
      <c r="K31" s="149"/>
      <c r="L31" s="149"/>
      <c r="M31" s="149"/>
      <c r="N31" s="149"/>
      <c r="O31" s="149"/>
      <c r="P31" s="149"/>
    </row>
    <row r="32" spans="1:16" hidden="1" x14ac:dyDescent="0.2">
      <c r="A32" s="149"/>
      <c r="B32" s="411"/>
      <c r="C32" s="149"/>
      <c r="D32" s="149"/>
      <c r="E32" s="149"/>
      <c r="F32" s="149"/>
      <c r="G32" s="149"/>
      <c r="H32" s="149"/>
      <c r="I32" s="149"/>
      <c r="J32" s="149"/>
      <c r="K32" s="149"/>
      <c r="L32" s="149"/>
      <c r="M32" s="149"/>
      <c r="N32" s="149"/>
      <c r="O32" s="149"/>
      <c r="P32" s="149"/>
    </row>
    <row r="33" spans="1:16" hidden="1" x14ac:dyDescent="0.2">
      <c r="A33" s="149"/>
      <c r="B33" s="149"/>
      <c r="C33" s="149"/>
      <c r="D33" s="149"/>
      <c r="E33" s="149"/>
      <c r="F33" s="149"/>
      <c r="G33" s="149"/>
      <c r="H33" s="484"/>
      <c r="I33" s="149"/>
      <c r="J33" s="149"/>
      <c r="K33" s="149"/>
      <c r="L33" s="149" t="s">
        <v>43</v>
      </c>
      <c r="M33" s="149"/>
      <c r="N33" s="149"/>
      <c r="O33" s="149"/>
      <c r="P33" s="149"/>
    </row>
    <row r="34" spans="1:16" hidden="1" x14ac:dyDescent="0.2">
      <c r="A34" s="149"/>
      <c r="B34" s="149"/>
      <c r="C34" s="149"/>
      <c r="D34" s="149"/>
      <c r="E34" s="149"/>
      <c r="F34" s="149"/>
      <c r="G34" s="149"/>
      <c r="H34" s="484"/>
      <c r="I34" s="149"/>
      <c r="J34" s="149"/>
      <c r="K34" s="149"/>
      <c r="L34" s="149"/>
      <c r="M34" s="149"/>
      <c r="N34" s="149"/>
      <c r="O34" s="149"/>
      <c r="P34" s="149"/>
    </row>
    <row r="35" spans="1:16" hidden="1" x14ac:dyDescent="0.2">
      <c r="A35" s="149"/>
      <c r="B35" s="149"/>
      <c r="C35" s="149"/>
      <c r="D35" s="149"/>
      <c r="E35" s="149"/>
      <c r="F35" s="149"/>
      <c r="G35" s="149"/>
      <c r="H35" s="484"/>
      <c r="I35" s="149"/>
      <c r="J35" s="149"/>
      <c r="K35" s="149"/>
      <c r="L35" s="149"/>
      <c r="M35" s="149"/>
      <c r="N35" s="149"/>
      <c r="O35" s="149"/>
      <c r="P35" s="149"/>
    </row>
    <row r="36" spans="1:16" hidden="1" x14ac:dyDescent="0.2">
      <c r="A36" s="149"/>
      <c r="B36" s="149"/>
      <c r="C36" s="149"/>
      <c r="D36" s="149"/>
      <c r="E36" s="149"/>
      <c r="F36" s="149"/>
      <c r="G36" s="149"/>
      <c r="H36" s="484"/>
      <c r="I36" s="149"/>
      <c r="J36" s="149"/>
      <c r="K36" s="149"/>
      <c r="L36" s="149"/>
      <c r="M36" s="149"/>
      <c r="N36" s="149"/>
      <c r="O36" s="149"/>
      <c r="P36" s="149"/>
    </row>
    <row r="37" spans="1:16" hidden="1" x14ac:dyDescent="0.2">
      <c r="A37" s="149"/>
      <c r="B37" s="149"/>
      <c r="C37" s="149"/>
      <c r="D37" s="149"/>
      <c r="E37" s="149"/>
      <c r="F37" s="149"/>
      <c r="G37" s="149"/>
      <c r="H37" s="484"/>
      <c r="I37" s="149"/>
      <c r="J37" s="149"/>
      <c r="K37" s="149"/>
      <c r="L37" s="149"/>
      <c r="M37" s="149"/>
      <c r="N37" s="149"/>
      <c r="O37" s="149"/>
      <c r="P37" s="149"/>
    </row>
    <row r="38" spans="1:16" hidden="1" x14ac:dyDescent="0.2">
      <c r="A38" s="149"/>
      <c r="B38" s="149"/>
      <c r="C38" s="149"/>
      <c r="D38" s="149"/>
      <c r="E38" s="149"/>
      <c r="F38" s="149"/>
      <c r="G38" s="149"/>
      <c r="H38" s="485"/>
      <c r="I38" s="149"/>
      <c r="J38" s="149"/>
      <c r="K38" s="149"/>
      <c r="L38" s="149"/>
      <c r="M38" s="149"/>
      <c r="N38" s="149"/>
      <c r="O38" s="149"/>
      <c r="P38" s="149"/>
    </row>
    <row r="39" spans="1:16" hidden="1" x14ac:dyDescent="0.2">
      <c r="A39" s="149"/>
      <c r="B39" s="149"/>
      <c r="C39" s="149"/>
      <c r="D39" s="149"/>
      <c r="E39" s="149"/>
      <c r="F39" s="149"/>
      <c r="G39" s="149"/>
      <c r="H39" s="149"/>
      <c r="I39" s="149"/>
      <c r="J39" s="149"/>
      <c r="K39" s="149"/>
      <c r="L39" s="149"/>
      <c r="M39" s="149"/>
      <c r="N39" s="149"/>
      <c r="O39" s="149"/>
      <c r="P39" s="149"/>
    </row>
    <row r="40" spans="1:16" hidden="1" x14ac:dyDescent="0.2">
      <c r="A40" s="149"/>
      <c r="B40" s="149"/>
      <c r="C40" s="149"/>
      <c r="D40" s="149"/>
      <c r="E40" s="149"/>
      <c r="F40" s="149"/>
      <c r="G40" s="149"/>
      <c r="H40" s="149"/>
      <c r="I40" s="149"/>
      <c r="J40" s="149"/>
      <c r="K40" s="149"/>
      <c r="L40" s="149"/>
      <c r="M40" s="149"/>
      <c r="N40" s="149"/>
      <c r="O40" s="149"/>
      <c r="P40" s="149"/>
    </row>
    <row r="41" spans="1:16" hidden="1" x14ac:dyDescent="0.2"/>
    <row r="42" spans="1:16" hidden="1" x14ac:dyDescent="0.2"/>
    <row r="43" spans="1:16" hidden="1" x14ac:dyDescent="0.2"/>
    <row r="44" spans="1:16" hidden="1" x14ac:dyDescent="0.2"/>
    <row r="45" spans="1:16" hidden="1" x14ac:dyDescent="0.2"/>
    <row r="46" spans="1:16" hidden="1" x14ac:dyDescent="0.2"/>
    <row r="47" spans="1:16" hidden="1" x14ac:dyDescent="0.2"/>
    <row r="48" spans="1: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spans="2:12" hidden="1" x14ac:dyDescent="0.2"/>
    <row r="66" spans="2:12" hidden="1" x14ac:dyDescent="0.2"/>
    <row r="67" spans="2:12" hidden="1" x14ac:dyDescent="0.2"/>
    <row r="68" spans="2:12" hidden="1" x14ac:dyDescent="0.2"/>
    <row r="69" spans="2:12" hidden="1" x14ac:dyDescent="0.2"/>
    <row r="70" spans="2:12" hidden="1" x14ac:dyDescent="0.2"/>
    <row r="71" spans="2:12" hidden="1" x14ac:dyDescent="0.2"/>
    <row r="72" spans="2:12" hidden="1" x14ac:dyDescent="0.2"/>
    <row r="73" spans="2:12" hidden="1" x14ac:dyDescent="0.2"/>
    <row r="74" spans="2:12" hidden="1" x14ac:dyDescent="0.2"/>
    <row r="75" spans="2:12" hidden="1" x14ac:dyDescent="0.2"/>
    <row r="76" spans="2:12" hidden="1" x14ac:dyDescent="0.2"/>
    <row r="77" spans="2:12" hidden="1" x14ac:dyDescent="0.2"/>
    <row r="78" spans="2:12" hidden="1" x14ac:dyDescent="0.2"/>
    <row r="79" spans="2:12" hidden="1" x14ac:dyDescent="0.2"/>
    <row r="80" spans="2:12" hidden="1" x14ac:dyDescent="0.2">
      <c r="B80" s="528"/>
      <c r="C80" s="528"/>
      <c r="D80" s="528"/>
      <c r="E80" s="528"/>
      <c r="F80" s="528"/>
      <c r="G80" s="528"/>
      <c r="H80" s="528"/>
      <c r="I80" s="528"/>
      <c r="J80" s="528"/>
      <c r="K80" s="528"/>
      <c r="L80" s="528"/>
    </row>
  </sheetData>
  <sortState ref="B10:N20">
    <sortCondition ref="B10"/>
  </sortState>
  <customSheetViews>
    <customSheetView guid="{E8B3D8CC-BCDF-4785-836B-2A5CFEB31B52}" showPageBreaks="1" showGridLines="0" fitToPage="1" printArea="1" hiddenRows="1">
      <selection activeCell="G16" sqref="G16"/>
      <pageMargins left="0.19" right="0.17" top="0.82" bottom="0.37" header="0.27" footer="0.17"/>
      <printOptions horizontalCentered="1"/>
      <pageSetup scale="75" orientation="landscape" r:id="rId1"/>
      <headerFooter alignWithMargins="0">
        <oddHeader xml:space="preserve">&amp;C&amp;"Calibri,Bold"Table I-4
SCE Demand Response Programs 
Customer Program Incentives
2012&amp;"Arial,Regular"
</oddHeader>
        <oddFooter>&amp;L&amp;"Calibri,Bold"&amp;F&amp;C&amp;"Calibri,Bold"- SCE INTERNAL USE ONLY -&amp;R&amp;"Calibri,Bold"Page &amp;P</oddFooter>
      </headerFooter>
    </customSheetView>
  </customSheetViews>
  <mergeCells count="7">
    <mergeCell ref="C7:N7"/>
    <mergeCell ref="O7:O8"/>
    <mergeCell ref="B1:O1"/>
    <mergeCell ref="B2:O2"/>
    <mergeCell ref="B3:O3"/>
    <mergeCell ref="B5:O5"/>
    <mergeCell ref="B4:O4"/>
  </mergeCells>
  <printOptions horizontalCentered="1"/>
  <pageMargins left="0.2" right="0.2" top="0.2" bottom="0.45" header="0" footer="0.2"/>
  <pageSetup scale="61" orientation="landscape" r:id="rId2"/>
  <headerFooter alignWithMargins="0">
    <oddFooter>&amp;L&amp;"Calibri,Bold"&amp;F&amp;C&amp;"Calibri,Bold"- PUBLIC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VY151"/>
  <sheetViews>
    <sheetView zoomScale="80" zoomScaleNormal="80" zoomScaleSheetLayoutView="80" workbookViewId="0"/>
  </sheetViews>
  <sheetFormatPr defaultColWidth="0" defaultRowHeight="12.75" zeroHeight="1" x14ac:dyDescent="0.2"/>
  <cols>
    <col min="1" max="1" width="4.33203125" style="432" customWidth="1"/>
    <col min="2" max="2" width="81.6640625" style="431" customWidth="1"/>
    <col min="3" max="14" width="14.83203125" style="431" customWidth="1"/>
    <col min="15" max="15" width="13.83203125" style="432" customWidth="1"/>
    <col min="16" max="16" width="15.1640625" style="432" customWidth="1"/>
    <col min="17" max="17" width="13.6640625" style="432" customWidth="1"/>
    <col min="18" max="18" width="14.83203125" style="432" bestFit="1" customWidth="1"/>
    <col min="19" max="19" width="3.6640625" style="432" customWidth="1"/>
    <col min="20" max="257" width="9.33203125" style="432" hidden="1"/>
    <col min="258" max="258" width="81.6640625" style="432" hidden="1"/>
    <col min="259" max="270" width="14.83203125" style="432" hidden="1"/>
    <col min="271" max="271" width="12.83203125" style="432" hidden="1"/>
    <col min="272" max="273" width="13.6640625" style="432" hidden="1"/>
    <col min="274" max="513" width="9.33203125" style="432" hidden="1"/>
    <col min="514" max="514" width="81.6640625" style="432" hidden="1"/>
    <col min="515" max="526" width="14.83203125" style="432" hidden="1"/>
    <col min="527" max="527" width="12.83203125" style="432" hidden="1"/>
    <col min="528" max="529" width="13.6640625" style="432" hidden="1"/>
    <col min="530" max="769" width="9.33203125" style="432" hidden="1"/>
    <col min="770" max="770" width="81.6640625" style="432" hidden="1"/>
    <col min="771" max="782" width="14.83203125" style="432" hidden="1"/>
    <col min="783" max="783" width="12.83203125" style="432" hidden="1"/>
    <col min="784" max="785" width="13.6640625" style="432" hidden="1"/>
    <col min="786" max="1025" width="9.33203125" style="432" hidden="1"/>
    <col min="1026" max="1026" width="81.6640625" style="432" hidden="1"/>
    <col min="1027" max="1038" width="14.83203125" style="432" hidden="1"/>
    <col min="1039" max="1039" width="12.83203125" style="432" hidden="1"/>
    <col min="1040" max="1041" width="13.6640625" style="432" hidden="1"/>
    <col min="1042" max="1281" width="9.33203125" style="432" hidden="1"/>
    <col min="1282" max="1282" width="81.6640625" style="432" hidden="1"/>
    <col min="1283" max="1294" width="14.83203125" style="432" hidden="1"/>
    <col min="1295" max="1295" width="12.83203125" style="432" hidden="1"/>
    <col min="1296" max="1297" width="13.6640625" style="432" hidden="1"/>
    <col min="1298" max="1537" width="9.33203125" style="432" hidden="1"/>
    <col min="1538" max="1538" width="81.6640625" style="432" hidden="1"/>
    <col min="1539" max="1550" width="14.83203125" style="432" hidden="1"/>
    <col min="1551" max="1551" width="12.83203125" style="432" hidden="1"/>
    <col min="1552" max="1553" width="13.6640625" style="432" hidden="1"/>
    <col min="1554" max="1793" width="9.33203125" style="432" hidden="1"/>
    <col min="1794" max="1794" width="81.6640625" style="432" hidden="1"/>
    <col min="1795" max="1806" width="14.83203125" style="432" hidden="1"/>
    <col min="1807" max="1807" width="12.83203125" style="432" hidden="1"/>
    <col min="1808" max="1809" width="13.6640625" style="432" hidden="1"/>
    <col min="1810" max="2049" width="9.33203125" style="432" hidden="1"/>
    <col min="2050" max="2050" width="81.6640625" style="432" hidden="1"/>
    <col min="2051" max="2062" width="14.83203125" style="432" hidden="1"/>
    <col min="2063" max="2063" width="12.83203125" style="432" hidden="1"/>
    <col min="2064" max="2065" width="13.6640625" style="432" hidden="1"/>
    <col min="2066" max="2305" width="9.33203125" style="432" hidden="1"/>
    <col min="2306" max="2306" width="81.6640625" style="432" hidden="1"/>
    <col min="2307" max="2318" width="14.83203125" style="432" hidden="1"/>
    <col min="2319" max="2319" width="12.83203125" style="432" hidden="1"/>
    <col min="2320" max="2321" width="13.6640625" style="432" hidden="1"/>
    <col min="2322" max="2561" width="9.33203125" style="432" hidden="1"/>
    <col min="2562" max="2562" width="81.6640625" style="432" hidden="1"/>
    <col min="2563" max="2574" width="14.83203125" style="432" hidden="1"/>
    <col min="2575" max="2575" width="12.83203125" style="432" hidden="1"/>
    <col min="2576" max="2577" width="13.6640625" style="432" hidden="1"/>
    <col min="2578" max="2817" width="9.33203125" style="432" hidden="1"/>
    <col min="2818" max="2818" width="81.6640625" style="432" hidden="1"/>
    <col min="2819" max="2830" width="14.83203125" style="432" hidden="1"/>
    <col min="2831" max="2831" width="12.83203125" style="432" hidden="1"/>
    <col min="2832" max="2833" width="13.6640625" style="432" hidden="1"/>
    <col min="2834" max="3073" width="9.33203125" style="432" hidden="1"/>
    <col min="3074" max="3074" width="81.6640625" style="432" hidden="1"/>
    <col min="3075" max="3086" width="14.83203125" style="432" hidden="1"/>
    <col min="3087" max="3087" width="12.83203125" style="432" hidden="1"/>
    <col min="3088" max="3089" width="13.6640625" style="432" hidden="1"/>
    <col min="3090" max="3329" width="9.33203125" style="432" hidden="1"/>
    <col min="3330" max="3330" width="81.6640625" style="432" hidden="1"/>
    <col min="3331" max="3342" width="14.83203125" style="432" hidden="1"/>
    <col min="3343" max="3343" width="12.83203125" style="432" hidden="1"/>
    <col min="3344" max="3345" width="13.6640625" style="432" hidden="1"/>
    <col min="3346" max="3585" width="9.33203125" style="432" hidden="1"/>
    <col min="3586" max="3586" width="81.6640625" style="432" hidden="1"/>
    <col min="3587" max="3598" width="14.83203125" style="432" hidden="1"/>
    <col min="3599" max="3599" width="12.83203125" style="432" hidden="1"/>
    <col min="3600" max="3601" width="13.6640625" style="432" hidden="1"/>
    <col min="3602" max="3841" width="9.33203125" style="432" hidden="1"/>
    <col min="3842" max="3842" width="81.6640625" style="432" hidden="1"/>
    <col min="3843" max="3854" width="14.83203125" style="432" hidden="1"/>
    <col min="3855" max="3855" width="12.83203125" style="432" hidden="1"/>
    <col min="3856" max="3857" width="13.6640625" style="432" hidden="1"/>
    <col min="3858" max="4097" width="9.33203125" style="432" hidden="1"/>
    <col min="4098" max="4098" width="81.6640625" style="432" hidden="1"/>
    <col min="4099" max="4110" width="14.83203125" style="432" hidden="1"/>
    <col min="4111" max="4111" width="12.83203125" style="432" hidden="1"/>
    <col min="4112" max="4113" width="13.6640625" style="432" hidden="1"/>
    <col min="4114" max="4353" width="9.33203125" style="432" hidden="1"/>
    <col min="4354" max="4354" width="81.6640625" style="432" hidden="1"/>
    <col min="4355" max="4366" width="14.83203125" style="432" hidden="1"/>
    <col min="4367" max="4367" width="12.83203125" style="432" hidden="1"/>
    <col min="4368" max="4369" width="13.6640625" style="432" hidden="1"/>
    <col min="4370" max="4609" width="9.33203125" style="432" hidden="1"/>
    <col min="4610" max="4610" width="81.6640625" style="432" hidden="1"/>
    <col min="4611" max="4622" width="14.83203125" style="432" hidden="1"/>
    <col min="4623" max="4623" width="12.83203125" style="432" hidden="1"/>
    <col min="4624" max="4625" width="13.6640625" style="432" hidden="1"/>
    <col min="4626" max="4865" width="9.33203125" style="432" hidden="1"/>
    <col min="4866" max="4866" width="81.6640625" style="432" hidden="1"/>
    <col min="4867" max="4878" width="14.83203125" style="432" hidden="1"/>
    <col min="4879" max="4879" width="12.83203125" style="432" hidden="1"/>
    <col min="4880" max="4881" width="13.6640625" style="432" hidden="1"/>
    <col min="4882" max="5121" width="9.33203125" style="432" hidden="1"/>
    <col min="5122" max="5122" width="81.6640625" style="432" hidden="1"/>
    <col min="5123" max="5134" width="14.83203125" style="432" hidden="1"/>
    <col min="5135" max="5135" width="12.83203125" style="432" hidden="1"/>
    <col min="5136" max="5137" width="13.6640625" style="432" hidden="1"/>
    <col min="5138" max="5377" width="9.33203125" style="432" hidden="1"/>
    <col min="5378" max="5378" width="81.6640625" style="432" hidden="1"/>
    <col min="5379" max="5390" width="14.83203125" style="432" hidden="1"/>
    <col min="5391" max="5391" width="12.83203125" style="432" hidden="1"/>
    <col min="5392" max="5393" width="13.6640625" style="432" hidden="1"/>
    <col min="5394" max="5633" width="9.33203125" style="432" hidden="1"/>
    <col min="5634" max="5634" width="81.6640625" style="432" hidden="1"/>
    <col min="5635" max="5646" width="14.83203125" style="432" hidden="1"/>
    <col min="5647" max="5647" width="12.83203125" style="432" hidden="1"/>
    <col min="5648" max="5649" width="13.6640625" style="432" hidden="1"/>
    <col min="5650" max="5889" width="9.33203125" style="432" hidden="1"/>
    <col min="5890" max="5890" width="81.6640625" style="432" hidden="1"/>
    <col min="5891" max="5902" width="14.83203125" style="432" hidden="1"/>
    <col min="5903" max="5903" width="12.83203125" style="432" hidden="1"/>
    <col min="5904" max="5905" width="13.6640625" style="432" hidden="1"/>
    <col min="5906" max="6145" width="9.33203125" style="432" hidden="1"/>
    <col min="6146" max="6146" width="81.6640625" style="432" hidden="1"/>
    <col min="6147" max="6158" width="14.83203125" style="432" hidden="1"/>
    <col min="6159" max="6159" width="12.83203125" style="432" hidden="1"/>
    <col min="6160" max="6161" width="13.6640625" style="432" hidden="1"/>
    <col min="6162" max="6401" width="9.33203125" style="432" hidden="1"/>
    <col min="6402" max="6402" width="81.6640625" style="432" hidden="1"/>
    <col min="6403" max="6414" width="14.83203125" style="432" hidden="1"/>
    <col min="6415" max="6415" width="12.83203125" style="432" hidden="1"/>
    <col min="6416" max="6417" width="13.6640625" style="432" hidden="1"/>
    <col min="6418" max="6657" width="9.33203125" style="432" hidden="1"/>
    <col min="6658" max="6658" width="81.6640625" style="432" hidden="1"/>
    <col min="6659" max="6670" width="14.83203125" style="432" hidden="1"/>
    <col min="6671" max="6671" width="12.83203125" style="432" hidden="1"/>
    <col min="6672" max="6673" width="13.6640625" style="432" hidden="1"/>
    <col min="6674" max="6913" width="9.33203125" style="432" hidden="1"/>
    <col min="6914" max="6914" width="81.6640625" style="432" hidden="1"/>
    <col min="6915" max="6926" width="14.83203125" style="432" hidden="1"/>
    <col min="6927" max="6927" width="12.83203125" style="432" hidden="1"/>
    <col min="6928" max="6929" width="13.6640625" style="432" hidden="1"/>
    <col min="6930" max="7169" width="9.33203125" style="432" hidden="1"/>
    <col min="7170" max="7170" width="81.6640625" style="432" hidden="1"/>
    <col min="7171" max="7182" width="14.83203125" style="432" hidden="1"/>
    <col min="7183" max="7183" width="12.83203125" style="432" hidden="1"/>
    <col min="7184" max="7185" width="13.6640625" style="432" hidden="1"/>
    <col min="7186" max="7425" width="9.33203125" style="432" hidden="1"/>
    <col min="7426" max="7426" width="81.6640625" style="432" hidden="1"/>
    <col min="7427" max="7438" width="14.83203125" style="432" hidden="1"/>
    <col min="7439" max="7439" width="12.83203125" style="432" hidden="1"/>
    <col min="7440" max="7441" width="13.6640625" style="432" hidden="1"/>
    <col min="7442" max="7681" width="9.33203125" style="432" hidden="1"/>
    <col min="7682" max="7682" width="81.6640625" style="432" hidden="1"/>
    <col min="7683" max="7694" width="14.83203125" style="432" hidden="1"/>
    <col min="7695" max="7695" width="12.83203125" style="432" hidden="1"/>
    <col min="7696" max="7697" width="13.6640625" style="432" hidden="1"/>
    <col min="7698" max="7937" width="9.33203125" style="432" hidden="1"/>
    <col min="7938" max="7938" width="81.6640625" style="432" hidden="1"/>
    <col min="7939" max="7950" width="14.83203125" style="432" hidden="1"/>
    <col min="7951" max="7951" width="12.83203125" style="432" hidden="1"/>
    <col min="7952" max="7953" width="13.6640625" style="432" hidden="1"/>
    <col min="7954" max="8193" width="9.33203125" style="432" hidden="1"/>
    <col min="8194" max="8194" width="81.6640625" style="432" hidden="1"/>
    <col min="8195" max="8206" width="14.83203125" style="432" hidden="1"/>
    <col min="8207" max="8207" width="12.83203125" style="432" hidden="1"/>
    <col min="8208" max="8209" width="13.6640625" style="432" hidden="1"/>
    <col min="8210" max="8449" width="9.33203125" style="432" hidden="1"/>
    <col min="8450" max="8450" width="81.6640625" style="432" hidden="1"/>
    <col min="8451" max="8462" width="14.83203125" style="432" hidden="1"/>
    <col min="8463" max="8463" width="12.83203125" style="432" hidden="1"/>
    <col min="8464" max="8465" width="13.6640625" style="432" hidden="1"/>
    <col min="8466" max="8705" width="9.33203125" style="432" hidden="1"/>
    <col min="8706" max="8706" width="81.6640625" style="432" hidden="1"/>
    <col min="8707" max="8718" width="14.83203125" style="432" hidden="1"/>
    <col min="8719" max="8719" width="12.83203125" style="432" hidden="1"/>
    <col min="8720" max="8721" width="13.6640625" style="432" hidden="1"/>
    <col min="8722" max="8961" width="9.33203125" style="432" hidden="1"/>
    <col min="8962" max="8962" width="81.6640625" style="432" hidden="1"/>
    <col min="8963" max="8974" width="14.83203125" style="432" hidden="1"/>
    <col min="8975" max="8975" width="12.83203125" style="432" hidden="1"/>
    <col min="8976" max="8977" width="13.6640625" style="432" hidden="1"/>
    <col min="8978" max="9217" width="9.33203125" style="432" hidden="1"/>
    <col min="9218" max="9218" width="81.6640625" style="432" hidden="1"/>
    <col min="9219" max="9230" width="14.83203125" style="432" hidden="1"/>
    <col min="9231" max="9231" width="12.83203125" style="432" hidden="1"/>
    <col min="9232" max="9233" width="13.6640625" style="432" hidden="1"/>
    <col min="9234" max="9473" width="9.33203125" style="432" hidden="1"/>
    <col min="9474" max="9474" width="81.6640625" style="432" hidden="1"/>
    <col min="9475" max="9486" width="14.83203125" style="432" hidden="1"/>
    <col min="9487" max="9487" width="12.83203125" style="432" hidden="1"/>
    <col min="9488" max="9489" width="13.6640625" style="432" hidden="1"/>
    <col min="9490" max="9729" width="9.33203125" style="432" hidden="1"/>
    <col min="9730" max="9730" width="81.6640625" style="432" hidden="1"/>
    <col min="9731" max="9742" width="14.83203125" style="432" hidden="1"/>
    <col min="9743" max="9743" width="12.83203125" style="432" hidden="1"/>
    <col min="9744" max="9745" width="13.6640625" style="432" hidden="1"/>
    <col min="9746" max="9985" width="9.33203125" style="432" hidden="1"/>
    <col min="9986" max="9986" width="81.6640625" style="432" hidden="1"/>
    <col min="9987" max="9998" width="14.83203125" style="432" hidden="1"/>
    <col min="9999" max="9999" width="12.83203125" style="432" hidden="1"/>
    <col min="10000" max="10001" width="13.6640625" style="432" hidden="1"/>
    <col min="10002" max="10241" width="9.33203125" style="432" hidden="1"/>
    <col min="10242" max="10242" width="81.6640625" style="432" hidden="1"/>
    <col min="10243" max="10254" width="14.83203125" style="432" hidden="1"/>
    <col min="10255" max="10255" width="12.83203125" style="432" hidden="1"/>
    <col min="10256" max="10257" width="13.6640625" style="432" hidden="1"/>
    <col min="10258" max="10497" width="9.33203125" style="432" hidden="1"/>
    <col min="10498" max="10498" width="81.6640625" style="432" hidden="1"/>
    <col min="10499" max="10510" width="14.83203125" style="432" hidden="1"/>
    <col min="10511" max="10511" width="12.83203125" style="432" hidden="1"/>
    <col min="10512" max="10513" width="13.6640625" style="432" hidden="1"/>
    <col min="10514" max="10753" width="9.33203125" style="432" hidden="1"/>
    <col min="10754" max="10754" width="81.6640625" style="432" hidden="1"/>
    <col min="10755" max="10766" width="14.83203125" style="432" hidden="1"/>
    <col min="10767" max="10767" width="12.83203125" style="432" hidden="1"/>
    <col min="10768" max="10769" width="13.6640625" style="432" hidden="1"/>
    <col min="10770" max="11009" width="9.33203125" style="432" hidden="1"/>
    <col min="11010" max="11010" width="81.6640625" style="432" hidden="1"/>
    <col min="11011" max="11022" width="14.83203125" style="432" hidden="1"/>
    <col min="11023" max="11023" width="12.83203125" style="432" hidden="1"/>
    <col min="11024" max="11025" width="13.6640625" style="432" hidden="1"/>
    <col min="11026" max="11265" width="9.33203125" style="432" hidden="1"/>
    <col min="11266" max="11266" width="81.6640625" style="432" hidden="1"/>
    <col min="11267" max="11278" width="14.83203125" style="432" hidden="1"/>
    <col min="11279" max="11279" width="12.83203125" style="432" hidden="1"/>
    <col min="11280" max="11281" width="13.6640625" style="432" hidden="1"/>
    <col min="11282" max="11521" width="9.33203125" style="432" hidden="1"/>
    <col min="11522" max="11522" width="81.6640625" style="432" hidden="1"/>
    <col min="11523" max="11534" width="14.83203125" style="432" hidden="1"/>
    <col min="11535" max="11535" width="12.83203125" style="432" hidden="1"/>
    <col min="11536" max="11537" width="13.6640625" style="432" hidden="1"/>
    <col min="11538" max="11777" width="9.33203125" style="432" hidden="1"/>
    <col min="11778" max="11778" width="81.6640625" style="432" hidden="1"/>
    <col min="11779" max="11790" width="14.83203125" style="432" hidden="1"/>
    <col min="11791" max="11791" width="12.83203125" style="432" hidden="1"/>
    <col min="11792" max="11793" width="13.6640625" style="432" hidden="1"/>
    <col min="11794" max="12033" width="9.33203125" style="432" hidden="1"/>
    <col min="12034" max="12034" width="81.6640625" style="432" hidden="1"/>
    <col min="12035" max="12046" width="14.83203125" style="432" hidden="1"/>
    <col min="12047" max="12047" width="12.83203125" style="432" hidden="1"/>
    <col min="12048" max="12049" width="13.6640625" style="432" hidden="1"/>
    <col min="12050" max="12289" width="9.33203125" style="432" hidden="1"/>
    <col min="12290" max="12290" width="81.6640625" style="432" hidden="1"/>
    <col min="12291" max="12302" width="14.83203125" style="432" hidden="1"/>
    <col min="12303" max="12303" width="12.83203125" style="432" hidden="1"/>
    <col min="12304" max="12305" width="13.6640625" style="432" hidden="1"/>
    <col min="12306" max="12545" width="9.33203125" style="432" hidden="1"/>
    <col min="12546" max="12546" width="81.6640625" style="432" hidden="1"/>
    <col min="12547" max="12558" width="14.83203125" style="432" hidden="1"/>
    <col min="12559" max="12559" width="12.83203125" style="432" hidden="1"/>
    <col min="12560" max="12561" width="13.6640625" style="432" hidden="1"/>
    <col min="12562" max="12801" width="9.33203125" style="432" hidden="1"/>
    <col min="12802" max="12802" width="81.6640625" style="432" hidden="1"/>
    <col min="12803" max="12814" width="14.83203125" style="432" hidden="1"/>
    <col min="12815" max="12815" width="12.83203125" style="432" hidden="1"/>
    <col min="12816" max="12817" width="13.6640625" style="432" hidden="1"/>
    <col min="12818" max="13057" width="9.33203125" style="432" hidden="1"/>
    <col min="13058" max="13058" width="81.6640625" style="432" hidden="1"/>
    <col min="13059" max="13070" width="14.83203125" style="432" hidden="1"/>
    <col min="13071" max="13071" width="12.83203125" style="432" hidden="1"/>
    <col min="13072" max="13073" width="13.6640625" style="432" hidden="1"/>
    <col min="13074" max="13313" width="9.33203125" style="432" hidden="1"/>
    <col min="13314" max="13314" width="81.6640625" style="432" hidden="1"/>
    <col min="13315" max="13326" width="14.83203125" style="432" hidden="1"/>
    <col min="13327" max="13327" width="12.83203125" style="432" hidden="1"/>
    <col min="13328" max="13329" width="13.6640625" style="432" hidden="1"/>
    <col min="13330" max="13569" width="9.33203125" style="432" hidden="1"/>
    <col min="13570" max="13570" width="81.6640625" style="432" hidden="1"/>
    <col min="13571" max="13582" width="14.83203125" style="432" hidden="1"/>
    <col min="13583" max="13583" width="12.83203125" style="432" hidden="1"/>
    <col min="13584" max="13585" width="13.6640625" style="432" hidden="1"/>
    <col min="13586" max="13825" width="9.33203125" style="432" hidden="1"/>
    <col min="13826" max="13826" width="81.6640625" style="432" hidden="1"/>
    <col min="13827" max="13838" width="14.83203125" style="432" hidden="1"/>
    <col min="13839" max="13839" width="12.83203125" style="432" hidden="1"/>
    <col min="13840" max="13841" width="13.6640625" style="432" hidden="1"/>
    <col min="13842" max="14081" width="9.33203125" style="432" hidden="1"/>
    <col min="14082" max="14082" width="81.6640625" style="432" hidden="1"/>
    <col min="14083" max="14094" width="14.83203125" style="432" hidden="1"/>
    <col min="14095" max="14095" width="12.83203125" style="432" hidden="1"/>
    <col min="14096" max="14097" width="13.6640625" style="432" hidden="1"/>
    <col min="14098" max="14337" width="9.33203125" style="432" hidden="1"/>
    <col min="14338" max="14338" width="81.6640625" style="432" hidden="1"/>
    <col min="14339" max="14350" width="14.83203125" style="432" hidden="1"/>
    <col min="14351" max="14351" width="12.83203125" style="432" hidden="1"/>
    <col min="14352" max="14353" width="13.6640625" style="432" hidden="1"/>
    <col min="14354" max="14593" width="9.33203125" style="432" hidden="1"/>
    <col min="14594" max="14594" width="81.6640625" style="432" hidden="1"/>
    <col min="14595" max="14606" width="14.83203125" style="432" hidden="1"/>
    <col min="14607" max="14607" width="12.83203125" style="432" hidden="1"/>
    <col min="14608" max="14609" width="13.6640625" style="432" hidden="1"/>
    <col min="14610" max="14849" width="9.33203125" style="432" hidden="1"/>
    <col min="14850" max="14850" width="81.6640625" style="432" hidden="1"/>
    <col min="14851" max="14862" width="14.83203125" style="432" hidden="1"/>
    <col min="14863" max="14863" width="12.83203125" style="432" hidden="1"/>
    <col min="14864" max="14865" width="13.6640625" style="432" hidden="1"/>
    <col min="14866" max="15105" width="9.33203125" style="432" hidden="1"/>
    <col min="15106" max="15106" width="81.6640625" style="432" hidden="1"/>
    <col min="15107" max="15118" width="14.83203125" style="432" hidden="1"/>
    <col min="15119" max="15119" width="12.83203125" style="432" hidden="1"/>
    <col min="15120" max="15121" width="13.6640625" style="432" hidden="1"/>
    <col min="15122" max="15361" width="9.33203125" style="432" hidden="1"/>
    <col min="15362" max="15362" width="81.6640625" style="432" hidden="1"/>
    <col min="15363" max="15374" width="14.83203125" style="432" hidden="1"/>
    <col min="15375" max="15375" width="12.83203125" style="432" hidden="1"/>
    <col min="15376" max="15377" width="13.6640625" style="432" hidden="1"/>
    <col min="15378" max="15617" width="9.33203125" style="432" hidden="1"/>
    <col min="15618" max="15618" width="81.6640625" style="432" hidden="1"/>
    <col min="15619" max="15630" width="14.83203125" style="432" hidden="1"/>
    <col min="15631" max="15631" width="12.83203125" style="432" hidden="1"/>
    <col min="15632" max="15633" width="13.6640625" style="432" hidden="1"/>
    <col min="15634" max="15873" width="9.33203125" style="432" hidden="1"/>
    <col min="15874" max="15874" width="81.6640625" style="432" hidden="1"/>
    <col min="15875" max="15886" width="14.83203125" style="432" hidden="1"/>
    <col min="15887" max="15887" width="12.83203125" style="432" hidden="1"/>
    <col min="15888" max="15889" width="13.6640625" style="432" hidden="1"/>
    <col min="15890" max="16129" width="9.33203125" style="432" hidden="1"/>
    <col min="16130" max="16130" width="81.6640625" style="432" hidden="1"/>
    <col min="16131" max="16142" width="14.83203125" style="432" hidden="1"/>
    <col min="16143" max="16143" width="12.83203125" style="432" hidden="1"/>
    <col min="16144" max="16145" width="13.6640625" style="432" hidden="1"/>
    <col min="16146" max="16384" width="9.33203125" style="432" hidden="1"/>
  </cols>
  <sheetData>
    <row r="1" spans="2:18" ht="15" x14ac:dyDescent="0.25">
      <c r="B1" s="636" t="s">
        <v>242</v>
      </c>
      <c r="C1" s="637"/>
      <c r="D1" s="637"/>
      <c r="E1" s="637"/>
      <c r="F1" s="637"/>
      <c r="G1" s="637"/>
      <c r="H1" s="637"/>
      <c r="I1" s="637"/>
      <c r="J1" s="637"/>
      <c r="K1" s="637"/>
      <c r="L1" s="637"/>
      <c r="M1" s="637"/>
      <c r="N1" s="637"/>
      <c r="O1" s="637"/>
      <c r="P1" s="637"/>
      <c r="Q1" s="637"/>
      <c r="R1" s="637"/>
    </row>
    <row r="2" spans="2:18" ht="15" x14ac:dyDescent="0.25">
      <c r="B2" s="636" t="s">
        <v>243</v>
      </c>
      <c r="C2" s="637"/>
      <c r="D2" s="637"/>
      <c r="E2" s="637"/>
      <c r="F2" s="637"/>
      <c r="G2" s="637"/>
      <c r="H2" s="637"/>
      <c r="I2" s="637"/>
      <c r="J2" s="637"/>
      <c r="K2" s="637"/>
      <c r="L2" s="637"/>
      <c r="M2" s="637"/>
      <c r="N2" s="637"/>
      <c r="O2" s="637"/>
      <c r="P2" s="637"/>
      <c r="Q2" s="637"/>
      <c r="R2" s="637"/>
    </row>
    <row r="3" spans="2:18" ht="13.5" customHeight="1" x14ac:dyDescent="0.2"/>
    <row r="4" spans="2:18" ht="18" customHeight="1" x14ac:dyDescent="0.25">
      <c r="B4" s="387" t="s">
        <v>43</v>
      </c>
      <c r="C4" s="638" t="s">
        <v>297</v>
      </c>
      <c r="D4" s="639"/>
      <c r="E4" s="639"/>
      <c r="F4" s="639"/>
      <c r="G4" s="639"/>
      <c r="H4" s="639"/>
      <c r="I4" s="639"/>
      <c r="J4" s="639"/>
      <c r="K4" s="639"/>
      <c r="L4" s="639"/>
      <c r="M4" s="639"/>
      <c r="N4" s="640"/>
      <c r="O4" s="641" t="s">
        <v>275</v>
      </c>
      <c r="P4" s="643" t="s">
        <v>276</v>
      </c>
      <c r="Q4" s="643" t="s">
        <v>211</v>
      </c>
      <c r="R4" s="643" t="s">
        <v>354</v>
      </c>
    </row>
    <row r="5" spans="2:18" ht="33.75" customHeight="1" x14ac:dyDescent="0.2">
      <c r="B5" s="388"/>
      <c r="C5" s="389" t="s">
        <v>2</v>
      </c>
      <c r="D5" s="390" t="s">
        <v>3</v>
      </c>
      <c r="E5" s="390" t="s">
        <v>4</v>
      </c>
      <c r="F5" s="390" t="s">
        <v>5</v>
      </c>
      <c r="G5" s="390" t="s">
        <v>6</v>
      </c>
      <c r="H5" s="390" t="s">
        <v>7</v>
      </c>
      <c r="I5" s="390" t="s">
        <v>20</v>
      </c>
      <c r="J5" s="390" t="s">
        <v>21</v>
      </c>
      <c r="K5" s="390" t="s">
        <v>22</v>
      </c>
      <c r="L5" s="390" t="s">
        <v>23</v>
      </c>
      <c r="M5" s="390" t="s">
        <v>24</v>
      </c>
      <c r="N5" s="391" t="s">
        <v>25</v>
      </c>
      <c r="O5" s="642"/>
      <c r="P5" s="644"/>
      <c r="Q5" s="644"/>
      <c r="R5" s="644"/>
    </row>
    <row r="6" spans="2:18" s="431" customFormat="1" ht="15.75" x14ac:dyDescent="0.25">
      <c r="B6" s="392" t="s">
        <v>212</v>
      </c>
      <c r="C6" s="407"/>
      <c r="D6" s="407"/>
      <c r="E6" s="407"/>
      <c r="F6" s="407"/>
      <c r="G6" s="407"/>
      <c r="H6" s="407"/>
      <c r="I6" s="407"/>
      <c r="J6" s="407"/>
      <c r="K6" s="407"/>
      <c r="L6" s="407"/>
      <c r="M6" s="407"/>
      <c r="N6" s="407"/>
      <c r="O6" s="408"/>
      <c r="P6" s="408"/>
      <c r="Q6" s="408"/>
      <c r="R6" s="408"/>
    </row>
    <row r="7" spans="2:18" x14ac:dyDescent="0.2">
      <c r="B7" s="417" t="s">
        <v>213</v>
      </c>
      <c r="C7" s="586">
        <v>0</v>
      </c>
      <c r="D7" s="586">
        <v>0</v>
      </c>
      <c r="E7" s="586">
        <v>0</v>
      </c>
      <c r="F7" s="586">
        <v>0</v>
      </c>
      <c r="G7" s="586">
        <v>0</v>
      </c>
      <c r="H7" s="586">
        <v>0</v>
      </c>
      <c r="I7" s="586">
        <v>0</v>
      </c>
      <c r="J7" s="586">
        <v>0</v>
      </c>
      <c r="K7" s="586">
        <v>0</v>
      </c>
      <c r="L7" s="586">
        <v>0</v>
      </c>
      <c r="M7" s="586">
        <v>0</v>
      </c>
      <c r="N7" s="586">
        <v>0</v>
      </c>
      <c r="O7" s="585">
        <f>SUM(C7:N7)</f>
        <v>0</v>
      </c>
      <c r="P7" s="585">
        <v>0</v>
      </c>
      <c r="Q7" s="585">
        <f>SUM(O7:P7)</f>
        <v>0</v>
      </c>
      <c r="R7" s="586"/>
    </row>
    <row r="8" spans="2:18" x14ac:dyDescent="0.2">
      <c r="B8" s="418" t="s">
        <v>214</v>
      </c>
      <c r="C8" s="589">
        <v>22.81</v>
      </c>
      <c r="D8" s="589">
        <v>0</v>
      </c>
      <c r="E8" s="589">
        <v>-22.81</v>
      </c>
      <c r="F8" s="589">
        <v>0</v>
      </c>
      <c r="G8" s="589">
        <v>0</v>
      </c>
      <c r="H8" s="589">
        <v>73751.899999999994</v>
      </c>
      <c r="I8" s="589">
        <v>0</v>
      </c>
      <c r="J8" s="589">
        <v>0</v>
      </c>
      <c r="K8" s="589">
        <v>0</v>
      </c>
      <c r="L8" s="589">
        <v>0</v>
      </c>
      <c r="M8" s="589">
        <v>0</v>
      </c>
      <c r="N8" s="589">
        <v>0</v>
      </c>
      <c r="O8" s="587">
        <f>SUM(C8:N8)</f>
        <v>73751.899999999994</v>
      </c>
      <c r="P8" s="587">
        <v>5439517.5299999993</v>
      </c>
      <c r="Q8" s="591">
        <f>SUM(O8:P8)</f>
        <v>5513269.4299999997</v>
      </c>
      <c r="R8" s="589">
        <f>SUM('2012-2014 DRP Expenditures'!R46:S46)</f>
        <v>1000000</v>
      </c>
    </row>
    <row r="9" spans="2:18" ht="15.75" x14ac:dyDescent="0.25">
      <c r="B9" s="405" t="s">
        <v>215</v>
      </c>
      <c r="C9" s="584">
        <f>SUM(C7:C8)</f>
        <v>22.81</v>
      </c>
      <c r="D9" s="584">
        <f t="shared" ref="D9:R9" si="0">SUM(D7:D8)</f>
        <v>0</v>
      </c>
      <c r="E9" s="584">
        <f t="shared" si="0"/>
        <v>-22.81</v>
      </c>
      <c r="F9" s="584">
        <f t="shared" si="0"/>
        <v>0</v>
      </c>
      <c r="G9" s="584">
        <f t="shared" si="0"/>
        <v>0</v>
      </c>
      <c r="H9" s="584">
        <f t="shared" si="0"/>
        <v>73751.899999999994</v>
      </c>
      <c r="I9" s="584">
        <f t="shared" si="0"/>
        <v>0</v>
      </c>
      <c r="J9" s="584">
        <f t="shared" si="0"/>
        <v>0</v>
      </c>
      <c r="K9" s="584">
        <f t="shared" si="0"/>
        <v>0</v>
      </c>
      <c r="L9" s="584">
        <f t="shared" si="0"/>
        <v>0</v>
      </c>
      <c r="M9" s="584">
        <f t="shared" si="0"/>
        <v>0</v>
      </c>
      <c r="N9" s="584">
        <f t="shared" si="0"/>
        <v>0</v>
      </c>
      <c r="O9" s="584">
        <f t="shared" si="0"/>
        <v>73751.899999999994</v>
      </c>
      <c r="P9" s="584">
        <f t="shared" si="0"/>
        <v>5439517.5299999993</v>
      </c>
      <c r="Q9" s="584">
        <f t="shared" si="0"/>
        <v>5513269.4299999997</v>
      </c>
      <c r="R9" s="584">
        <f t="shared" si="0"/>
        <v>1000000</v>
      </c>
    </row>
    <row r="10" spans="2:18" x14ac:dyDescent="0.2">
      <c r="C10" s="574"/>
      <c r="D10" s="574"/>
      <c r="E10" s="574"/>
      <c r="F10" s="574"/>
      <c r="G10" s="574"/>
      <c r="H10" s="574"/>
      <c r="I10" s="574"/>
      <c r="J10" s="574"/>
      <c r="K10" s="574"/>
      <c r="L10" s="574"/>
      <c r="M10" s="574"/>
      <c r="N10" s="574"/>
      <c r="O10" s="574"/>
      <c r="P10" s="574"/>
      <c r="Q10" s="583"/>
      <c r="R10" s="574"/>
    </row>
    <row r="11" spans="2:18" ht="18" x14ac:dyDescent="0.25">
      <c r="B11" s="393" t="s">
        <v>319</v>
      </c>
      <c r="C11" s="574"/>
      <c r="D11" s="574"/>
      <c r="E11" s="574"/>
      <c r="F11" s="574"/>
      <c r="G11" s="574"/>
      <c r="H11" s="574"/>
      <c r="I11" s="574"/>
      <c r="J11" s="574"/>
      <c r="K11" s="574"/>
      <c r="L11" s="574"/>
      <c r="M11" s="574"/>
      <c r="N11" s="574"/>
      <c r="O11" s="574"/>
      <c r="P11" s="574"/>
      <c r="Q11" s="583"/>
      <c r="R11" s="574"/>
    </row>
    <row r="12" spans="2:18" x14ac:dyDescent="0.2">
      <c r="B12" s="434" t="s">
        <v>216</v>
      </c>
      <c r="C12" s="575"/>
      <c r="D12" s="575"/>
      <c r="E12" s="575"/>
      <c r="F12" s="575"/>
      <c r="G12" s="575"/>
      <c r="H12" s="575"/>
      <c r="I12" s="575"/>
      <c r="J12" s="575"/>
      <c r="K12" s="575"/>
      <c r="L12" s="575"/>
      <c r="M12" s="575"/>
      <c r="N12" s="575"/>
      <c r="O12" s="575"/>
      <c r="P12" s="575"/>
      <c r="Q12" s="588"/>
      <c r="R12" s="588">
        <v>22000000</v>
      </c>
    </row>
    <row r="13" spans="2:18" x14ac:dyDescent="0.2">
      <c r="B13" s="394"/>
      <c r="C13" s="574"/>
      <c r="D13" s="574"/>
      <c r="E13" s="574"/>
      <c r="F13" s="574"/>
      <c r="G13" s="574"/>
      <c r="H13" s="574"/>
      <c r="I13" s="574"/>
      <c r="J13" s="574"/>
      <c r="K13" s="574"/>
      <c r="L13" s="574"/>
      <c r="M13" s="574"/>
      <c r="N13" s="574"/>
      <c r="O13" s="574"/>
      <c r="P13" s="574"/>
      <c r="Q13" s="583"/>
      <c r="R13" s="574"/>
    </row>
    <row r="14" spans="2:18" x14ac:dyDescent="0.2">
      <c r="B14" s="425" t="s">
        <v>217</v>
      </c>
      <c r="C14" s="578"/>
      <c r="D14" s="578"/>
      <c r="E14" s="578"/>
      <c r="F14" s="578"/>
      <c r="G14" s="578"/>
      <c r="H14" s="578"/>
      <c r="I14" s="578"/>
      <c r="J14" s="578"/>
      <c r="K14" s="578"/>
      <c r="L14" s="578"/>
      <c r="M14" s="578"/>
      <c r="N14" s="578"/>
      <c r="O14" s="578"/>
      <c r="P14" s="578"/>
      <c r="Q14" s="592"/>
      <c r="R14" s="578"/>
    </row>
    <row r="15" spans="2:18" x14ac:dyDescent="0.2">
      <c r="B15" s="424" t="s">
        <v>76</v>
      </c>
      <c r="C15" s="574"/>
      <c r="D15" s="574"/>
      <c r="E15" s="574"/>
      <c r="F15" s="574"/>
      <c r="G15" s="574"/>
      <c r="H15" s="574"/>
      <c r="I15" s="574"/>
      <c r="J15" s="574"/>
      <c r="K15" s="574"/>
      <c r="L15" s="574"/>
      <c r="M15" s="574"/>
      <c r="N15" s="574"/>
      <c r="O15" s="574"/>
      <c r="P15" s="574"/>
      <c r="Q15" s="583"/>
      <c r="R15" s="574"/>
    </row>
    <row r="16" spans="2:18" x14ac:dyDescent="0.2">
      <c r="B16" s="433" t="s">
        <v>262</v>
      </c>
      <c r="C16" s="574">
        <v>394.65</v>
      </c>
      <c r="D16" s="574">
        <v>0</v>
      </c>
      <c r="E16" s="574">
        <v>0</v>
      </c>
      <c r="F16" s="574">
        <v>166.52</v>
      </c>
      <c r="G16" s="574">
        <v>4774.5200000000004</v>
      </c>
      <c r="H16" s="574">
        <v>0</v>
      </c>
      <c r="I16" s="574">
        <v>0</v>
      </c>
      <c r="J16" s="574">
        <v>0</v>
      </c>
      <c r="K16" s="574">
        <v>0</v>
      </c>
      <c r="L16" s="574">
        <v>0</v>
      </c>
      <c r="M16" s="574">
        <v>0</v>
      </c>
      <c r="N16" s="574">
        <v>0</v>
      </c>
      <c r="O16" s="583">
        <f>SUM(C16:N16)</f>
        <v>5335.6900000000005</v>
      </c>
      <c r="P16" s="583">
        <v>11144.54</v>
      </c>
      <c r="Q16" s="583">
        <f t="shared" ref="Q16:Q20" si="1">SUM(O16:P16)</f>
        <v>16480.230000000003</v>
      </c>
      <c r="R16" s="574"/>
    </row>
    <row r="17" spans="2:18" x14ac:dyDescent="0.2">
      <c r="B17" s="433" t="s">
        <v>77</v>
      </c>
      <c r="C17" s="574">
        <v>1000.02</v>
      </c>
      <c r="D17" s="574">
        <v>0</v>
      </c>
      <c r="E17" s="574">
        <v>0</v>
      </c>
      <c r="F17" s="574">
        <v>205.16</v>
      </c>
      <c r="G17" s="574">
        <v>4844.26</v>
      </c>
      <c r="H17" s="574">
        <v>0</v>
      </c>
      <c r="I17" s="574">
        <v>0</v>
      </c>
      <c r="J17" s="574">
        <v>0</v>
      </c>
      <c r="K17" s="574">
        <v>0</v>
      </c>
      <c r="L17" s="574">
        <v>0</v>
      </c>
      <c r="M17" s="574">
        <v>0</v>
      </c>
      <c r="N17" s="574">
        <v>0</v>
      </c>
      <c r="O17" s="583">
        <f>SUM(C17:N17)</f>
        <v>6049.4400000000005</v>
      </c>
      <c r="P17" s="583">
        <v>15206.66</v>
      </c>
      <c r="Q17" s="583">
        <f t="shared" si="1"/>
        <v>21256.1</v>
      </c>
      <c r="R17" s="583"/>
    </row>
    <row r="18" spans="2:18" x14ac:dyDescent="0.2">
      <c r="B18" s="433" t="s">
        <v>78</v>
      </c>
      <c r="C18" s="574">
        <v>0</v>
      </c>
      <c r="D18" s="574">
        <v>0</v>
      </c>
      <c r="E18" s="574">
        <v>0</v>
      </c>
      <c r="F18" s="574">
        <v>0</v>
      </c>
      <c r="G18" s="574">
        <v>0</v>
      </c>
      <c r="H18" s="574">
        <v>0</v>
      </c>
      <c r="I18" s="574">
        <v>0</v>
      </c>
      <c r="J18" s="574">
        <v>0</v>
      </c>
      <c r="K18" s="574">
        <v>0</v>
      </c>
      <c r="L18" s="574">
        <v>0</v>
      </c>
      <c r="M18" s="574">
        <v>0</v>
      </c>
      <c r="N18" s="574">
        <v>0</v>
      </c>
      <c r="O18" s="583">
        <f>SUM(C18:N18)</f>
        <v>0</v>
      </c>
      <c r="P18" s="583">
        <v>2.76</v>
      </c>
      <c r="Q18" s="583">
        <f t="shared" si="1"/>
        <v>2.76</v>
      </c>
      <c r="R18" s="583"/>
    </row>
    <row r="19" spans="2:18" x14ac:dyDescent="0.2">
      <c r="B19" s="427" t="s">
        <v>79</v>
      </c>
      <c r="C19" s="574">
        <v>0</v>
      </c>
      <c r="D19" s="574">
        <v>0</v>
      </c>
      <c r="E19" s="574">
        <v>0</v>
      </c>
      <c r="F19" s="574">
        <v>0</v>
      </c>
      <c r="G19" s="574">
        <v>0</v>
      </c>
      <c r="H19" s="574">
        <v>0</v>
      </c>
      <c r="I19" s="574">
        <v>0</v>
      </c>
      <c r="J19" s="574">
        <v>0</v>
      </c>
      <c r="K19" s="574">
        <v>0</v>
      </c>
      <c r="L19" s="574">
        <v>0</v>
      </c>
      <c r="M19" s="574">
        <v>0</v>
      </c>
      <c r="N19" s="574">
        <v>0</v>
      </c>
      <c r="O19" s="583">
        <f>SUM(C19:N19)</f>
        <v>0</v>
      </c>
      <c r="P19" s="583">
        <v>0</v>
      </c>
      <c r="Q19" s="583">
        <f t="shared" si="1"/>
        <v>0</v>
      </c>
      <c r="R19" s="583"/>
    </row>
    <row r="20" spans="2:18" x14ac:dyDescent="0.2">
      <c r="B20" s="427" t="s">
        <v>80</v>
      </c>
      <c r="C20" s="574">
        <v>0</v>
      </c>
      <c r="D20" s="574">
        <v>0</v>
      </c>
      <c r="E20" s="574">
        <v>0</v>
      </c>
      <c r="F20" s="574">
        <v>0</v>
      </c>
      <c r="G20" s="574">
        <v>0</v>
      </c>
      <c r="H20" s="574">
        <v>0</v>
      </c>
      <c r="I20" s="574">
        <v>0</v>
      </c>
      <c r="J20" s="574">
        <v>0</v>
      </c>
      <c r="K20" s="574">
        <v>0</v>
      </c>
      <c r="L20" s="574">
        <v>0</v>
      </c>
      <c r="M20" s="574">
        <v>0</v>
      </c>
      <c r="N20" s="574">
        <v>0</v>
      </c>
      <c r="O20" s="583">
        <f>SUM(C20:N20)</f>
        <v>0</v>
      </c>
      <c r="P20" s="583">
        <v>0</v>
      </c>
      <c r="Q20" s="583">
        <f t="shared" si="1"/>
        <v>0</v>
      </c>
      <c r="R20" s="583"/>
    </row>
    <row r="21" spans="2:18" x14ac:dyDescent="0.2">
      <c r="B21" s="423"/>
      <c r="C21" s="574"/>
      <c r="D21" s="574"/>
      <c r="E21" s="574"/>
      <c r="F21" s="574"/>
      <c r="G21" s="574"/>
      <c r="H21" s="574"/>
      <c r="I21" s="574"/>
      <c r="J21" s="574"/>
      <c r="K21" s="574"/>
      <c r="L21" s="574"/>
      <c r="M21" s="574"/>
      <c r="N21" s="574"/>
      <c r="O21" s="574"/>
      <c r="P21" s="574"/>
      <c r="Q21" s="583"/>
      <c r="R21" s="574"/>
    </row>
    <row r="22" spans="2:18" x14ac:dyDescent="0.2">
      <c r="B22" s="424" t="s">
        <v>82</v>
      </c>
      <c r="C22" s="574"/>
      <c r="D22" s="574"/>
      <c r="E22" s="574"/>
      <c r="F22" s="574"/>
      <c r="G22" s="574"/>
      <c r="H22" s="574"/>
      <c r="I22" s="574"/>
      <c r="J22" s="574"/>
      <c r="K22" s="574"/>
      <c r="L22" s="574"/>
      <c r="M22" s="574"/>
      <c r="N22" s="574"/>
      <c r="O22" s="574"/>
      <c r="P22" s="574"/>
      <c r="Q22" s="583"/>
      <c r="R22" s="574"/>
    </row>
    <row r="23" spans="2:18" x14ac:dyDescent="0.2">
      <c r="B23" s="427" t="s">
        <v>83</v>
      </c>
      <c r="C23" s="574">
        <v>0</v>
      </c>
      <c r="D23" s="574">
        <v>0</v>
      </c>
      <c r="E23" s="574">
        <v>0</v>
      </c>
      <c r="F23" s="574">
        <v>0</v>
      </c>
      <c r="G23" s="574">
        <v>0</v>
      </c>
      <c r="H23" s="574">
        <v>0</v>
      </c>
      <c r="I23" s="574">
        <v>0</v>
      </c>
      <c r="J23" s="574">
        <v>0</v>
      </c>
      <c r="K23" s="574">
        <v>0</v>
      </c>
      <c r="L23" s="574">
        <v>0</v>
      </c>
      <c r="M23" s="574">
        <v>0</v>
      </c>
      <c r="N23" s="574">
        <v>0</v>
      </c>
      <c r="O23" s="583">
        <f t="shared" ref="O23:O27" si="2">SUM(C23:N23)</f>
        <v>0</v>
      </c>
      <c r="P23" s="583">
        <v>0</v>
      </c>
      <c r="Q23" s="583">
        <f t="shared" ref="Q23:Q27" si="3">SUM(O23:P23)</f>
        <v>0</v>
      </c>
      <c r="R23" s="583"/>
    </row>
    <row r="24" spans="2:18" x14ac:dyDescent="0.2">
      <c r="B24" s="433" t="s">
        <v>84</v>
      </c>
      <c r="C24" s="574">
        <v>629.42999999999995</v>
      </c>
      <c r="D24" s="574">
        <v>0</v>
      </c>
      <c r="E24" s="574">
        <v>0</v>
      </c>
      <c r="F24" s="574">
        <v>0</v>
      </c>
      <c r="G24" s="574">
        <v>0</v>
      </c>
      <c r="H24" s="574">
        <v>263.95</v>
      </c>
      <c r="I24" s="574">
        <v>0</v>
      </c>
      <c r="J24" s="574">
        <v>0</v>
      </c>
      <c r="K24" s="574">
        <v>0</v>
      </c>
      <c r="L24" s="574">
        <v>0</v>
      </c>
      <c r="M24" s="574">
        <v>0</v>
      </c>
      <c r="N24" s="574">
        <v>0</v>
      </c>
      <c r="O24" s="583">
        <f t="shared" si="2"/>
        <v>893.37999999999988</v>
      </c>
      <c r="P24" s="583">
        <v>1656.9</v>
      </c>
      <c r="Q24" s="583">
        <f t="shared" si="3"/>
        <v>2550.2799999999997</v>
      </c>
      <c r="R24" s="583"/>
    </row>
    <row r="25" spans="2:18" x14ac:dyDescent="0.2">
      <c r="B25" s="433" t="s">
        <v>85</v>
      </c>
      <c r="C25" s="574">
        <v>174.44</v>
      </c>
      <c r="D25" s="574">
        <v>-1101.55</v>
      </c>
      <c r="E25" s="574">
        <v>0</v>
      </c>
      <c r="F25" s="574">
        <v>0</v>
      </c>
      <c r="G25" s="574">
        <v>0</v>
      </c>
      <c r="H25" s="574">
        <v>0</v>
      </c>
      <c r="I25" s="574">
        <v>0</v>
      </c>
      <c r="J25" s="574">
        <v>0</v>
      </c>
      <c r="K25" s="574">
        <v>0</v>
      </c>
      <c r="L25" s="574">
        <v>0</v>
      </c>
      <c r="M25" s="574">
        <v>0</v>
      </c>
      <c r="N25" s="574">
        <v>0</v>
      </c>
      <c r="O25" s="583">
        <f t="shared" si="2"/>
        <v>-927.1099999999999</v>
      </c>
      <c r="P25" s="583">
        <v>1770.5399999999997</v>
      </c>
      <c r="Q25" s="583">
        <f t="shared" si="3"/>
        <v>843.42999999999984</v>
      </c>
      <c r="R25" s="583">
        <v>275000</v>
      </c>
    </row>
    <row r="26" spans="2:18" x14ac:dyDescent="0.2">
      <c r="B26" s="433" t="s">
        <v>314</v>
      </c>
      <c r="C26" s="574">
        <v>913.1</v>
      </c>
      <c r="D26" s="574">
        <v>0</v>
      </c>
      <c r="E26" s="574">
        <v>0</v>
      </c>
      <c r="F26" s="574">
        <v>0</v>
      </c>
      <c r="G26" s="574">
        <v>0</v>
      </c>
      <c r="H26" s="574">
        <v>0</v>
      </c>
      <c r="I26" s="574">
        <v>0</v>
      </c>
      <c r="J26" s="574">
        <v>0</v>
      </c>
      <c r="K26" s="574">
        <v>0</v>
      </c>
      <c r="L26" s="574">
        <v>0</v>
      </c>
      <c r="M26" s="574">
        <v>0</v>
      </c>
      <c r="N26" s="574">
        <v>0</v>
      </c>
      <c r="O26" s="583">
        <f t="shared" si="2"/>
        <v>913.1</v>
      </c>
      <c r="P26" s="583">
        <v>374218.73000000004</v>
      </c>
      <c r="Q26" s="583">
        <f t="shared" si="3"/>
        <v>375131.83</v>
      </c>
      <c r="R26" s="574"/>
    </row>
    <row r="27" spans="2:18" x14ac:dyDescent="0.2">
      <c r="B27" s="427" t="s">
        <v>240</v>
      </c>
      <c r="C27" s="574">
        <v>-3147.15</v>
      </c>
      <c r="D27" s="574">
        <v>87.14</v>
      </c>
      <c r="E27" s="574">
        <v>87.14</v>
      </c>
      <c r="F27" s="574">
        <v>0</v>
      </c>
      <c r="G27" s="574">
        <v>9438.58</v>
      </c>
      <c r="H27" s="574">
        <v>10081.879999999999</v>
      </c>
      <c r="I27" s="574">
        <v>0</v>
      </c>
      <c r="J27" s="574">
        <v>0</v>
      </c>
      <c r="K27" s="574">
        <v>0</v>
      </c>
      <c r="L27" s="574">
        <v>0</v>
      </c>
      <c r="M27" s="574">
        <v>0</v>
      </c>
      <c r="N27" s="574">
        <v>0</v>
      </c>
      <c r="O27" s="583">
        <f t="shared" si="2"/>
        <v>16547.589999999997</v>
      </c>
      <c r="P27" s="583">
        <v>114047.71999999999</v>
      </c>
      <c r="Q27" s="583">
        <f t="shared" si="3"/>
        <v>130595.30999999998</v>
      </c>
      <c r="R27" s="574"/>
    </row>
    <row r="28" spans="2:18" x14ac:dyDescent="0.2">
      <c r="B28" s="423"/>
      <c r="C28" s="574"/>
      <c r="D28" s="574"/>
      <c r="E28" s="574"/>
      <c r="F28" s="574"/>
      <c r="G28" s="574"/>
      <c r="H28" s="574"/>
      <c r="I28" s="574"/>
      <c r="J28" s="574"/>
      <c r="K28" s="574"/>
      <c r="L28" s="574"/>
      <c r="M28" s="574"/>
      <c r="N28" s="574"/>
      <c r="O28" s="574"/>
      <c r="P28" s="574"/>
      <c r="Q28" s="583"/>
      <c r="R28" s="574"/>
    </row>
    <row r="29" spans="2:18" x14ac:dyDescent="0.2">
      <c r="B29" s="424" t="s">
        <v>88</v>
      </c>
      <c r="C29" s="574"/>
      <c r="D29" s="574"/>
      <c r="E29" s="574"/>
      <c r="F29" s="574"/>
      <c r="G29" s="574"/>
      <c r="H29" s="574"/>
      <c r="I29" s="574"/>
      <c r="J29" s="574"/>
      <c r="K29" s="574"/>
      <c r="L29" s="574"/>
      <c r="M29" s="574"/>
      <c r="N29" s="574"/>
      <c r="O29" s="574"/>
      <c r="P29" s="574"/>
      <c r="Q29" s="583"/>
      <c r="R29" s="574"/>
    </row>
    <row r="30" spans="2:18" x14ac:dyDescent="0.2">
      <c r="B30" s="427" t="s">
        <v>324</v>
      </c>
      <c r="C30" s="574">
        <v>0</v>
      </c>
      <c r="D30" s="574">
        <v>0</v>
      </c>
      <c r="E30" s="574">
        <v>0</v>
      </c>
      <c r="F30" s="574">
        <v>0</v>
      </c>
      <c r="G30" s="574">
        <v>0</v>
      </c>
      <c r="H30" s="574">
        <v>0</v>
      </c>
      <c r="I30" s="574">
        <v>0</v>
      </c>
      <c r="J30" s="574">
        <v>0</v>
      </c>
      <c r="K30" s="574">
        <v>0</v>
      </c>
      <c r="L30" s="574">
        <v>0</v>
      </c>
      <c r="M30" s="574">
        <v>0</v>
      </c>
      <c r="N30" s="574">
        <v>0</v>
      </c>
      <c r="O30" s="583">
        <f>SUM(C30:N30)</f>
        <v>0</v>
      </c>
      <c r="P30" s="583">
        <v>0</v>
      </c>
      <c r="Q30" s="583">
        <f>SUM(O30:P30)</f>
        <v>0</v>
      </c>
      <c r="R30" s="583"/>
    </row>
    <row r="31" spans="2:18" x14ac:dyDescent="0.2">
      <c r="B31" s="423"/>
      <c r="C31" s="574"/>
      <c r="D31" s="574"/>
      <c r="E31" s="574"/>
      <c r="F31" s="574"/>
      <c r="G31" s="574"/>
      <c r="H31" s="574"/>
      <c r="I31" s="574"/>
      <c r="J31" s="574"/>
      <c r="K31" s="574"/>
      <c r="L31" s="574"/>
      <c r="M31" s="574"/>
      <c r="N31" s="574"/>
      <c r="O31" s="574"/>
      <c r="P31" s="574"/>
      <c r="Q31" s="583"/>
      <c r="R31" s="574"/>
    </row>
    <row r="32" spans="2:18" x14ac:dyDescent="0.2">
      <c r="B32" s="424" t="s">
        <v>90</v>
      </c>
      <c r="C32" s="574"/>
      <c r="D32" s="574"/>
      <c r="E32" s="574"/>
      <c r="F32" s="574"/>
      <c r="G32" s="574"/>
      <c r="H32" s="574"/>
      <c r="I32" s="574"/>
      <c r="J32" s="574"/>
      <c r="K32" s="574"/>
      <c r="L32" s="574"/>
      <c r="M32" s="574"/>
      <c r="N32" s="574"/>
      <c r="O32" s="574"/>
      <c r="P32" s="574"/>
      <c r="Q32" s="583"/>
      <c r="R32" s="574"/>
    </row>
    <row r="33" spans="2:18" x14ac:dyDescent="0.2">
      <c r="B33" s="427" t="s">
        <v>241</v>
      </c>
      <c r="C33" s="574">
        <v>9812.89</v>
      </c>
      <c r="D33" s="574">
        <v>0</v>
      </c>
      <c r="E33" s="574">
        <v>7831.95</v>
      </c>
      <c r="F33" s="582">
        <v>7867.24</v>
      </c>
      <c r="G33" s="574">
        <v>0</v>
      </c>
      <c r="H33" s="574">
        <v>0</v>
      </c>
      <c r="I33" s="574">
        <v>0</v>
      </c>
      <c r="J33" s="574">
        <v>0</v>
      </c>
      <c r="K33" s="574">
        <v>0</v>
      </c>
      <c r="L33" s="574">
        <v>0</v>
      </c>
      <c r="M33" s="574">
        <v>0</v>
      </c>
      <c r="N33" s="574">
        <v>0</v>
      </c>
      <c r="O33" s="583">
        <f>SUM(C33:N33)</f>
        <v>25512.080000000002</v>
      </c>
      <c r="P33" s="583">
        <v>4694.58</v>
      </c>
      <c r="Q33" s="583">
        <f t="shared" ref="Q33:Q34" si="4">SUM(O33:P33)</f>
        <v>30206.660000000003</v>
      </c>
      <c r="R33" s="583">
        <v>220000</v>
      </c>
    </row>
    <row r="34" spans="2:18" x14ac:dyDescent="0.2">
      <c r="B34" s="427" t="s">
        <v>148</v>
      </c>
      <c r="C34" s="574">
        <v>0</v>
      </c>
      <c r="D34" s="574">
        <v>0</v>
      </c>
      <c r="E34" s="574">
        <v>0</v>
      </c>
      <c r="F34" s="574">
        <v>0</v>
      </c>
      <c r="G34" s="574">
        <v>0</v>
      </c>
      <c r="H34" s="574">
        <v>0</v>
      </c>
      <c r="I34" s="574">
        <v>0</v>
      </c>
      <c r="J34" s="574">
        <v>0</v>
      </c>
      <c r="K34" s="574">
        <v>0</v>
      </c>
      <c r="L34" s="574">
        <v>0</v>
      </c>
      <c r="M34" s="574">
        <v>0</v>
      </c>
      <c r="N34" s="574">
        <v>0</v>
      </c>
      <c r="O34" s="583">
        <f>SUM(C34:N34)</f>
        <v>0</v>
      </c>
      <c r="P34" s="583">
        <v>0</v>
      </c>
      <c r="Q34" s="583">
        <f t="shared" si="4"/>
        <v>0</v>
      </c>
      <c r="R34" s="583"/>
    </row>
    <row r="35" spans="2:18" x14ac:dyDescent="0.2">
      <c r="B35" s="423"/>
      <c r="C35" s="574"/>
      <c r="D35" s="574"/>
      <c r="E35" s="574"/>
      <c r="F35" s="574"/>
      <c r="G35" s="574"/>
      <c r="H35" s="574"/>
      <c r="I35" s="574"/>
      <c r="J35" s="574"/>
      <c r="K35" s="574"/>
      <c r="L35" s="574"/>
      <c r="M35" s="574"/>
      <c r="N35" s="574"/>
      <c r="O35" s="574"/>
      <c r="P35" s="574"/>
      <c r="Q35" s="583"/>
      <c r="R35" s="574"/>
    </row>
    <row r="36" spans="2:18" x14ac:dyDescent="0.2">
      <c r="B36" s="424" t="s">
        <v>93</v>
      </c>
      <c r="C36" s="574"/>
      <c r="D36" s="574"/>
      <c r="E36" s="574"/>
      <c r="F36" s="574"/>
      <c r="G36" s="574"/>
      <c r="H36" s="574"/>
      <c r="I36" s="574"/>
      <c r="J36" s="574"/>
      <c r="K36" s="574"/>
      <c r="L36" s="574"/>
      <c r="M36" s="574"/>
      <c r="N36" s="574"/>
      <c r="O36" s="574"/>
      <c r="P36" s="574"/>
      <c r="Q36" s="583"/>
      <c r="R36" s="574"/>
    </row>
    <row r="37" spans="2:18" x14ac:dyDescent="0.2">
      <c r="B37" s="427" t="s">
        <v>94</v>
      </c>
      <c r="C37" s="574">
        <v>0</v>
      </c>
      <c r="D37" s="574">
        <v>0</v>
      </c>
      <c r="E37" s="574">
        <v>0</v>
      </c>
      <c r="F37" s="574">
        <v>0</v>
      </c>
      <c r="G37" s="574">
        <v>0</v>
      </c>
      <c r="H37" s="574">
        <v>0</v>
      </c>
      <c r="I37" s="574">
        <v>0</v>
      </c>
      <c r="J37" s="574">
        <v>0</v>
      </c>
      <c r="K37" s="574">
        <v>0</v>
      </c>
      <c r="L37" s="574">
        <v>0</v>
      </c>
      <c r="M37" s="574">
        <v>0</v>
      </c>
      <c r="N37" s="574">
        <v>0</v>
      </c>
      <c r="O37" s="583">
        <f>SUM(C37:N37)</f>
        <v>0</v>
      </c>
      <c r="P37" s="583">
        <v>0</v>
      </c>
      <c r="Q37" s="583">
        <f t="shared" ref="Q37:Q38" si="5">SUM(O37:P37)</f>
        <v>0</v>
      </c>
      <c r="R37" s="583"/>
    </row>
    <row r="38" spans="2:18" x14ac:dyDescent="0.2">
      <c r="B38" s="427" t="s">
        <v>95</v>
      </c>
      <c r="C38" s="574">
        <v>0</v>
      </c>
      <c r="D38" s="574">
        <v>0</v>
      </c>
      <c r="E38" s="574">
        <v>0</v>
      </c>
      <c r="F38" s="574">
        <v>0</v>
      </c>
      <c r="G38" s="574">
        <v>0</v>
      </c>
      <c r="H38" s="574">
        <v>0</v>
      </c>
      <c r="I38" s="574">
        <v>0</v>
      </c>
      <c r="J38" s="574">
        <v>0</v>
      </c>
      <c r="K38" s="574">
        <v>0</v>
      </c>
      <c r="L38" s="574">
        <v>0</v>
      </c>
      <c r="M38" s="574">
        <v>0</v>
      </c>
      <c r="N38" s="574">
        <v>0</v>
      </c>
      <c r="O38" s="583">
        <f>SUM(C38:N38)</f>
        <v>0</v>
      </c>
      <c r="P38" s="583">
        <v>0</v>
      </c>
      <c r="Q38" s="583">
        <f t="shared" si="5"/>
        <v>0</v>
      </c>
      <c r="R38" s="583"/>
    </row>
    <row r="39" spans="2:18" x14ac:dyDescent="0.2">
      <c r="B39" s="423"/>
      <c r="C39" s="574"/>
      <c r="D39" s="574"/>
      <c r="E39" s="574"/>
      <c r="F39" s="574"/>
      <c r="G39" s="574"/>
      <c r="H39" s="574"/>
      <c r="I39" s="574"/>
      <c r="J39" s="574"/>
      <c r="K39" s="574"/>
      <c r="L39" s="574"/>
      <c r="M39" s="574"/>
      <c r="N39" s="574"/>
      <c r="O39" s="574"/>
      <c r="P39" s="574"/>
      <c r="Q39" s="583"/>
      <c r="R39" s="574"/>
    </row>
    <row r="40" spans="2:18" x14ac:dyDescent="0.2">
      <c r="B40" s="424" t="s">
        <v>97</v>
      </c>
      <c r="C40" s="574"/>
      <c r="D40" s="574"/>
      <c r="E40" s="574"/>
      <c r="F40" s="574"/>
      <c r="G40" s="574"/>
      <c r="H40" s="574"/>
      <c r="I40" s="574"/>
      <c r="J40" s="574"/>
      <c r="K40" s="574"/>
      <c r="L40" s="574"/>
      <c r="M40" s="574"/>
      <c r="N40" s="574"/>
      <c r="O40" s="574"/>
      <c r="P40" s="574"/>
      <c r="Q40" s="583"/>
      <c r="R40" s="574"/>
    </row>
    <row r="41" spans="2:18" x14ac:dyDescent="0.2">
      <c r="B41" s="427" t="s">
        <v>265</v>
      </c>
      <c r="C41" s="574">
        <v>0</v>
      </c>
      <c r="D41" s="574">
        <v>0</v>
      </c>
      <c r="E41" s="574">
        <v>0</v>
      </c>
      <c r="F41" s="574">
        <v>0</v>
      </c>
      <c r="G41" s="574">
        <v>0</v>
      </c>
      <c r="H41" s="574">
        <v>0</v>
      </c>
      <c r="I41" s="574">
        <v>0</v>
      </c>
      <c r="J41" s="574">
        <v>0</v>
      </c>
      <c r="K41" s="574">
        <v>0</v>
      </c>
      <c r="L41" s="574">
        <v>0</v>
      </c>
      <c r="M41" s="574">
        <v>0</v>
      </c>
      <c r="N41" s="574">
        <v>0</v>
      </c>
      <c r="O41" s="583">
        <f>SUM(C41:N41)</f>
        <v>0</v>
      </c>
      <c r="P41" s="583">
        <v>0</v>
      </c>
      <c r="Q41" s="583">
        <f t="shared" ref="Q41:Q42" si="6">SUM(O41:P41)</f>
        <v>0</v>
      </c>
      <c r="R41" s="583"/>
    </row>
    <row r="42" spans="2:18" x14ac:dyDescent="0.2">
      <c r="B42" s="433" t="s">
        <v>266</v>
      </c>
      <c r="C42" s="574">
        <v>0</v>
      </c>
      <c r="D42" s="574">
        <v>0</v>
      </c>
      <c r="E42" s="574">
        <v>0</v>
      </c>
      <c r="F42" s="574">
        <v>0</v>
      </c>
      <c r="G42" s="574">
        <v>0</v>
      </c>
      <c r="H42" s="574">
        <v>0</v>
      </c>
      <c r="I42" s="574">
        <v>0</v>
      </c>
      <c r="J42" s="574">
        <v>0</v>
      </c>
      <c r="K42" s="574">
        <v>0</v>
      </c>
      <c r="L42" s="574">
        <v>0</v>
      </c>
      <c r="M42" s="574">
        <v>0</v>
      </c>
      <c r="N42" s="574">
        <v>0</v>
      </c>
      <c r="O42" s="583">
        <f>SUM(C42:N42)</f>
        <v>0</v>
      </c>
      <c r="P42" s="583">
        <v>0</v>
      </c>
      <c r="Q42" s="583">
        <f t="shared" si="6"/>
        <v>0</v>
      </c>
      <c r="R42" s="583"/>
    </row>
    <row r="43" spans="2:18" x14ac:dyDescent="0.2">
      <c r="B43" s="423"/>
      <c r="C43" s="574"/>
      <c r="D43" s="574"/>
      <c r="E43" s="574"/>
      <c r="F43" s="574"/>
      <c r="G43" s="574"/>
      <c r="H43" s="574"/>
      <c r="I43" s="574"/>
      <c r="J43" s="574"/>
      <c r="K43" s="574"/>
      <c r="L43" s="574"/>
      <c r="M43" s="574"/>
      <c r="N43" s="574"/>
      <c r="O43" s="574"/>
      <c r="P43" s="574"/>
      <c r="Q43" s="583"/>
      <c r="R43" s="574"/>
    </row>
    <row r="44" spans="2:18" x14ac:dyDescent="0.2">
      <c r="B44" s="424" t="s">
        <v>99</v>
      </c>
      <c r="C44" s="574"/>
      <c r="D44" s="574"/>
      <c r="E44" s="574"/>
      <c r="F44" s="574"/>
      <c r="G44" s="574"/>
      <c r="H44" s="574"/>
      <c r="I44" s="574"/>
      <c r="J44" s="574"/>
      <c r="K44" s="574"/>
      <c r="L44" s="574"/>
      <c r="M44" s="574"/>
      <c r="N44" s="574"/>
      <c r="O44" s="574"/>
      <c r="P44" s="574"/>
      <c r="Q44" s="583"/>
      <c r="R44" s="574"/>
    </row>
    <row r="45" spans="2:18" x14ac:dyDescent="0.2">
      <c r="B45" s="433" t="s">
        <v>100</v>
      </c>
      <c r="C45" s="574">
        <v>3991.9000000000015</v>
      </c>
      <c r="D45" s="574">
        <v>-58217.27</v>
      </c>
      <c r="E45" s="574">
        <v>2793.1000000000008</v>
      </c>
      <c r="F45" s="574">
        <v>2386.6999999999998</v>
      </c>
      <c r="G45" s="574">
        <v>826.86000000000013</v>
      </c>
      <c r="H45" s="574">
        <v>28472.27</v>
      </c>
      <c r="I45" s="574">
        <v>0</v>
      </c>
      <c r="J45" s="574">
        <v>0</v>
      </c>
      <c r="K45" s="574">
        <v>0</v>
      </c>
      <c r="L45" s="574">
        <v>0</v>
      </c>
      <c r="M45" s="574">
        <v>0</v>
      </c>
      <c r="N45" s="574">
        <v>0</v>
      </c>
      <c r="O45" s="583">
        <f>SUM(C45:N45)</f>
        <v>-19746.439999999999</v>
      </c>
      <c r="P45" s="583">
        <v>387518.19</v>
      </c>
      <c r="Q45" s="583">
        <f t="shared" ref="Q45:Q46" si="7">SUM(O45:P45)</f>
        <v>367771.75</v>
      </c>
      <c r="R45" s="583">
        <v>1000000</v>
      </c>
    </row>
    <row r="46" spans="2:18" x14ac:dyDescent="0.2">
      <c r="B46" s="433" t="s">
        <v>101</v>
      </c>
      <c r="C46" s="574">
        <v>8078.1100000000006</v>
      </c>
      <c r="D46" s="574">
        <v>12855.13</v>
      </c>
      <c r="E46" s="574">
        <v>898.93000000000029</v>
      </c>
      <c r="F46" s="574">
        <v>8537.7800000000007</v>
      </c>
      <c r="G46" s="574">
        <v>2607.3700000000003</v>
      </c>
      <c r="H46" s="574">
        <v>2551.5100000000002</v>
      </c>
      <c r="I46" s="574">
        <v>0</v>
      </c>
      <c r="J46" s="574">
        <v>0</v>
      </c>
      <c r="K46" s="574">
        <v>0</v>
      </c>
      <c r="L46" s="574">
        <v>0</v>
      </c>
      <c r="M46" s="574">
        <v>0</v>
      </c>
      <c r="N46" s="574">
        <v>0</v>
      </c>
      <c r="O46" s="583">
        <f>SUM(C46:N46)</f>
        <v>35528.83</v>
      </c>
      <c r="P46" s="583">
        <v>215118.86</v>
      </c>
      <c r="Q46" s="583">
        <f t="shared" si="7"/>
        <v>250647.69</v>
      </c>
      <c r="R46" s="583">
        <v>1000000</v>
      </c>
    </row>
    <row r="47" spans="2:18" x14ac:dyDescent="0.2">
      <c r="B47" s="423"/>
      <c r="C47" s="574"/>
      <c r="D47" s="574"/>
      <c r="E47" s="574"/>
      <c r="F47" s="574"/>
      <c r="G47" s="574"/>
      <c r="H47" s="574"/>
      <c r="I47" s="574"/>
      <c r="J47" s="574"/>
      <c r="K47" s="574"/>
      <c r="L47" s="574"/>
      <c r="M47" s="574"/>
      <c r="N47" s="574"/>
      <c r="O47" s="574"/>
      <c r="P47" s="574"/>
      <c r="Q47" s="583"/>
      <c r="R47" s="574"/>
    </row>
    <row r="48" spans="2:18" x14ac:dyDescent="0.2">
      <c r="B48" s="424" t="s">
        <v>107</v>
      </c>
      <c r="C48" s="574"/>
      <c r="D48" s="574"/>
      <c r="E48" s="574"/>
      <c r="F48" s="574"/>
      <c r="G48" s="574"/>
      <c r="H48" s="574"/>
      <c r="I48" s="574"/>
      <c r="J48" s="574"/>
      <c r="K48" s="574"/>
      <c r="L48" s="574"/>
      <c r="M48" s="574"/>
      <c r="N48" s="574"/>
      <c r="O48" s="574"/>
      <c r="P48" s="574"/>
      <c r="Q48" s="583"/>
      <c r="R48" s="574"/>
    </row>
    <row r="49" spans="2:18" x14ac:dyDescent="0.2">
      <c r="B49" s="433" t="s">
        <v>108</v>
      </c>
      <c r="C49" s="574">
        <v>47595.26</v>
      </c>
      <c r="D49" s="574">
        <v>41956.239999999991</v>
      </c>
      <c r="E49" s="574">
        <v>38798.54</v>
      </c>
      <c r="F49" s="574">
        <v>34113.57</v>
      </c>
      <c r="G49" s="574">
        <v>30204.189999999995</v>
      </c>
      <c r="H49" s="574">
        <v>23815.11</v>
      </c>
      <c r="I49" s="574">
        <v>0</v>
      </c>
      <c r="J49" s="574">
        <v>0</v>
      </c>
      <c r="K49" s="574">
        <v>0</v>
      </c>
      <c r="L49" s="574">
        <v>0</v>
      </c>
      <c r="M49" s="574">
        <v>0</v>
      </c>
      <c r="N49" s="574">
        <v>0</v>
      </c>
      <c r="O49" s="583">
        <f t="shared" ref="O49:O59" si="8">SUM(C49:N49)</f>
        <v>216482.91000000003</v>
      </c>
      <c r="P49" s="583">
        <v>681727.5</v>
      </c>
      <c r="Q49" s="583">
        <f t="shared" ref="Q49:Q59" si="9">SUM(O49:P49)</f>
        <v>898210.41</v>
      </c>
      <c r="R49" s="583"/>
    </row>
    <row r="50" spans="2:18" x14ac:dyDescent="0.2">
      <c r="B50" s="433" t="s">
        <v>109</v>
      </c>
      <c r="C50" s="574">
        <v>0</v>
      </c>
      <c r="D50" s="574">
        <v>0</v>
      </c>
      <c r="E50" s="574">
        <v>0</v>
      </c>
      <c r="F50" s="574">
        <v>0</v>
      </c>
      <c r="G50" s="574">
        <v>0</v>
      </c>
      <c r="H50" s="574">
        <v>0</v>
      </c>
      <c r="I50" s="574">
        <v>0</v>
      </c>
      <c r="J50" s="574">
        <v>0</v>
      </c>
      <c r="K50" s="574">
        <v>0</v>
      </c>
      <c r="L50" s="574">
        <v>0</v>
      </c>
      <c r="M50" s="574">
        <v>0</v>
      </c>
      <c r="N50" s="574">
        <v>0</v>
      </c>
      <c r="O50" s="583">
        <f t="shared" si="8"/>
        <v>0</v>
      </c>
      <c r="P50" s="583">
        <v>0</v>
      </c>
      <c r="Q50" s="583">
        <f t="shared" si="9"/>
        <v>0</v>
      </c>
      <c r="R50" s="583"/>
    </row>
    <row r="51" spans="2:18" x14ac:dyDescent="0.2">
      <c r="B51" s="433" t="s">
        <v>110</v>
      </c>
      <c r="C51" s="574">
        <v>0</v>
      </c>
      <c r="D51" s="574">
        <v>0</v>
      </c>
      <c r="E51" s="574">
        <v>0</v>
      </c>
      <c r="F51" s="574">
        <v>0</v>
      </c>
      <c r="G51" s="574">
        <v>0</v>
      </c>
      <c r="H51" s="574">
        <v>0</v>
      </c>
      <c r="I51" s="574">
        <v>0</v>
      </c>
      <c r="J51" s="574">
        <v>0</v>
      </c>
      <c r="K51" s="574">
        <v>0</v>
      </c>
      <c r="L51" s="574">
        <v>0</v>
      </c>
      <c r="M51" s="574">
        <v>0</v>
      </c>
      <c r="N51" s="574">
        <v>0</v>
      </c>
      <c r="O51" s="583">
        <f t="shared" si="8"/>
        <v>0</v>
      </c>
      <c r="P51" s="583">
        <v>0</v>
      </c>
      <c r="Q51" s="583">
        <f t="shared" si="9"/>
        <v>0</v>
      </c>
      <c r="R51" s="583"/>
    </row>
    <row r="52" spans="2:18" x14ac:dyDescent="0.2">
      <c r="B52" s="433" t="s">
        <v>111</v>
      </c>
      <c r="C52" s="574">
        <v>0</v>
      </c>
      <c r="D52" s="574">
        <v>0</v>
      </c>
      <c r="E52" s="574">
        <v>0</v>
      </c>
      <c r="F52" s="574">
        <v>0</v>
      </c>
      <c r="G52" s="574">
        <v>0</v>
      </c>
      <c r="H52" s="574">
        <v>0</v>
      </c>
      <c r="I52" s="574">
        <v>0</v>
      </c>
      <c r="J52" s="574">
        <v>0</v>
      </c>
      <c r="K52" s="574">
        <v>0</v>
      </c>
      <c r="L52" s="574">
        <v>0</v>
      </c>
      <c r="M52" s="574">
        <v>0</v>
      </c>
      <c r="N52" s="574">
        <v>0</v>
      </c>
      <c r="O52" s="583">
        <f t="shared" si="8"/>
        <v>0</v>
      </c>
      <c r="P52" s="583">
        <v>0</v>
      </c>
      <c r="Q52" s="583">
        <f t="shared" si="9"/>
        <v>0</v>
      </c>
      <c r="R52" s="583"/>
    </row>
    <row r="53" spans="2:18" x14ac:dyDescent="0.2">
      <c r="B53" s="433" t="s">
        <v>112</v>
      </c>
      <c r="C53" s="574">
        <v>0</v>
      </c>
      <c r="D53" s="574">
        <v>0</v>
      </c>
      <c r="E53" s="574">
        <v>0</v>
      </c>
      <c r="F53" s="574">
        <v>0</v>
      </c>
      <c r="G53" s="574">
        <v>0</v>
      </c>
      <c r="H53" s="574">
        <v>0</v>
      </c>
      <c r="I53" s="574">
        <v>0</v>
      </c>
      <c r="J53" s="574">
        <v>0</v>
      </c>
      <c r="K53" s="574">
        <v>0</v>
      </c>
      <c r="L53" s="574">
        <v>0</v>
      </c>
      <c r="M53" s="574">
        <v>0</v>
      </c>
      <c r="N53" s="574">
        <v>0</v>
      </c>
      <c r="O53" s="583">
        <f t="shared" si="8"/>
        <v>0</v>
      </c>
      <c r="P53" s="583">
        <v>165831.98000000001</v>
      </c>
      <c r="Q53" s="583">
        <f t="shared" si="9"/>
        <v>165831.98000000001</v>
      </c>
      <c r="R53" s="583"/>
    </row>
    <row r="54" spans="2:18" x14ac:dyDescent="0.2">
      <c r="B54" s="433" t="s">
        <v>113</v>
      </c>
      <c r="C54" s="574">
        <v>0</v>
      </c>
      <c r="D54" s="574">
        <v>0</v>
      </c>
      <c r="E54" s="574">
        <v>0</v>
      </c>
      <c r="F54" s="574">
        <v>0</v>
      </c>
      <c r="G54" s="574">
        <v>0</v>
      </c>
      <c r="H54" s="574">
        <v>0</v>
      </c>
      <c r="I54" s="574">
        <v>0</v>
      </c>
      <c r="J54" s="574">
        <v>0</v>
      </c>
      <c r="K54" s="574">
        <v>0</v>
      </c>
      <c r="L54" s="574">
        <v>0</v>
      </c>
      <c r="M54" s="574">
        <v>0</v>
      </c>
      <c r="N54" s="574">
        <v>0</v>
      </c>
      <c r="O54" s="583">
        <f t="shared" si="8"/>
        <v>0</v>
      </c>
      <c r="P54" s="583">
        <v>13782.640000000001</v>
      </c>
      <c r="Q54" s="583">
        <f t="shared" si="9"/>
        <v>13782.640000000001</v>
      </c>
      <c r="R54" s="583"/>
    </row>
    <row r="55" spans="2:18" x14ac:dyDescent="0.2">
      <c r="B55" s="433" t="s">
        <v>114</v>
      </c>
      <c r="C55" s="574">
        <v>0</v>
      </c>
      <c r="D55" s="574">
        <v>0</v>
      </c>
      <c r="E55" s="574">
        <v>0</v>
      </c>
      <c r="F55" s="574">
        <v>0</v>
      </c>
      <c r="G55" s="574">
        <v>0</v>
      </c>
      <c r="H55" s="574">
        <v>0</v>
      </c>
      <c r="I55" s="574">
        <v>0</v>
      </c>
      <c r="J55" s="574">
        <v>0</v>
      </c>
      <c r="K55" s="574">
        <v>0</v>
      </c>
      <c r="L55" s="574">
        <v>0</v>
      </c>
      <c r="M55" s="574">
        <v>0</v>
      </c>
      <c r="N55" s="574">
        <v>0</v>
      </c>
      <c r="O55" s="583">
        <f t="shared" si="8"/>
        <v>0</v>
      </c>
      <c r="P55" s="583">
        <v>0</v>
      </c>
      <c r="Q55" s="583">
        <f t="shared" si="9"/>
        <v>0</v>
      </c>
      <c r="R55" s="583"/>
    </row>
    <row r="56" spans="2:18" x14ac:dyDescent="0.2">
      <c r="B56" s="433" t="s">
        <v>115</v>
      </c>
      <c r="C56" s="574">
        <v>79350.44</v>
      </c>
      <c r="D56" s="574">
        <v>-685.74</v>
      </c>
      <c r="E56" s="574">
        <v>7887.16</v>
      </c>
      <c r="F56" s="574">
        <v>0</v>
      </c>
      <c r="G56" s="574">
        <v>2444.8999999999996</v>
      </c>
      <c r="H56" s="574">
        <v>0</v>
      </c>
      <c r="I56" s="574">
        <v>0</v>
      </c>
      <c r="J56" s="574">
        <v>0</v>
      </c>
      <c r="K56" s="574">
        <v>0</v>
      </c>
      <c r="L56" s="574">
        <v>0</v>
      </c>
      <c r="M56" s="574">
        <v>0</v>
      </c>
      <c r="N56" s="574">
        <v>0</v>
      </c>
      <c r="O56" s="583">
        <f t="shared" si="8"/>
        <v>88996.76</v>
      </c>
      <c r="P56" s="583">
        <v>20256.09</v>
      </c>
      <c r="Q56" s="583">
        <f t="shared" si="9"/>
        <v>109252.84999999999</v>
      </c>
      <c r="R56" s="583"/>
    </row>
    <row r="57" spans="2:18" x14ac:dyDescent="0.2">
      <c r="B57" s="433" t="s">
        <v>116</v>
      </c>
      <c r="C57" s="574">
        <v>0</v>
      </c>
      <c r="D57" s="574">
        <v>0</v>
      </c>
      <c r="E57" s="574">
        <v>0</v>
      </c>
      <c r="F57" s="574">
        <v>0</v>
      </c>
      <c r="G57" s="574">
        <v>0</v>
      </c>
      <c r="H57" s="574">
        <v>0</v>
      </c>
      <c r="I57" s="574">
        <v>0</v>
      </c>
      <c r="J57" s="574">
        <v>0</v>
      </c>
      <c r="K57" s="574">
        <v>0</v>
      </c>
      <c r="L57" s="574">
        <v>0</v>
      </c>
      <c r="M57" s="574">
        <v>0</v>
      </c>
      <c r="N57" s="574">
        <v>0</v>
      </c>
      <c r="O57" s="583">
        <f t="shared" si="8"/>
        <v>0</v>
      </c>
      <c r="P57" s="583">
        <v>0</v>
      </c>
      <c r="Q57" s="583">
        <f t="shared" si="9"/>
        <v>0</v>
      </c>
      <c r="R57" s="583"/>
    </row>
    <row r="58" spans="2:18" x14ac:dyDescent="0.2">
      <c r="B58" s="433" t="s">
        <v>117</v>
      </c>
      <c r="C58" s="574">
        <v>0</v>
      </c>
      <c r="D58" s="574">
        <v>2099.29</v>
      </c>
      <c r="E58" s="574">
        <v>0</v>
      </c>
      <c r="F58" s="574">
        <v>0</v>
      </c>
      <c r="G58" s="574">
        <v>0</v>
      </c>
      <c r="H58" s="574">
        <v>0</v>
      </c>
      <c r="I58" s="574">
        <v>0</v>
      </c>
      <c r="J58" s="574">
        <v>0</v>
      </c>
      <c r="K58" s="574">
        <v>0</v>
      </c>
      <c r="L58" s="574">
        <v>0</v>
      </c>
      <c r="M58" s="574">
        <v>0</v>
      </c>
      <c r="N58" s="574">
        <v>0</v>
      </c>
      <c r="O58" s="583">
        <f t="shared" si="8"/>
        <v>2099.29</v>
      </c>
      <c r="P58" s="583">
        <v>0</v>
      </c>
      <c r="Q58" s="583">
        <f t="shared" si="9"/>
        <v>2099.29</v>
      </c>
      <c r="R58" s="583"/>
    </row>
    <row r="59" spans="2:18" x14ac:dyDescent="0.2">
      <c r="B59" s="433" t="s">
        <v>118</v>
      </c>
      <c r="C59" s="574">
        <v>0</v>
      </c>
      <c r="D59" s="574">
        <v>0</v>
      </c>
      <c r="E59" s="574">
        <v>0</v>
      </c>
      <c r="F59" s="574">
        <v>0</v>
      </c>
      <c r="G59" s="574">
        <v>0</v>
      </c>
      <c r="H59" s="574">
        <v>0</v>
      </c>
      <c r="I59" s="574">
        <v>0</v>
      </c>
      <c r="J59" s="574">
        <v>0</v>
      </c>
      <c r="K59" s="574">
        <v>0</v>
      </c>
      <c r="L59" s="574">
        <v>0</v>
      </c>
      <c r="M59" s="574">
        <v>0</v>
      </c>
      <c r="N59" s="574">
        <v>0</v>
      </c>
      <c r="O59" s="583">
        <f t="shared" si="8"/>
        <v>0</v>
      </c>
      <c r="P59" s="583">
        <v>27952</v>
      </c>
      <c r="Q59" s="583">
        <f t="shared" si="9"/>
        <v>27952</v>
      </c>
      <c r="R59" s="583"/>
    </row>
    <row r="60" spans="2:18" x14ac:dyDescent="0.2">
      <c r="C60" s="574"/>
      <c r="D60" s="574"/>
      <c r="E60" s="574"/>
      <c r="F60" s="574"/>
      <c r="G60" s="574"/>
      <c r="H60" s="574"/>
      <c r="I60" s="574"/>
      <c r="J60" s="574"/>
      <c r="K60" s="574"/>
      <c r="L60" s="574"/>
      <c r="M60" s="574"/>
      <c r="N60" s="574"/>
      <c r="O60" s="574"/>
      <c r="P60" s="574"/>
      <c r="Q60" s="583"/>
      <c r="R60" s="574"/>
    </row>
    <row r="61" spans="2:18" x14ac:dyDescent="0.2">
      <c r="B61" s="424" t="s">
        <v>120</v>
      </c>
      <c r="C61" s="574"/>
      <c r="D61" s="574"/>
      <c r="E61" s="574"/>
      <c r="F61" s="574"/>
      <c r="G61" s="574"/>
      <c r="H61" s="574"/>
      <c r="I61" s="574"/>
      <c r="J61" s="574"/>
      <c r="K61" s="574"/>
      <c r="L61" s="574"/>
      <c r="M61" s="574"/>
      <c r="N61" s="574"/>
      <c r="O61" s="574"/>
      <c r="P61" s="574"/>
      <c r="Q61" s="583"/>
      <c r="R61" s="574"/>
    </row>
    <row r="62" spans="2:18" x14ac:dyDescent="0.2">
      <c r="B62" s="433" t="s">
        <v>121</v>
      </c>
      <c r="C62" s="574">
        <v>0</v>
      </c>
      <c r="D62" s="574">
        <v>0</v>
      </c>
      <c r="E62" s="574">
        <v>0</v>
      </c>
      <c r="F62" s="574">
        <v>0</v>
      </c>
      <c r="G62" s="574">
        <v>0</v>
      </c>
      <c r="H62" s="574">
        <v>0</v>
      </c>
      <c r="I62" s="574">
        <v>0</v>
      </c>
      <c r="J62" s="574">
        <v>0</v>
      </c>
      <c r="K62" s="574">
        <v>0</v>
      </c>
      <c r="L62" s="574">
        <v>0</v>
      </c>
      <c r="M62" s="574">
        <v>0</v>
      </c>
      <c r="N62" s="574">
        <v>0</v>
      </c>
      <c r="O62" s="583">
        <f>SUM(C62:N62)</f>
        <v>0</v>
      </c>
      <c r="P62" s="583">
        <v>0</v>
      </c>
      <c r="Q62" s="583">
        <f>SUM(O62:P62)</f>
        <v>0</v>
      </c>
      <c r="R62" s="583">
        <v>250000</v>
      </c>
    </row>
    <row r="63" spans="2:18" x14ac:dyDescent="0.2">
      <c r="C63" s="574"/>
      <c r="D63" s="574"/>
      <c r="E63" s="574"/>
      <c r="F63" s="574"/>
      <c r="G63" s="574"/>
      <c r="H63" s="574"/>
      <c r="I63" s="574"/>
      <c r="J63" s="574"/>
      <c r="K63" s="574"/>
      <c r="L63" s="574"/>
      <c r="M63" s="574"/>
      <c r="N63" s="574"/>
      <c r="O63" s="574"/>
      <c r="P63" s="574"/>
      <c r="Q63" s="583"/>
      <c r="R63" s="574"/>
    </row>
    <row r="64" spans="2:18" x14ac:dyDescent="0.2">
      <c r="B64" s="424" t="s">
        <v>123</v>
      </c>
      <c r="C64" s="574"/>
      <c r="D64" s="574"/>
      <c r="E64" s="574"/>
      <c r="F64" s="574"/>
      <c r="G64" s="574"/>
      <c r="H64" s="574"/>
      <c r="I64" s="574"/>
      <c r="J64" s="574"/>
      <c r="K64" s="574"/>
      <c r="L64" s="574"/>
      <c r="M64" s="574"/>
      <c r="N64" s="574"/>
      <c r="O64" s="574"/>
      <c r="P64" s="574"/>
      <c r="Q64" s="583"/>
      <c r="R64" s="574"/>
    </row>
    <row r="65" spans="2:18" x14ac:dyDescent="0.2">
      <c r="B65" s="433" t="s">
        <v>233</v>
      </c>
      <c r="C65" s="574">
        <v>629.45000000000005</v>
      </c>
      <c r="D65" s="574">
        <v>208.19</v>
      </c>
      <c r="E65" s="574">
        <v>471.04</v>
      </c>
      <c r="F65" s="574">
        <v>5948.4</v>
      </c>
      <c r="G65" s="574">
        <v>0</v>
      </c>
      <c r="H65" s="574">
        <v>1411.89</v>
      </c>
      <c r="I65" s="574">
        <v>0</v>
      </c>
      <c r="J65" s="574">
        <v>0</v>
      </c>
      <c r="K65" s="574">
        <v>0</v>
      </c>
      <c r="L65" s="574">
        <v>0</v>
      </c>
      <c r="M65" s="574">
        <v>0</v>
      </c>
      <c r="N65" s="574">
        <v>0</v>
      </c>
      <c r="O65" s="583">
        <f>SUM(C65:N65)</f>
        <v>8668.9699999999993</v>
      </c>
      <c r="P65" s="583">
        <v>23503.919999999998</v>
      </c>
      <c r="Q65" s="583">
        <f t="shared" ref="Q65:Q66" si="10">SUM(O65:P65)</f>
        <v>32172.89</v>
      </c>
      <c r="R65" s="583">
        <v>275000</v>
      </c>
    </row>
    <row r="66" spans="2:18" x14ac:dyDescent="0.2">
      <c r="B66" s="433" t="s">
        <v>53</v>
      </c>
      <c r="C66" s="574">
        <v>0</v>
      </c>
      <c r="D66" s="574">
        <v>0</v>
      </c>
      <c r="E66" s="574">
        <v>0</v>
      </c>
      <c r="F66" s="582">
        <v>16442.66</v>
      </c>
      <c r="G66" s="574">
        <v>0</v>
      </c>
      <c r="H66" s="574">
        <v>15248.53</v>
      </c>
      <c r="I66" s="574">
        <v>0</v>
      </c>
      <c r="J66" s="574">
        <v>0</v>
      </c>
      <c r="K66" s="574">
        <v>0</v>
      </c>
      <c r="L66" s="574">
        <v>0</v>
      </c>
      <c r="M66" s="574">
        <v>0</v>
      </c>
      <c r="N66" s="574">
        <v>0</v>
      </c>
      <c r="O66" s="583">
        <f>SUM(C66:N66)</f>
        <v>31691.190000000002</v>
      </c>
      <c r="P66" s="583">
        <v>0</v>
      </c>
      <c r="Q66" s="583">
        <f t="shared" si="10"/>
        <v>31691.190000000002</v>
      </c>
      <c r="R66" s="583">
        <v>480000</v>
      </c>
    </row>
    <row r="67" spans="2:18" x14ac:dyDescent="0.2">
      <c r="B67" s="432"/>
      <c r="C67" s="581"/>
      <c r="D67" s="581"/>
      <c r="E67" s="581"/>
      <c r="F67" s="581"/>
      <c r="G67" s="581"/>
      <c r="H67" s="581"/>
      <c r="I67" s="581"/>
      <c r="J67" s="581"/>
      <c r="K67" s="581"/>
      <c r="L67" s="581"/>
      <c r="M67" s="581"/>
      <c r="N67" s="581"/>
      <c r="O67" s="581"/>
      <c r="P67" s="581"/>
      <c r="Q67" s="593"/>
      <c r="R67" s="581"/>
    </row>
    <row r="68" spans="2:18" x14ac:dyDescent="0.2">
      <c r="B68" s="428" t="s">
        <v>244</v>
      </c>
      <c r="C68" s="580">
        <f t="shared" ref="C68:R68" si="11">SUM(C7:C8,C16:C20,C23:C27,C30,C33:C34,C37:C38,C41:C42,C45:C46,C49:C59,C62,C65:C66)</f>
        <v>149445.35000000003</v>
      </c>
      <c r="D68" s="580">
        <f t="shared" si="11"/>
        <v>-2798.570000000012</v>
      </c>
      <c r="E68" s="580">
        <f t="shared" si="11"/>
        <v>58745.05000000001</v>
      </c>
      <c r="F68" s="580">
        <f t="shared" si="11"/>
        <v>75668.03</v>
      </c>
      <c r="G68" s="580">
        <f t="shared" si="11"/>
        <v>55140.68</v>
      </c>
      <c r="H68" s="580">
        <f t="shared" si="11"/>
        <v>155597.04</v>
      </c>
      <c r="I68" s="580">
        <f t="shared" si="11"/>
        <v>0</v>
      </c>
      <c r="J68" s="580">
        <f t="shared" si="11"/>
        <v>0</v>
      </c>
      <c r="K68" s="580">
        <f t="shared" si="11"/>
        <v>0</v>
      </c>
      <c r="L68" s="580">
        <f t="shared" si="11"/>
        <v>0</v>
      </c>
      <c r="M68" s="580">
        <f t="shared" si="11"/>
        <v>0</v>
      </c>
      <c r="N68" s="580">
        <f t="shared" si="11"/>
        <v>0</v>
      </c>
      <c r="O68" s="580">
        <f t="shared" si="11"/>
        <v>491797.58</v>
      </c>
      <c r="P68" s="580">
        <f t="shared" si="11"/>
        <v>7497951.1400000006</v>
      </c>
      <c r="Q68" s="580">
        <f t="shared" si="11"/>
        <v>7989748.7199999997</v>
      </c>
      <c r="R68" s="580">
        <f t="shared" si="11"/>
        <v>4500000</v>
      </c>
    </row>
    <row r="69" spans="2:18" x14ac:dyDescent="0.2">
      <c r="B69" s="433"/>
      <c r="C69" s="574"/>
      <c r="D69" s="574"/>
      <c r="E69" s="574"/>
      <c r="F69" s="574"/>
      <c r="G69" s="574"/>
      <c r="H69" s="574"/>
      <c r="I69" s="574"/>
      <c r="J69" s="574"/>
      <c r="K69" s="574"/>
      <c r="L69" s="574"/>
      <c r="M69" s="574"/>
      <c r="N69" s="574"/>
      <c r="O69" s="583"/>
      <c r="P69" s="583"/>
      <c r="Q69" s="583"/>
      <c r="R69" s="583"/>
    </row>
    <row r="70" spans="2:18" x14ac:dyDescent="0.2">
      <c r="B70" s="394" t="s">
        <v>218</v>
      </c>
      <c r="C70" s="574"/>
      <c r="D70" s="574"/>
      <c r="E70" s="574"/>
      <c r="F70" s="574"/>
      <c r="G70" s="574"/>
      <c r="H70" s="574"/>
      <c r="I70" s="574"/>
      <c r="J70" s="574"/>
      <c r="K70" s="574"/>
      <c r="L70" s="574"/>
      <c r="M70" s="574"/>
      <c r="N70" s="574"/>
      <c r="O70" s="583"/>
      <c r="P70" s="583"/>
      <c r="Q70" s="583"/>
      <c r="R70" s="574"/>
    </row>
    <row r="71" spans="2:18" x14ac:dyDescent="0.2">
      <c r="B71" s="395" t="s">
        <v>86</v>
      </c>
      <c r="C71" s="575"/>
      <c r="D71" s="575"/>
      <c r="E71" s="575"/>
      <c r="F71" s="588"/>
      <c r="G71" s="575"/>
      <c r="H71" s="575"/>
      <c r="I71" s="575"/>
      <c r="J71" s="575"/>
      <c r="K71" s="575"/>
      <c r="L71" s="575"/>
      <c r="M71" s="575"/>
      <c r="N71" s="575"/>
      <c r="O71" s="588"/>
      <c r="P71" s="588"/>
      <c r="Q71" s="588"/>
      <c r="R71" s="588">
        <f>3000000+SUM('Fund Shift Log'!C24:C25)</f>
        <v>4931000</v>
      </c>
    </row>
    <row r="72" spans="2:18" x14ac:dyDescent="0.2">
      <c r="B72" s="430" t="s">
        <v>219</v>
      </c>
      <c r="C72" s="573">
        <v>0</v>
      </c>
      <c r="D72" s="573">
        <v>0</v>
      </c>
      <c r="E72" s="573">
        <v>0</v>
      </c>
      <c r="F72" s="573">
        <v>0</v>
      </c>
      <c r="G72" s="573">
        <v>0</v>
      </c>
      <c r="H72" s="573">
        <v>0</v>
      </c>
      <c r="I72" s="573">
        <v>0</v>
      </c>
      <c r="J72" s="573">
        <v>0</v>
      </c>
      <c r="K72" s="573">
        <v>0</v>
      </c>
      <c r="L72" s="573">
        <v>0</v>
      </c>
      <c r="M72" s="573">
        <v>0</v>
      </c>
      <c r="N72" s="573">
        <v>0</v>
      </c>
      <c r="O72" s="579">
        <f t="shared" ref="O72:O76" si="12">SUM(C72:N72)</f>
        <v>0</v>
      </c>
      <c r="P72" s="579">
        <v>0</v>
      </c>
      <c r="Q72" s="579">
        <f t="shared" ref="Q72:Q76" si="13">SUM(O72:P72)</f>
        <v>0</v>
      </c>
      <c r="R72" s="573"/>
    </row>
    <row r="73" spans="2:18" x14ac:dyDescent="0.2">
      <c r="B73" s="433" t="s">
        <v>220</v>
      </c>
      <c r="C73" s="574">
        <v>0</v>
      </c>
      <c r="D73" s="574">
        <v>760.7</v>
      </c>
      <c r="E73" s="574">
        <v>166.21</v>
      </c>
      <c r="F73" s="574">
        <v>429957.14</v>
      </c>
      <c r="G73" s="574">
        <v>268610.12</v>
      </c>
      <c r="H73" s="574">
        <f>25257.42+273.67</f>
        <v>25531.089999999997</v>
      </c>
      <c r="I73" s="574">
        <v>0</v>
      </c>
      <c r="J73" s="574">
        <v>0</v>
      </c>
      <c r="K73" s="574">
        <v>0</v>
      </c>
      <c r="L73" s="574">
        <v>0</v>
      </c>
      <c r="M73" s="574">
        <v>0</v>
      </c>
      <c r="N73" s="574">
        <v>0</v>
      </c>
      <c r="O73" s="583">
        <f t="shared" si="12"/>
        <v>725025.25999999989</v>
      </c>
      <c r="P73" s="583">
        <v>0</v>
      </c>
      <c r="Q73" s="583">
        <f t="shared" si="13"/>
        <v>725025.25999999989</v>
      </c>
      <c r="R73" s="574"/>
    </row>
    <row r="74" spans="2:18" x14ac:dyDescent="0.2">
      <c r="B74" s="433" t="s">
        <v>221</v>
      </c>
      <c r="C74" s="574">
        <v>0</v>
      </c>
      <c r="D74" s="574">
        <v>0</v>
      </c>
      <c r="E74" s="574">
        <v>0</v>
      </c>
      <c r="F74" s="574">
        <v>0</v>
      </c>
      <c r="G74" s="574">
        <v>3230.69</v>
      </c>
      <c r="H74" s="574">
        <f>49948.03+700+612.5</f>
        <v>51260.53</v>
      </c>
      <c r="I74" s="574">
        <v>0</v>
      </c>
      <c r="J74" s="574">
        <v>0</v>
      </c>
      <c r="K74" s="574">
        <v>0</v>
      </c>
      <c r="L74" s="574">
        <v>0</v>
      </c>
      <c r="M74" s="574">
        <v>0</v>
      </c>
      <c r="N74" s="574">
        <v>0</v>
      </c>
      <c r="O74" s="583">
        <f t="shared" si="12"/>
        <v>54491.22</v>
      </c>
      <c r="P74" s="583">
        <v>0</v>
      </c>
      <c r="Q74" s="583">
        <f t="shared" si="13"/>
        <v>54491.22</v>
      </c>
      <c r="R74" s="574"/>
    </row>
    <row r="75" spans="2:18" x14ac:dyDescent="0.2">
      <c r="B75" s="433" t="s">
        <v>222</v>
      </c>
      <c r="C75" s="574">
        <v>0</v>
      </c>
      <c r="D75" s="574">
        <v>0</v>
      </c>
      <c r="E75" s="574">
        <v>0</v>
      </c>
      <c r="F75" s="574">
        <v>0</v>
      </c>
      <c r="G75" s="574">
        <v>0</v>
      </c>
      <c r="H75" s="574">
        <v>10702.77</v>
      </c>
      <c r="I75" s="574">
        <v>0</v>
      </c>
      <c r="J75" s="574">
        <v>0</v>
      </c>
      <c r="K75" s="574">
        <v>0</v>
      </c>
      <c r="L75" s="574">
        <v>0</v>
      </c>
      <c r="M75" s="574">
        <v>0</v>
      </c>
      <c r="N75" s="574">
        <v>0</v>
      </c>
      <c r="O75" s="583">
        <f t="shared" si="12"/>
        <v>10702.77</v>
      </c>
      <c r="P75" s="583">
        <v>0</v>
      </c>
      <c r="Q75" s="583">
        <f t="shared" si="13"/>
        <v>10702.77</v>
      </c>
      <c r="R75" s="574"/>
    </row>
    <row r="76" spans="2:18" x14ac:dyDescent="0.2">
      <c r="B76" s="434" t="s">
        <v>223</v>
      </c>
      <c r="C76" s="575">
        <v>49.42</v>
      </c>
      <c r="D76" s="575">
        <v>0</v>
      </c>
      <c r="E76" s="575">
        <v>0</v>
      </c>
      <c r="F76" s="575">
        <v>0</v>
      </c>
      <c r="G76" s="575">
        <v>0</v>
      </c>
      <c r="H76" s="575">
        <v>0</v>
      </c>
      <c r="I76" s="575">
        <v>0</v>
      </c>
      <c r="J76" s="575">
        <v>0</v>
      </c>
      <c r="K76" s="575">
        <v>0</v>
      </c>
      <c r="L76" s="575">
        <v>0</v>
      </c>
      <c r="M76" s="575">
        <v>0</v>
      </c>
      <c r="N76" s="575">
        <v>0</v>
      </c>
      <c r="O76" s="588">
        <f t="shared" si="12"/>
        <v>49.42</v>
      </c>
      <c r="P76" s="588">
        <v>103848.99999999997</v>
      </c>
      <c r="Q76" s="588">
        <f t="shared" si="13"/>
        <v>103898.41999999997</v>
      </c>
      <c r="R76" s="575"/>
    </row>
    <row r="77" spans="2:18" x14ac:dyDescent="0.2">
      <c r="B77" s="433"/>
      <c r="C77" s="574"/>
      <c r="D77" s="574"/>
      <c r="E77" s="574"/>
      <c r="F77" s="574"/>
      <c r="G77" s="574"/>
      <c r="H77" s="574"/>
      <c r="I77" s="574"/>
      <c r="J77" s="574"/>
      <c r="K77" s="574"/>
      <c r="L77" s="574"/>
      <c r="M77" s="574"/>
      <c r="N77" s="574"/>
      <c r="O77" s="583"/>
      <c r="P77" s="583"/>
      <c r="Q77" s="583"/>
      <c r="R77" s="574"/>
    </row>
    <row r="78" spans="2:18" ht="15" x14ac:dyDescent="0.2">
      <c r="B78" s="395" t="s">
        <v>257</v>
      </c>
      <c r="C78" s="575"/>
      <c r="D78" s="575"/>
      <c r="E78" s="575"/>
      <c r="F78" s="575"/>
      <c r="G78" s="575"/>
      <c r="H78" s="575"/>
      <c r="I78" s="575"/>
      <c r="J78" s="575"/>
      <c r="K78" s="575"/>
      <c r="L78" s="575"/>
      <c r="M78" s="575"/>
      <c r="N78" s="575"/>
      <c r="O78" s="588"/>
      <c r="P78" s="588"/>
      <c r="Q78" s="588"/>
      <c r="R78" s="588">
        <v>10000000</v>
      </c>
    </row>
    <row r="79" spans="2:18" x14ac:dyDescent="0.2">
      <c r="B79" s="430" t="s">
        <v>219</v>
      </c>
      <c r="C79" s="573">
        <v>0</v>
      </c>
      <c r="D79" s="573">
        <v>0</v>
      </c>
      <c r="E79" s="573">
        <v>0</v>
      </c>
      <c r="F79" s="573">
        <v>0</v>
      </c>
      <c r="G79" s="573">
        <v>0</v>
      </c>
      <c r="H79" s="573">
        <v>0</v>
      </c>
      <c r="I79" s="573">
        <v>0</v>
      </c>
      <c r="J79" s="573">
        <v>0</v>
      </c>
      <c r="K79" s="573">
        <v>0</v>
      </c>
      <c r="L79" s="573">
        <v>0</v>
      </c>
      <c r="M79" s="573">
        <v>0</v>
      </c>
      <c r="N79" s="573">
        <v>0</v>
      </c>
      <c r="O79" s="579">
        <f t="shared" ref="O79:O83" si="14">SUM(C79:N79)</f>
        <v>0</v>
      </c>
      <c r="P79" s="579">
        <v>0</v>
      </c>
      <c r="Q79" s="579">
        <f t="shared" ref="Q79:Q83" si="15">SUM(O79:P79)</f>
        <v>0</v>
      </c>
      <c r="R79" s="573"/>
    </row>
    <row r="80" spans="2:18" x14ac:dyDescent="0.2">
      <c r="B80" s="433" t="s">
        <v>220</v>
      </c>
      <c r="C80" s="574">
        <v>0</v>
      </c>
      <c r="D80" s="574">
        <v>837.12</v>
      </c>
      <c r="E80" s="574">
        <v>0</v>
      </c>
      <c r="F80" s="574">
        <v>38059.97</v>
      </c>
      <c r="G80" s="574">
        <v>2009.23</v>
      </c>
      <c r="H80" s="574">
        <v>21682.33</v>
      </c>
      <c r="I80" s="574">
        <v>0</v>
      </c>
      <c r="J80" s="574">
        <v>0</v>
      </c>
      <c r="K80" s="574">
        <v>0</v>
      </c>
      <c r="L80" s="574">
        <v>0</v>
      </c>
      <c r="M80" s="574">
        <v>0</v>
      </c>
      <c r="N80" s="574">
        <v>0</v>
      </c>
      <c r="O80" s="583">
        <f t="shared" si="14"/>
        <v>62588.650000000009</v>
      </c>
      <c r="P80" s="583">
        <v>0</v>
      </c>
      <c r="Q80" s="583">
        <f t="shared" si="15"/>
        <v>62588.650000000009</v>
      </c>
      <c r="R80" s="574"/>
    </row>
    <row r="81" spans="2:18" x14ac:dyDescent="0.2">
      <c r="B81" s="433" t="s">
        <v>210</v>
      </c>
      <c r="C81" s="574">
        <v>0</v>
      </c>
      <c r="D81" s="574">
        <v>0</v>
      </c>
      <c r="E81" s="574">
        <v>0</v>
      </c>
      <c r="F81" s="574">
        <v>0</v>
      </c>
      <c r="G81" s="574">
        <v>0</v>
      </c>
      <c r="H81" s="574">
        <v>0</v>
      </c>
      <c r="I81" s="574">
        <v>0</v>
      </c>
      <c r="J81" s="574">
        <v>0</v>
      </c>
      <c r="K81" s="574">
        <v>0</v>
      </c>
      <c r="L81" s="574">
        <v>0</v>
      </c>
      <c r="M81" s="574">
        <v>0</v>
      </c>
      <c r="N81" s="574">
        <v>0</v>
      </c>
      <c r="O81" s="583">
        <f t="shared" si="14"/>
        <v>0</v>
      </c>
      <c r="P81" s="583">
        <v>0</v>
      </c>
      <c r="Q81" s="583">
        <f t="shared" si="15"/>
        <v>0</v>
      </c>
      <c r="R81" s="574"/>
    </row>
    <row r="82" spans="2:18" x14ac:dyDescent="0.2">
      <c r="B82" s="433" t="s">
        <v>222</v>
      </c>
      <c r="C82" s="574">
        <v>0</v>
      </c>
      <c r="D82" s="574">
        <v>0</v>
      </c>
      <c r="E82" s="574">
        <v>0</v>
      </c>
      <c r="F82" s="574">
        <v>0</v>
      </c>
      <c r="G82" s="574">
        <v>0</v>
      </c>
      <c r="H82" s="574">
        <v>0</v>
      </c>
      <c r="I82" s="574">
        <v>0</v>
      </c>
      <c r="J82" s="574">
        <v>0</v>
      </c>
      <c r="K82" s="574">
        <v>0</v>
      </c>
      <c r="L82" s="574">
        <v>0</v>
      </c>
      <c r="M82" s="574">
        <v>0</v>
      </c>
      <c r="N82" s="574">
        <v>0</v>
      </c>
      <c r="O82" s="583">
        <f t="shared" si="14"/>
        <v>0</v>
      </c>
      <c r="P82" s="583">
        <v>0</v>
      </c>
      <c r="Q82" s="583">
        <f t="shared" si="15"/>
        <v>0</v>
      </c>
      <c r="R82" s="574"/>
    </row>
    <row r="83" spans="2:18" x14ac:dyDescent="0.2">
      <c r="B83" s="434" t="s">
        <v>223</v>
      </c>
      <c r="C83" s="575">
        <v>0</v>
      </c>
      <c r="D83" s="575">
        <v>0</v>
      </c>
      <c r="E83" s="575">
        <v>0</v>
      </c>
      <c r="F83" s="575">
        <v>0</v>
      </c>
      <c r="G83" s="575">
        <v>0</v>
      </c>
      <c r="H83" s="575">
        <v>0</v>
      </c>
      <c r="I83" s="575">
        <v>0</v>
      </c>
      <c r="J83" s="575">
        <v>0</v>
      </c>
      <c r="K83" s="575">
        <v>0</v>
      </c>
      <c r="L83" s="575">
        <v>0</v>
      </c>
      <c r="M83" s="575">
        <v>0</v>
      </c>
      <c r="N83" s="575">
        <v>0</v>
      </c>
      <c r="O83" s="588">
        <f t="shared" si="14"/>
        <v>0</v>
      </c>
      <c r="P83" s="588">
        <v>0</v>
      </c>
      <c r="Q83" s="588">
        <f t="shared" si="15"/>
        <v>0</v>
      </c>
      <c r="R83" s="575"/>
    </row>
    <row r="84" spans="2:18" x14ac:dyDescent="0.2">
      <c r="B84" s="433"/>
      <c r="C84" s="574"/>
      <c r="D84" s="574"/>
      <c r="E84" s="574"/>
      <c r="F84" s="574"/>
      <c r="G84" s="574"/>
      <c r="H84" s="574"/>
      <c r="I84" s="574"/>
      <c r="J84" s="574"/>
      <c r="K84" s="574"/>
      <c r="L84" s="574"/>
      <c r="M84" s="574"/>
      <c r="N84" s="574"/>
      <c r="O84" s="583"/>
      <c r="P84" s="583"/>
      <c r="Q84" s="583"/>
      <c r="R84" s="574"/>
    </row>
    <row r="85" spans="2:18" x14ac:dyDescent="0.2">
      <c r="B85" s="395" t="s">
        <v>232</v>
      </c>
      <c r="C85" s="575"/>
      <c r="D85" s="575"/>
      <c r="E85" s="575"/>
      <c r="F85" s="575"/>
      <c r="G85" s="588"/>
      <c r="H85" s="575"/>
      <c r="I85" s="575"/>
      <c r="J85" s="575"/>
      <c r="K85" s="575"/>
      <c r="L85" s="575"/>
      <c r="M85" s="575"/>
      <c r="N85" s="575"/>
      <c r="O85" s="588"/>
      <c r="P85" s="588"/>
      <c r="Q85" s="588"/>
      <c r="R85" s="588">
        <v>5500000</v>
      </c>
    </row>
    <row r="86" spans="2:18" x14ac:dyDescent="0.2">
      <c r="B86" s="430" t="s">
        <v>219</v>
      </c>
      <c r="C86" s="573">
        <v>0</v>
      </c>
      <c r="D86" s="573">
        <v>0</v>
      </c>
      <c r="E86" s="573">
        <v>0</v>
      </c>
      <c r="F86" s="573">
        <v>0</v>
      </c>
      <c r="G86" s="573">
        <v>0</v>
      </c>
      <c r="H86" s="573">
        <v>0</v>
      </c>
      <c r="I86" s="573">
        <v>0</v>
      </c>
      <c r="J86" s="573">
        <v>0</v>
      </c>
      <c r="K86" s="573">
        <v>0</v>
      </c>
      <c r="L86" s="573">
        <v>0</v>
      </c>
      <c r="M86" s="573">
        <v>0</v>
      </c>
      <c r="N86" s="573">
        <v>0</v>
      </c>
      <c r="O86" s="579">
        <f t="shared" ref="O86:O90" si="16">SUM(C86:N86)</f>
        <v>0</v>
      </c>
      <c r="P86" s="579">
        <v>0</v>
      </c>
      <c r="Q86" s="579">
        <f t="shared" ref="Q86:Q90" si="17">SUM(O86:P86)</f>
        <v>0</v>
      </c>
      <c r="R86" s="573"/>
    </row>
    <row r="87" spans="2:18" x14ac:dyDescent="0.2">
      <c r="B87" s="433" t="s">
        <v>220</v>
      </c>
      <c r="C87" s="574">
        <v>0</v>
      </c>
      <c r="D87" s="574">
        <v>0</v>
      </c>
      <c r="E87" s="574">
        <v>0</v>
      </c>
      <c r="F87" s="574">
        <v>15003.49</v>
      </c>
      <c r="G87" s="574">
        <v>0</v>
      </c>
      <c r="H87" s="574">
        <v>1517.75</v>
      </c>
      <c r="I87" s="574">
        <v>0</v>
      </c>
      <c r="J87" s="574">
        <v>0</v>
      </c>
      <c r="K87" s="574">
        <v>0</v>
      </c>
      <c r="L87" s="574">
        <v>0</v>
      </c>
      <c r="M87" s="574">
        <v>0</v>
      </c>
      <c r="N87" s="574">
        <v>0</v>
      </c>
      <c r="O87" s="583">
        <f t="shared" si="16"/>
        <v>16521.239999999998</v>
      </c>
      <c r="P87" s="583">
        <v>0</v>
      </c>
      <c r="Q87" s="583">
        <f t="shared" si="17"/>
        <v>16521.239999999998</v>
      </c>
      <c r="R87" s="574"/>
    </row>
    <row r="88" spans="2:18" x14ac:dyDescent="0.2">
      <c r="B88" s="433" t="s">
        <v>210</v>
      </c>
      <c r="C88" s="574">
        <v>0</v>
      </c>
      <c r="D88" s="574">
        <v>0</v>
      </c>
      <c r="E88" s="574">
        <v>0</v>
      </c>
      <c r="F88" s="574">
        <v>0</v>
      </c>
      <c r="G88" s="574">
        <v>0</v>
      </c>
      <c r="H88" s="574">
        <v>0</v>
      </c>
      <c r="I88" s="574">
        <v>0</v>
      </c>
      <c r="J88" s="574">
        <v>0</v>
      </c>
      <c r="K88" s="574">
        <v>0</v>
      </c>
      <c r="L88" s="574">
        <v>0</v>
      </c>
      <c r="M88" s="574">
        <v>0</v>
      </c>
      <c r="N88" s="574">
        <v>0</v>
      </c>
      <c r="O88" s="583">
        <f t="shared" si="16"/>
        <v>0</v>
      </c>
      <c r="P88" s="583">
        <v>0</v>
      </c>
      <c r="Q88" s="583">
        <f t="shared" si="17"/>
        <v>0</v>
      </c>
      <c r="R88" s="574"/>
    </row>
    <row r="89" spans="2:18" x14ac:dyDescent="0.2">
      <c r="B89" s="433" t="s">
        <v>222</v>
      </c>
      <c r="C89" s="574">
        <v>0</v>
      </c>
      <c r="D89" s="574">
        <v>0</v>
      </c>
      <c r="E89" s="574">
        <v>0</v>
      </c>
      <c r="F89" s="574">
        <v>0</v>
      </c>
      <c r="G89" s="574">
        <v>0</v>
      </c>
      <c r="H89" s="574">
        <v>0</v>
      </c>
      <c r="I89" s="574">
        <v>0</v>
      </c>
      <c r="J89" s="574">
        <v>0</v>
      </c>
      <c r="K89" s="574">
        <v>0</v>
      </c>
      <c r="L89" s="574">
        <v>0</v>
      </c>
      <c r="M89" s="574">
        <v>0</v>
      </c>
      <c r="N89" s="574">
        <v>0</v>
      </c>
      <c r="O89" s="583">
        <f t="shared" si="16"/>
        <v>0</v>
      </c>
      <c r="P89" s="583">
        <v>0</v>
      </c>
      <c r="Q89" s="583">
        <f t="shared" si="17"/>
        <v>0</v>
      </c>
      <c r="R89" s="574"/>
    </row>
    <row r="90" spans="2:18" x14ac:dyDescent="0.2">
      <c r="B90" s="434" t="s">
        <v>223</v>
      </c>
      <c r="C90" s="575">
        <v>0</v>
      </c>
      <c r="D90" s="575">
        <v>0</v>
      </c>
      <c r="E90" s="575">
        <v>0</v>
      </c>
      <c r="F90" s="575">
        <v>0</v>
      </c>
      <c r="G90" s="575">
        <v>0</v>
      </c>
      <c r="H90" s="575">
        <v>0</v>
      </c>
      <c r="I90" s="575">
        <v>0</v>
      </c>
      <c r="J90" s="575">
        <v>0</v>
      </c>
      <c r="K90" s="575">
        <v>0</v>
      </c>
      <c r="L90" s="575">
        <v>0</v>
      </c>
      <c r="M90" s="575">
        <v>0</v>
      </c>
      <c r="N90" s="575">
        <v>0</v>
      </c>
      <c r="O90" s="588">
        <f t="shared" si="16"/>
        <v>0</v>
      </c>
      <c r="P90" s="588">
        <v>0</v>
      </c>
      <c r="Q90" s="588">
        <f t="shared" si="17"/>
        <v>0</v>
      </c>
      <c r="R90" s="575"/>
    </row>
    <row r="91" spans="2:18" x14ac:dyDescent="0.2">
      <c r="B91" s="433"/>
      <c r="C91" s="574"/>
      <c r="D91" s="574"/>
      <c r="E91" s="574"/>
      <c r="F91" s="574"/>
      <c r="G91" s="574"/>
      <c r="H91" s="574"/>
      <c r="I91" s="574"/>
      <c r="J91" s="574"/>
      <c r="K91" s="574"/>
      <c r="L91" s="574"/>
      <c r="M91" s="574"/>
      <c r="N91" s="574"/>
      <c r="O91" s="583"/>
      <c r="P91" s="583"/>
      <c r="Q91" s="583"/>
      <c r="R91" s="574"/>
    </row>
    <row r="92" spans="2:18" s="431" customFormat="1" ht="15.75" x14ac:dyDescent="0.25">
      <c r="B92" s="406" t="s">
        <v>224</v>
      </c>
      <c r="C92" s="584">
        <f>SUM(C86:C90,C79:C83,C72:C76,C68)</f>
        <v>149494.77000000005</v>
      </c>
      <c r="D92" s="584">
        <f t="shared" ref="D92:Q92" si="18">SUM(D86:D90,D79:D83,D72:D76,D68)</f>
        <v>-1200.7500000000118</v>
      </c>
      <c r="E92" s="584">
        <f t="shared" si="18"/>
        <v>58911.260000000009</v>
      </c>
      <c r="F92" s="584">
        <f>SUM(F86:F90,F79:F83,F72:F76,F68)</f>
        <v>558688.63</v>
      </c>
      <c r="G92" s="584">
        <f t="shared" si="18"/>
        <v>328990.71999999997</v>
      </c>
      <c r="H92" s="584">
        <f t="shared" si="18"/>
        <v>266291.51</v>
      </c>
      <c r="I92" s="584">
        <f t="shared" si="18"/>
        <v>0</v>
      </c>
      <c r="J92" s="584">
        <f t="shared" si="18"/>
        <v>0</v>
      </c>
      <c r="K92" s="584">
        <f t="shared" si="18"/>
        <v>0</v>
      </c>
      <c r="L92" s="584">
        <f>SUM(L86:L90,L79:L83,L72:L76,L68)</f>
        <v>0</v>
      </c>
      <c r="M92" s="584">
        <f>SUM(M86:M90,M79:M83,M72:M76,M68)</f>
        <v>0</v>
      </c>
      <c r="N92" s="584">
        <f t="shared" si="18"/>
        <v>0</v>
      </c>
      <c r="O92" s="584">
        <f t="shared" si="18"/>
        <v>1361176.14</v>
      </c>
      <c r="P92" s="584">
        <f>SUM(P86:P90,P79:P83,P72:P76,P68)</f>
        <v>7601800.1400000006</v>
      </c>
      <c r="Q92" s="584">
        <f t="shared" si="18"/>
        <v>8962976.2799999993</v>
      </c>
      <c r="R92" s="584">
        <f>SUM(R85,R78,R71,R68)</f>
        <v>24931000</v>
      </c>
    </row>
    <row r="93" spans="2:18" x14ac:dyDescent="0.2">
      <c r="B93" s="432"/>
      <c r="C93" s="574"/>
      <c r="D93" s="574"/>
      <c r="E93" s="574"/>
      <c r="F93" s="574" t="s">
        <v>335</v>
      </c>
      <c r="G93" s="574"/>
      <c r="H93" s="574"/>
      <c r="I93" s="574"/>
      <c r="J93" s="574"/>
      <c r="K93" s="574"/>
      <c r="L93" s="574"/>
      <c r="M93" s="574"/>
      <c r="N93" s="574"/>
      <c r="O93" s="574"/>
      <c r="P93" s="574"/>
      <c r="Q93" s="583"/>
      <c r="R93" s="574"/>
    </row>
    <row r="94" spans="2:18" ht="15.75" x14ac:dyDescent="0.25">
      <c r="B94" s="397" t="s">
        <v>225</v>
      </c>
      <c r="C94" s="575"/>
      <c r="D94" s="575"/>
      <c r="E94" s="575"/>
      <c r="F94" s="575"/>
      <c r="G94" s="575"/>
      <c r="H94" s="575"/>
      <c r="I94" s="575"/>
      <c r="J94" s="575"/>
      <c r="K94" s="575"/>
      <c r="L94" s="575"/>
      <c r="M94" s="575"/>
      <c r="N94" s="575"/>
      <c r="O94" s="575"/>
      <c r="P94" s="575"/>
      <c r="Q94" s="588"/>
      <c r="R94" s="575"/>
    </row>
    <row r="95" spans="2:18" x14ac:dyDescent="0.2">
      <c r="B95" s="429" t="s">
        <v>219</v>
      </c>
      <c r="C95" s="573">
        <f>SUM(C86,C79,C72)</f>
        <v>0</v>
      </c>
      <c r="D95" s="573">
        <f t="shared" ref="D95:Q99" si="19">SUM(D86,D79,D72)</f>
        <v>0</v>
      </c>
      <c r="E95" s="573">
        <f t="shared" si="19"/>
        <v>0</v>
      </c>
      <c r="F95" s="573">
        <f t="shared" si="19"/>
        <v>0</v>
      </c>
      <c r="G95" s="573">
        <f t="shared" si="19"/>
        <v>0</v>
      </c>
      <c r="H95" s="573">
        <f t="shared" si="19"/>
        <v>0</v>
      </c>
      <c r="I95" s="573">
        <f t="shared" si="19"/>
        <v>0</v>
      </c>
      <c r="J95" s="573">
        <f t="shared" si="19"/>
        <v>0</v>
      </c>
      <c r="K95" s="573">
        <f t="shared" si="19"/>
        <v>0</v>
      </c>
      <c r="L95" s="573">
        <f t="shared" si="19"/>
        <v>0</v>
      </c>
      <c r="M95" s="573">
        <f t="shared" si="19"/>
        <v>0</v>
      </c>
      <c r="N95" s="573">
        <f t="shared" si="19"/>
        <v>0</v>
      </c>
      <c r="O95" s="579">
        <f t="shared" si="19"/>
        <v>0</v>
      </c>
      <c r="P95" s="579">
        <f t="shared" si="19"/>
        <v>0</v>
      </c>
      <c r="Q95" s="579">
        <f t="shared" si="19"/>
        <v>0</v>
      </c>
      <c r="R95" s="573"/>
    </row>
    <row r="96" spans="2:18" x14ac:dyDescent="0.2">
      <c r="B96" s="433" t="s">
        <v>220</v>
      </c>
      <c r="C96" s="574">
        <f>SUM(C87,C80,C73)</f>
        <v>0</v>
      </c>
      <c r="D96" s="574">
        <f t="shared" si="19"/>
        <v>1597.8200000000002</v>
      </c>
      <c r="E96" s="574">
        <f t="shared" si="19"/>
        <v>166.21</v>
      </c>
      <c r="F96" s="574">
        <f t="shared" si="19"/>
        <v>483020.60000000003</v>
      </c>
      <c r="G96" s="574">
        <f>SUM(G87,G80,G73)</f>
        <v>270619.34999999998</v>
      </c>
      <c r="H96" s="574">
        <f t="shared" si="19"/>
        <v>48731.17</v>
      </c>
      <c r="I96" s="574">
        <f t="shared" si="19"/>
        <v>0</v>
      </c>
      <c r="J96" s="574">
        <f t="shared" si="19"/>
        <v>0</v>
      </c>
      <c r="K96" s="574">
        <f t="shared" si="19"/>
        <v>0</v>
      </c>
      <c r="L96" s="574">
        <f t="shared" si="19"/>
        <v>0</v>
      </c>
      <c r="M96" s="574">
        <f t="shared" si="19"/>
        <v>0</v>
      </c>
      <c r="N96" s="574">
        <f t="shared" si="19"/>
        <v>0</v>
      </c>
      <c r="O96" s="583">
        <f t="shared" si="19"/>
        <v>804135.14999999991</v>
      </c>
      <c r="P96" s="583">
        <f t="shared" si="19"/>
        <v>0</v>
      </c>
      <c r="Q96" s="583">
        <f t="shared" si="19"/>
        <v>804135.14999999991</v>
      </c>
      <c r="R96" s="574"/>
    </row>
    <row r="97" spans="2:18" x14ac:dyDescent="0.2">
      <c r="B97" s="433" t="s">
        <v>210</v>
      </c>
      <c r="C97" s="574">
        <f>SUM(C88,C81,C74)</f>
        <v>0</v>
      </c>
      <c r="D97" s="574">
        <f t="shared" si="19"/>
        <v>0</v>
      </c>
      <c r="E97" s="574">
        <f t="shared" si="19"/>
        <v>0</v>
      </c>
      <c r="F97" s="574">
        <f t="shared" si="19"/>
        <v>0</v>
      </c>
      <c r="G97" s="574">
        <f t="shared" si="19"/>
        <v>3230.69</v>
      </c>
      <c r="H97" s="574">
        <f t="shared" si="19"/>
        <v>51260.53</v>
      </c>
      <c r="I97" s="574">
        <f t="shared" si="19"/>
        <v>0</v>
      </c>
      <c r="J97" s="574">
        <f t="shared" si="19"/>
        <v>0</v>
      </c>
      <c r="K97" s="574">
        <f t="shared" si="19"/>
        <v>0</v>
      </c>
      <c r="L97" s="574">
        <f t="shared" si="19"/>
        <v>0</v>
      </c>
      <c r="M97" s="574">
        <f t="shared" si="19"/>
        <v>0</v>
      </c>
      <c r="N97" s="574">
        <f t="shared" si="19"/>
        <v>0</v>
      </c>
      <c r="O97" s="583">
        <f t="shared" si="19"/>
        <v>54491.22</v>
      </c>
      <c r="P97" s="583">
        <f t="shared" si="19"/>
        <v>0</v>
      </c>
      <c r="Q97" s="583">
        <f t="shared" si="19"/>
        <v>54491.22</v>
      </c>
      <c r="R97" s="574"/>
    </row>
    <row r="98" spans="2:18" x14ac:dyDescent="0.2">
      <c r="B98" s="433" t="s">
        <v>222</v>
      </c>
      <c r="C98" s="574">
        <f>SUM(C89,C82,C75)</f>
        <v>0</v>
      </c>
      <c r="D98" s="574">
        <f t="shared" si="19"/>
        <v>0</v>
      </c>
      <c r="E98" s="574">
        <f t="shared" si="19"/>
        <v>0</v>
      </c>
      <c r="F98" s="574">
        <f t="shared" si="19"/>
        <v>0</v>
      </c>
      <c r="G98" s="574">
        <f t="shared" si="19"/>
        <v>0</v>
      </c>
      <c r="H98" s="574">
        <f t="shared" si="19"/>
        <v>10702.77</v>
      </c>
      <c r="I98" s="574">
        <f t="shared" si="19"/>
        <v>0</v>
      </c>
      <c r="J98" s="574">
        <f t="shared" si="19"/>
        <v>0</v>
      </c>
      <c r="K98" s="574">
        <f t="shared" si="19"/>
        <v>0</v>
      </c>
      <c r="L98" s="574">
        <f t="shared" si="19"/>
        <v>0</v>
      </c>
      <c r="M98" s="574">
        <f t="shared" si="19"/>
        <v>0</v>
      </c>
      <c r="N98" s="574">
        <f t="shared" si="19"/>
        <v>0</v>
      </c>
      <c r="O98" s="583">
        <f t="shared" si="19"/>
        <v>10702.77</v>
      </c>
      <c r="P98" s="583">
        <f t="shared" si="19"/>
        <v>0</v>
      </c>
      <c r="Q98" s="583">
        <f t="shared" si="19"/>
        <v>10702.77</v>
      </c>
      <c r="R98" s="574"/>
    </row>
    <row r="99" spans="2:18" x14ac:dyDescent="0.2">
      <c r="B99" s="433" t="s">
        <v>223</v>
      </c>
      <c r="C99" s="574">
        <f>SUM(C90,C83,C76)</f>
        <v>49.42</v>
      </c>
      <c r="D99" s="574">
        <f t="shared" si="19"/>
        <v>0</v>
      </c>
      <c r="E99" s="574">
        <f t="shared" si="19"/>
        <v>0</v>
      </c>
      <c r="F99" s="574">
        <f t="shared" si="19"/>
        <v>0</v>
      </c>
      <c r="G99" s="574">
        <f t="shared" si="19"/>
        <v>0</v>
      </c>
      <c r="H99" s="574">
        <f t="shared" si="19"/>
        <v>0</v>
      </c>
      <c r="I99" s="574">
        <f t="shared" si="19"/>
        <v>0</v>
      </c>
      <c r="J99" s="574">
        <f t="shared" si="19"/>
        <v>0</v>
      </c>
      <c r="K99" s="574">
        <f t="shared" si="19"/>
        <v>0</v>
      </c>
      <c r="L99" s="574">
        <f t="shared" si="19"/>
        <v>0</v>
      </c>
      <c r="M99" s="574">
        <f t="shared" si="19"/>
        <v>0</v>
      </c>
      <c r="N99" s="574">
        <f t="shared" si="19"/>
        <v>0</v>
      </c>
      <c r="O99" s="583">
        <f t="shared" si="19"/>
        <v>49.42</v>
      </c>
      <c r="P99" s="583">
        <f t="shared" si="19"/>
        <v>103848.99999999997</v>
      </c>
      <c r="Q99" s="583">
        <f t="shared" si="19"/>
        <v>103898.41999999997</v>
      </c>
      <c r="R99" s="574"/>
    </row>
    <row r="100" spans="2:18" x14ac:dyDescent="0.2">
      <c r="B100" s="426" t="s">
        <v>256</v>
      </c>
      <c r="C100" s="575">
        <f>SUM(C68)</f>
        <v>149445.35000000003</v>
      </c>
      <c r="D100" s="575">
        <f t="shared" ref="D100:Q100" si="20">SUM(D68)</f>
        <v>-2798.570000000012</v>
      </c>
      <c r="E100" s="575">
        <f t="shared" si="20"/>
        <v>58745.05000000001</v>
      </c>
      <c r="F100" s="575">
        <f t="shared" si="20"/>
        <v>75668.03</v>
      </c>
      <c r="G100" s="575">
        <f t="shared" si="20"/>
        <v>55140.68</v>
      </c>
      <c r="H100" s="575">
        <f t="shared" si="20"/>
        <v>155597.04</v>
      </c>
      <c r="I100" s="575">
        <f t="shared" si="20"/>
        <v>0</v>
      </c>
      <c r="J100" s="575">
        <f t="shared" si="20"/>
        <v>0</v>
      </c>
      <c r="K100" s="575">
        <f t="shared" si="20"/>
        <v>0</v>
      </c>
      <c r="L100" s="575">
        <f t="shared" si="20"/>
        <v>0</v>
      </c>
      <c r="M100" s="575">
        <f t="shared" si="20"/>
        <v>0</v>
      </c>
      <c r="N100" s="575">
        <f t="shared" si="20"/>
        <v>0</v>
      </c>
      <c r="O100" s="588">
        <f t="shared" si="20"/>
        <v>491797.58</v>
      </c>
      <c r="P100" s="588">
        <f t="shared" si="20"/>
        <v>7497951.1400000006</v>
      </c>
      <c r="Q100" s="588">
        <f t="shared" si="20"/>
        <v>7989748.7199999997</v>
      </c>
      <c r="R100" s="575"/>
    </row>
    <row r="101" spans="2:18" ht="15.75" x14ac:dyDescent="0.25">
      <c r="B101" s="406" t="s">
        <v>226</v>
      </c>
      <c r="C101" s="584">
        <f>SUM(C95:C100)</f>
        <v>149494.77000000005</v>
      </c>
      <c r="D101" s="584">
        <f t="shared" ref="D101:O101" si="21">SUM(D95:D100)</f>
        <v>-1200.7500000000118</v>
      </c>
      <c r="E101" s="584">
        <f t="shared" si="21"/>
        <v>58911.260000000009</v>
      </c>
      <c r="F101" s="584">
        <f t="shared" si="21"/>
        <v>558688.63</v>
      </c>
      <c r="G101" s="584">
        <f t="shared" si="21"/>
        <v>328990.71999999997</v>
      </c>
      <c r="H101" s="584">
        <f t="shared" si="21"/>
        <v>266291.51</v>
      </c>
      <c r="I101" s="584">
        <f t="shared" si="21"/>
        <v>0</v>
      </c>
      <c r="J101" s="584">
        <f t="shared" si="21"/>
        <v>0</v>
      </c>
      <c r="K101" s="584">
        <f t="shared" si="21"/>
        <v>0</v>
      </c>
      <c r="L101" s="584">
        <f t="shared" si="21"/>
        <v>0</v>
      </c>
      <c r="M101" s="584">
        <f t="shared" si="21"/>
        <v>0</v>
      </c>
      <c r="N101" s="584">
        <f t="shared" si="21"/>
        <v>0</v>
      </c>
      <c r="O101" s="584">
        <f t="shared" si="21"/>
        <v>1361176.14</v>
      </c>
      <c r="P101" s="584">
        <f>SUM(P95:P100)</f>
        <v>7601800.1400000006</v>
      </c>
      <c r="Q101" s="584">
        <f>SUM(Q95:Q100)</f>
        <v>8962976.2799999993</v>
      </c>
      <c r="R101" s="584">
        <f>R92</f>
        <v>24931000</v>
      </c>
    </row>
    <row r="102" spans="2:18" x14ac:dyDescent="0.2">
      <c r="B102" s="398"/>
      <c r="C102" s="573"/>
      <c r="D102" s="573"/>
      <c r="E102" s="573"/>
      <c r="F102" s="573"/>
      <c r="G102" s="573"/>
      <c r="H102" s="573"/>
      <c r="I102" s="573"/>
      <c r="J102" s="573"/>
      <c r="K102" s="573"/>
      <c r="L102" s="573"/>
      <c r="M102" s="573"/>
      <c r="N102" s="573"/>
      <c r="O102" s="573"/>
      <c r="P102" s="573"/>
      <c r="Q102" s="579"/>
      <c r="R102" s="573"/>
    </row>
    <row r="103" spans="2:18" ht="15.75" x14ac:dyDescent="0.25">
      <c r="B103" s="397" t="s">
        <v>227</v>
      </c>
      <c r="C103" s="575"/>
      <c r="D103" s="575"/>
      <c r="E103" s="575"/>
      <c r="F103" s="575"/>
      <c r="G103" s="575"/>
      <c r="H103" s="575"/>
      <c r="I103" s="575"/>
      <c r="J103" s="575"/>
      <c r="K103" s="575"/>
      <c r="L103" s="575"/>
      <c r="M103" s="575"/>
      <c r="N103" s="575"/>
      <c r="O103" s="575"/>
      <c r="P103" s="575"/>
      <c r="Q103" s="588"/>
      <c r="R103" s="575"/>
    </row>
    <row r="104" spans="2:18" x14ac:dyDescent="0.2">
      <c r="B104" s="430" t="s">
        <v>263</v>
      </c>
      <c r="C104" s="573">
        <v>1785.0352000000003</v>
      </c>
      <c r="D104" s="573">
        <v>-19.923500000000086</v>
      </c>
      <c r="E104" s="573">
        <v>503.54919999999998</v>
      </c>
      <c r="F104" s="573">
        <v>616.90050000000008</v>
      </c>
      <c r="G104" s="573">
        <v>5135.3532000000005</v>
      </c>
      <c r="H104" s="573">
        <f t="shared" ref="H104:N104" si="22">(SUM(H45:H59,H8)*0.01)+H16</f>
        <v>1285.9078999999999</v>
      </c>
      <c r="I104" s="573">
        <f t="shared" si="22"/>
        <v>0</v>
      </c>
      <c r="J104" s="573">
        <f t="shared" si="22"/>
        <v>0</v>
      </c>
      <c r="K104" s="573">
        <f t="shared" si="22"/>
        <v>0</v>
      </c>
      <c r="L104" s="573">
        <f t="shared" si="22"/>
        <v>0</v>
      </c>
      <c r="M104" s="573">
        <f t="shared" si="22"/>
        <v>0</v>
      </c>
      <c r="N104" s="573">
        <f t="shared" si="22"/>
        <v>0</v>
      </c>
      <c r="O104" s="583">
        <f>SUM(C104:N104)</f>
        <v>9306.8225000000002</v>
      </c>
      <c r="P104" s="583">
        <v>80661.59</v>
      </c>
      <c r="Q104" s="579">
        <f>SUM(O104:P104)</f>
        <v>89968.412499999991</v>
      </c>
      <c r="R104" s="573"/>
    </row>
    <row r="105" spans="2:18" x14ac:dyDescent="0.2">
      <c r="B105" s="427" t="s">
        <v>228</v>
      </c>
      <c r="C105" s="574">
        <v>24420.6374</v>
      </c>
      <c r="D105" s="574">
        <v>-1129.8278000000009</v>
      </c>
      <c r="E105" s="574">
        <v>10823.8171</v>
      </c>
      <c r="F105" s="574">
        <v>29532.515799999997</v>
      </c>
      <c r="G105" s="574">
        <v>9457.4157999999989</v>
      </c>
      <c r="H105" s="574">
        <f t="shared" ref="H105:N105" si="23">(H27*0.03)+(SUM(H45:H59,H8)*0.12)+H25+(H33*0.55)+H18+H24+H65+H17+(H66*0.83)</f>
        <v>30065.471099999995</v>
      </c>
      <c r="I105" s="574">
        <f t="shared" si="23"/>
        <v>0</v>
      </c>
      <c r="J105" s="574">
        <f t="shared" si="23"/>
        <v>0</v>
      </c>
      <c r="K105" s="574">
        <f t="shared" si="23"/>
        <v>0</v>
      </c>
      <c r="L105" s="574">
        <f t="shared" si="23"/>
        <v>0</v>
      </c>
      <c r="M105" s="574">
        <f t="shared" si="23"/>
        <v>0</v>
      </c>
      <c r="N105" s="574">
        <f t="shared" si="23"/>
        <v>0</v>
      </c>
      <c r="O105" s="583">
        <f t="shared" ref="O105:O107" si="24">SUM(C105:N105)</f>
        <v>103170.0294</v>
      </c>
      <c r="P105" s="583">
        <v>882348.81</v>
      </c>
      <c r="Q105" s="583">
        <f t="shared" ref="Q105:Q107" si="25">SUM(O105:P105)</f>
        <v>985518.83940000006</v>
      </c>
      <c r="R105" s="574"/>
    </row>
    <row r="106" spans="2:18" ht="14.25" customHeight="1" x14ac:dyDescent="0.2">
      <c r="B106" s="433" t="s">
        <v>229</v>
      </c>
      <c r="C106" s="574">
        <v>2753.4502000000002</v>
      </c>
      <c r="D106" s="574">
        <v>64.602299999999914</v>
      </c>
      <c r="E106" s="574">
        <v>4112.4525000000003</v>
      </c>
      <c r="F106" s="574">
        <v>21639.345799999999</v>
      </c>
      <c r="G106" s="574">
        <v>9516.255799999999</v>
      </c>
      <c r="H106" s="574">
        <f t="shared" ref="H106:N106" si="26">(H27*0.97)+(SUM(H45:H59,H8)*0.01)+(H33*0.45)+(SUM(H86:H90)*0.99)+(H66*0.17)</f>
        <v>15160.1541</v>
      </c>
      <c r="I106" s="574">
        <f t="shared" si="26"/>
        <v>0</v>
      </c>
      <c r="J106" s="574">
        <f t="shared" si="26"/>
        <v>0</v>
      </c>
      <c r="K106" s="574">
        <f t="shared" si="26"/>
        <v>0</v>
      </c>
      <c r="L106" s="574">
        <f t="shared" si="26"/>
        <v>0</v>
      </c>
      <c r="M106" s="574">
        <f t="shared" si="26"/>
        <v>0</v>
      </c>
      <c r="N106" s="574">
        <f t="shared" si="26"/>
        <v>0</v>
      </c>
      <c r="O106" s="583">
        <f t="shared" si="24"/>
        <v>53246.260699999999</v>
      </c>
      <c r="P106" s="583">
        <v>182255.9</v>
      </c>
      <c r="Q106" s="583">
        <f t="shared" si="25"/>
        <v>235502.16070000001</v>
      </c>
      <c r="R106" s="574"/>
    </row>
    <row r="107" spans="2:18" x14ac:dyDescent="0.2">
      <c r="B107" s="434" t="s">
        <v>230</v>
      </c>
      <c r="C107" s="575">
        <f t="shared" ref="C107:G107" si="27">(SUM(C45:C59,C8)*0.86)+C26+SUM(C72:C76)+SUM(C79:C83)+(SUM(C86:C90)*0.01)</f>
        <v>120535.64720000002</v>
      </c>
      <c r="D107" s="575">
        <f t="shared" si="27"/>
        <v>-115.60100000000728</v>
      </c>
      <c r="E107" s="575">
        <f t="shared" si="27"/>
        <v>43471.441199999994</v>
      </c>
      <c r="F107" s="575">
        <f t="shared" si="27"/>
        <v>506899.86790000001</v>
      </c>
      <c r="G107" s="575">
        <f t="shared" si="27"/>
        <v>304881.69519999996</v>
      </c>
      <c r="H107" s="575">
        <f>(SUM(H45:H59,H8)*0.86)+H26+SUM(H72:H76)+SUM(H79:H83)+(SUM(H86:H90)*0.01)</f>
        <v>219779.97690000001</v>
      </c>
      <c r="I107" s="575">
        <f t="shared" ref="I107:N107" si="28">(SUM(I45:I59,I8)*0.86)+I26+SUM(I72:I76)+SUM(I79:I83)+(SUM(I86:I90)*0.01)</f>
        <v>0</v>
      </c>
      <c r="J107" s="575">
        <f t="shared" si="28"/>
        <v>0</v>
      </c>
      <c r="K107" s="575">
        <f t="shared" si="28"/>
        <v>0</v>
      </c>
      <c r="L107" s="575">
        <f t="shared" si="28"/>
        <v>0</v>
      </c>
      <c r="M107" s="575">
        <f t="shared" si="28"/>
        <v>0</v>
      </c>
      <c r="N107" s="575">
        <f t="shared" si="28"/>
        <v>0</v>
      </c>
      <c r="O107" s="588">
        <f t="shared" si="24"/>
        <v>1195453.0274</v>
      </c>
      <c r="P107" s="588">
        <v>6456533.8499999996</v>
      </c>
      <c r="Q107" s="588">
        <f t="shared" si="25"/>
        <v>7651986.8773999996</v>
      </c>
      <c r="R107" s="575"/>
    </row>
    <row r="108" spans="2:18" ht="15.75" x14ac:dyDescent="0.25">
      <c r="B108" s="406" t="s">
        <v>231</v>
      </c>
      <c r="C108" s="584">
        <f>SUM(C104:C107)</f>
        <v>149494.77000000002</v>
      </c>
      <c r="D108" s="584">
        <f t="shared" ref="D108:P108" si="29">SUM(D104:D107)</f>
        <v>-1200.7500000000082</v>
      </c>
      <c r="E108" s="584">
        <f t="shared" si="29"/>
        <v>58911.259999999995</v>
      </c>
      <c r="F108" s="584">
        <f>SUM(F104:F107)</f>
        <v>558688.63</v>
      </c>
      <c r="G108" s="584">
        <f t="shared" si="29"/>
        <v>328990.71999999997</v>
      </c>
      <c r="H108" s="584">
        <f t="shared" si="29"/>
        <v>266291.51</v>
      </c>
      <c r="I108" s="584">
        <f t="shared" si="29"/>
        <v>0</v>
      </c>
      <c r="J108" s="584">
        <f t="shared" si="29"/>
        <v>0</v>
      </c>
      <c r="K108" s="584">
        <f t="shared" si="29"/>
        <v>0</v>
      </c>
      <c r="L108" s="584">
        <f t="shared" si="29"/>
        <v>0</v>
      </c>
      <c r="M108" s="584">
        <f t="shared" si="29"/>
        <v>0</v>
      </c>
      <c r="N108" s="584">
        <f t="shared" si="29"/>
        <v>0</v>
      </c>
      <c r="O108" s="584">
        <f t="shared" si="29"/>
        <v>1361176.1400000001</v>
      </c>
      <c r="P108" s="584">
        <f t="shared" si="29"/>
        <v>7601800.1499999994</v>
      </c>
      <c r="Q108" s="584">
        <f>SUM(Q104:Q107)</f>
        <v>8962976.2899999991</v>
      </c>
      <c r="R108" s="584">
        <f>R92</f>
        <v>24931000</v>
      </c>
    </row>
    <row r="109" spans="2:18" x14ac:dyDescent="0.2">
      <c r="B109" s="432"/>
      <c r="C109" s="386"/>
      <c r="D109" s="386"/>
      <c r="E109" s="386"/>
      <c r="F109" s="386"/>
      <c r="G109" s="386"/>
      <c r="H109" s="386"/>
      <c r="I109" s="386"/>
      <c r="J109" s="386"/>
      <c r="K109" s="386"/>
      <c r="L109" s="386"/>
      <c r="M109" s="386"/>
      <c r="N109" s="386"/>
      <c r="O109" s="386"/>
      <c r="P109" s="386"/>
      <c r="Q109" s="386"/>
      <c r="R109" s="386"/>
    </row>
    <row r="110" spans="2:18" x14ac:dyDescent="0.2">
      <c r="B110" s="399" t="s">
        <v>26</v>
      </c>
      <c r="C110" s="396"/>
      <c r="D110" s="396"/>
      <c r="E110" s="396"/>
      <c r="F110" s="396"/>
      <c r="G110" s="396"/>
      <c r="H110" s="396"/>
      <c r="I110" s="396"/>
      <c r="J110" s="396"/>
      <c r="K110" s="396"/>
      <c r="L110" s="396"/>
      <c r="M110" s="396"/>
      <c r="N110" s="396"/>
      <c r="O110" s="396"/>
      <c r="P110" s="396"/>
      <c r="Q110" s="396"/>
      <c r="R110" s="396"/>
    </row>
    <row r="111" spans="2:18" ht="44.25" customHeight="1" x14ac:dyDescent="0.2">
      <c r="B111" s="635" t="s">
        <v>320</v>
      </c>
      <c r="C111" s="635"/>
      <c r="D111" s="635"/>
      <c r="E111" s="635"/>
      <c r="F111" s="635"/>
      <c r="G111" s="635"/>
      <c r="H111" s="635"/>
      <c r="I111" s="635"/>
      <c r="J111" s="635"/>
      <c r="K111" s="635"/>
      <c r="L111" s="635"/>
      <c r="M111" s="635"/>
      <c r="N111" s="635"/>
      <c r="O111" s="635"/>
      <c r="P111" s="635"/>
      <c r="Q111" s="635"/>
      <c r="R111" s="635"/>
    </row>
    <row r="112" spans="2:18" s="431" customFormat="1" ht="18" customHeight="1" x14ac:dyDescent="0.2">
      <c r="B112" s="635"/>
      <c r="C112" s="635"/>
      <c r="D112" s="635"/>
      <c r="E112" s="635"/>
      <c r="F112" s="635"/>
      <c r="G112" s="635"/>
      <c r="H112" s="635"/>
      <c r="I112" s="635"/>
      <c r="J112" s="635"/>
      <c r="K112" s="635"/>
      <c r="L112" s="635"/>
      <c r="M112" s="635"/>
      <c r="N112" s="635"/>
      <c r="O112" s="635"/>
      <c r="P112" s="635"/>
      <c r="Q112" s="635"/>
      <c r="R112" s="635"/>
    </row>
    <row r="113" spans="2:18" hidden="1" x14ac:dyDescent="0.2">
      <c r="C113" s="386"/>
      <c r="D113" s="386"/>
      <c r="E113" s="386"/>
      <c r="F113" s="386"/>
      <c r="G113" s="386"/>
      <c r="H113" s="386"/>
      <c r="I113" s="386"/>
      <c r="J113" s="386"/>
      <c r="K113" s="386"/>
      <c r="L113" s="386"/>
      <c r="M113" s="386"/>
      <c r="N113" s="386"/>
      <c r="O113" s="386"/>
      <c r="P113" s="386"/>
      <c r="Q113" s="386"/>
      <c r="R113" s="386"/>
    </row>
    <row r="114" spans="2:18" hidden="1" x14ac:dyDescent="0.2">
      <c r="B114" s="401"/>
      <c r="C114" s="386"/>
      <c r="D114" s="386"/>
      <c r="E114" s="386"/>
      <c r="F114" s="386"/>
      <c r="G114" s="386"/>
      <c r="H114" s="386"/>
      <c r="I114" s="386"/>
      <c r="J114" s="386"/>
      <c r="K114" s="386"/>
      <c r="L114" s="386"/>
      <c r="M114" s="386"/>
      <c r="N114" s="386"/>
      <c r="O114" s="386"/>
      <c r="P114" s="386"/>
      <c r="Q114" s="386"/>
      <c r="R114" s="386"/>
    </row>
    <row r="115" spans="2:18" hidden="1" x14ac:dyDescent="0.2">
      <c r="C115" s="572"/>
      <c r="D115" s="572"/>
      <c r="E115" s="400"/>
      <c r="F115" s="400"/>
      <c r="G115" s="400"/>
      <c r="H115" s="400"/>
      <c r="I115" s="400"/>
      <c r="J115" s="400"/>
      <c r="K115" s="400"/>
      <c r="L115" s="400"/>
      <c r="M115" s="400"/>
      <c r="N115" s="400"/>
      <c r="O115" s="400"/>
      <c r="P115" s="400"/>
    </row>
    <row r="116" spans="2:18" hidden="1" x14ac:dyDescent="0.2">
      <c r="B116" s="402"/>
      <c r="C116" s="572"/>
      <c r="D116" s="572"/>
      <c r="E116" s="400"/>
      <c r="F116" s="400"/>
      <c r="G116" s="400"/>
      <c r="H116" s="400"/>
      <c r="I116" s="400"/>
      <c r="J116" s="400"/>
      <c r="K116" s="400"/>
      <c r="L116" s="400"/>
      <c r="M116" s="400"/>
      <c r="N116" s="400"/>
      <c r="O116" s="400"/>
      <c r="P116" s="400"/>
    </row>
    <row r="117" spans="2:18" hidden="1" x14ac:dyDescent="0.2">
      <c r="C117" s="400"/>
      <c r="D117" s="400"/>
      <c r="E117" s="400"/>
      <c r="F117" s="400"/>
      <c r="G117" s="400"/>
      <c r="H117" s="400"/>
      <c r="I117" s="400"/>
      <c r="J117" s="400"/>
      <c r="K117" s="400"/>
      <c r="L117" s="400"/>
      <c r="M117" s="400"/>
      <c r="N117" s="400"/>
      <c r="O117" s="400"/>
      <c r="P117" s="400"/>
    </row>
    <row r="118" spans="2:18" hidden="1" x14ac:dyDescent="0.2">
      <c r="E118" s="403"/>
      <c r="F118" s="419"/>
      <c r="G118" s="386"/>
    </row>
    <row r="119" spans="2:18" hidden="1" x14ac:dyDescent="0.2">
      <c r="E119" s="403"/>
      <c r="F119" s="419"/>
      <c r="G119" s="386"/>
    </row>
    <row r="120" spans="2:18" hidden="1" x14ac:dyDescent="0.2">
      <c r="F120" s="419"/>
    </row>
    <row r="121" spans="2:18" hidden="1" x14ac:dyDescent="0.2">
      <c r="E121" s="386"/>
      <c r="F121" s="419"/>
      <c r="G121" s="386"/>
    </row>
    <row r="122" spans="2:18" s="431" customFormat="1" hidden="1" x14ac:dyDescent="0.2">
      <c r="E122" s="386"/>
      <c r="F122" s="419"/>
      <c r="G122" s="386"/>
      <c r="O122" s="432"/>
      <c r="P122" s="432"/>
      <c r="Q122" s="432"/>
      <c r="R122" s="432"/>
    </row>
    <row r="123" spans="2:18" s="431" customFormat="1" hidden="1" x14ac:dyDescent="0.2">
      <c r="E123" s="386"/>
      <c r="F123" s="419"/>
      <c r="G123" s="386"/>
      <c r="O123" s="432"/>
      <c r="P123" s="432"/>
      <c r="Q123" s="432"/>
      <c r="R123" s="432"/>
    </row>
    <row r="124" spans="2:18" s="431" customFormat="1" hidden="1" x14ac:dyDescent="0.2">
      <c r="E124" s="386"/>
      <c r="F124" s="419"/>
      <c r="G124" s="386"/>
      <c r="O124" s="432"/>
      <c r="P124" s="432"/>
      <c r="Q124" s="432"/>
      <c r="R124" s="432"/>
    </row>
    <row r="125" spans="2:18" s="431" customFormat="1" hidden="1" x14ac:dyDescent="0.2">
      <c r="E125" s="386"/>
      <c r="F125" s="419"/>
      <c r="G125" s="386"/>
      <c r="O125" s="432"/>
      <c r="P125" s="432"/>
      <c r="Q125" s="432"/>
      <c r="R125" s="432"/>
    </row>
    <row r="126" spans="2:18" s="431" customFormat="1" hidden="1" x14ac:dyDescent="0.2">
      <c r="F126" s="404"/>
      <c r="G126" s="386"/>
      <c r="O126" s="432"/>
      <c r="P126" s="432"/>
      <c r="Q126" s="432"/>
      <c r="R126" s="432"/>
    </row>
    <row r="127" spans="2:18" hidden="1" x14ac:dyDescent="0.2"/>
    <row r="128" spans="2:18" hidden="1" x14ac:dyDescent="0.2"/>
    <row r="129" spans="2:3" hidden="1" x14ac:dyDescent="0.2"/>
    <row r="130" spans="2:3" hidden="1" x14ac:dyDescent="0.2"/>
    <row r="131" spans="2:3" hidden="1" x14ac:dyDescent="0.2"/>
    <row r="132" spans="2:3" hidden="1" x14ac:dyDescent="0.2"/>
    <row r="133" spans="2:3" hidden="1" x14ac:dyDescent="0.2"/>
    <row r="134" spans="2:3" hidden="1" x14ac:dyDescent="0.2"/>
    <row r="135" spans="2:3" hidden="1" x14ac:dyDescent="0.2"/>
    <row r="136" spans="2:3" hidden="1" x14ac:dyDescent="0.2"/>
    <row r="137" spans="2:3" hidden="1" x14ac:dyDescent="0.2"/>
    <row r="138" spans="2:3" hidden="1" x14ac:dyDescent="0.2"/>
    <row r="139" spans="2:3" hidden="1" x14ac:dyDescent="0.2"/>
    <row r="140" spans="2:3" hidden="1" x14ac:dyDescent="0.2">
      <c r="B140" s="421"/>
      <c r="C140" s="421"/>
    </row>
    <row r="141" spans="2:3" hidden="1" x14ac:dyDescent="0.2">
      <c r="B141" s="421"/>
      <c r="C141" s="421"/>
    </row>
    <row r="142" spans="2:3" hidden="1" x14ac:dyDescent="0.2">
      <c r="B142" s="421"/>
      <c r="C142" s="421"/>
    </row>
    <row r="143" spans="2:3" hidden="1" x14ac:dyDescent="0.2">
      <c r="B143" s="421"/>
      <c r="C143" s="421"/>
    </row>
    <row r="144" spans="2:3" hidden="1" x14ac:dyDescent="0.2">
      <c r="B144" s="421"/>
      <c r="C144" s="421"/>
    </row>
    <row r="145" spans="2:3" hidden="1" x14ac:dyDescent="0.2">
      <c r="B145" s="421"/>
      <c r="C145" s="421"/>
    </row>
    <row r="146" spans="2:3" hidden="1" x14ac:dyDescent="0.2">
      <c r="B146" s="421"/>
      <c r="C146" s="421"/>
    </row>
    <row r="147" spans="2:3" hidden="1" x14ac:dyDescent="0.2">
      <c r="B147" s="421"/>
      <c r="C147" s="421"/>
    </row>
    <row r="148" spans="2:3" hidden="1" x14ac:dyDescent="0.2">
      <c r="B148" s="421"/>
      <c r="C148" s="421"/>
    </row>
    <row r="149" spans="2:3" hidden="1" x14ac:dyDescent="0.2">
      <c r="B149" s="421"/>
      <c r="C149" s="421"/>
    </row>
    <row r="150" spans="2:3" hidden="1" x14ac:dyDescent="0.2">
      <c r="B150" s="421"/>
      <c r="C150" s="421"/>
    </row>
    <row r="151" spans="2:3" hidden="1" x14ac:dyDescent="0.2">
      <c r="B151" s="421"/>
      <c r="C151" s="421"/>
    </row>
  </sheetData>
  <mergeCells count="9">
    <mergeCell ref="B111:R111"/>
    <mergeCell ref="B112:R112"/>
    <mergeCell ref="B1:R1"/>
    <mergeCell ref="B2:R2"/>
    <mergeCell ref="C4:N4"/>
    <mergeCell ref="O4:O5"/>
    <mergeCell ref="P4:P5"/>
    <mergeCell ref="Q4:Q5"/>
    <mergeCell ref="R4:R5"/>
  </mergeCells>
  <printOptions horizontalCentered="1"/>
  <pageMargins left="0.2" right="0.2" top="0.2" bottom="0.45" header="0" footer="0.2"/>
  <pageSetup scale="54" fitToHeight="0" orientation="landscape" r:id="rId1"/>
  <headerFooter alignWithMargins="0">
    <oddFooter>&amp;L&amp;"Calibri,Bold"&amp;F&amp;C&amp;"Calibri,Bold"- PUBLIC -</oddFooter>
  </headerFooter>
  <rowBreaks count="1" manualBreakCount="1">
    <brk id="60"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VY151"/>
  <sheetViews>
    <sheetView zoomScale="80" zoomScaleNormal="80" zoomScaleSheetLayoutView="80" workbookViewId="0"/>
  </sheetViews>
  <sheetFormatPr defaultColWidth="0" defaultRowHeight="12.75" zeroHeight="1" x14ac:dyDescent="0.2"/>
  <cols>
    <col min="1" max="1" width="4.33203125" style="432" customWidth="1"/>
    <col min="2" max="2" width="81.6640625" style="431" customWidth="1"/>
    <col min="3" max="14" width="14.83203125" style="431" customWidth="1"/>
    <col min="15" max="15" width="13.83203125" style="432" customWidth="1"/>
    <col min="16" max="16" width="15.1640625" style="432" customWidth="1"/>
    <col min="17" max="17" width="13.6640625" style="432" customWidth="1"/>
    <col min="18" max="18" width="14.83203125" style="432" bestFit="1" customWidth="1"/>
    <col min="19" max="19" width="3.6640625" style="432" customWidth="1"/>
    <col min="20" max="257" width="9.33203125" style="432" hidden="1"/>
    <col min="258" max="258" width="81.6640625" style="432" hidden="1"/>
    <col min="259" max="270" width="14.83203125" style="432" hidden="1"/>
    <col min="271" max="271" width="12.83203125" style="432" hidden="1"/>
    <col min="272" max="273" width="13.6640625" style="432" hidden="1"/>
    <col min="274" max="513" width="9.33203125" style="432" hidden="1"/>
    <col min="514" max="514" width="81.6640625" style="432" hidden="1"/>
    <col min="515" max="526" width="14.83203125" style="432" hidden="1"/>
    <col min="527" max="527" width="12.83203125" style="432" hidden="1"/>
    <col min="528" max="529" width="13.6640625" style="432" hidden="1"/>
    <col min="530" max="769" width="9.33203125" style="432" hidden="1"/>
    <col min="770" max="770" width="81.6640625" style="432" hidden="1"/>
    <col min="771" max="782" width="14.83203125" style="432" hidden="1"/>
    <col min="783" max="783" width="12.83203125" style="432" hidden="1"/>
    <col min="784" max="785" width="13.6640625" style="432" hidden="1"/>
    <col min="786" max="1025" width="9.33203125" style="432" hidden="1"/>
    <col min="1026" max="1026" width="81.6640625" style="432" hidden="1"/>
    <col min="1027" max="1038" width="14.83203125" style="432" hidden="1"/>
    <col min="1039" max="1039" width="12.83203125" style="432" hidden="1"/>
    <col min="1040" max="1041" width="13.6640625" style="432" hidden="1"/>
    <col min="1042" max="1281" width="9.33203125" style="432" hidden="1"/>
    <col min="1282" max="1282" width="81.6640625" style="432" hidden="1"/>
    <col min="1283" max="1294" width="14.83203125" style="432" hidden="1"/>
    <col min="1295" max="1295" width="12.83203125" style="432" hidden="1"/>
    <col min="1296" max="1297" width="13.6640625" style="432" hidden="1"/>
    <col min="1298" max="1537" width="9.33203125" style="432" hidden="1"/>
    <col min="1538" max="1538" width="81.6640625" style="432" hidden="1"/>
    <col min="1539" max="1550" width="14.83203125" style="432" hidden="1"/>
    <col min="1551" max="1551" width="12.83203125" style="432" hidden="1"/>
    <col min="1552" max="1553" width="13.6640625" style="432" hidden="1"/>
    <col min="1554" max="1793" width="9.33203125" style="432" hidden="1"/>
    <col min="1794" max="1794" width="81.6640625" style="432" hidden="1"/>
    <col min="1795" max="1806" width="14.83203125" style="432" hidden="1"/>
    <col min="1807" max="1807" width="12.83203125" style="432" hidden="1"/>
    <col min="1808" max="1809" width="13.6640625" style="432" hidden="1"/>
    <col min="1810" max="2049" width="9.33203125" style="432" hidden="1"/>
    <col min="2050" max="2050" width="81.6640625" style="432" hidden="1"/>
    <col min="2051" max="2062" width="14.83203125" style="432" hidden="1"/>
    <col min="2063" max="2063" width="12.83203125" style="432" hidden="1"/>
    <col min="2064" max="2065" width="13.6640625" style="432" hidden="1"/>
    <col min="2066" max="2305" width="9.33203125" style="432" hidden="1"/>
    <col min="2306" max="2306" width="81.6640625" style="432" hidden="1"/>
    <col min="2307" max="2318" width="14.83203125" style="432" hidden="1"/>
    <col min="2319" max="2319" width="12.83203125" style="432" hidden="1"/>
    <col min="2320" max="2321" width="13.6640625" style="432" hidden="1"/>
    <col min="2322" max="2561" width="9.33203125" style="432" hidden="1"/>
    <col min="2562" max="2562" width="81.6640625" style="432" hidden="1"/>
    <col min="2563" max="2574" width="14.83203125" style="432" hidden="1"/>
    <col min="2575" max="2575" width="12.83203125" style="432" hidden="1"/>
    <col min="2576" max="2577" width="13.6640625" style="432" hidden="1"/>
    <col min="2578" max="2817" width="9.33203125" style="432" hidden="1"/>
    <col min="2818" max="2818" width="81.6640625" style="432" hidden="1"/>
    <col min="2819" max="2830" width="14.83203125" style="432" hidden="1"/>
    <col min="2831" max="2831" width="12.83203125" style="432" hidden="1"/>
    <col min="2832" max="2833" width="13.6640625" style="432" hidden="1"/>
    <col min="2834" max="3073" width="9.33203125" style="432" hidden="1"/>
    <col min="3074" max="3074" width="81.6640625" style="432" hidden="1"/>
    <col min="3075" max="3086" width="14.83203125" style="432" hidden="1"/>
    <col min="3087" max="3087" width="12.83203125" style="432" hidden="1"/>
    <col min="3088" max="3089" width="13.6640625" style="432" hidden="1"/>
    <col min="3090" max="3329" width="9.33203125" style="432" hidden="1"/>
    <col min="3330" max="3330" width="81.6640625" style="432" hidden="1"/>
    <col min="3331" max="3342" width="14.83203125" style="432" hidden="1"/>
    <col min="3343" max="3343" width="12.83203125" style="432" hidden="1"/>
    <col min="3344" max="3345" width="13.6640625" style="432" hidden="1"/>
    <col min="3346" max="3585" width="9.33203125" style="432" hidden="1"/>
    <col min="3586" max="3586" width="81.6640625" style="432" hidden="1"/>
    <col min="3587" max="3598" width="14.83203125" style="432" hidden="1"/>
    <col min="3599" max="3599" width="12.83203125" style="432" hidden="1"/>
    <col min="3600" max="3601" width="13.6640625" style="432" hidden="1"/>
    <col min="3602" max="3841" width="9.33203125" style="432" hidden="1"/>
    <col min="3842" max="3842" width="81.6640625" style="432" hidden="1"/>
    <col min="3843" max="3854" width="14.83203125" style="432" hidden="1"/>
    <col min="3855" max="3855" width="12.83203125" style="432" hidden="1"/>
    <col min="3856" max="3857" width="13.6640625" style="432" hidden="1"/>
    <col min="3858" max="4097" width="9.33203125" style="432" hidden="1"/>
    <col min="4098" max="4098" width="81.6640625" style="432" hidden="1"/>
    <col min="4099" max="4110" width="14.83203125" style="432" hidden="1"/>
    <col min="4111" max="4111" width="12.83203125" style="432" hidden="1"/>
    <col min="4112" max="4113" width="13.6640625" style="432" hidden="1"/>
    <col min="4114" max="4353" width="9.33203125" style="432" hidden="1"/>
    <col min="4354" max="4354" width="81.6640625" style="432" hidden="1"/>
    <col min="4355" max="4366" width="14.83203125" style="432" hidden="1"/>
    <col min="4367" max="4367" width="12.83203125" style="432" hidden="1"/>
    <col min="4368" max="4369" width="13.6640625" style="432" hidden="1"/>
    <col min="4370" max="4609" width="9.33203125" style="432" hidden="1"/>
    <col min="4610" max="4610" width="81.6640625" style="432" hidden="1"/>
    <col min="4611" max="4622" width="14.83203125" style="432" hidden="1"/>
    <col min="4623" max="4623" width="12.83203125" style="432" hidden="1"/>
    <col min="4624" max="4625" width="13.6640625" style="432" hidden="1"/>
    <col min="4626" max="4865" width="9.33203125" style="432" hidden="1"/>
    <col min="4866" max="4866" width="81.6640625" style="432" hidden="1"/>
    <col min="4867" max="4878" width="14.83203125" style="432" hidden="1"/>
    <col min="4879" max="4879" width="12.83203125" style="432" hidden="1"/>
    <col min="4880" max="4881" width="13.6640625" style="432" hidden="1"/>
    <col min="4882" max="5121" width="9.33203125" style="432" hidden="1"/>
    <col min="5122" max="5122" width="81.6640625" style="432" hidden="1"/>
    <col min="5123" max="5134" width="14.83203125" style="432" hidden="1"/>
    <col min="5135" max="5135" width="12.83203125" style="432" hidden="1"/>
    <col min="5136" max="5137" width="13.6640625" style="432" hidden="1"/>
    <col min="5138" max="5377" width="9.33203125" style="432" hidden="1"/>
    <col min="5378" max="5378" width="81.6640625" style="432" hidden="1"/>
    <col min="5379" max="5390" width="14.83203125" style="432" hidden="1"/>
    <col min="5391" max="5391" width="12.83203125" style="432" hidden="1"/>
    <col min="5392" max="5393" width="13.6640625" style="432" hidden="1"/>
    <col min="5394" max="5633" width="9.33203125" style="432" hidden="1"/>
    <col min="5634" max="5634" width="81.6640625" style="432" hidden="1"/>
    <col min="5635" max="5646" width="14.83203125" style="432" hidden="1"/>
    <col min="5647" max="5647" width="12.83203125" style="432" hidden="1"/>
    <col min="5648" max="5649" width="13.6640625" style="432" hidden="1"/>
    <col min="5650" max="5889" width="9.33203125" style="432" hidden="1"/>
    <col min="5890" max="5890" width="81.6640625" style="432" hidden="1"/>
    <col min="5891" max="5902" width="14.83203125" style="432" hidden="1"/>
    <col min="5903" max="5903" width="12.83203125" style="432" hidden="1"/>
    <col min="5904" max="5905" width="13.6640625" style="432" hidden="1"/>
    <col min="5906" max="6145" width="9.33203125" style="432" hidden="1"/>
    <col min="6146" max="6146" width="81.6640625" style="432" hidden="1"/>
    <col min="6147" max="6158" width="14.83203125" style="432" hidden="1"/>
    <col min="6159" max="6159" width="12.83203125" style="432" hidden="1"/>
    <col min="6160" max="6161" width="13.6640625" style="432" hidden="1"/>
    <col min="6162" max="6401" width="9.33203125" style="432" hidden="1"/>
    <col min="6402" max="6402" width="81.6640625" style="432" hidden="1"/>
    <col min="6403" max="6414" width="14.83203125" style="432" hidden="1"/>
    <col min="6415" max="6415" width="12.83203125" style="432" hidden="1"/>
    <col min="6416" max="6417" width="13.6640625" style="432" hidden="1"/>
    <col min="6418" max="6657" width="9.33203125" style="432" hidden="1"/>
    <col min="6658" max="6658" width="81.6640625" style="432" hidden="1"/>
    <col min="6659" max="6670" width="14.83203125" style="432" hidden="1"/>
    <col min="6671" max="6671" width="12.83203125" style="432" hidden="1"/>
    <col min="6672" max="6673" width="13.6640625" style="432" hidden="1"/>
    <col min="6674" max="6913" width="9.33203125" style="432" hidden="1"/>
    <col min="6914" max="6914" width="81.6640625" style="432" hidden="1"/>
    <col min="6915" max="6926" width="14.83203125" style="432" hidden="1"/>
    <col min="6927" max="6927" width="12.83203125" style="432" hidden="1"/>
    <col min="6928" max="6929" width="13.6640625" style="432" hidden="1"/>
    <col min="6930" max="7169" width="9.33203125" style="432" hidden="1"/>
    <col min="7170" max="7170" width="81.6640625" style="432" hidden="1"/>
    <col min="7171" max="7182" width="14.83203125" style="432" hidden="1"/>
    <col min="7183" max="7183" width="12.83203125" style="432" hidden="1"/>
    <col min="7184" max="7185" width="13.6640625" style="432" hidden="1"/>
    <col min="7186" max="7425" width="9.33203125" style="432" hidden="1"/>
    <col min="7426" max="7426" width="81.6640625" style="432" hidden="1"/>
    <col min="7427" max="7438" width="14.83203125" style="432" hidden="1"/>
    <col min="7439" max="7439" width="12.83203125" style="432" hidden="1"/>
    <col min="7440" max="7441" width="13.6640625" style="432" hidden="1"/>
    <col min="7442" max="7681" width="9.33203125" style="432" hidden="1"/>
    <col min="7682" max="7682" width="81.6640625" style="432" hidden="1"/>
    <col min="7683" max="7694" width="14.83203125" style="432" hidden="1"/>
    <col min="7695" max="7695" width="12.83203125" style="432" hidden="1"/>
    <col min="7696" max="7697" width="13.6640625" style="432" hidden="1"/>
    <col min="7698" max="7937" width="9.33203125" style="432" hidden="1"/>
    <col min="7938" max="7938" width="81.6640625" style="432" hidden="1"/>
    <col min="7939" max="7950" width="14.83203125" style="432" hidden="1"/>
    <col min="7951" max="7951" width="12.83203125" style="432" hidden="1"/>
    <col min="7952" max="7953" width="13.6640625" style="432" hidden="1"/>
    <col min="7954" max="8193" width="9.33203125" style="432" hidden="1"/>
    <col min="8194" max="8194" width="81.6640625" style="432" hidden="1"/>
    <col min="8195" max="8206" width="14.83203125" style="432" hidden="1"/>
    <col min="8207" max="8207" width="12.83203125" style="432" hidden="1"/>
    <col min="8208" max="8209" width="13.6640625" style="432" hidden="1"/>
    <col min="8210" max="8449" width="9.33203125" style="432" hidden="1"/>
    <col min="8450" max="8450" width="81.6640625" style="432" hidden="1"/>
    <col min="8451" max="8462" width="14.83203125" style="432" hidden="1"/>
    <col min="8463" max="8463" width="12.83203125" style="432" hidden="1"/>
    <col min="8464" max="8465" width="13.6640625" style="432" hidden="1"/>
    <col min="8466" max="8705" width="9.33203125" style="432" hidden="1"/>
    <col min="8706" max="8706" width="81.6640625" style="432" hidden="1"/>
    <col min="8707" max="8718" width="14.83203125" style="432" hidden="1"/>
    <col min="8719" max="8719" width="12.83203125" style="432" hidden="1"/>
    <col min="8720" max="8721" width="13.6640625" style="432" hidden="1"/>
    <col min="8722" max="8961" width="9.33203125" style="432" hidden="1"/>
    <col min="8962" max="8962" width="81.6640625" style="432" hidden="1"/>
    <col min="8963" max="8974" width="14.83203125" style="432" hidden="1"/>
    <col min="8975" max="8975" width="12.83203125" style="432" hidden="1"/>
    <col min="8976" max="8977" width="13.6640625" style="432" hidden="1"/>
    <col min="8978" max="9217" width="9.33203125" style="432" hidden="1"/>
    <col min="9218" max="9218" width="81.6640625" style="432" hidden="1"/>
    <col min="9219" max="9230" width="14.83203125" style="432" hidden="1"/>
    <col min="9231" max="9231" width="12.83203125" style="432" hidden="1"/>
    <col min="9232" max="9233" width="13.6640625" style="432" hidden="1"/>
    <col min="9234" max="9473" width="9.33203125" style="432" hidden="1"/>
    <col min="9474" max="9474" width="81.6640625" style="432" hidden="1"/>
    <col min="9475" max="9486" width="14.83203125" style="432" hidden="1"/>
    <col min="9487" max="9487" width="12.83203125" style="432" hidden="1"/>
    <col min="9488" max="9489" width="13.6640625" style="432" hidden="1"/>
    <col min="9490" max="9729" width="9.33203125" style="432" hidden="1"/>
    <col min="9730" max="9730" width="81.6640625" style="432" hidden="1"/>
    <col min="9731" max="9742" width="14.83203125" style="432" hidden="1"/>
    <col min="9743" max="9743" width="12.83203125" style="432" hidden="1"/>
    <col min="9744" max="9745" width="13.6640625" style="432" hidden="1"/>
    <col min="9746" max="9985" width="9.33203125" style="432" hidden="1"/>
    <col min="9986" max="9986" width="81.6640625" style="432" hidden="1"/>
    <col min="9987" max="9998" width="14.83203125" style="432" hidden="1"/>
    <col min="9999" max="9999" width="12.83203125" style="432" hidden="1"/>
    <col min="10000" max="10001" width="13.6640625" style="432" hidden="1"/>
    <col min="10002" max="10241" width="9.33203125" style="432" hidden="1"/>
    <col min="10242" max="10242" width="81.6640625" style="432" hidden="1"/>
    <col min="10243" max="10254" width="14.83203125" style="432" hidden="1"/>
    <col min="10255" max="10255" width="12.83203125" style="432" hidden="1"/>
    <col min="10256" max="10257" width="13.6640625" style="432" hidden="1"/>
    <col min="10258" max="10497" width="9.33203125" style="432" hidden="1"/>
    <col min="10498" max="10498" width="81.6640625" style="432" hidden="1"/>
    <col min="10499" max="10510" width="14.83203125" style="432" hidden="1"/>
    <col min="10511" max="10511" width="12.83203125" style="432" hidden="1"/>
    <col min="10512" max="10513" width="13.6640625" style="432" hidden="1"/>
    <col min="10514" max="10753" width="9.33203125" style="432" hidden="1"/>
    <col min="10754" max="10754" width="81.6640625" style="432" hidden="1"/>
    <col min="10755" max="10766" width="14.83203125" style="432" hidden="1"/>
    <col min="10767" max="10767" width="12.83203125" style="432" hidden="1"/>
    <col min="10768" max="10769" width="13.6640625" style="432" hidden="1"/>
    <col min="10770" max="11009" width="9.33203125" style="432" hidden="1"/>
    <col min="11010" max="11010" width="81.6640625" style="432" hidden="1"/>
    <col min="11011" max="11022" width="14.83203125" style="432" hidden="1"/>
    <col min="11023" max="11023" width="12.83203125" style="432" hidden="1"/>
    <col min="11024" max="11025" width="13.6640625" style="432" hidden="1"/>
    <col min="11026" max="11265" width="9.33203125" style="432" hidden="1"/>
    <col min="11266" max="11266" width="81.6640625" style="432" hidden="1"/>
    <col min="11267" max="11278" width="14.83203125" style="432" hidden="1"/>
    <col min="11279" max="11279" width="12.83203125" style="432" hidden="1"/>
    <col min="11280" max="11281" width="13.6640625" style="432" hidden="1"/>
    <col min="11282" max="11521" width="9.33203125" style="432" hidden="1"/>
    <col min="11522" max="11522" width="81.6640625" style="432" hidden="1"/>
    <col min="11523" max="11534" width="14.83203125" style="432" hidden="1"/>
    <col min="11535" max="11535" width="12.83203125" style="432" hidden="1"/>
    <col min="11536" max="11537" width="13.6640625" style="432" hidden="1"/>
    <col min="11538" max="11777" width="9.33203125" style="432" hidden="1"/>
    <col min="11778" max="11778" width="81.6640625" style="432" hidden="1"/>
    <col min="11779" max="11790" width="14.83203125" style="432" hidden="1"/>
    <col min="11791" max="11791" width="12.83203125" style="432" hidden="1"/>
    <col min="11792" max="11793" width="13.6640625" style="432" hidden="1"/>
    <col min="11794" max="12033" width="9.33203125" style="432" hidden="1"/>
    <col min="12034" max="12034" width="81.6640625" style="432" hidden="1"/>
    <col min="12035" max="12046" width="14.83203125" style="432" hidden="1"/>
    <col min="12047" max="12047" width="12.83203125" style="432" hidden="1"/>
    <col min="12048" max="12049" width="13.6640625" style="432" hidden="1"/>
    <col min="12050" max="12289" width="9.33203125" style="432" hidden="1"/>
    <col min="12290" max="12290" width="81.6640625" style="432" hidden="1"/>
    <col min="12291" max="12302" width="14.83203125" style="432" hidden="1"/>
    <col min="12303" max="12303" width="12.83203125" style="432" hidden="1"/>
    <col min="12304" max="12305" width="13.6640625" style="432" hidden="1"/>
    <col min="12306" max="12545" width="9.33203125" style="432" hidden="1"/>
    <col min="12546" max="12546" width="81.6640625" style="432" hidden="1"/>
    <col min="12547" max="12558" width="14.83203125" style="432" hidden="1"/>
    <col min="12559" max="12559" width="12.83203125" style="432" hidden="1"/>
    <col min="12560" max="12561" width="13.6640625" style="432" hidden="1"/>
    <col min="12562" max="12801" width="9.33203125" style="432" hidden="1"/>
    <col min="12802" max="12802" width="81.6640625" style="432" hidden="1"/>
    <col min="12803" max="12814" width="14.83203125" style="432" hidden="1"/>
    <col min="12815" max="12815" width="12.83203125" style="432" hidden="1"/>
    <col min="12816" max="12817" width="13.6640625" style="432" hidden="1"/>
    <col min="12818" max="13057" width="9.33203125" style="432" hidden="1"/>
    <col min="13058" max="13058" width="81.6640625" style="432" hidden="1"/>
    <col min="13059" max="13070" width="14.83203125" style="432" hidden="1"/>
    <col min="13071" max="13071" width="12.83203125" style="432" hidden="1"/>
    <col min="13072" max="13073" width="13.6640625" style="432" hidden="1"/>
    <col min="13074" max="13313" width="9.33203125" style="432" hidden="1"/>
    <col min="13314" max="13314" width="81.6640625" style="432" hidden="1"/>
    <col min="13315" max="13326" width="14.83203125" style="432" hidden="1"/>
    <col min="13327" max="13327" width="12.83203125" style="432" hidden="1"/>
    <col min="13328" max="13329" width="13.6640625" style="432" hidden="1"/>
    <col min="13330" max="13569" width="9.33203125" style="432" hidden="1"/>
    <col min="13570" max="13570" width="81.6640625" style="432" hidden="1"/>
    <col min="13571" max="13582" width="14.83203125" style="432" hidden="1"/>
    <col min="13583" max="13583" width="12.83203125" style="432" hidden="1"/>
    <col min="13584" max="13585" width="13.6640625" style="432" hidden="1"/>
    <col min="13586" max="13825" width="9.33203125" style="432" hidden="1"/>
    <col min="13826" max="13826" width="81.6640625" style="432" hidden="1"/>
    <col min="13827" max="13838" width="14.83203125" style="432" hidden="1"/>
    <col min="13839" max="13839" width="12.83203125" style="432" hidden="1"/>
    <col min="13840" max="13841" width="13.6640625" style="432" hidden="1"/>
    <col min="13842" max="14081" width="9.33203125" style="432" hidden="1"/>
    <col min="14082" max="14082" width="81.6640625" style="432" hidden="1"/>
    <col min="14083" max="14094" width="14.83203125" style="432" hidden="1"/>
    <col min="14095" max="14095" width="12.83203125" style="432" hidden="1"/>
    <col min="14096" max="14097" width="13.6640625" style="432" hidden="1"/>
    <col min="14098" max="14337" width="9.33203125" style="432" hidden="1"/>
    <col min="14338" max="14338" width="81.6640625" style="432" hidden="1"/>
    <col min="14339" max="14350" width="14.83203125" style="432" hidden="1"/>
    <col min="14351" max="14351" width="12.83203125" style="432" hidden="1"/>
    <col min="14352" max="14353" width="13.6640625" style="432" hidden="1"/>
    <col min="14354" max="14593" width="9.33203125" style="432" hidden="1"/>
    <col min="14594" max="14594" width="81.6640625" style="432" hidden="1"/>
    <col min="14595" max="14606" width="14.83203125" style="432" hidden="1"/>
    <col min="14607" max="14607" width="12.83203125" style="432" hidden="1"/>
    <col min="14608" max="14609" width="13.6640625" style="432" hidden="1"/>
    <col min="14610" max="14849" width="9.33203125" style="432" hidden="1"/>
    <col min="14850" max="14850" width="81.6640625" style="432" hidden="1"/>
    <col min="14851" max="14862" width="14.83203125" style="432" hidden="1"/>
    <col min="14863" max="14863" width="12.83203125" style="432" hidden="1"/>
    <col min="14864" max="14865" width="13.6640625" style="432" hidden="1"/>
    <col min="14866" max="15105" width="9.33203125" style="432" hidden="1"/>
    <col min="15106" max="15106" width="81.6640625" style="432" hidden="1"/>
    <col min="15107" max="15118" width="14.83203125" style="432" hidden="1"/>
    <col min="15119" max="15119" width="12.83203125" style="432" hidden="1"/>
    <col min="15120" max="15121" width="13.6640625" style="432" hidden="1"/>
    <col min="15122" max="15361" width="9.33203125" style="432" hidden="1"/>
    <col min="15362" max="15362" width="81.6640625" style="432" hidden="1"/>
    <col min="15363" max="15374" width="14.83203125" style="432" hidden="1"/>
    <col min="15375" max="15375" width="12.83203125" style="432" hidden="1"/>
    <col min="15376" max="15377" width="13.6640625" style="432" hidden="1"/>
    <col min="15378" max="15617" width="9.33203125" style="432" hidden="1"/>
    <col min="15618" max="15618" width="81.6640625" style="432" hidden="1"/>
    <col min="15619" max="15630" width="14.83203125" style="432" hidden="1"/>
    <col min="15631" max="15631" width="12.83203125" style="432" hidden="1"/>
    <col min="15632" max="15633" width="13.6640625" style="432" hidden="1"/>
    <col min="15634" max="15873" width="9.33203125" style="432" hidden="1"/>
    <col min="15874" max="15874" width="81.6640625" style="432" hidden="1"/>
    <col min="15875" max="15886" width="14.83203125" style="432" hidden="1"/>
    <col min="15887" max="15887" width="12.83203125" style="432" hidden="1"/>
    <col min="15888" max="15889" width="13.6640625" style="432" hidden="1"/>
    <col min="15890" max="16129" width="9.33203125" style="432" hidden="1"/>
    <col min="16130" max="16130" width="81.6640625" style="432" hidden="1"/>
    <col min="16131" max="16142" width="14.83203125" style="432" hidden="1"/>
    <col min="16143" max="16143" width="12.83203125" style="432" hidden="1"/>
    <col min="16144" max="16145" width="13.6640625" style="432" hidden="1"/>
    <col min="16146" max="16384" width="9.33203125" style="432" hidden="1"/>
  </cols>
  <sheetData>
    <row r="1" spans="2:18" ht="15" x14ac:dyDescent="0.25">
      <c r="B1" s="636" t="s">
        <v>242</v>
      </c>
      <c r="C1" s="637"/>
      <c r="D1" s="637"/>
      <c r="E1" s="637"/>
      <c r="F1" s="637"/>
      <c r="G1" s="637"/>
      <c r="H1" s="637"/>
      <c r="I1" s="637"/>
      <c r="J1" s="637"/>
      <c r="K1" s="637"/>
      <c r="L1" s="637"/>
      <c r="M1" s="637"/>
      <c r="N1" s="637"/>
      <c r="O1" s="637"/>
      <c r="P1" s="637"/>
      <c r="Q1" s="637"/>
      <c r="R1" s="637"/>
    </row>
    <row r="2" spans="2:18" ht="15" x14ac:dyDescent="0.25">
      <c r="B2" s="636" t="s">
        <v>243</v>
      </c>
      <c r="C2" s="637"/>
      <c r="D2" s="637"/>
      <c r="E2" s="637"/>
      <c r="F2" s="637"/>
      <c r="G2" s="637"/>
      <c r="H2" s="637"/>
      <c r="I2" s="637"/>
      <c r="J2" s="637"/>
      <c r="K2" s="637"/>
      <c r="L2" s="637"/>
      <c r="M2" s="637"/>
      <c r="N2" s="637"/>
      <c r="O2" s="637"/>
      <c r="P2" s="637"/>
      <c r="Q2" s="637"/>
      <c r="R2" s="637"/>
    </row>
    <row r="3" spans="2:18" ht="13.5" customHeight="1" x14ac:dyDescent="0.2"/>
    <row r="4" spans="2:18" ht="18" customHeight="1" x14ac:dyDescent="0.25">
      <c r="B4" s="387" t="s">
        <v>43</v>
      </c>
      <c r="C4" s="638" t="s">
        <v>297</v>
      </c>
      <c r="D4" s="639"/>
      <c r="E4" s="639"/>
      <c r="F4" s="639"/>
      <c r="G4" s="639"/>
      <c r="H4" s="639"/>
      <c r="I4" s="639"/>
      <c r="J4" s="639"/>
      <c r="K4" s="639"/>
      <c r="L4" s="639"/>
      <c r="M4" s="639"/>
      <c r="N4" s="640"/>
      <c r="O4" s="641" t="s">
        <v>275</v>
      </c>
      <c r="P4" s="643" t="s">
        <v>276</v>
      </c>
      <c r="Q4" s="643" t="s">
        <v>211</v>
      </c>
      <c r="R4" s="643" t="s">
        <v>354</v>
      </c>
    </row>
    <row r="5" spans="2:18" ht="33.75" customHeight="1" x14ac:dyDescent="0.2">
      <c r="B5" s="388"/>
      <c r="C5" s="389" t="s">
        <v>2</v>
      </c>
      <c r="D5" s="390" t="s">
        <v>3</v>
      </c>
      <c r="E5" s="390" t="s">
        <v>4</v>
      </c>
      <c r="F5" s="390" t="s">
        <v>5</v>
      </c>
      <c r="G5" s="390" t="s">
        <v>6</v>
      </c>
      <c r="H5" s="390" t="s">
        <v>7</v>
      </c>
      <c r="I5" s="390" t="s">
        <v>20</v>
      </c>
      <c r="J5" s="390" t="s">
        <v>21</v>
      </c>
      <c r="K5" s="390" t="s">
        <v>22</v>
      </c>
      <c r="L5" s="390" t="s">
        <v>23</v>
      </c>
      <c r="M5" s="390" t="s">
        <v>24</v>
      </c>
      <c r="N5" s="391" t="s">
        <v>25</v>
      </c>
      <c r="O5" s="642"/>
      <c r="P5" s="644"/>
      <c r="Q5" s="644"/>
      <c r="R5" s="644"/>
    </row>
    <row r="6" spans="2:18" s="431" customFormat="1" ht="15.75" x14ac:dyDescent="0.25">
      <c r="B6" s="392" t="s">
        <v>212</v>
      </c>
      <c r="C6" s="407"/>
      <c r="D6" s="407"/>
      <c r="E6" s="407"/>
      <c r="F6" s="407"/>
      <c r="G6" s="407"/>
      <c r="H6" s="407"/>
      <c r="I6" s="407"/>
      <c r="J6" s="407"/>
      <c r="K6" s="407"/>
      <c r="L6" s="407"/>
      <c r="M6" s="407"/>
      <c r="N6" s="407"/>
      <c r="O6" s="408"/>
      <c r="P6" s="408"/>
      <c r="Q6" s="408"/>
      <c r="R6" s="408"/>
    </row>
    <row r="7" spans="2:18" x14ac:dyDescent="0.2">
      <c r="B7" s="417" t="s">
        <v>213</v>
      </c>
      <c r="C7" s="586">
        <v>0</v>
      </c>
      <c r="D7" s="586">
        <v>0</v>
      </c>
      <c r="E7" s="586">
        <v>0</v>
      </c>
      <c r="F7" s="586">
        <v>0</v>
      </c>
      <c r="G7" s="586">
        <v>0</v>
      </c>
      <c r="H7" s="586">
        <v>0</v>
      </c>
      <c r="I7" s="586">
        <v>0</v>
      </c>
      <c r="J7" s="586">
        <v>0</v>
      </c>
      <c r="K7" s="586">
        <v>0</v>
      </c>
      <c r="L7" s="586">
        <v>0</v>
      </c>
      <c r="M7" s="586">
        <v>0</v>
      </c>
      <c r="N7" s="586">
        <v>0</v>
      </c>
      <c r="O7" s="585">
        <f>SUM(C7:N7)</f>
        <v>0</v>
      </c>
      <c r="P7" s="585">
        <v>0</v>
      </c>
      <c r="Q7" s="585">
        <f>SUM(O7:P7)</f>
        <v>0</v>
      </c>
      <c r="R7" s="586"/>
    </row>
    <row r="8" spans="2:18" x14ac:dyDescent="0.2">
      <c r="B8" s="418" t="s">
        <v>214</v>
      </c>
      <c r="C8" s="589">
        <v>22.81</v>
      </c>
      <c r="D8" s="589">
        <v>0</v>
      </c>
      <c r="E8" s="589">
        <v>-22.81</v>
      </c>
      <c r="F8" s="589">
        <v>0</v>
      </c>
      <c r="G8" s="589">
        <v>0</v>
      </c>
      <c r="H8" s="589">
        <v>73751.899999999994</v>
      </c>
      <c r="I8" s="589">
        <v>0</v>
      </c>
      <c r="J8" s="589">
        <v>0</v>
      </c>
      <c r="K8" s="589">
        <v>0</v>
      </c>
      <c r="L8" s="589">
        <v>0</v>
      </c>
      <c r="M8" s="589">
        <v>0</v>
      </c>
      <c r="N8" s="589">
        <v>0</v>
      </c>
      <c r="O8" s="587">
        <f>SUM(C8:N8)</f>
        <v>73751.899999999994</v>
      </c>
      <c r="P8" s="587">
        <v>5439517.5299999993</v>
      </c>
      <c r="Q8" s="591">
        <f>SUM(O8:P8)</f>
        <v>5513269.4299999997</v>
      </c>
      <c r="R8" s="589">
        <f>SUM('2012-2014 DRP Expenditures'!R46:S46)</f>
        <v>1000000</v>
      </c>
    </row>
    <row r="9" spans="2:18" ht="15.75" x14ac:dyDescent="0.25">
      <c r="B9" s="405" t="s">
        <v>215</v>
      </c>
      <c r="C9" s="584">
        <f>SUM(C7:C8)</f>
        <v>22.81</v>
      </c>
      <c r="D9" s="584">
        <f t="shared" ref="D9:R9" si="0">SUM(D7:D8)</f>
        <v>0</v>
      </c>
      <c r="E9" s="584">
        <f t="shared" si="0"/>
        <v>-22.81</v>
      </c>
      <c r="F9" s="584">
        <f t="shared" si="0"/>
        <v>0</v>
      </c>
      <c r="G9" s="584">
        <f t="shared" si="0"/>
        <v>0</v>
      </c>
      <c r="H9" s="584">
        <f t="shared" si="0"/>
        <v>73751.899999999994</v>
      </c>
      <c r="I9" s="584">
        <f t="shared" si="0"/>
        <v>0</v>
      </c>
      <c r="J9" s="584">
        <f t="shared" si="0"/>
        <v>0</v>
      </c>
      <c r="K9" s="584">
        <f t="shared" si="0"/>
        <v>0</v>
      </c>
      <c r="L9" s="584">
        <f t="shared" si="0"/>
        <v>0</v>
      </c>
      <c r="M9" s="584">
        <f t="shared" si="0"/>
        <v>0</v>
      </c>
      <c r="N9" s="584">
        <f t="shared" si="0"/>
        <v>0</v>
      </c>
      <c r="O9" s="584">
        <f t="shared" si="0"/>
        <v>73751.899999999994</v>
      </c>
      <c r="P9" s="584">
        <f t="shared" si="0"/>
        <v>5439517.5299999993</v>
      </c>
      <c r="Q9" s="584">
        <f t="shared" si="0"/>
        <v>5513269.4299999997</v>
      </c>
      <c r="R9" s="584">
        <f t="shared" si="0"/>
        <v>1000000</v>
      </c>
    </row>
    <row r="10" spans="2:18" x14ac:dyDescent="0.2">
      <c r="C10" s="574"/>
      <c r="D10" s="574"/>
      <c r="E10" s="574"/>
      <c r="F10" s="574"/>
      <c r="G10" s="574"/>
      <c r="H10" s="574"/>
      <c r="I10" s="574"/>
      <c r="J10" s="574"/>
      <c r="K10" s="574"/>
      <c r="L10" s="574"/>
      <c r="M10" s="574"/>
      <c r="N10" s="574"/>
      <c r="O10" s="574"/>
      <c r="P10" s="574"/>
      <c r="Q10" s="583"/>
      <c r="R10" s="574"/>
    </row>
    <row r="11" spans="2:18" ht="18" x14ac:dyDescent="0.25">
      <c r="B11" s="393" t="s">
        <v>319</v>
      </c>
      <c r="C11" s="574"/>
      <c r="D11" s="574"/>
      <c r="E11" s="574"/>
      <c r="F11" s="574"/>
      <c r="G11" s="574"/>
      <c r="H11" s="574"/>
      <c r="I11" s="574"/>
      <c r="J11" s="574"/>
      <c r="K11" s="574"/>
      <c r="L11" s="574"/>
      <c r="M11" s="574"/>
      <c r="N11" s="574"/>
      <c r="O11" s="574"/>
      <c r="P11" s="574"/>
      <c r="Q11" s="583"/>
      <c r="R11" s="574"/>
    </row>
    <row r="12" spans="2:18" x14ac:dyDescent="0.2">
      <c r="B12" s="434" t="s">
        <v>216</v>
      </c>
      <c r="C12" s="575"/>
      <c r="D12" s="575"/>
      <c r="E12" s="575"/>
      <c r="F12" s="575"/>
      <c r="G12" s="575"/>
      <c r="H12" s="575"/>
      <c r="I12" s="575"/>
      <c r="J12" s="575"/>
      <c r="K12" s="575"/>
      <c r="L12" s="575"/>
      <c r="M12" s="575"/>
      <c r="N12" s="575"/>
      <c r="O12" s="575"/>
      <c r="P12" s="575"/>
      <c r="Q12" s="588"/>
      <c r="R12" s="588">
        <v>22000000</v>
      </c>
    </row>
    <row r="13" spans="2:18" x14ac:dyDescent="0.2">
      <c r="B13" s="394"/>
      <c r="C13" s="574"/>
      <c r="D13" s="574"/>
      <c r="E13" s="574"/>
      <c r="F13" s="574"/>
      <c r="G13" s="574"/>
      <c r="H13" s="574"/>
      <c r="I13" s="574"/>
      <c r="J13" s="574"/>
      <c r="K13" s="574"/>
      <c r="L13" s="574"/>
      <c r="M13" s="574"/>
      <c r="N13" s="574"/>
      <c r="O13" s="574"/>
      <c r="P13" s="574"/>
      <c r="Q13" s="583"/>
      <c r="R13" s="574"/>
    </row>
    <row r="14" spans="2:18" x14ac:dyDescent="0.2">
      <c r="B14" s="425" t="s">
        <v>217</v>
      </c>
      <c r="C14" s="578"/>
      <c r="D14" s="578"/>
      <c r="E14" s="578"/>
      <c r="F14" s="578"/>
      <c r="G14" s="578"/>
      <c r="H14" s="578"/>
      <c r="I14" s="578"/>
      <c r="J14" s="578"/>
      <c r="K14" s="578"/>
      <c r="L14" s="578"/>
      <c r="M14" s="578"/>
      <c r="N14" s="578"/>
      <c r="O14" s="578"/>
      <c r="P14" s="578"/>
      <c r="Q14" s="592"/>
      <c r="R14" s="578"/>
    </row>
    <row r="15" spans="2:18" x14ac:dyDescent="0.2">
      <c r="B15" s="424" t="s">
        <v>76</v>
      </c>
      <c r="C15" s="574"/>
      <c r="D15" s="574"/>
      <c r="E15" s="574"/>
      <c r="F15" s="574"/>
      <c r="G15" s="574"/>
      <c r="H15" s="574"/>
      <c r="I15" s="574"/>
      <c r="J15" s="574"/>
      <c r="K15" s="574"/>
      <c r="L15" s="574"/>
      <c r="M15" s="574"/>
      <c r="N15" s="574"/>
      <c r="O15" s="574"/>
      <c r="P15" s="574"/>
      <c r="Q15" s="583"/>
      <c r="R15" s="574"/>
    </row>
    <row r="16" spans="2:18" x14ac:dyDescent="0.2">
      <c r="B16" s="433" t="s">
        <v>262</v>
      </c>
      <c r="C16" s="574">
        <v>394.65</v>
      </c>
      <c r="D16" s="574">
        <v>0</v>
      </c>
      <c r="E16" s="574">
        <v>0</v>
      </c>
      <c r="F16" s="574">
        <v>166.52</v>
      </c>
      <c r="G16" s="574">
        <v>4774.5200000000004</v>
      </c>
      <c r="H16" s="574">
        <v>0</v>
      </c>
      <c r="I16" s="574">
        <v>0</v>
      </c>
      <c r="J16" s="574">
        <v>0</v>
      </c>
      <c r="K16" s="574">
        <v>0</v>
      </c>
      <c r="L16" s="574">
        <v>0</v>
      </c>
      <c r="M16" s="574">
        <v>0</v>
      </c>
      <c r="N16" s="574">
        <v>0</v>
      </c>
      <c r="O16" s="583">
        <f>SUM(C16:N16)</f>
        <v>5335.6900000000005</v>
      </c>
      <c r="P16" s="583">
        <v>11144.54</v>
      </c>
      <c r="Q16" s="583">
        <f t="shared" ref="Q16:Q20" si="1">SUM(O16:P16)</f>
        <v>16480.230000000003</v>
      </c>
      <c r="R16" s="574"/>
    </row>
    <row r="17" spans="2:18" x14ac:dyDescent="0.2">
      <c r="B17" s="433" t="s">
        <v>77</v>
      </c>
      <c r="C17" s="574">
        <v>1000.02</v>
      </c>
      <c r="D17" s="574">
        <v>0</v>
      </c>
      <c r="E17" s="574">
        <v>0</v>
      </c>
      <c r="F17" s="574">
        <v>205.16</v>
      </c>
      <c r="G17" s="574">
        <v>4844.26</v>
      </c>
      <c r="H17" s="574">
        <v>0</v>
      </c>
      <c r="I17" s="574">
        <v>0</v>
      </c>
      <c r="J17" s="574">
        <v>0</v>
      </c>
      <c r="K17" s="574">
        <v>0</v>
      </c>
      <c r="L17" s="574">
        <v>0</v>
      </c>
      <c r="M17" s="574">
        <v>0</v>
      </c>
      <c r="N17" s="574">
        <v>0</v>
      </c>
      <c r="O17" s="583">
        <f>SUM(C17:N17)</f>
        <v>6049.4400000000005</v>
      </c>
      <c r="P17" s="583">
        <v>15206.66</v>
      </c>
      <c r="Q17" s="583">
        <f t="shared" si="1"/>
        <v>21256.1</v>
      </c>
      <c r="R17" s="583"/>
    </row>
    <row r="18" spans="2:18" x14ac:dyDescent="0.2">
      <c r="B18" s="433" t="s">
        <v>78</v>
      </c>
      <c r="C18" s="574">
        <v>0</v>
      </c>
      <c r="D18" s="574">
        <v>0</v>
      </c>
      <c r="E18" s="574">
        <v>0</v>
      </c>
      <c r="F18" s="574">
        <v>0</v>
      </c>
      <c r="G18" s="574">
        <v>0</v>
      </c>
      <c r="H18" s="574">
        <v>0</v>
      </c>
      <c r="I18" s="574">
        <v>0</v>
      </c>
      <c r="J18" s="574">
        <v>0</v>
      </c>
      <c r="K18" s="574">
        <v>0</v>
      </c>
      <c r="L18" s="574">
        <v>0</v>
      </c>
      <c r="M18" s="574">
        <v>0</v>
      </c>
      <c r="N18" s="574">
        <v>0</v>
      </c>
      <c r="O18" s="583">
        <f>SUM(C18:N18)</f>
        <v>0</v>
      </c>
      <c r="P18" s="583">
        <v>2.76</v>
      </c>
      <c r="Q18" s="583">
        <f t="shared" si="1"/>
        <v>2.76</v>
      </c>
      <c r="R18" s="583"/>
    </row>
    <row r="19" spans="2:18" x14ac:dyDescent="0.2">
      <c r="B19" s="427" t="s">
        <v>79</v>
      </c>
      <c r="C19" s="574">
        <v>0</v>
      </c>
      <c r="D19" s="574">
        <v>0</v>
      </c>
      <c r="E19" s="574">
        <v>0</v>
      </c>
      <c r="F19" s="574">
        <v>0</v>
      </c>
      <c r="G19" s="574">
        <v>0</v>
      </c>
      <c r="H19" s="574">
        <v>0</v>
      </c>
      <c r="I19" s="574">
        <v>0</v>
      </c>
      <c r="J19" s="574">
        <v>0</v>
      </c>
      <c r="K19" s="574">
        <v>0</v>
      </c>
      <c r="L19" s="574">
        <v>0</v>
      </c>
      <c r="M19" s="574">
        <v>0</v>
      </c>
      <c r="N19" s="574">
        <v>0</v>
      </c>
      <c r="O19" s="583">
        <f>SUM(C19:N19)</f>
        <v>0</v>
      </c>
      <c r="P19" s="583">
        <v>0</v>
      </c>
      <c r="Q19" s="583">
        <f t="shared" si="1"/>
        <v>0</v>
      </c>
      <c r="R19" s="583"/>
    </row>
    <row r="20" spans="2:18" x14ac:dyDescent="0.2">
      <c r="B20" s="427" t="s">
        <v>80</v>
      </c>
      <c r="C20" s="574">
        <v>0</v>
      </c>
      <c r="D20" s="574">
        <v>0</v>
      </c>
      <c r="E20" s="574">
        <v>0</v>
      </c>
      <c r="F20" s="574">
        <v>0</v>
      </c>
      <c r="G20" s="574">
        <v>0</v>
      </c>
      <c r="H20" s="574">
        <v>0</v>
      </c>
      <c r="I20" s="574">
        <v>0</v>
      </c>
      <c r="J20" s="574">
        <v>0</v>
      </c>
      <c r="K20" s="574">
        <v>0</v>
      </c>
      <c r="L20" s="574">
        <v>0</v>
      </c>
      <c r="M20" s="574">
        <v>0</v>
      </c>
      <c r="N20" s="574">
        <v>0</v>
      </c>
      <c r="O20" s="583">
        <f>SUM(C20:N20)</f>
        <v>0</v>
      </c>
      <c r="P20" s="583">
        <v>0</v>
      </c>
      <c r="Q20" s="583">
        <f t="shared" si="1"/>
        <v>0</v>
      </c>
      <c r="R20" s="583"/>
    </row>
    <row r="21" spans="2:18" x14ac:dyDescent="0.2">
      <c r="B21" s="423"/>
      <c r="C21" s="574"/>
      <c r="D21" s="574"/>
      <c r="E21" s="574"/>
      <c r="F21" s="574"/>
      <c r="G21" s="574"/>
      <c r="H21" s="574"/>
      <c r="I21" s="574"/>
      <c r="J21" s="574"/>
      <c r="K21" s="574"/>
      <c r="L21" s="574"/>
      <c r="M21" s="574"/>
      <c r="N21" s="574"/>
      <c r="O21" s="574"/>
      <c r="P21" s="574"/>
      <c r="Q21" s="583"/>
      <c r="R21" s="574"/>
    </row>
    <row r="22" spans="2:18" x14ac:dyDescent="0.2">
      <c r="B22" s="424" t="s">
        <v>82</v>
      </c>
      <c r="C22" s="574"/>
      <c r="D22" s="574"/>
      <c r="E22" s="574"/>
      <c r="F22" s="574"/>
      <c r="G22" s="574"/>
      <c r="H22" s="574"/>
      <c r="I22" s="574"/>
      <c r="J22" s="574"/>
      <c r="K22" s="574"/>
      <c r="L22" s="574"/>
      <c r="M22" s="574"/>
      <c r="N22" s="574"/>
      <c r="O22" s="574"/>
      <c r="P22" s="574"/>
      <c r="Q22" s="583"/>
      <c r="R22" s="574"/>
    </row>
    <row r="23" spans="2:18" x14ac:dyDescent="0.2">
      <c r="B23" s="427" t="s">
        <v>83</v>
      </c>
      <c r="C23" s="574">
        <v>0</v>
      </c>
      <c r="D23" s="574">
        <v>0</v>
      </c>
      <c r="E23" s="574">
        <v>0</v>
      </c>
      <c r="F23" s="574">
        <v>0</v>
      </c>
      <c r="G23" s="574">
        <v>0</v>
      </c>
      <c r="H23" s="574">
        <v>0</v>
      </c>
      <c r="I23" s="574">
        <v>0</v>
      </c>
      <c r="J23" s="574">
        <v>0</v>
      </c>
      <c r="K23" s="574">
        <v>0</v>
      </c>
      <c r="L23" s="574">
        <v>0</v>
      </c>
      <c r="M23" s="574">
        <v>0</v>
      </c>
      <c r="N23" s="574">
        <v>0</v>
      </c>
      <c r="O23" s="583">
        <f t="shared" ref="O23:O27" si="2">SUM(C23:N23)</f>
        <v>0</v>
      </c>
      <c r="P23" s="583">
        <v>0</v>
      </c>
      <c r="Q23" s="583">
        <f t="shared" ref="Q23:Q27" si="3">SUM(O23:P23)</f>
        <v>0</v>
      </c>
      <c r="R23" s="583"/>
    </row>
    <row r="24" spans="2:18" x14ac:dyDescent="0.2">
      <c r="B24" s="433" t="s">
        <v>84</v>
      </c>
      <c r="C24" s="574">
        <v>629.42999999999995</v>
      </c>
      <c r="D24" s="574">
        <v>0</v>
      </c>
      <c r="E24" s="574">
        <v>0</v>
      </c>
      <c r="F24" s="574">
        <v>0</v>
      </c>
      <c r="G24" s="574">
        <v>0</v>
      </c>
      <c r="H24" s="574">
        <v>263.95</v>
      </c>
      <c r="I24" s="574">
        <v>0</v>
      </c>
      <c r="J24" s="574">
        <v>0</v>
      </c>
      <c r="K24" s="574">
        <v>0</v>
      </c>
      <c r="L24" s="574">
        <v>0</v>
      </c>
      <c r="M24" s="574">
        <v>0</v>
      </c>
      <c r="N24" s="574">
        <v>0</v>
      </c>
      <c r="O24" s="583">
        <f t="shared" si="2"/>
        <v>893.37999999999988</v>
      </c>
      <c r="P24" s="583">
        <v>1656.9</v>
      </c>
      <c r="Q24" s="583">
        <f t="shared" si="3"/>
        <v>2550.2799999999997</v>
      </c>
      <c r="R24" s="583"/>
    </row>
    <row r="25" spans="2:18" x14ac:dyDescent="0.2">
      <c r="B25" s="433" t="s">
        <v>85</v>
      </c>
      <c r="C25" s="574">
        <v>174.44</v>
      </c>
      <c r="D25" s="574">
        <v>-1101.55</v>
      </c>
      <c r="E25" s="574">
        <v>0</v>
      </c>
      <c r="F25" s="574">
        <v>0</v>
      </c>
      <c r="G25" s="574">
        <v>0</v>
      </c>
      <c r="H25" s="574">
        <v>0</v>
      </c>
      <c r="I25" s="574">
        <v>0</v>
      </c>
      <c r="J25" s="574">
        <v>0</v>
      </c>
      <c r="K25" s="574">
        <v>0</v>
      </c>
      <c r="L25" s="574">
        <v>0</v>
      </c>
      <c r="M25" s="574">
        <v>0</v>
      </c>
      <c r="N25" s="574">
        <v>0</v>
      </c>
      <c r="O25" s="583">
        <f t="shared" si="2"/>
        <v>-927.1099999999999</v>
      </c>
      <c r="P25" s="583">
        <v>1770.5399999999997</v>
      </c>
      <c r="Q25" s="583">
        <f t="shared" si="3"/>
        <v>843.42999999999984</v>
      </c>
      <c r="R25" s="583">
        <v>275000</v>
      </c>
    </row>
    <row r="26" spans="2:18" x14ac:dyDescent="0.2">
      <c r="B26" s="433" t="s">
        <v>314</v>
      </c>
      <c r="C26" s="574">
        <v>913.1</v>
      </c>
      <c r="D26" s="574">
        <v>0</v>
      </c>
      <c r="E26" s="574">
        <v>0</v>
      </c>
      <c r="F26" s="574">
        <v>0</v>
      </c>
      <c r="G26" s="574">
        <v>0</v>
      </c>
      <c r="H26" s="574">
        <v>0</v>
      </c>
      <c r="I26" s="574">
        <v>0</v>
      </c>
      <c r="J26" s="574">
        <v>0</v>
      </c>
      <c r="K26" s="574">
        <v>0</v>
      </c>
      <c r="L26" s="574">
        <v>0</v>
      </c>
      <c r="M26" s="574">
        <v>0</v>
      </c>
      <c r="N26" s="574">
        <v>0</v>
      </c>
      <c r="O26" s="583">
        <f t="shared" si="2"/>
        <v>913.1</v>
      </c>
      <c r="P26" s="583">
        <v>374218.73000000004</v>
      </c>
      <c r="Q26" s="583">
        <f t="shared" si="3"/>
        <v>375131.83</v>
      </c>
      <c r="R26" s="574"/>
    </row>
    <row r="27" spans="2:18" x14ac:dyDescent="0.2">
      <c r="B27" s="427" t="s">
        <v>240</v>
      </c>
      <c r="C27" s="574">
        <v>-3147.15</v>
      </c>
      <c r="D27" s="574">
        <v>87.14</v>
      </c>
      <c r="E27" s="574">
        <v>87.14</v>
      </c>
      <c r="F27" s="574">
        <v>0</v>
      </c>
      <c r="G27" s="574">
        <v>9438.58</v>
      </c>
      <c r="H27" s="574">
        <v>10081.879999999999</v>
      </c>
      <c r="I27" s="574">
        <v>0</v>
      </c>
      <c r="J27" s="574">
        <v>0</v>
      </c>
      <c r="K27" s="574">
        <v>0</v>
      </c>
      <c r="L27" s="574">
        <v>0</v>
      </c>
      <c r="M27" s="574">
        <v>0</v>
      </c>
      <c r="N27" s="574">
        <v>0</v>
      </c>
      <c r="O27" s="583">
        <f t="shared" si="2"/>
        <v>16547.589999999997</v>
      </c>
      <c r="P27" s="583">
        <v>114047.71999999999</v>
      </c>
      <c r="Q27" s="583">
        <f t="shared" si="3"/>
        <v>130595.30999999998</v>
      </c>
      <c r="R27" s="574"/>
    </row>
    <row r="28" spans="2:18" x14ac:dyDescent="0.2">
      <c r="B28" s="423"/>
      <c r="C28" s="574"/>
      <c r="D28" s="574"/>
      <c r="E28" s="574"/>
      <c r="F28" s="574"/>
      <c r="G28" s="574"/>
      <c r="H28" s="574"/>
      <c r="I28" s="574"/>
      <c r="J28" s="574"/>
      <c r="K28" s="574"/>
      <c r="L28" s="574"/>
      <c r="M28" s="574"/>
      <c r="N28" s="574"/>
      <c r="O28" s="574"/>
      <c r="P28" s="574"/>
      <c r="Q28" s="583"/>
      <c r="R28" s="574"/>
    </row>
    <row r="29" spans="2:18" x14ac:dyDescent="0.2">
      <c r="B29" s="424" t="s">
        <v>88</v>
      </c>
      <c r="C29" s="574"/>
      <c r="D29" s="574"/>
      <c r="E29" s="574"/>
      <c r="F29" s="574"/>
      <c r="G29" s="574"/>
      <c r="H29" s="574"/>
      <c r="I29" s="574"/>
      <c r="J29" s="574"/>
      <c r="K29" s="574"/>
      <c r="L29" s="574"/>
      <c r="M29" s="574"/>
      <c r="N29" s="574"/>
      <c r="O29" s="574"/>
      <c r="P29" s="574"/>
      <c r="Q29" s="583"/>
      <c r="R29" s="574"/>
    </row>
    <row r="30" spans="2:18" x14ac:dyDescent="0.2">
      <c r="B30" s="427" t="s">
        <v>324</v>
      </c>
      <c r="C30" s="574">
        <v>0</v>
      </c>
      <c r="D30" s="574">
        <v>0</v>
      </c>
      <c r="E30" s="574">
        <v>0</v>
      </c>
      <c r="F30" s="574">
        <v>0</v>
      </c>
      <c r="G30" s="574">
        <v>0</v>
      </c>
      <c r="H30" s="574">
        <v>0</v>
      </c>
      <c r="I30" s="574">
        <v>0</v>
      </c>
      <c r="J30" s="574">
        <v>0</v>
      </c>
      <c r="K30" s="574">
        <v>0</v>
      </c>
      <c r="L30" s="574">
        <v>0</v>
      </c>
      <c r="M30" s="574">
        <v>0</v>
      </c>
      <c r="N30" s="574">
        <v>0</v>
      </c>
      <c r="O30" s="583">
        <f>SUM(C30:N30)</f>
        <v>0</v>
      </c>
      <c r="P30" s="583">
        <v>0</v>
      </c>
      <c r="Q30" s="583">
        <f>SUM(O30:P30)</f>
        <v>0</v>
      </c>
      <c r="R30" s="583"/>
    </row>
    <row r="31" spans="2:18" x14ac:dyDescent="0.2">
      <c r="B31" s="423"/>
      <c r="C31" s="574"/>
      <c r="D31" s="574"/>
      <c r="E31" s="574"/>
      <c r="F31" s="574"/>
      <c r="G31" s="574"/>
      <c r="H31" s="574"/>
      <c r="I31" s="574"/>
      <c r="J31" s="574"/>
      <c r="K31" s="574"/>
      <c r="L31" s="574"/>
      <c r="M31" s="574"/>
      <c r="N31" s="574"/>
      <c r="O31" s="574"/>
      <c r="P31" s="574"/>
      <c r="Q31" s="583"/>
      <c r="R31" s="574"/>
    </row>
    <row r="32" spans="2:18" x14ac:dyDescent="0.2">
      <c r="B32" s="424" t="s">
        <v>90</v>
      </c>
      <c r="C32" s="574"/>
      <c r="D32" s="574"/>
      <c r="E32" s="574"/>
      <c r="F32" s="574"/>
      <c r="G32" s="574"/>
      <c r="H32" s="574"/>
      <c r="I32" s="574"/>
      <c r="J32" s="574"/>
      <c r="K32" s="574"/>
      <c r="L32" s="574"/>
      <c r="M32" s="574"/>
      <c r="N32" s="574"/>
      <c r="O32" s="574"/>
      <c r="P32" s="574"/>
      <c r="Q32" s="583"/>
      <c r="R32" s="574"/>
    </row>
    <row r="33" spans="2:18" x14ac:dyDescent="0.2">
      <c r="B33" s="427" t="s">
        <v>241</v>
      </c>
      <c r="C33" s="574">
        <v>9812.89</v>
      </c>
      <c r="D33" s="574">
        <v>0</v>
      </c>
      <c r="E33" s="574">
        <v>7831.95</v>
      </c>
      <c r="F33" s="582">
        <v>7867.24</v>
      </c>
      <c r="G33" s="574">
        <v>0</v>
      </c>
      <c r="H33" s="574">
        <v>0</v>
      </c>
      <c r="I33" s="574">
        <v>0</v>
      </c>
      <c r="J33" s="574">
        <v>0</v>
      </c>
      <c r="K33" s="574">
        <v>0</v>
      </c>
      <c r="L33" s="574">
        <v>0</v>
      </c>
      <c r="M33" s="574">
        <v>0</v>
      </c>
      <c r="N33" s="574">
        <v>0</v>
      </c>
      <c r="O33" s="583">
        <f>SUM(C33:N33)</f>
        <v>25512.080000000002</v>
      </c>
      <c r="P33" s="583">
        <v>4694.58</v>
      </c>
      <c r="Q33" s="583">
        <f t="shared" ref="Q33:Q34" si="4">SUM(O33:P33)</f>
        <v>30206.660000000003</v>
      </c>
      <c r="R33" s="583">
        <v>220000</v>
      </c>
    </row>
    <row r="34" spans="2:18" x14ac:dyDescent="0.2">
      <c r="B34" s="427" t="s">
        <v>148</v>
      </c>
      <c r="C34" s="574">
        <v>0</v>
      </c>
      <c r="D34" s="574">
        <v>0</v>
      </c>
      <c r="E34" s="574">
        <v>0</v>
      </c>
      <c r="F34" s="574">
        <v>0</v>
      </c>
      <c r="G34" s="574">
        <v>0</v>
      </c>
      <c r="H34" s="574">
        <v>0</v>
      </c>
      <c r="I34" s="574">
        <v>0</v>
      </c>
      <c r="J34" s="574">
        <v>0</v>
      </c>
      <c r="K34" s="574">
        <v>0</v>
      </c>
      <c r="L34" s="574">
        <v>0</v>
      </c>
      <c r="M34" s="574">
        <v>0</v>
      </c>
      <c r="N34" s="574">
        <v>0</v>
      </c>
      <c r="O34" s="583">
        <f>SUM(C34:N34)</f>
        <v>0</v>
      </c>
      <c r="P34" s="583">
        <v>0</v>
      </c>
      <c r="Q34" s="583">
        <f t="shared" si="4"/>
        <v>0</v>
      </c>
      <c r="R34" s="583"/>
    </row>
    <row r="35" spans="2:18" x14ac:dyDescent="0.2">
      <c r="B35" s="423"/>
      <c r="C35" s="574"/>
      <c r="D35" s="574"/>
      <c r="E35" s="574"/>
      <c r="F35" s="574"/>
      <c r="G35" s="574"/>
      <c r="H35" s="574"/>
      <c r="I35" s="574"/>
      <c r="J35" s="574"/>
      <c r="K35" s="574"/>
      <c r="L35" s="574"/>
      <c r="M35" s="574"/>
      <c r="N35" s="574"/>
      <c r="O35" s="574"/>
      <c r="P35" s="574"/>
      <c r="Q35" s="583"/>
      <c r="R35" s="574"/>
    </row>
    <row r="36" spans="2:18" x14ac:dyDescent="0.2">
      <c r="B36" s="424" t="s">
        <v>93</v>
      </c>
      <c r="C36" s="574"/>
      <c r="D36" s="574"/>
      <c r="E36" s="574"/>
      <c r="F36" s="574"/>
      <c r="G36" s="574"/>
      <c r="H36" s="574"/>
      <c r="I36" s="574"/>
      <c r="J36" s="574"/>
      <c r="K36" s="574"/>
      <c r="L36" s="574"/>
      <c r="M36" s="574"/>
      <c r="N36" s="574"/>
      <c r="O36" s="574"/>
      <c r="P36" s="574"/>
      <c r="Q36" s="583"/>
      <c r="R36" s="574"/>
    </row>
    <row r="37" spans="2:18" x14ac:dyDescent="0.2">
      <c r="B37" s="427" t="s">
        <v>94</v>
      </c>
      <c r="C37" s="574">
        <v>0</v>
      </c>
      <c r="D37" s="574">
        <v>0</v>
      </c>
      <c r="E37" s="574">
        <v>0</v>
      </c>
      <c r="F37" s="574">
        <v>0</v>
      </c>
      <c r="G37" s="574">
        <v>0</v>
      </c>
      <c r="H37" s="574">
        <v>0</v>
      </c>
      <c r="I37" s="574">
        <v>0</v>
      </c>
      <c r="J37" s="574">
        <v>0</v>
      </c>
      <c r="K37" s="574">
        <v>0</v>
      </c>
      <c r="L37" s="574">
        <v>0</v>
      </c>
      <c r="M37" s="574">
        <v>0</v>
      </c>
      <c r="N37" s="574">
        <v>0</v>
      </c>
      <c r="O37" s="583">
        <f>SUM(C37:N37)</f>
        <v>0</v>
      </c>
      <c r="P37" s="583">
        <v>0</v>
      </c>
      <c r="Q37" s="583">
        <f t="shared" ref="Q37:Q38" si="5">SUM(O37:P37)</f>
        <v>0</v>
      </c>
      <c r="R37" s="583"/>
    </row>
    <row r="38" spans="2:18" x14ac:dyDescent="0.2">
      <c r="B38" s="427" t="s">
        <v>95</v>
      </c>
      <c r="C38" s="574">
        <v>0</v>
      </c>
      <c r="D38" s="574">
        <v>0</v>
      </c>
      <c r="E38" s="574">
        <v>0</v>
      </c>
      <c r="F38" s="574">
        <v>0</v>
      </c>
      <c r="G38" s="574">
        <v>0</v>
      </c>
      <c r="H38" s="574">
        <v>0</v>
      </c>
      <c r="I38" s="574">
        <v>0</v>
      </c>
      <c r="J38" s="574">
        <v>0</v>
      </c>
      <c r="K38" s="574">
        <v>0</v>
      </c>
      <c r="L38" s="574">
        <v>0</v>
      </c>
      <c r="M38" s="574">
        <v>0</v>
      </c>
      <c r="N38" s="574">
        <v>0</v>
      </c>
      <c r="O38" s="583">
        <f>SUM(C38:N38)</f>
        <v>0</v>
      </c>
      <c r="P38" s="583">
        <v>0</v>
      </c>
      <c r="Q38" s="583">
        <f t="shared" si="5"/>
        <v>0</v>
      </c>
      <c r="R38" s="583"/>
    </row>
    <row r="39" spans="2:18" x14ac:dyDescent="0.2">
      <c r="B39" s="423"/>
      <c r="C39" s="574"/>
      <c r="D39" s="574"/>
      <c r="E39" s="574"/>
      <c r="F39" s="574"/>
      <c r="G39" s="574"/>
      <c r="H39" s="574"/>
      <c r="I39" s="574"/>
      <c r="J39" s="574"/>
      <c r="K39" s="574"/>
      <c r="L39" s="574"/>
      <c r="M39" s="574"/>
      <c r="N39" s="574"/>
      <c r="O39" s="574"/>
      <c r="P39" s="574"/>
      <c r="Q39" s="583"/>
      <c r="R39" s="574"/>
    </row>
    <row r="40" spans="2:18" x14ac:dyDescent="0.2">
      <c r="B40" s="424" t="s">
        <v>97</v>
      </c>
      <c r="C40" s="574"/>
      <c r="D40" s="574"/>
      <c r="E40" s="574"/>
      <c r="F40" s="574"/>
      <c r="G40" s="574"/>
      <c r="H40" s="574"/>
      <c r="I40" s="574"/>
      <c r="J40" s="574"/>
      <c r="K40" s="574"/>
      <c r="L40" s="574"/>
      <c r="M40" s="574"/>
      <c r="N40" s="574"/>
      <c r="O40" s="574"/>
      <c r="P40" s="574"/>
      <c r="Q40" s="583"/>
      <c r="R40" s="574"/>
    </row>
    <row r="41" spans="2:18" x14ac:dyDescent="0.2">
      <c r="B41" s="427" t="s">
        <v>265</v>
      </c>
      <c r="C41" s="574">
        <v>0</v>
      </c>
      <c r="D41" s="574">
        <v>0</v>
      </c>
      <c r="E41" s="574">
        <v>0</v>
      </c>
      <c r="F41" s="574">
        <v>0</v>
      </c>
      <c r="G41" s="574">
        <v>0</v>
      </c>
      <c r="H41" s="574">
        <v>0</v>
      </c>
      <c r="I41" s="574">
        <v>0</v>
      </c>
      <c r="J41" s="574">
        <v>0</v>
      </c>
      <c r="K41" s="574">
        <v>0</v>
      </c>
      <c r="L41" s="574">
        <v>0</v>
      </c>
      <c r="M41" s="574">
        <v>0</v>
      </c>
      <c r="N41" s="574">
        <v>0</v>
      </c>
      <c r="O41" s="583">
        <f>SUM(C41:N41)</f>
        <v>0</v>
      </c>
      <c r="P41" s="583">
        <v>0</v>
      </c>
      <c r="Q41" s="583">
        <f t="shared" ref="Q41:Q42" si="6">SUM(O41:P41)</f>
        <v>0</v>
      </c>
      <c r="R41" s="583"/>
    </row>
    <row r="42" spans="2:18" x14ac:dyDescent="0.2">
      <c r="B42" s="433" t="s">
        <v>266</v>
      </c>
      <c r="C42" s="574">
        <v>0</v>
      </c>
      <c r="D42" s="574">
        <v>0</v>
      </c>
      <c r="E42" s="574">
        <v>0</v>
      </c>
      <c r="F42" s="574">
        <v>0</v>
      </c>
      <c r="G42" s="574">
        <v>0</v>
      </c>
      <c r="H42" s="574">
        <v>0</v>
      </c>
      <c r="I42" s="574">
        <v>0</v>
      </c>
      <c r="J42" s="574">
        <v>0</v>
      </c>
      <c r="K42" s="574">
        <v>0</v>
      </c>
      <c r="L42" s="574">
        <v>0</v>
      </c>
      <c r="M42" s="574">
        <v>0</v>
      </c>
      <c r="N42" s="574">
        <v>0</v>
      </c>
      <c r="O42" s="583">
        <f>SUM(C42:N42)</f>
        <v>0</v>
      </c>
      <c r="P42" s="583">
        <v>0</v>
      </c>
      <c r="Q42" s="583">
        <f t="shared" si="6"/>
        <v>0</v>
      </c>
      <c r="R42" s="583"/>
    </row>
    <row r="43" spans="2:18" x14ac:dyDescent="0.2">
      <c r="B43" s="423"/>
      <c r="C43" s="574"/>
      <c r="D43" s="574"/>
      <c r="E43" s="574"/>
      <c r="F43" s="574"/>
      <c r="G43" s="574"/>
      <c r="H43" s="574"/>
      <c r="I43" s="574"/>
      <c r="J43" s="574"/>
      <c r="K43" s="574"/>
      <c r="L43" s="574"/>
      <c r="M43" s="574"/>
      <c r="N43" s="574"/>
      <c r="O43" s="574"/>
      <c r="P43" s="574"/>
      <c r="Q43" s="583"/>
      <c r="R43" s="574"/>
    </row>
    <row r="44" spans="2:18" x14ac:dyDescent="0.2">
      <c r="B44" s="424" t="s">
        <v>99</v>
      </c>
      <c r="C44" s="574"/>
      <c r="D44" s="574"/>
      <c r="E44" s="574"/>
      <c r="F44" s="574"/>
      <c r="G44" s="574"/>
      <c r="H44" s="574"/>
      <c r="I44" s="574"/>
      <c r="J44" s="574"/>
      <c r="K44" s="574"/>
      <c r="L44" s="574"/>
      <c r="M44" s="574"/>
      <c r="N44" s="574"/>
      <c r="O44" s="574"/>
      <c r="P44" s="574"/>
      <c r="Q44" s="583"/>
      <c r="R44" s="574"/>
    </row>
    <row r="45" spans="2:18" x14ac:dyDescent="0.2">
      <c r="B45" s="433" t="s">
        <v>100</v>
      </c>
      <c r="C45" s="574">
        <v>3991.9000000000015</v>
      </c>
      <c r="D45" s="574">
        <v>-58217.27</v>
      </c>
      <c r="E45" s="574">
        <v>2793.1000000000008</v>
      </c>
      <c r="F45" s="574">
        <v>2386.6999999999998</v>
      </c>
      <c r="G45" s="574">
        <v>826.86000000000013</v>
      </c>
      <c r="H45" s="574">
        <v>28472.27</v>
      </c>
      <c r="I45" s="574">
        <v>0</v>
      </c>
      <c r="J45" s="574">
        <v>0</v>
      </c>
      <c r="K45" s="574">
        <v>0</v>
      </c>
      <c r="L45" s="574">
        <v>0</v>
      </c>
      <c r="M45" s="574">
        <v>0</v>
      </c>
      <c r="N45" s="574">
        <v>0</v>
      </c>
      <c r="O45" s="583">
        <f>SUM(C45:N45)</f>
        <v>-19746.439999999999</v>
      </c>
      <c r="P45" s="583">
        <v>387518.19</v>
      </c>
      <c r="Q45" s="583">
        <f t="shared" ref="Q45:Q46" si="7">SUM(O45:P45)</f>
        <v>367771.75</v>
      </c>
      <c r="R45" s="583">
        <v>1000000</v>
      </c>
    </row>
    <row r="46" spans="2:18" x14ac:dyDescent="0.2">
      <c r="B46" s="433" t="s">
        <v>101</v>
      </c>
      <c r="C46" s="574">
        <v>8078.1100000000006</v>
      </c>
      <c r="D46" s="574">
        <v>12855.13</v>
      </c>
      <c r="E46" s="574">
        <v>898.93000000000029</v>
      </c>
      <c r="F46" s="574">
        <v>8537.7800000000007</v>
      </c>
      <c r="G46" s="574">
        <v>2607.3700000000003</v>
      </c>
      <c r="H46" s="574">
        <v>2551.5100000000002</v>
      </c>
      <c r="I46" s="574">
        <v>0</v>
      </c>
      <c r="J46" s="574">
        <v>0</v>
      </c>
      <c r="K46" s="574">
        <v>0</v>
      </c>
      <c r="L46" s="574">
        <v>0</v>
      </c>
      <c r="M46" s="574">
        <v>0</v>
      </c>
      <c r="N46" s="574">
        <v>0</v>
      </c>
      <c r="O46" s="583">
        <f>SUM(C46:N46)</f>
        <v>35528.83</v>
      </c>
      <c r="P46" s="583">
        <v>215118.86</v>
      </c>
      <c r="Q46" s="583">
        <f t="shared" si="7"/>
        <v>250647.69</v>
      </c>
      <c r="R46" s="583">
        <v>1000000</v>
      </c>
    </row>
    <row r="47" spans="2:18" x14ac:dyDescent="0.2">
      <c r="B47" s="423"/>
      <c r="C47" s="574"/>
      <c r="D47" s="574"/>
      <c r="E47" s="574"/>
      <c r="F47" s="574"/>
      <c r="G47" s="574"/>
      <c r="H47" s="574"/>
      <c r="I47" s="574"/>
      <c r="J47" s="574"/>
      <c r="K47" s="574"/>
      <c r="L47" s="574"/>
      <c r="M47" s="574"/>
      <c r="N47" s="574"/>
      <c r="O47" s="574"/>
      <c r="P47" s="574"/>
      <c r="Q47" s="583"/>
      <c r="R47" s="574"/>
    </row>
    <row r="48" spans="2:18" x14ac:dyDescent="0.2">
      <c r="B48" s="424" t="s">
        <v>107</v>
      </c>
      <c r="C48" s="574"/>
      <c r="D48" s="574"/>
      <c r="E48" s="574"/>
      <c r="F48" s="574"/>
      <c r="G48" s="574"/>
      <c r="H48" s="574"/>
      <c r="I48" s="574"/>
      <c r="J48" s="574"/>
      <c r="K48" s="574"/>
      <c r="L48" s="574"/>
      <c r="M48" s="574"/>
      <c r="N48" s="574"/>
      <c r="O48" s="574"/>
      <c r="P48" s="574"/>
      <c r="Q48" s="583"/>
      <c r="R48" s="574"/>
    </row>
    <row r="49" spans="2:18" x14ac:dyDescent="0.2">
      <c r="B49" s="433" t="s">
        <v>108</v>
      </c>
      <c r="C49" s="574">
        <v>47595.26</v>
      </c>
      <c r="D49" s="574">
        <v>41956.239999999991</v>
      </c>
      <c r="E49" s="574">
        <v>38798.54</v>
      </c>
      <c r="F49" s="574">
        <v>34113.57</v>
      </c>
      <c r="G49" s="574">
        <v>30204.189999999995</v>
      </c>
      <c r="H49" s="574">
        <v>23815.11</v>
      </c>
      <c r="I49" s="574">
        <v>0</v>
      </c>
      <c r="J49" s="574">
        <v>0</v>
      </c>
      <c r="K49" s="574">
        <v>0</v>
      </c>
      <c r="L49" s="574">
        <v>0</v>
      </c>
      <c r="M49" s="574">
        <v>0</v>
      </c>
      <c r="N49" s="574">
        <v>0</v>
      </c>
      <c r="O49" s="583">
        <f t="shared" ref="O49:O59" si="8">SUM(C49:N49)</f>
        <v>216482.91000000003</v>
      </c>
      <c r="P49" s="583">
        <v>681727.5</v>
      </c>
      <c r="Q49" s="583">
        <f t="shared" ref="Q49:Q59" si="9">SUM(O49:P49)</f>
        <v>898210.41</v>
      </c>
      <c r="R49" s="583"/>
    </row>
    <row r="50" spans="2:18" x14ac:dyDescent="0.2">
      <c r="B50" s="433" t="s">
        <v>109</v>
      </c>
      <c r="C50" s="574">
        <v>0</v>
      </c>
      <c r="D50" s="574">
        <v>0</v>
      </c>
      <c r="E50" s="574">
        <v>0</v>
      </c>
      <c r="F50" s="574">
        <v>0</v>
      </c>
      <c r="G50" s="574">
        <v>0</v>
      </c>
      <c r="H50" s="574">
        <v>0</v>
      </c>
      <c r="I50" s="574">
        <v>0</v>
      </c>
      <c r="J50" s="574">
        <v>0</v>
      </c>
      <c r="K50" s="574">
        <v>0</v>
      </c>
      <c r="L50" s="574">
        <v>0</v>
      </c>
      <c r="M50" s="574">
        <v>0</v>
      </c>
      <c r="N50" s="574">
        <v>0</v>
      </c>
      <c r="O50" s="583">
        <f t="shared" si="8"/>
        <v>0</v>
      </c>
      <c r="P50" s="583">
        <v>0</v>
      </c>
      <c r="Q50" s="583">
        <f t="shared" si="9"/>
        <v>0</v>
      </c>
      <c r="R50" s="583"/>
    </row>
    <row r="51" spans="2:18" x14ac:dyDescent="0.2">
      <c r="B51" s="433" t="s">
        <v>110</v>
      </c>
      <c r="C51" s="574">
        <v>0</v>
      </c>
      <c r="D51" s="574">
        <v>0</v>
      </c>
      <c r="E51" s="574">
        <v>0</v>
      </c>
      <c r="F51" s="574">
        <v>0</v>
      </c>
      <c r="G51" s="574">
        <v>0</v>
      </c>
      <c r="H51" s="574">
        <v>0</v>
      </c>
      <c r="I51" s="574">
        <v>0</v>
      </c>
      <c r="J51" s="574">
        <v>0</v>
      </c>
      <c r="K51" s="574">
        <v>0</v>
      </c>
      <c r="L51" s="574">
        <v>0</v>
      </c>
      <c r="M51" s="574">
        <v>0</v>
      </c>
      <c r="N51" s="574">
        <v>0</v>
      </c>
      <c r="O51" s="583">
        <f t="shared" si="8"/>
        <v>0</v>
      </c>
      <c r="P51" s="583">
        <v>0</v>
      </c>
      <c r="Q51" s="583">
        <f t="shared" si="9"/>
        <v>0</v>
      </c>
      <c r="R51" s="583"/>
    </row>
    <row r="52" spans="2:18" x14ac:dyDescent="0.2">
      <c r="B52" s="433" t="s">
        <v>111</v>
      </c>
      <c r="C52" s="574">
        <v>0</v>
      </c>
      <c r="D52" s="574">
        <v>0</v>
      </c>
      <c r="E52" s="574">
        <v>0</v>
      </c>
      <c r="F52" s="574">
        <v>0</v>
      </c>
      <c r="G52" s="574">
        <v>0</v>
      </c>
      <c r="H52" s="574">
        <v>0</v>
      </c>
      <c r="I52" s="574">
        <v>0</v>
      </c>
      <c r="J52" s="574">
        <v>0</v>
      </c>
      <c r="K52" s="574">
        <v>0</v>
      </c>
      <c r="L52" s="574">
        <v>0</v>
      </c>
      <c r="M52" s="574">
        <v>0</v>
      </c>
      <c r="N52" s="574">
        <v>0</v>
      </c>
      <c r="O52" s="583">
        <f t="shared" si="8"/>
        <v>0</v>
      </c>
      <c r="P52" s="583">
        <v>0</v>
      </c>
      <c r="Q52" s="583">
        <f t="shared" si="9"/>
        <v>0</v>
      </c>
      <c r="R52" s="583"/>
    </row>
    <row r="53" spans="2:18" x14ac:dyDescent="0.2">
      <c r="B53" s="433" t="s">
        <v>112</v>
      </c>
      <c r="C53" s="574">
        <v>0</v>
      </c>
      <c r="D53" s="574">
        <v>0</v>
      </c>
      <c r="E53" s="574">
        <v>0</v>
      </c>
      <c r="F53" s="574">
        <v>0</v>
      </c>
      <c r="G53" s="574">
        <v>0</v>
      </c>
      <c r="H53" s="574">
        <v>0</v>
      </c>
      <c r="I53" s="574">
        <v>0</v>
      </c>
      <c r="J53" s="574">
        <v>0</v>
      </c>
      <c r="K53" s="574">
        <v>0</v>
      </c>
      <c r="L53" s="574">
        <v>0</v>
      </c>
      <c r="M53" s="574">
        <v>0</v>
      </c>
      <c r="N53" s="574">
        <v>0</v>
      </c>
      <c r="O53" s="583">
        <f t="shared" si="8"/>
        <v>0</v>
      </c>
      <c r="P53" s="583">
        <v>165831.98000000001</v>
      </c>
      <c r="Q53" s="583">
        <f t="shared" si="9"/>
        <v>165831.98000000001</v>
      </c>
      <c r="R53" s="583"/>
    </row>
    <row r="54" spans="2:18" x14ac:dyDescent="0.2">
      <c r="B54" s="433" t="s">
        <v>113</v>
      </c>
      <c r="C54" s="574">
        <v>0</v>
      </c>
      <c r="D54" s="574">
        <v>0</v>
      </c>
      <c r="E54" s="574">
        <v>0</v>
      </c>
      <c r="F54" s="574">
        <v>0</v>
      </c>
      <c r="G54" s="574">
        <v>0</v>
      </c>
      <c r="H54" s="574">
        <v>0</v>
      </c>
      <c r="I54" s="574">
        <v>0</v>
      </c>
      <c r="J54" s="574">
        <v>0</v>
      </c>
      <c r="K54" s="574">
        <v>0</v>
      </c>
      <c r="L54" s="574">
        <v>0</v>
      </c>
      <c r="M54" s="574">
        <v>0</v>
      </c>
      <c r="N54" s="574">
        <v>0</v>
      </c>
      <c r="O54" s="583">
        <f t="shared" si="8"/>
        <v>0</v>
      </c>
      <c r="P54" s="583">
        <v>13782.640000000001</v>
      </c>
      <c r="Q54" s="583">
        <f t="shared" si="9"/>
        <v>13782.640000000001</v>
      </c>
      <c r="R54" s="583"/>
    </row>
    <row r="55" spans="2:18" x14ac:dyDescent="0.2">
      <c r="B55" s="433" t="s">
        <v>114</v>
      </c>
      <c r="C55" s="574">
        <v>0</v>
      </c>
      <c r="D55" s="574">
        <v>0</v>
      </c>
      <c r="E55" s="574">
        <v>0</v>
      </c>
      <c r="F55" s="574">
        <v>0</v>
      </c>
      <c r="G55" s="574">
        <v>0</v>
      </c>
      <c r="H55" s="574">
        <v>0</v>
      </c>
      <c r="I55" s="574">
        <v>0</v>
      </c>
      <c r="J55" s="574">
        <v>0</v>
      </c>
      <c r="K55" s="574">
        <v>0</v>
      </c>
      <c r="L55" s="574">
        <v>0</v>
      </c>
      <c r="M55" s="574">
        <v>0</v>
      </c>
      <c r="N55" s="574">
        <v>0</v>
      </c>
      <c r="O55" s="583">
        <f t="shared" si="8"/>
        <v>0</v>
      </c>
      <c r="P55" s="583">
        <v>0</v>
      </c>
      <c r="Q55" s="583">
        <f t="shared" si="9"/>
        <v>0</v>
      </c>
      <c r="R55" s="583"/>
    </row>
    <row r="56" spans="2:18" x14ac:dyDescent="0.2">
      <c r="B56" s="433" t="s">
        <v>115</v>
      </c>
      <c r="C56" s="574">
        <v>79350.44</v>
      </c>
      <c r="D56" s="574">
        <v>-685.74</v>
      </c>
      <c r="E56" s="574">
        <v>7887.16</v>
      </c>
      <c r="F56" s="574">
        <v>0</v>
      </c>
      <c r="G56" s="574">
        <v>2444.8999999999996</v>
      </c>
      <c r="H56" s="574">
        <v>0</v>
      </c>
      <c r="I56" s="574">
        <v>0</v>
      </c>
      <c r="J56" s="574">
        <v>0</v>
      </c>
      <c r="K56" s="574">
        <v>0</v>
      </c>
      <c r="L56" s="574">
        <v>0</v>
      </c>
      <c r="M56" s="574">
        <v>0</v>
      </c>
      <c r="N56" s="574">
        <v>0</v>
      </c>
      <c r="O56" s="583">
        <f t="shared" si="8"/>
        <v>88996.76</v>
      </c>
      <c r="P56" s="583">
        <v>20256.09</v>
      </c>
      <c r="Q56" s="583">
        <f t="shared" si="9"/>
        <v>109252.84999999999</v>
      </c>
      <c r="R56" s="583"/>
    </row>
    <row r="57" spans="2:18" x14ac:dyDescent="0.2">
      <c r="B57" s="433" t="s">
        <v>116</v>
      </c>
      <c r="C57" s="574">
        <v>0</v>
      </c>
      <c r="D57" s="574">
        <v>0</v>
      </c>
      <c r="E57" s="574">
        <v>0</v>
      </c>
      <c r="F57" s="574">
        <v>0</v>
      </c>
      <c r="G57" s="574">
        <v>0</v>
      </c>
      <c r="H57" s="574">
        <v>0</v>
      </c>
      <c r="I57" s="574">
        <v>0</v>
      </c>
      <c r="J57" s="574">
        <v>0</v>
      </c>
      <c r="K57" s="574">
        <v>0</v>
      </c>
      <c r="L57" s="574">
        <v>0</v>
      </c>
      <c r="M57" s="574">
        <v>0</v>
      </c>
      <c r="N57" s="574">
        <v>0</v>
      </c>
      <c r="O57" s="583">
        <f t="shared" si="8"/>
        <v>0</v>
      </c>
      <c r="P57" s="583">
        <v>0</v>
      </c>
      <c r="Q57" s="583">
        <f t="shared" si="9"/>
        <v>0</v>
      </c>
      <c r="R57" s="583"/>
    </row>
    <row r="58" spans="2:18" x14ac:dyDescent="0.2">
      <c r="B58" s="433" t="s">
        <v>117</v>
      </c>
      <c r="C58" s="574">
        <v>0</v>
      </c>
      <c r="D58" s="574">
        <v>2099.29</v>
      </c>
      <c r="E58" s="574">
        <v>0</v>
      </c>
      <c r="F58" s="574">
        <v>0</v>
      </c>
      <c r="G58" s="574">
        <v>0</v>
      </c>
      <c r="H58" s="574">
        <v>0</v>
      </c>
      <c r="I58" s="574">
        <v>0</v>
      </c>
      <c r="J58" s="574">
        <v>0</v>
      </c>
      <c r="K58" s="574">
        <v>0</v>
      </c>
      <c r="L58" s="574">
        <v>0</v>
      </c>
      <c r="M58" s="574">
        <v>0</v>
      </c>
      <c r="N58" s="574">
        <v>0</v>
      </c>
      <c r="O58" s="583">
        <f t="shared" si="8"/>
        <v>2099.29</v>
      </c>
      <c r="P58" s="583">
        <v>0</v>
      </c>
      <c r="Q58" s="583">
        <f t="shared" si="9"/>
        <v>2099.29</v>
      </c>
      <c r="R58" s="583"/>
    </row>
    <row r="59" spans="2:18" x14ac:dyDescent="0.2">
      <c r="B59" s="433" t="s">
        <v>118</v>
      </c>
      <c r="C59" s="574">
        <v>0</v>
      </c>
      <c r="D59" s="574">
        <v>0</v>
      </c>
      <c r="E59" s="574">
        <v>0</v>
      </c>
      <c r="F59" s="574">
        <v>0</v>
      </c>
      <c r="G59" s="574">
        <v>0</v>
      </c>
      <c r="H59" s="574">
        <v>0</v>
      </c>
      <c r="I59" s="574">
        <v>0</v>
      </c>
      <c r="J59" s="574">
        <v>0</v>
      </c>
      <c r="K59" s="574">
        <v>0</v>
      </c>
      <c r="L59" s="574">
        <v>0</v>
      </c>
      <c r="M59" s="574">
        <v>0</v>
      </c>
      <c r="N59" s="574">
        <v>0</v>
      </c>
      <c r="O59" s="583">
        <f t="shared" si="8"/>
        <v>0</v>
      </c>
      <c r="P59" s="583">
        <v>27952</v>
      </c>
      <c r="Q59" s="583">
        <f t="shared" si="9"/>
        <v>27952</v>
      </c>
      <c r="R59" s="583"/>
    </row>
    <row r="60" spans="2:18" x14ac:dyDescent="0.2">
      <c r="C60" s="574"/>
      <c r="D60" s="574"/>
      <c r="E60" s="574"/>
      <c r="F60" s="574"/>
      <c r="G60" s="574"/>
      <c r="H60" s="574"/>
      <c r="I60" s="574"/>
      <c r="J60" s="574"/>
      <c r="K60" s="574"/>
      <c r="L60" s="574"/>
      <c r="M60" s="574"/>
      <c r="N60" s="574"/>
      <c r="O60" s="574"/>
      <c r="P60" s="574"/>
      <c r="Q60" s="583"/>
      <c r="R60" s="574"/>
    </row>
    <row r="61" spans="2:18" x14ac:dyDescent="0.2">
      <c r="B61" s="424" t="s">
        <v>120</v>
      </c>
      <c r="C61" s="574"/>
      <c r="D61" s="574"/>
      <c r="E61" s="574"/>
      <c r="F61" s="574"/>
      <c r="G61" s="574"/>
      <c r="H61" s="574"/>
      <c r="I61" s="574"/>
      <c r="J61" s="574"/>
      <c r="K61" s="574"/>
      <c r="L61" s="574"/>
      <c r="M61" s="574"/>
      <c r="N61" s="574"/>
      <c r="O61" s="574"/>
      <c r="P61" s="574"/>
      <c r="Q61" s="583"/>
      <c r="R61" s="574"/>
    </row>
    <row r="62" spans="2:18" x14ac:dyDescent="0.2">
      <c r="B62" s="433" t="s">
        <v>121</v>
      </c>
      <c r="C62" s="574">
        <v>0</v>
      </c>
      <c r="D62" s="574">
        <v>0</v>
      </c>
      <c r="E62" s="574">
        <v>0</v>
      </c>
      <c r="F62" s="574">
        <v>0</v>
      </c>
      <c r="G62" s="574">
        <v>0</v>
      </c>
      <c r="H62" s="574">
        <v>0</v>
      </c>
      <c r="I62" s="574">
        <v>0</v>
      </c>
      <c r="J62" s="574">
        <v>0</v>
      </c>
      <c r="K62" s="574">
        <v>0</v>
      </c>
      <c r="L62" s="574">
        <v>0</v>
      </c>
      <c r="M62" s="574">
        <v>0</v>
      </c>
      <c r="N62" s="574">
        <v>0</v>
      </c>
      <c r="O62" s="583">
        <f>SUM(C62:N62)</f>
        <v>0</v>
      </c>
      <c r="P62" s="583">
        <v>0</v>
      </c>
      <c r="Q62" s="583">
        <f>SUM(O62:P62)</f>
        <v>0</v>
      </c>
      <c r="R62" s="583">
        <v>250000</v>
      </c>
    </row>
    <row r="63" spans="2:18" x14ac:dyDescent="0.2">
      <c r="C63" s="574"/>
      <c r="D63" s="574"/>
      <c r="E63" s="574"/>
      <c r="F63" s="574"/>
      <c r="G63" s="574"/>
      <c r="H63" s="574"/>
      <c r="I63" s="574"/>
      <c r="J63" s="574"/>
      <c r="K63" s="574"/>
      <c r="L63" s="574"/>
      <c r="M63" s="574"/>
      <c r="N63" s="574"/>
      <c r="O63" s="574"/>
      <c r="P63" s="574"/>
      <c r="Q63" s="583"/>
      <c r="R63" s="574"/>
    </row>
    <row r="64" spans="2:18" x14ac:dyDescent="0.2">
      <c r="B64" s="424" t="s">
        <v>123</v>
      </c>
      <c r="C64" s="574"/>
      <c r="D64" s="574"/>
      <c r="E64" s="574"/>
      <c r="F64" s="574"/>
      <c r="G64" s="574"/>
      <c r="H64" s="574"/>
      <c r="I64" s="574"/>
      <c r="J64" s="574"/>
      <c r="K64" s="574"/>
      <c r="L64" s="574"/>
      <c r="M64" s="574"/>
      <c r="N64" s="574"/>
      <c r="O64" s="574"/>
      <c r="P64" s="574"/>
      <c r="Q64" s="583"/>
      <c r="R64" s="574"/>
    </row>
    <row r="65" spans="2:18" x14ac:dyDescent="0.2">
      <c r="B65" s="433" t="s">
        <v>233</v>
      </c>
      <c r="C65" s="574">
        <v>629.45000000000005</v>
      </c>
      <c r="D65" s="574">
        <v>208.19</v>
      </c>
      <c r="E65" s="574">
        <v>471.04</v>
      </c>
      <c r="F65" s="574">
        <v>5948.4</v>
      </c>
      <c r="G65" s="574">
        <v>0</v>
      </c>
      <c r="H65" s="574">
        <v>1411.89</v>
      </c>
      <c r="I65" s="574">
        <v>0</v>
      </c>
      <c r="J65" s="574">
        <v>0</v>
      </c>
      <c r="K65" s="574">
        <v>0</v>
      </c>
      <c r="L65" s="574">
        <v>0</v>
      </c>
      <c r="M65" s="574">
        <v>0</v>
      </c>
      <c r="N65" s="574">
        <v>0</v>
      </c>
      <c r="O65" s="583">
        <f>SUM(C65:N65)</f>
        <v>8668.9699999999993</v>
      </c>
      <c r="P65" s="583">
        <v>23503.919999999998</v>
      </c>
      <c r="Q65" s="583">
        <f t="shared" ref="Q65:Q66" si="10">SUM(O65:P65)</f>
        <v>32172.89</v>
      </c>
      <c r="R65" s="583">
        <v>275000</v>
      </c>
    </row>
    <row r="66" spans="2:18" x14ac:dyDescent="0.2">
      <c r="B66" s="433" t="s">
        <v>53</v>
      </c>
      <c r="C66" s="574">
        <v>0</v>
      </c>
      <c r="D66" s="574">
        <v>0</v>
      </c>
      <c r="E66" s="574">
        <v>0</v>
      </c>
      <c r="F66" s="582">
        <v>16442.66</v>
      </c>
      <c r="G66" s="574">
        <v>0</v>
      </c>
      <c r="H66" s="574">
        <v>15248.53</v>
      </c>
      <c r="I66" s="574">
        <v>0</v>
      </c>
      <c r="J66" s="574">
        <v>0</v>
      </c>
      <c r="K66" s="574">
        <v>0</v>
      </c>
      <c r="L66" s="574">
        <v>0</v>
      </c>
      <c r="M66" s="574">
        <v>0</v>
      </c>
      <c r="N66" s="574">
        <v>0</v>
      </c>
      <c r="O66" s="583">
        <f>SUM(C66:N66)</f>
        <v>31691.190000000002</v>
      </c>
      <c r="P66" s="583">
        <v>0</v>
      </c>
      <c r="Q66" s="583">
        <f t="shared" si="10"/>
        <v>31691.190000000002</v>
      </c>
      <c r="R66" s="583">
        <v>480000</v>
      </c>
    </row>
    <row r="67" spans="2:18" x14ac:dyDescent="0.2">
      <c r="B67" s="432"/>
      <c r="C67" s="581"/>
      <c r="D67" s="581"/>
      <c r="E67" s="581"/>
      <c r="F67" s="581"/>
      <c r="G67" s="581"/>
      <c r="H67" s="581"/>
      <c r="I67" s="581"/>
      <c r="J67" s="581"/>
      <c r="K67" s="581"/>
      <c r="L67" s="581"/>
      <c r="M67" s="581"/>
      <c r="N67" s="581"/>
      <c r="O67" s="581"/>
      <c r="P67" s="581"/>
      <c r="Q67" s="593"/>
      <c r="R67" s="581"/>
    </row>
    <row r="68" spans="2:18" x14ac:dyDescent="0.2">
      <c r="B68" s="428" t="s">
        <v>244</v>
      </c>
      <c r="C68" s="580">
        <f t="shared" ref="C68:R68" si="11">SUM(C7:C8,C16:C20,C23:C27,C30,C33:C34,C37:C38,C41:C42,C45:C46,C49:C59,C62,C65:C66)</f>
        <v>149445.35000000003</v>
      </c>
      <c r="D68" s="580">
        <f t="shared" si="11"/>
        <v>-2798.570000000012</v>
      </c>
      <c r="E68" s="580">
        <f t="shared" si="11"/>
        <v>58745.05000000001</v>
      </c>
      <c r="F68" s="580">
        <f t="shared" si="11"/>
        <v>75668.03</v>
      </c>
      <c r="G68" s="580">
        <f t="shared" si="11"/>
        <v>55140.68</v>
      </c>
      <c r="H68" s="580">
        <f t="shared" si="11"/>
        <v>155597.04</v>
      </c>
      <c r="I68" s="580">
        <f t="shared" si="11"/>
        <v>0</v>
      </c>
      <c r="J68" s="580">
        <f t="shared" si="11"/>
        <v>0</v>
      </c>
      <c r="K68" s="580">
        <f t="shared" si="11"/>
        <v>0</v>
      </c>
      <c r="L68" s="580">
        <f t="shared" si="11"/>
        <v>0</v>
      </c>
      <c r="M68" s="580">
        <f t="shared" si="11"/>
        <v>0</v>
      </c>
      <c r="N68" s="580">
        <f t="shared" si="11"/>
        <v>0</v>
      </c>
      <c r="O68" s="580">
        <f t="shared" si="11"/>
        <v>491797.58</v>
      </c>
      <c r="P68" s="580">
        <f t="shared" si="11"/>
        <v>7497951.1400000006</v>
      </c>
      <c r="Q68" s="580">
        <f t="shared" si="11"/>
        <v>7989748.7199999997</v>
      </c>
      <c r="R68" s="580">
        <f t="shared" si="11"/>
        <v>4500000</v>
      </c>
    </row>
    <row r="69" spans="2:18" x14ac:dyDescent="0.2">
      <c r="B69" s="433"/>
      <c r="C69" s="574"/>
      <c r="D69" s="574"/>
      <c r="E69" s="574"/>
      <c r="F69" s="574"/>
      <c r="G69" s="574"/>
      <c r="H69" s="574"/>
      <c r="I69" s="574"/>
      <c r="J69" s="574"/>
      <c r="K69" s="574"/>
      <c r="L69" s="574"/>
      <c r="M69" s="574"/>
      <c r="N69" s="574"/>
      <c r="O69" s="583"/>
      <c r="P69" s="583"/>
      <c r="Q69" s="583"/>
      <c r="R69" s="583"/>
    </row>
    <row r="70" spans="2:18" x14ac:dyDescent="0.2">
      <c r="B70" s="394" t="s">
        <v>218</v>
      </c>
      <c r="C70" s="574"/>
      <c r="D70" s="574"/>
      <c r="E70" s="574"/>
      <c r="F70" s="574"/>
      <c r="G70" s="574"/>
      <c r="H70" s="574"/>
      <c r="I70" s="574"/>
      <c r="J70" s="574"/>
      <c r="K70" s="574"/>
      <c r="L70" s="574"/>
      <c r="M70" s="574"/>
      <c r="N70" s="574"/>
      <c r="O70" s="583"/>
      <c r="P70" s="583"/>
      <c r="Q70" s="583"/>
      <c r="R70" s="574"/>
    </row>
    <row r="71" spans="2:18" x14ac:dyDescent="0.2">
      <c r="B71" s="395" t="s">
        <v>86</v>
      </c>
      <c r="C71" s="575"/>
      <c r="D71" s="575"/>
      <c r="E71" s="575"/>
      <c r="F71" s="588"/>
      <c r="G71" s="575"/>
      <c r="H71" s="575"/>
      <c r="I71" s="575"/>
      <c r="J71" s="575"/>
      <c r="K71" s="575"/>
      <c r="L71" s="575"/>
      <c r="M71" s="575"/>
      <c r="N71" s="575"/>
      <c r="O71" s="588"/>
      <c r="P71" s="588"/>
      <c r="Q71" s="588"/>
      <c r="R71" s="588">
        <f>3000000+SUM('Fund Shift Log'!C24:C25)</f>
        <v>4931000</v>
      </c>
    </row>
    <row r="72" spans="2:18" x14ac:dyDescent="0.2">
      <c r="B72" s="430" t="s">
        <v>219</v>
      </c>
      <c r="C72" s="573">
        <v>0</v>
      </c>
      <c r="D72" s="573">
        <v>0</v>
      </c>
      <c r="E72" s="573">
        <v>0</v>
      </c>
      <c r="F72" s="573">
        <v>0</v>
      </c>
      <c r="G72" s="573">
        <v>0</v>
      </c>
      <c r="H72" s="573">
        <v>0</v>
      </c>
      <c r="I72" s="573">
        <v>0</v>
      </c>
      <c r="J72" s="573">
        <v>0</v>
      </c>
      <c r="K72" s="573">
        <v>0</v>
      </c>
      <c r="L72" s="573">
        <v>0</v>
      </c>
      <c r="M72" s="573">
        <v>0</v>
      </c>
      <c r="N72" s="573">
        <v>0</v>
      </c>
      <c r="O72" s="579">
        <f t="shared" ref="O72:O76" si="12">SUM(C72:N72)</f>
        <v>0</v>
      </c>
      <c r="P72" s="579">
        <v>0</v>
      </c>
      <c r="Q72" s="579">
        <f t="shared" ref="Q72:Q76" si="13">SUM(O72:P72)</f>
        <v>0</v>
      </c>
      <c r="R72" s="573"/>
    </row>
    <row r="73" spans="2:18" x14ac:dyDescent="0.2">
      <c r="B73" s="433" t="s">
        <v>220</v>
      </c>
      <c r="C73" s="574">
        <v>0</v>
      </c>
      <c r="D73" s="574">
        <v>760.7</v>
      </c>
      <c r="E73" s="574">
        <v>166.21</v>
      </c>
      <c r="F73" s="574">
        <v>429957.14</v>
      </c>
      <c r="G73" s="574">
        <v>268610.12</v>
      </c>
      <c r="H73" s="574">
        <f>25257.42+273.67</f>
        <v>25531.089999999997</v>
      </c>
      <c r="I73" s="574">
        <v>0</v>
      </c>
      <c r="J73" s="574">
        <v>0</v>
      </c>
      <c r="K73" s="574">
        <v>0</v>
      </c>
      <c r="L73" s="574">
        <v>0</v>
      </c>
      <c r="M73" s="574">
        <v>0</v>
      </c>
      <c r="N73" s="574">
        <v>0</v>
      </c>
      <c r="O73" s="583">
        <f t="shared" si="12"/>
        <v>725025.25999999989</v>
      </c>
      <c r="P73" s="583">
        <v>0</v>
      </c>
      <c r="Q73" s="583">
        <f t="shared" si="13"/>
        <v>725025.25999999989</v>
      </c>
      <c r="R73" s="574"/>
    </row>
    <row r="74" spans="2:18" x14ac:dyDescent="0.2">
      <c r="B74" s="433" t="s">
        <v>221</v>
      </c>
      <c r="C74" s="574">
        <v>0</v>
      </c>
      <c r="D74" s="574">
        <v>0</v>
      </c>
      <c r="E74" s="574">
        <v>0</v>
      </c>
      <c r="F74" s="574">
        <v>0</v>
      </c>
      <c r="G74" s="574">
        <v>3230.69</v>
      </c>
      <c r="H74" s="574">
        <f>49948.03+700+612.5</f>
        <v>51260.53</v>
      </c>
      <c r="I74" s="574">
        <v>0</v>
      </c>
      <c r="J74" s="574">
        <v>0</v>
      </c>
      <c r="K74" s="574">
        <v>0</v>
      </c>
      <c r="L74" s="574">
        <v>0</v>
      </c>
      <c r="M74" s="574">
        <v>0</v>
      </c>
      <c r="N74" s="574">
        <v>0</v>
      </c>
      <c r="O74" s="583">
        <f t="shared" si="12"/>
        <v>54491.22</v>
      </c>
      <c r="P74" s="583">
        <v>0</v>
      </c>
      <c r="Q74" s="583">
        <f t="shared" si="13"/>
        <v>54491.22</v>
      </c>
      <c r="R74" s="574"/>
    </row>
    <row r="75" spans="2:18" x14ac:dyDescent="0.2">
      <c r="B75" s="433" t="s">
        <v>222</v>
      </c>
      <c r="C75" s="574">
        <v>0</v>
      </c>
      <c r="D75" s="574">
        <v>0</v>
      </c>
      <c r="E75" s="574">
        <v>0</v>
      </c>
      <c r="F75" s="574">
        <v>0</v>
      </c>
      <c r="G75" s="574">
        <v>0</v>
      </c>
      <c r="H75" s="574">
        <v>10702.77</v>
      </c>
      <c r="I75" s="574">
        <v>0</v>
      </c>
      <c r="J75" s="574">
        <v>0</v>
      </c>
      <c r="K75" s="574">
        <v>0</v>
      </c>
      <c r="L75" s="574">
        <v>0</v>
      </c>
      <c r="M75" s="574">
        <v>0</v>
      </c>
      <c r="N75" s="574">
        <v>0</v>
      </c>
      <c r="O75" s="583">
        <f t="shared" si="12"/>
        <v>10702.77</v>
      </c>
      <c r="P75" s="583">
        <v>0</v>
      </c>
      <c r="Q75" s="583">
        <f t="shared" si="13"/>
        <v>10702.77</v>
      </c>
      <c r="R75" s="574"/>
    </row>
    <row r="76" spans="2:18" x14ac:dyDescent="0.2">
      <c r="B76" s="434" t="s">
        <v>223</v>
      </c>
      <c r="C76" s="575">
        <v>49.42</v>
      </c>
      <c r="D76" s="575">
        <v>0</v>
      </c>
      <c r="E76" s="575">
        <v>0</v>
      </c>
      <c r="F76" s="575">
        <v>0</v>
      </c>
      <c r="G76" s="575">
        <v>0</v>
      </c>
      <c r="H76" s="575">
        <v>0</v>
      </c>
      <c r="I76" s="575">
        <v>0</v>
      </c>
      <c r="J76" s="575">
        <v>0</v>
      </c>
      <c r="K76" s="575">
        <v>0</v>
      </c>
      <c r="L76" s="575">
        <v>0</v>
      </c>
      <c r="M76" s="575">
        <v>0</v>
      </c>
      <c r="N76" s="575">
        <v>0</v>
      </c>
      <c r="O76" s="588">
        <f t="shared" si="12"/>
        <v>49.42</v>
      </c>
      <c r="P76" s="588">
        <v>103848.99999999997</v>
      </c>
      <c r="Q76" s="588">
        <f t="shared" si="13"/>
        <v>103898.41999999997</v>
      </c>
      <c r="R76" s="575"/>
    </row>
    <row r="77" spans="2:18" x14ac:dyDescent="0.2">
      <c r="B77" s="433"/>
      <c r="C77" s="574"/>
      <c r="D77" s="574"/>
      <c r="E77" s="574"/>
      <c r="F77" s="574"/>
      <c r="G77" s="574"/>
      <c r="H77" s="574"/>
      <c r="I77" s="574"/>
      <c r="J77" s="574"/>
      <c r="K77" s="574"/>
      <c r="L77" s="574"/>
      <c r="M77" s="574"/>
      <c r="N77" s="574"/>
      <c r="O77" s="583"/>
      <c r="P77" s="583"/>
      <c r="Q77" s="583"/>
      <c r="R77" s="574"/>
    </row>
    <row r="78" spans="2:18" ht="15" x14ac:dyDescent="0.2">
      <c r="B78" s="395" t="s">
        <v>257</v>
      </c>
      <c r="C78" s="575"/>
      <c r="D78" s="575"/>
      <c r="E78" s="575"/>
      <c r="F78" s="575"/>
      <c r="G78" s="575"/>
      <c r="H78" s="575"/>
      <c r="I78" s="575"/>
      <c r="J78" s="575"/>
      <c r="K78" s="575"/>
      <c r="L78" s="575"/>
      <c r="M78" s="575"/>
      <c r="N78" s="575"/>
      <c r="O78" s="588"/>
      <c r="P78" s="588"/>
      <c r="Q78" s="588"/>
      <c r="R78" s="588">
        <v>10000000</v>
      </c>
    </row>
    <row r="79" spans="2:18" x14ac:dyDescent="0.2">
      <c r="B79" s="430" t="s">
        <v>219</v>
      </c>
      <c r="C79" s="573">
        <v>0</v>
      </c>
      <c r="D79" s="573">
        <v>0</v>
      </c>
      <c r="E79" s="573">
        <v>0</v>
      </c>
      <c r="F79" s="573">
        <v>0</v>
      </c>
      <c r="G79" s="573">
        <v>0</v>
      </c>
      <c r="H79" s="573">
        <v>0</v>
      </c>
      <c r="I79" s="573">
        <v>0</v>
      </c>
      <c r="J79" s="573">
        <v>0</v>
      </c>
      <c r="K79" s="573">
        <v>0</v>
      </c>
      <c r="L79" s="573">
        <v>0</v>
      </c>
      <c r="M79" s="573">
        <v>0</v>
      </c>
      <c r="N79" s="573">
        <v>0</v>
      </c>
      <c r="O79" s="579">
        <f t="shared" ref="O79:O83" si="14">SUM(C79:N79)</f>
        <v>0</v>
      </c>
      <c r="P79" s="579">
        <v>0</v>
      </c>
      <c r="Q79" s="579">
        <f t="shared" ref="Q79:Q83" si="15">SUM(O79:P79)</f>
        <v>0</v>
      </c>
      <c r="R79" s="573"/>
    </row>
    <row r="80" spans="2:18" x14ac:dyDescent="0.2">
      <c r="B80" s="433" t="s">
        <v>220</v>
      </c>
      <c r="C80" s="574">
        <v>0</v>
      </c>
      <c r="D80" s="574">
        <v>837.12</v>
      </c>
      <c r="E80" s="574">
        <v>0</v>
      </c>
      <c r="F80" s="574">
        <v>38059.97</v>
      </c>
      <c r="G80" s="574">
        <v>2009.23</v>
      </c>
      <c r="H80" s="574">
        <v>21682.33</v>
      </c>
      <c r="I80" s="574">
        <v>0</v>
      </c>
      <c r="J80" s="574">
        <v>0</v>
      </c>
      <c r="K80" s="574">
        <v>0</v>
      </c>
      <c r="L80" s="574">
        <v>0</v>
      </c>
      <c r="M80" s="574">
        <v>0</v>
      </c>
      <c r="N80" s="574">
        <v>0</v>
      </c>
      <c r="O80" s="583">
        <f t="shared" si="14"/>
        <v>62588.650000000009</v>
      </c>
      <c r="P80" s="583">
        <v>0</v>
      </c>
      <c r="Q80" s="583">
        <f t="shared" si="15"/>
        <v>62588.650000000009</v>
      </c>
      <c r="R80" s="574"/>
    </row>
    <row r="81" spans="2:18" x14ac:dyDescent="0.2">
      <c r="B81" s="433" t="s">
        <v>210</v>
      </c>
      <c r="C81" s="574">
        <v>0</v>
      </c>
      <c r="D81" s="574">
        <v>0</v>
      </c>
      <c r="E81" s="574">
        <v>0</v>
      </c>
      <c r="F81" s="574">
        <v>0</v>
      </c>
      <c r="G81" s="574">
        <v>0</v>
      </c>
      <c r="H81" s="574">
        <v>0</v>
      </c>
      <c r="I81" s="574">
        <v>0</v>
      </c>
      <c r="J81" s="574">
        <v>0</v>
      </c>
      <c r="K81" s="574">
        <v>0</v>
      </c>
      <c r="L81" s="574">
        <v>0</v>
      </c>
      <c r="M81" s="574">
        <v>0</v>
      </c>
      <c r="N81" s="574">
        <v>0</v>
      </c>
      <c r="O81" s="583">
        <f t="shared" si="14"/>
        <v>0</v>
      </c>
      <c r="P81" s="583">
        <v>0</v>
      </c>
      <c r="Q81" s="583">
        <f t="shared" si="15"/>
        <v>0</v>
      </c>
      <c r="R81" s="574"/>
    </row>
    <row r="82" spans="2:18" x14ac:dyDescent="0.2">
      <c r="B82" s="433" t="s">
        <v>222</v>
      </c>
      <c r="C82" s="574">
        <v>0</v>
      </c>
      <c r="D82" s="574">
        <v>0</v>
      </c>
      <c r="E82" s="574">
        <v>0</v>
      </c>
      <c r="F82" s="574">
        <v>0</v>
      </c>
      <c r="G82" s="574">
        <v>0</v>
      </c>
      <c r="H82" s="574">
        <v>0</v>
      </c>
      <c r="I82" s="574">
        <v>0</v>
      </c>
      <c r="J82" s="574">
        <v>0</v>
      </c>
      <c r="K82" s="574">
        <v>0</v>
      </c>
      <c r="L82" s="574">
        <v>0</v>
      </c>
      <c r="M82" s="574">
        <v>0</v>
      </c>
      <c r="N82" s="574">
        <v>0</v>
      </c>
      <c r="O82" s="583">
        <f t="shared" si="14"/>
        <v>0</v>
      </c>
      <c r="P82" s="583">
        <v>0</v>
      </c>
      <c r="Q82" s="583">
        <f t="shared" si="15"/>
        <v>0</v>
      </c>
      <c r="R82" s="574"/>
    </row>
    <row r="83" spans="2:18" x14ac:dyDescent="0.2">
      <c r="B83" s="434" t="s">
        <v>223</v>
      </c>
      <c r="C83" s="575">
        <v>0</v>
      </c>
      <c r="D83" s="575">
        <v>0</v>
      </c>
      <c r="E83" s="575">
        <v>0</v>
      </c>
      <c r="F83" s="575">
        <v>0</v>
      </c>
      <c r="G83" s="575">
        <v>0</v>
      </c>
      <c r="H83" s="575">
        <v>0</v>
      </c>
      <c r="I83" s="575">
        <v>0</v>
      </c>
      <c r="J83" s="575">
        <v>0</v>
      </c>
      <c r="K83" s="575">
        <v>0</v>
      </c>
      <c r="L83" s="575">
        <v>0</v>
      </c>
      <c r="M83" s="575">
        <v>0</v>
      </c>
      <c r="N83" s="575">
        <v>0</v>
      </c>
      <c r="O83" s="588">
        <f t="shared" si="14"/>
        <v>0</v>
      </c>
      <c r="P83" s="588">
        <v>0</v>
      </c>
      <c r="Q83" s="588">
        <f t="shared" si="15"/>
        <v>0</v>
      </c>
      <c r="R83" s="575"/>
    </row>
    <row r="84" spans="2:18" x14ac:dyDescent="0.2">
      <c r="B84" s="433"/>
      <c r="C84" s="574"/>
      <c r="D84" s="574"/>
      <c r="E84" s="574"/>
      <c r="F84" s="574"/>
      <c r="G84" s="574"/>
      <c r="H84" s="574"/>
      <c r="I84" s="574"/>
      <c r="J84" s="574"/>
      <c r="K84" s="574"/>
      <c r="L84" s="574"/>
      <c r="M84" s="574"/>
      <c r="N84" s="574"/>
      <c r="O84" s="583"/>
      <c r="P84" s="583"/>
      <c r="Q84" s="583"/>
      <c r="R84" s="574"/>
    </row>
    <row r="85" spans="2:18" x14ac:dyDescent="0.2">
      <c r="B85" s="395" t="s">
        <v>232</v>
      </c>
      <c r="C85" s="575"/>
      <c r="D85" s="575"/>
      <c r="E85" s="575"/>
      <c r="F85" s="575"/>
      <c r="G85" s="588"/>
      <c r="H85" s="575"/>
      <c r="I85" s="575"/>
      <c r="J85" s="575"/>
      <c r="K85" s="575"/>
      <c r="L85" s="575"/>
      <c r="M85" s="575"/>
      <c r="N85" s="575"/>
      <c r="O85" s="588"/>
      <c r="P85" s="588"/>
      <c r="Q85" s="588"/>
      <c r="R85" s="588">
        <v>5500000</v>
      </c>
    </row>
    <row r="86" spans="2:18" x14ac:dyDescent="0.2">
      <c r="B86" s="430" t="s">
        <v>219</v>
      </c>
      <c r="C86" s="573">
        <v>0</v>
      </c>
      <c r="D86" s="573">
        <v>0</v>
      </c>
      <c r="E86" s="573">
        <v>0</v>
      </c>
      <c r="F86" s="573">
        <v>0</v>
      </c>
      <c r="G86" s="573">
        <v>0</v>
      </c>
      <c r="H86" s="573">
        <v>0</v>
      </c>
      <c r="I86" s="573">
        <v>0</v>
      </c>
      <c r="J86" s="573">
        <v>0</v>
      </c>
      <c r="K86" s="573">
        <v>0</v>
      </c>
      <c r="L86" s="573">
        <v>0</v>
      </c>
      <c r="M86" s="573">
        <v>0</v>
      </c>
      <c r="N86" s="573">
        <v>0</v>
      </c>
      <c r="O86" s="579">
        <f t="shared" ref="O86:O90" si="16">SUM(C86:N86)</f>
        <v>0</v>
      </c>
      <c r="P86" s="579">
        <v>0</v>
      </c>
      <c r="Q86" s="579">
        <f t="shared" ref="Q86:Q90" si="17">SUM(O86:P86)</f>
        <v>0</v>
      </c>
      <c r="R86" s="573"/>
    </row>
    <row r="87" spans="2:18" x14ac:dyDescent="0.2">
      <c r="B87" s="433" t="s">
        <v>220</v>
      </c>
      <c r="C87" s="574">
        <v>0</v>
      </c>
      <c r="D87" s="574">
        <v>0</v>
      </c>
      <c r="E87" s="574">
        <v>0</v>
      </c>
      <c r="F87" s="574">
        <v>15003.49</v>
      </c>
      <c r="G87" s="574">
        <v>0</v>
      </c>
      <c r="H87" s="574">
        <v>1517.75</v>
      </c>
      <c r="I87" s="574">
        <v>0</v>
      </c>
      <c r="J87" s="574">
        <v>0</v>
      </c>
      <c r="K87" s="574">
        <v>0</v>
      </c>
      <c r="L87" s="574">
        <v>0</v>
      </c>
      <c r="M87" s="574">
        <v>0</v>
      </c>
      <c r="N87" s="574">
        <v>0</v>
      </c>
      <c r="O87" s="583">
        <f t="shared" si="16"/>
        <v>16521.239999999998</v>
      </c>
      <c r="P87" s="583">
        <v>0</v>
      </c>
      <c r="Q87" s="583">
        <f t="shared" si="17"/>
        <v>16521.239999999998</v>
      </c>
      <c r="R87" s="574"/>
    </row>
    <row r="88" spans="2:18" x14ac:dyDescent="0.2">
      <c r="B88" s="433" t="s">
        <v>210</v>
      </c>
      <c r="C88" s="574">
        <v>0</v>
      </c>
      <c r="D88" s="574">
        <v>0</v>
      </c>
      <c r="E88" s="574">
        <v>0</v>
      </c>
      <c r="F88" s="574">
        <v>0</v>
      </c>
      <c r="G88" s="574">
        <v>0</v>
      </c>
      <c r="H88" s="574">
        <v>0</v>
      </c>
      <c r="I88" s="574">
        <v>0</v>
      </c>
      <c r="J88" s="574">
        <v>0</v>
      </c>
      <c r="K88" s="574">
        <v>0</v>
      </c>
      <c r="L88" s="574">
        <v>0</v>
      </c>
      <c r="M88" s="574">
        <v>0</v>
      </c>
      <c r="N88" s="574">
        <v>0</v>
      </c>
      <c r="O88" s="583">
        <f t="shared" si="16"/>
        <v>0</v>
      </c>
      <c r="P88" s="583">
        <v>0</v>
      </c>
      <c r="Q88" s="583">
        <f t="shared" si="17"/>
        <v>0</v>
      </c>
      <c r="R88" s="574"/>
    </row>
    <row r="89" spans="2:18" x14ac:dyDescent="0.2">
      <c r="B89" s="433" t="s">
        <v>222</v>
      </c>
      <c r="C89" s="574">
        <v>0</v>
      </c>
      <c r="D89" s="574">
        <v>0</v>
      </c>
      <c r="E89" s="574">
        <v>0</v>
      </c>
      <c r="F89" s="574">
        <v>0</v>
      </c>
      <c r="G89" s="574">
        <v>0</v>
      </c>
      <c r="H89" s="574">
        <v>0</v>
      </c>
      <c r="I89" s="574">
        <v>0</v>
      </c>
      <c r="J89" s="574">
        <v>0</v>
      </c>
      <c r="K89" s="574">
        <v>0</v>
      </c>
      <c r="L89" s="574">
        <v>0</v>
      </c>
      <c r="M89" s="574">
        <v>0</v>
      </c>
      <c r="N89" s="574">
        <v>0</v>
      </c>
      <c r="O89" s="583">
        <f t="shared" si="16"/>
        <v>0</v>
      </c>
      <c r="P89" s="583">
        <v>0</v>
      </c>
      <c r="Q89" s="583">
        <f t="shared" si="17"/>
        <v>0</v>
      </c>
      <c r="R89" s="574"/>
    </row>
    <row r="90" spans="2:18" x14ac:dyDescent="0.2">
      <c r="B90" s="434" t="s">
        <v>223</v>
      </c>
      <c r="C90" s="575">
        <v>0</v>
      </c>
      <c r="D90" s="575">
        <v>0</v>
      </c>
      <c r="E90" s="575">
        <v>0</v>
      </c>
      <c r="F90" s="575">
        <v>0</v>
      </c>
      <c r="G90" s="575">
        <v>0</v>
      </c>
      <c r="H90" s="575">
        <v>0</v>
      </c>
      <c r="I90" s="575">
        <v>0</v>
      </c>
      <c r="J90" s="575">
        <v>0</v>
      </c>
      <c r="K90" s="575">
        <v>0</v>
      </c>
      <c r="L90" s="575">
        <v>0</v>
      </c>
      <c r="M90" s="575">
        <v>0</v>
      </c>
      <c r="N90" s="575">
        <v>0</v>
      </c>
      <c r="O90" s="588">
        <f t="shared" si="16"/>
        <v>0</v>
      </c>
      <c r="P90" s="588">
        <v>0</v>
      </c>
      <c r="Q90" s="588">
        <f t="shared" si="17"/>
        <v>0</v>
      </c>
      <c r="R90" s="575"/>
    </row>
    <row r="91" spans="2:18" x14ac:dyDescent="0.2">
      <c r="B91" s="433"/>
      <c r="C91" s="574"/>
      <c r="D91" s="574"/>
      <c r="E91" s="574"/>
      <c r="F91" s="574"/>
      <c r="G91" s="574"/>
      <c r="H91" s="574"/>
      <c r="I91" s="574"/>
      <c r="J91" s="574"/>
      <c r="K91" s="574"/>
      <c r="L91" s="574"/>
      <c r="M91" s="574"/>
      <c r="N91" s="574"/>
      <c r="O91" s="583"/>
      <c r="P91" s="583"/>
      <c r="Q91" s="583"/>
      <c r="R91" s="574"/>
    </row>
    <row r="92" spans="2:18" s="431" customFormat="1" ht="15.75" x14ac:dyDescent="0.25">
      <c r="B92" s="406" t="s">
        <v>224</v>
      </c>
      <c r="C92" s="584">
        <f>SUM(C86:C90,C79:C83,C72:C76,C68)</f>
        <v>149494.77000000005</v>
      </c>
      <c r="D92" s="584">
        <f t="shared" ref="D92:Q92" si="18">SUM(D86:D90,D79:D83,D72:D76,D68)</f>
        <v>-1200.7500000000118</v>
      </c>
      <c r="E92" s="584">
        <f t="shared" si="18"/>
        <v>58911.260000000009</v>
      </c>
      <c r="F92" s="584">
        <f>SUM(F86:F90,F79:F83,F72:F76,F68)</f>
        <v>558688.63</v>
      </c>
      <c r="G92" s="584">
        <f t="shared" si="18"/>
        <v>328990.71999999997</v>
      </c>
      <c r="H92" s="584">
        <f t="shared" si="18"/>
        <v>266291.51</v>
      </c>
      <c r="I92" s="584">
        <f t="shared" si="18"/>
        <v>0</v>
      </c>
      <c r="J92" s="584">
        <f t="shared" si="18"/>
        <v>0</v>
      </c>
      <c r="K92" s="584">
        <f t="shared" si="18"/>
        <v>0</v>
      </c>
      <c r="L92" s="584">
        <f>SUM(L86:L90,L79:L83,L72:L76,L68)</f>
        <v>0</v>
      </c>
      <c r="M92" s="584">
        <f>SUM(M86:M90,M79:M83,M72:M76,M68)</f>
        <v>0</v>
      </c>
      <c r="N92" s="584">
        <f t="shared" si="18"/>
        <v>0</v>
      </c>
      <c r="O92" s="584">
        <f t="shared" si="18"/>
        <v>1361176.14</v>
      </c>
      <c r="P92" s="584">
        <f>SUM(P86:P90,P79:P83,P72:P76,P68)</f>
        <v>7601800.1400000006</v>
      </c>
      <c r="Q92" s="584">
        <f t="shared" si="18"/>
        <v>8962976.2799999993</v>
      </c>
      <c r="R92" s="584">
        <f>SUM(R85,R78,R71,R68)</f>
        <v>24931000</v>
      </c>
    </row>
    <row r="93" spans="2:18" x14ac:dyDescent="0.2">
      <c r="B93" s="432"/>
      <c r="C93" s="574"/>
      <c r="D93" s="574"/>
      <c r="E93" s="574"/>
      <c r="F93" s="574" t="s">
        <v>335</v>
      </c>
      <c r="G93" s="574"/>
      <c r="H93" s="574"/>
      <c r="I93" s="574"/>
      <c r="J93" s="574"/>
      <c r="K93" s="574"/>
      <c r="L93" s="574"/>
      <c r="M93" s="574"/>
      <c r="N93" s="574"/>
      <c r="O93" s="574"/>
      <c r="P93" s="574"/>
      <c r="Q93" s="583"/>
      <c r="R93" s="574"/>
    </row>
    <row r="94" spans="2:18" ht="15.75" x14ac:dyDescent="0.25">
      <c r="B94" s="397" t="s">
        <v>225</v>
      </c>
      <c r="C94" s="575"/>
      <c r="D94" s="575"/>
      <c r="E94" s="575"/>
      <c r="F94" s="575"/>
      <c r="G94" s="575"/>
      <c r="H94" s="575"/>
      <c r="I94" s="575"/>
      <c r="J94" s="575"/>
      <c r="K94" s="575"/>
      <c r="L94" s="575"/>
      <c r="M94" s="575"/>
      <c r="N94" s="575"/>
      <c r="O94" s="575"/>
      <c r="P94" s="575"/>
      <c r="Q94" s="588"/>
      <c r="R94" s="575"/>
    </row>
    <row r="95" spans="2:18" x14ac:dyDescent="0.2">
      <c r="B95" s="429" t="s">
        <v>219</v>
      </c>
      <c r="C95" s="573">
        <f>SUM(C86,C79,C72)</f>
        <v>0</v>
      </c>
      <c r="D95" s="573">
        <f t="shared" ref="D95:Q99" si="19">SUM(D86,D79,D72)</f>
        <v>0</v>
      </c>
      <c r="E95" s="573">
        <f t="shared" si="19"/>
        <v>0</v>
      </c>
      <c r="F95" s="573">
        <f t="shared" si="19"/>
        <v>0</v>
      </c>
      <c r="G95" s="573">
        <f t="shared" si="19"/>
        <v>0</v>
      </c>
      <c r="H95" s="573">
        <f t="shared" si="19"/>
        <v>0</v>
      </c>
      <c r="I95" s="573">
        <f t="shared" si="19"/>
        <v>0</v>
      </c>
      <c r="J95" s="573">
        <f t="shared" si="19"/>
        <v>0</v>
      </c>
      <c r="K95" s="573">
        <f t="shared" si="19"/>
        <v>0</v>
      </c>
      <c r="L95" s="573">
        <f t="shared" si="19"/>
        <v>0</v>
      </c>
      <c r="M95" s="573">
        <f t="shared" si="19"/>
        <v>0</v>
      </c>
      <c r="N95" s="573">
        <f t="shared" si="19"/>
        <v>0</v>
      </c>
      <c r="O95" s="579">
        <f t="shared" si="19"/>
        <v>0</v>
      </c>
      <c r="P95" s="579">
        <f t="shared" si="19"/>
        <v>0</v>
      </c>
      <c r="Q95" s="579">
        <f t="shared" si="19"/>
        <v>0</v>
      </c>
      <c r="R95" s="573"/>
    </row>
    <row r="96" spans="2:18" x14ac:dyDescent="0.2">
      <c r="B96" s="433" t="s">
        <v>220</v>
      </c>
      <c r="C96" s="574">
        <f>SUM(C87,C80,C73)</f>
        <v>0</v>
      </c>
      <c r="D96" s="574">
        <f t="shared" si="19"/>
        <v>1597.8200000000002</v>
      </c>
      <c r="E96" s="574">
        <f t="shared" si="19"/>
        <v>166.21</v>
      </c>
      <c r="F96" s="574">
        <f t="shared" si="19"/>
        <v>483020.60000000003</v>
      </c>
      <c r="G96" s="574">
        <f>SUM(G87,G80,G73)</f>
        <v>270619.34999999998</v>
      </c>
      <c r="H96" s="574">
        <f t="shared" si="19"/>
        <v>48731.17</v>
      </c>
      <c r="I96" s="574">
        <f t="shared" si="19"/>
        <v>0</v>
      </c>
      <c r="J96" s="574">
        <f t="shared" si="19"/>
        <v>0</v>
      </c>
      <c r="K96" s="574">
        <f t="shared" si="19"/>
        <v>0</v>
      </c>
      <c r="L96" s="574">
        <f t="shared" si="19"/>
        <v>0</v>
      </c>
      <c r="M96" s="574">
        <f t="shared" si="19"/>
        <v>0</v>
      </c>
      <c r="N96" s="574">
        <f t="shared" si="19"/>
        <v>0</v>
      </c>
      <c r="O96" s="583">
        <f t="shared" si="19"/>
        <v>804135.14999999991</v>
      </c>
      <c r="P96" s="583">
        <f t="shared" si="19"/>
        <v>0</v>
      </c>
      <c r="Q96" s="583">
        <f t="shared" si="19"/>
        <v>804135.14999999991</v>
      </c>
      <c r="R96" s="574"/>
    </row>
    <row r="97" spans="2:18" x14ac:dyDescent="0.2">
      <c r="B97" s="433" t="s">
        <v>210</v>
      </c>
      <c r="C97" s="574">
        <f>SUM(C88,C81,C74)</f>
        <v>0</v>
      </c>
      <c r="D97" s="574">
        <f t="shared" si="19"/>
        <v>0</v>
      </c>
      <c r="E97" s="574">
        <f t="shared" si="19"/>
        <v>0</v>
      </c>
      <c r="F97" s="574">
        <f t="shared" si="19"/>
        <v>0</v>
      </c>
      <c r="G97" s="574">
        <f t="shared" si="19"/>
        <v>3230.69</v>
      </c>
      <c r="H97" s="574">
        <f t="shared" si="19"/>
        <v>51260.53</v>
      </c>
      <c r="I97" s="574">
        <f t="shared" si="19"/>
        <v>0</v>
      </c>
      <c r="J97" s="574">
        <f t="shared" si="19"/>
        <v>0</v>
      </c>
      <c r="K97" s="574">
        <f t="shared" si="19"/>
        <v>0</v>
      </c>
      <c r="L97" s="574">
        <f t="shared" si="19"/>
        <v>0</v>
      </c>
      <c r="M97" s="574">
        <f t="shared" si="19"/>
        <v>0</v>
      </c>
      <c r="N97" s="574">
        <f t="shared" si="19"/>
        <v>0</v>
      </c>
      <c r="O97" s="583">
        <f t="shared" si="19"/>
        <v>54491.22</v>
      </c>
      <c r="P97" s="583">
        <f t="shared" si="19"/>
        <v>0</v>
      </c>
      <c r="Q97" s="583">
        <f t="shared" si="19"/>
        <v>54491.22</v>
      </c>
      <c r="R97" s="574"/>
    </row>
    <row r="98" spans="2:18" x14ac:dyDescent="0.2">
      <c r="B98" s="433" t="s">
        <v>222</v>
      </c>
      <c r="C98" s="574">
        <f>SUM(C89,C82,C75)</f>
        <v>0</v>
      </c>
      <c r="D98" s="574">
        <f t="shared" si="19"/>
        <v>0</v>
      </c>
      <c r="E98" s="574">
        <f t="shared" si="19"/>
        <v>0</v>
      </c>
      <c r="F98" s="574">
        <f t="shared" si="19"/>
        <v>0</v>
      </c>
      <c r="G98" s="574">
        <f t="shared" si="19"/>
        <v>0</v>
      </c>
      <c r="H98" s="574">
        <f t="shared" si="19"/>
        <v>10702.77</v>
      </c>
      <c r="I98" s="574">
        <f t="shared" si="19"/>
        <v>0</v>
      </c>
      <c r="J98" s="574">
        <f t="shared" si="19"/>
        <v>0</v>
      </c>
      <c r="K98" s="574">
        <f t="shared" si="19"/>
        <v>0</v>
      </c>
      <c r="L98" s="574">
        <f t="shared" si="19"/>
        <v>0</v>
      </c>
      <c r="M98" s="574">
        <f t="shared" si="19"/>
        <v>0</v>
      </c>
      <c r="N98" s="574">
        <f t="shared" si="19"/>
        <v>0</v>
      </c>
      <c r="O98" s="583">
        <f t="shared" si="19"/>
        <v>10702.77</v>
      </c>
      <c r="P98" s="583">
        <f t="shared" si="19"/>
        <v>0</v>
      </c>
      <c r="Q98" s="583">
        <f t="shared" si="19"/>
        <v>10702.77</v>
      </c>
      <c r="R98" s="574"/>
    </row>
    <row r="99" spans="2:18" x14ac:dyDescent="0.2">
      <c r="B99" s="433" t="s">
        <v>223</v>
      </c>
      <c r="C99" s="574">
        <f>SUM(C90,C83,C76)</f>
        <v>49.42</v>
      </c>
      <c r="D99" s="574">
        <f t="shared" si="19"/>
        <v>0</v>
      </c>
      <c r="E99" s="574">
        <f t="shared" si="19"/>
        <v>0</v>
      </c>
      <c r="F99" s="574">
        <f t="shared" si="19"/>
        <v>0</v>
      </c>
      <c r="G99" s="574">
        <f t="shared" si="19"/>
        <v>0</v>
      </c>
      <c r="H99" s="574">
        <f t="shared" si="19"/>
        <v>0</v>
      </c>
      <c r="I99" s="574">
        <f t="shared" si="19"/>
        <v>0</v>
      </c>
      <c r="J99" s="574">
        <f t="shared" si="19"/>
        <v>0</v>
      </c>
      <c r="K99" s="574">
        <f t="shared" si="19"/>
        <v>0</v>
      </c>
      <c r="L99" s="574">
        <f t="shared" si="19"/>
        <v>0</v>
      </c>
      <c r="M99" s="574">
        <f t="shared" si="19"/>
        <v>0</v>
      </c>
      <c r="N99" s="574">
        <f t="shared" si="19"/>
        <v>0</v>
      </c>
      <c r="O99" s="583">
        <f t="shared" si="19"/>
        <v>49.42</v>
      </c>
      <c r="P99" s="583">
        <f t="shared" si="19"/>
        <v>103848.99999999997</v>
      </c>
      <c r="Q99" s="583">
        <f t="shared" si="19"/>
        <v>103898.41999999997</v>
      </c>
      <c r="R99" s="574"/>
    </row>
    <row r="100" spans="2:18" x14ac:dyDescent="0.2">
      <c r="B100" s="426" t="s">
        <v>256</v>
      </c>
      <c r="C100" s="575">
        <f>SUM(C68)</f>
        <v>149445.35000000003</v>
      </c>
      <c r="D100" s="575">
        <f t="shared" ref="D100:Q100" si="20">SUM(D68)</f>
        <v>-2798.570000000012</v>
      </c>
      <c r="E100" s="575">
        <f t="shared" si="20"/>
        <v>58745.05000000001</v>
      </c>
      <c r="F100" s="575">
        <f t="shared" si="20"/>
        <v>75668.03</v>
      </c>
      <c r="G100" s="575">
        <f t="shared" si="20"/>
        <v>55140.68</v>
      </c>
      <c r="H100" s="575">
        <f t="shared" si="20"/>
        <v>155597.04</v>
      </c>
      <c r="I100" s="575">
        <f t="shared" si="20"/>
        <v>0</v>
      </c>
      <c r="J100" s="575">
        <f t="shared" si="20"/>
        <v>0</v>
      </c>
      <c r="K100" s="575">
        <f t="shared" si="20"/>
        <v>0</v>
      </c>
      <c r="L100" s="575">
        <f t="shared" si="20"/>
        <v>0</v>
      </c>
      <c r="M100" s="575">
        <f t="shared" si="20"/>
        <v>0</v>
      </c>
      <c r="N100" s="575">
        <f t="shared" si="20"/>
        <v>0</v>
      </c>
      <c r="O100" s="588">
        <f t="shared" si="20"/>
        <v>491797.58</v>
      </c>
      <c r="P100" s="588">
        <f t="shared" si="20"/>
        <v>7497951.1400000006</v>
      </c>
      <c r="Q100" s="588">
        <f t="shared" si="20"/>
        <v>7989748.7199999997</v>
      </c>
      <c r="R100" s="575"/>
    </row>
    <row r="101" spans="2:18" ht="15.75" x14ac:dyDescent="0.25">
      <c r="B101" s="406" t="s">
        <v>226</v>
      </c>
      <c r="C101" s="584">
        <f>SUM(C95:C100)</f>
        <v>149494.77000000005</v>
      </c>
      <c r="D101" s="584">
        <f t="shared" ref="D101:O101" si="21">SUM(D95:D100)</f>
        <v>-1200.7500000000118</v>
      </c>
      <c r="E101" s="584">
        <f t="shared" si="21"/>
        <v>58911.260000000009</v>
      </c>
      <c r="F101" s="584">
        <f t="shared" si="21"/>
        <v>558688.63</v>
      </c>
      <c r="G101" s="584">
        <f t="shared" si="21"/>
        <v>328990.71999999997</v>
      </c>
      <c r="H101" s="584">
        <f t="shared" si="21"/>
        <v>266291.51</v>
      </c>
      <c r="I101" s="584">
        <f t="shared" si="21"/>
        <v>0</v>
      </c>
      <c r="J101" s="584">
        <f t="shared" si="21"/>
        <v>0</v>
      </c>
      <c r="K101" s="584">
        <f t="shared" si="21"/>
        <v>0</v>
      </c>
      <c r="L101" s="584">
        <f t="shared" si="21"/>
        <v>0</v>
      </c>
      <c r="M101" s="584">
        <f t="shared" si="21"/>
        <v>0</v>
      </c>
      <c r="N101" s="584">
        <f t="shared" si="21"/>
        <v>0</v>
      </c>
      <c r="O101" s="584">
        <f t="shared" si="21"/>
        <v>1361176.14</v>
      </c>
      <c r="P101" s="584">
        <f>SUM(P95:P100)</f>
        <v>7601800.1400000006</v>
      </c>
      <c r="Q101" s="584">
        <f>SUM(Q95:Q100)</f>
        <v>8962976.2799999993</v>
      </c>
      <c r="R101" s="584">
        <f>R92</f>
        <v>24931000</v>
      </c>
    </row>
    <row r="102" spans="2:18" x14ac:dyDescent="0.2">
      <c r="B102" s="398"/>
      <c r="C102" s="573"/>
      <c r="D102" s="573"/>
      <c r="E102" s="573"/>
      <c r="F102" s="573"/>
      <c r="G102" s="573"/>
      <c r="H102" s="573"/>
      <c r="I102" s="573"/>
      <c r="J102" s="573"/>
      <c r="K102" s="573"/>
      <c r="L102" s="573"/>
      <c r="M102" s="573"/>
      <c r="N102" s="573"/>
      <c r="O102" s="573"/>
      <c r="P102" s="573"/>
      <c r="Q102" s="579"/>
      <c r="R102" s="573"/>
    </row>
    <row r="103" spans="2:18" ht="15.75" x14ac:dyDescent="0.25">
      <c r="B103" s="397" t="s">
        <v>227</v>
      </c>
      <c r="C103" s="575"/>
      <c r="D103" s="575"/>
      <c r="E103" s="575"/>
      <c r="F103" s="575"/>
      <c r="G103" s="575"/>
      <c r="H103" s="575"/>
      <c r="I103" s="575"/>
      <c r="J103" s="575"/>
      <c r="K103" s="575"/>
      <c r="L103" s="575"/>
      <c r="M103" s="575"/>
      <c r="N103" s="575"/>
      <c r="O103" s="575"/>
      <c r="P103" s="575"/>
      <c r="Q103" s="588"/>
      <c r="R103" s="575"/>
    </row>
    <row r="104" spans="2:18" x14ac:dyDescent="0.2">
      <c r="B104" s="430" t="s">
        <v>263</v>
      </c>
      <c r="C104" s="573">
        <v>1785.0352000000003</v>
      </c>
      <c r="D104" s="573">
        <v>-19.923500000000086</v>
      </c>
      <c r="E104" s="573">
        <v>503.54919999999998</v>
      </c>
      <c r="F104" s="573">
        <v>616.90050000000008</v>
      </c>
      <c r="G104" s="573">
        <v>5135.3532000000005</v>
      </c>
      <c r="H104" s="573">
        <f t="shared" ref="H104:N104" si="22">(SUM(H45:H59,H8)*0.01)+H16</f>
        <v>1285.9078999999999</v>
      </c>
      <c r="I104" s="573">
        <f t="shared" si="22"/>
        <v>0</v>
      </c>
      <c r="J104" s="573">
        <f t="shared" si="22"/>
        <v>0</v>
      </c>
      <c r="K104" s="573">
        <f t="shared" si="22"/>
        <v>0</v>
      </c>
      <c r="L104" s="573">
        <f t="shared" si="22"/>
        <v>0</v>
      </c>
      <c r="M104" s="573">
        <f t="shared" si="22"/>
        <v>0</v>
      </c>
      <c r="N104" s="573">
        <f t="shared" si="22"/>
        <v>0</v>
      </c>
      <c r="O104" s="583">
        <f>SUM(C104:N104)</f>
        <v>9306.8225000000002</v>
      </c>
      <c r="P104" s="583">
        <v>80661.59</v>
      </c>
      <c r="Q104" s="579">
        <f>SUM(O104:P104)</f>
        <v>89968.412499999991</v>
      </c>
      <c r="R104" s="573"/>
    </row>
    <row r="105" spans="2:18" x14ac:dyDescent="0.2">
      <c r="B105" s="427" t="s">
        <v>228</v>
      </c>
      <c r="C105" s="574">
        <v>24420.6374</v>
      </c>
      <c r="D105" s="574">
        <v>-1129.8278000000009</v>
      </c>
      <c r="E105" s="574">
        <v>10823.8171</v>
      </c>
      <c r="F105" s="574">
        <v>29532.515799999997</v>
      </c>
      <c r="G105" s="574">
        <v>9457.4157999999989</v>
      </c>
      <c r="H105" s="574">
        <f t="shared" ref="H105:N105" si="23">(H27*0.03)+(SUM(H45:H59,H8)*0.12)+H25+(H33*0.55)+H18+H24+H65+H17+(H66*0.83)</f>
        <v>30065.471099999995</v>
      </c>
      <c r="I105" s="574">
        <f t="shared" si="23"/>
        <v>0</v>
      </c>
      <c r="J105" s="574">
        <f t="shared" si="23"/>
        <v>0</v>
      </c>
      <c r="K105" s="574">
        <f t="shared" si="23"/>
        <v>0</v>
      </c>
      <c r="L105" s="574">
        <f t="shared" si="23"/>
        <v>0</v>
      </c>
      <c r="M105" s="574">
        <f t="shared" si="23"/>
        <v>0</v>
      </c>
      <c r="N105" s="574">
        <f t="shared" si="23"/>
        <v>0</v>
      </c>
      <c r="O105" s="583">
        <f t="shared" ref="O105:O107" si="24">SUM(C105:N105)</f>
        <v>103170.0294</v>
      </c>
      <c r="P105" s="583">
        <v>882348.81</v>
      </c>
      <c r="Q105" s="583">
        <f t="shared" ref="Q105:Q107" si="25">SUM(O105:P105)</f>
        <v>985518.83940000006</v>
      </c>
      <c r="R105" s="574"/>
    </row>
    <row r="106" spans="2:18" ht="14.25" customHeight="1" x14ac:dyDescent="0.2">
      <c r="B106" s="433" t="s">
        <v>229</v>
      </c>
      <c r="C106" s="574">
        <v>2753.4502000000002</v>
      </c>
      <c r="D106" s="574">
        <v>64.602299999999914</v>
      </c>
      <c r="E106" s="574">
        <v>4112.4525000000003</v>
      </c>
      <c r="F106" s="574">
        <v>21639.345799999999</v>
      </c>
      <c r="G106" s="574">
        <v>9516.255799999999</v>
      </c>
      <c r="H106" s="574">
        <f t="shared" ref="H106:N106" si="26">(H27*0.97)+(SUM(H45:H59,H8)*0.01)+(H33*0.45)+(SUM(H86:H90)*0.99)+(H66*0.17)</f>
        <v>15160.1541</v>
      </c>
      <c r="I106" s="574">
        <f t="shared" si="26"/>
        <v>0</v>
      </c>
      <c r="J106" s="574">
        <f t="shared" si="26"/>
        <v>0</v>
      </c>
      <c r="K106" s="574">
        <f t="shared" si="26"/>
        <v>0</v>
      </c>
      <c r="L106" s="574">
        <f t="shared" si="26"/>
        <v>0</v>
      </c>
      <c r="M106" s="574">
        <f t="shared" si="26"/>
        <v>0</v>
      </c>
      <c r="N106" s="574">
        <f t="shared" si="26"/>
        <v>0</v>
      </c>
      <c r="O106" s="583">
        <f t="shared" si="24"/>
        <v>53246.260699999999</v>
      </c>
      <c r="P106" s="583">
        <v>182255.9</v>
      </c>
      <c r="Q106" s="583">
        <f t="shared" si="25"/>
        <v>235502.16070000001</v>
      </c>
      <c r="R106" s="574"/>
    </row>
    <row r="107" spans="2:18" x14ac:dyDescent="0.2">
      <c r="B107" s="434" t="s">
        <v>230</v>
      </c>
      <c r="C107" s="575">
        <f t="shared" ref="C107:G107" si="27">(SUM(C45:C59,C8)*0.86)+C26+SUM(C72:C76)+SUM(C79:C83)+(SUM(C86:C90)*0.01)</f>
        <v>120535.64720000002</v>
      </c>
      <c r="D107" s="575">
        <f t="shared" si="27"/>
        <v>-115.60100000000728</v>
      </c>
      <c r="E107" s="575">
        <f t="shared" si="27"/>
        <v>43471.441199999994</v>
      </c>
      <c r="F107" s="575">
        <f t="shared" si="27"/>
        <v>506899.86790000001</v>
      </c>
      <c r="G107" s="575">
        <f t="shared" si="27"/>
        <v>304881.69519999996</v>
      </c>
      <c r="H107" s="575">
        <f>(SUM(H45:H59,H8)*0.86)+H26+SUM(H72:H76)+SUM(H79:H83)+(SUM(H86:H90)*0.01)</f>
        <v>219779.97690000001</v>
      </c>
      <c r="I107" s="575">
        <f t="shared" ref="I107:N107" si="28">(SUM(I45:I59,I8)*0.86)+I26+SUM(I72:I76)+SUM(I79:I83)+(SUM(I86:I90)*0.01)</f>
        <v>0</v>
      </c>
      <c r="J107" s="575">
        <f t="shared" si="28"/>
        <v>0</v>
      </c>
      <c r="K107" s="575">
        <f t="shared" si="28"/>
        <v>0</v>
      </c>
      <c r="L107" s="575">
        <f t="shared" si="28"/>
        <v>0</v>
      </c>
      <c r="M107" s="575">
        <f t="shared" si="28"/>
        <v>0</v>
      </c>
      <c r="N107" s="575">
        <f t="shared" si="28"/>
        <v>0</v>
      </c>
      <c r="O107" s="588">
        <f t="shared" si="24"/>
        <v>1195453.0274</v>
      </c>
      <c r="P107" s="588">
        <v>6456533.8499999996</v>
      </c>
      <c r="Q107" s="588">
        <f t="shared" si="25"/>
        <v>7651986.8773999996</v>
      </c>
      <c r="R107" s="575"/>
    </row>
    <row r="108" spans="2:18" ht="15.75" x14ac:dyDescent="0.25">
      <c r="B108" s="406" t="s">
        <v>231</v>
      </c>
      <c r="C108" s="584">
        <f>SUM(C104:C107)</f>
        <v>149494.77000000002</v>
      </c>
      <c r="D108" s="584">
        <f t="shared" ref="D108:P108" si="29">SUM(D104:D107)</f>
        <v>-1200.7500000000082</v>
      </c>
      <c r="E108" s="584">
        <f t="shared" si="29"/>
        <v>58911.259999999995</v>
      </c>
      <c r="F108" s="584">
        <f>SUM(F104:F107)</f>
        <v>558688.63</v>
      </c>
      <c r="G108" s="584">
        <f t="shared" si="29"/>
        <v>328990.71999999997</v>
      </c>
      <c r="H108" s="584">
        <f t="shared" si="29"/>
        <v>266291.51</v>
      </c>
      <c r="I108" s="584">
        <f t="shared" si="29"/>
        <v>0</v>
      </c>
      <c r="J108" s="584">
        <f t="shared" si="29"/>
        <v>0</v>
      </c>
      <c r="K108" s="584">
        <f t="shared" si="29"/>
        <v>0</v>
      </c>
      <c r="L108" s="584">
        <f t="shared" si="29"/>
        <v>0</v>
      </c>
      <c r="M108" s="584">
        <f t="shared" si="29"/>
        <v>0</v>
      </c>
      <c r="N108" s="584">
        <f t="shared" si="29"/>
        <v>0</v>
      </c>
      <c r="O108" s="584">
        <f t="shared" si="29"/>
        <v>1361176.1400000001</v>
      </c>
      <c r="P108" s="584">
        <f t="shared" si="29"/>
        <v>7601800.1499999994</v>
      </c>
      <c r="Q108" s="584">
        <f>SUM(Q104:Q107)</f>
        <v>8962976.2899999991</v>
      </c>
      <c r="R108" s="584">
        <f>R92</f>
        <v>24931000</v>
      </c>
    </row>
    <row r="109" spans="2:18" x14ac:dyDescent="0.2">
      <c r="B109" s="432"/>
      <c r="C109" s="386"/>
      <c r="D109" s="386"/>
      <c r="E109" s="386"/>
      <c r="F109" s="386"/>
      <c r="G109" s="386"/>
      <c r="H109" s="386"/>
      <c r="I109" s="386"/>
      <c r="J109" s="386"/>
      <c r="K109" s="386"/>
      <c r="L109" s="386"/>
      <c r="M109" s="386"/>
      <c r="N109" s="386"/>
      <c r="O109" s="386"/>
      <c r="P109" s="386"/>
      <c r="Q109" s="386"/>
      <c r="R109" s="386"/>
    </row>
    <row r="110" spans="2:18" x14ac:dyDescent="0.2">
      <c r="B110" s="399" t="s">
        <v>26</v>
      </c>
      <c r="C110" s="396"/>
      <c r="D110" s="396"/>
      <c r="E110" s="396"/>
      <c r="F110" s="396"/>
      <c r="G110" s="396"/>
      <c r="H110" s="396"/>
      <c r="I110" s="396"/>
      <c r="J110" s="396"/>
      <c r="K110" s="396"/>
      <c r="L110" s="396"/>
      <c r="M110" s="396"/>
      <c r="N110" s="396"/>
      <c r="O110" s="396"/>
      <c r="P110" s="396"/>
      <c r="Q110" s="396"/>
      <c r="R110" s="396"/>
    </row>
    <row r="111" spans="2:18" ht="44.25" customHeight="1" x14ac:dyDescent="0.2">
      <c r="B111" s="635" t="s">
        <v>320</v>
      </c>
      <c r="C111" s="635"/>
      <c r="D111" s="635"/>
      <c r="E111" s="635"/>
      <c r="F111" s="635"/>
      <c r="G111" s="635"/>
      <c r="H111" s="635"/>
      <c r="I111" s="635"/>
      <c r="J111" s="635"/>
      <c r="K111" s="635"/>
      <c r="L111" s="635"/>
      <c r="M111" s="635"/>
      <c r="N111" s="635"/>
      <c r="O111" s="635"/>
      <c r="P111" s="635"/>
      <c r="Q111" s="635"/>
      <c r="R111" s="635"/>
    </row>
    <row r="112" spans="2:18" s="431" customFormat="1" ht="18" customHeight="1" x14ac:dyDescent="0.2">
      <c r="B112" s="635"/>
      <c r="C112" s="635"/>
      <c r="D112" s="635"/>
      <c r="E112" s="635"/>
      <c r="F112" s="635"/>
      <c r="G112" s="635"/>
      <c r="H112" s="635"/>
      <c r="I112" s="635"/>
      <c r="J112" s="635"/>
      <c r="K112" s="635"/>
      <c r="L112" s="635"/>
      <c r="M112" s="635"/>
      <c r="N112" s="635"/>
      <c r="O112" s="635"/>
      <c r="P112" s="635"/>
      <c r="Q112" s="635"/>
      <c r="R112" s="635"/>
    </row>
    <row r="113" spans="2:18" hidden="1" x14ac:dyDescent="0.2">
      <c r="C113" s="386"/>
      <c r="D113" s="386"/>
      <c r="E113" s="386"/>
      <c r="F113" s="386"/>
      <c r="G113" s="386"/>
      <c r="H113" s="386"/>
      <c r="I113" s="386"/>
      <c r="J113" s="386"/>
      <c r="K113" s="386"/>
      <c r="L113" s="386"/>
      <c r="M113" s="386"/>
      <c r="N113" s="386"/>
      <c r="O113" s="386"/>
      <c r="P113" s="386"/>
      <c r="Q113" s="386"/>
      <c r="R113" s="386"/>
    </row>
    <row r="114" spans="2:18" hidden="1" x14ac:dyDescent="0.2">
      <c r="B114" s="401"/>
      <c r="C114" s="386"/>
      <c r="D114" s="386"/>
      <c r="E114" s="386"/>
      <c r="F114" s="386"/>
      <c r="G114" s="386"/>
      <c r="H114" s="386"/>
      <c r="I114" s="386"/>
      <c r="J114" s="386"/>
      <c r="K114" s="386"/>
      <c r="L114" s="386"/>
      <c r="M114" s="386"/>
      <c r="N114" s="386"/>
      <c r="O114" s="386"/>
      <c r="P114" s="386"/>
      <c r="Q114" s="386"/>
      <c r="R114" s="386"/>
    </row>
    <row r="115" spans="2:18" hidden="1" x14ac:dyDescent="0.2">
      <c r="C115" s="595"/>
      <c r="D115" s="595"/>
      <c r="E115" s="400"/>
      <c r="F115" s="400"/>
      <c r="G115" s="400"/>
      <c r="H115" s="400"/>
      <c r="I115" s="400"/>
      <c r="J115" s="400"/>
      <c r="K115" s="400"/>
      <c r="L115" s="400"/>
      <c r="M115" s="400"/>
      <c r="N115" s="400"/>
      <c r="O115" s="400"/>
      <c r="P115" s="400"/>
    </row>
    <row r="116" spans="2:18" hidden="1" x14ac:dyDescent="0.2">
      <c r="B116" s="402"/>
      <c r="C116" s="595"/>
      <c r="D116" s="595"/>
      <c r="E116" s="400"/>
      <c r="F116" s="400"/>
      <c r="G116" s="400"/>
      <c r="H116" s="400"/>
      <c r="I116" s="400"/>
      <c r="J116" s="400"/>
      <c r="K116" s="400"/>
      <c r="L116" s="400"/>
      <c r="M116" s="400"/>
      <c r="N116" s="400"/>
      <c r="O116" s="400"/>
      <c r="P116" s="400"/>
    </row>
    <row r="117" spans="2:18" hidden="1" x14ac:dyDescent="0.2">
      <c r="C117" s="400"/>
      <c r="D117" s="400"/>
      <c r="E117" s="400"/>
      <c r="F117" s="400"/>
      <c r="G117" s="400"/>
      <c r="H117" s="400"/>
      <c r="I117" s="400"/>
      <c r="J117" s="400"/>
      <c r="K117" s="400"/>
      <c r="L117" s="400"/>
      <c r="M117" s="400"/>
      <c r="N117" s="400"/>
      <c r="O117" s="400"/>
      <c r="P117" s="400"/>
    </row>
    <row r="118" spans="2:18" hidden="1" x14ac:dyDescent="0.2">
      <c r="E118" s="403"/>
      <c r="F118" s="419"/>
      <c r="G118" s="386"/>
    </row>
    <row r="119" spans="2:18" hidden="1" x14ac:dyDescent="0.2">
      <c r="E119" s="403"/>
      <c r="F119" s="419"/>
      <c r="G119" s="386"/>
    </row>
    <row r="120" spans="2:18" hidden="1" x14ac:dyDescent="0.2">
      <c r="F120" s="419"/>
    </row>
    <row r="121" spans="2:18" hidden="1" x14ac:dyDescent="0.2">
      <c r="E121" s="386"/>
      <c r="F121" s="419"/>
      <c r="G121" s="386"/>
    </row>
    <row r="122" spans="2:18" s="431" customFormat="1" hidden="1" x14ac:dyDescent="0.2">
      <c r="E122" s="386"/>
      <c r="F122" s="419"/>
      <c r="G122" s="386"/>
      <c r="O122" s="432"/>
      <c r="P122" s="432"/>
      <c r="Q122" s="432"/>
      <c r="R122" s="432"/>
    </row>
    <row r="123" spans="2:18" s="431" customFormat="1" hidden="1" x14ac:dyDescent="0.2">
      <c r="E123" s="386"/>
      <c r="F123" s="419"/>
      <c r="G123" s="386"/>
      <c r="O123" s="432"/>
      <c r="P123" s="432"/>
      <c r="Q123" s="432"/>
      <c r="R123" s="432"/>
    </row>
    <row r="124" spans="2:18" s="431" customFormat="1" hidden="1" x14ac:dyDescent="0.2">
      <c r="E124" s="386"/>
      <c r="F124" s="419"/>
      <c r="G124" s="386"/>
      <c r="O124" s="432"/>
      <c r="P124" s="432"/>
      <c r="Q124" s="432"/>
      <c r="R124" s="432"/>
    </row>
    <row r="125" spans="2:18" s="431" customFormat="1" hidden="1" x14ac:dyDescent="0.2">
      <c r="E125" s="386"/>
      <c r="F125" s="419"/>
      <c r="G125" s="386"/>
      <c r="O125" s="432"/>
      <c r="P125" s="432"/>
      <c r="Q125" s="432"/>
      <c r="R125" s="432"/>
    </row>
    <row r="126" spans="2:18" s="431" customFormat="1" hidden="1" x14ac:dyDescent="0.2">
      <c r="F126" s="404"/>
      <c r="G126" s="386"/>
      <c r="O126" s="432"/>
      <c r="P126" s="432"/>
      <c r="Q126" s="432"/>
      <c r="R126" s="432"/>
    </row>
    <row r="127" spans="2:18" hidden="1" x14ac:dyDescent="0.2"/>
    <row r="128" spans="2:18" hidden="1" x14ac:dyDescent="0.2"/>
    <row r="129" spans="2:3" hidden="1" x14ac:dyDescent="0.2"/>
    <row r="130" spans="2:3" hidden="1" x14ac:dyDescent="0.2"/>
    <row r="131" spans="2:3" hidden="1" x14ac:dyDescent="0.2"/>
    <row r="132" spans="2:3" hidden="1" x14ac:dyDescent="0.2"/>
    <row r="133" spans="2:3" hidden="1" x14ac:dyDescent="0.2"/>
    <row r="134" spans="2:3" hidden="1" x14ac:dyDescent="0.2"/>
    <row r="135" spans="2:3" hidden="1" x14ac:dyDescent="0.2"/>
    <row r="136" spans="2:3" hidden="1" x14ac:dyDescent="0.2"/>
    <row r="137" spans="2:3" hidden="1" x14ac:dyDescent="0.2"/>
    <row r="138" spans="2:3" hidden="1" x14ac:dyDescent="0.2"/>
    <row r="139" spans="2:3" hidden="1" x14ac:dyDescent="0.2"/>
    <row r="140" spans="2:3" hidden="1" x14ac:dyDescent="0.2">
      <c r="B140" s="421"/>
      <c r="C140" s="421"/>
    </row>
    <row r="141" spans="2:3" hidden="1" x14ac:dyDescent="0.2">
      <c r="B141" s="421"/>
      <c r="C141" s="421"/>
    </row>
    <row r="142" spans="2:3" hidden="1" x14ac:dyDescent="0.2">
      <c r="B142" s="421"/>
      <c r="C142" s="421"/>
    </row>
    <row r="143" spans="2:3" hidden="1" x14ac:dyDescent="0.2">
      <c r="B143" s="421"/>
      <c r="C143" s="421"/>
    </row>
    <row r="144" spans="2:3" hidden="1" x14ac:dyDescent="0.2">
      <c r="B144" s="421"/>
      <c r="C144" s="421"/>
    </row>
    <row r="145" spans="2:3" hidden="1" x14ac:dyDescent="0.2">
      <c r="B145" s="421"/>
      <c r="C145" s="421"/>
    </row>
    <row r="146" spans="2:3" hidden="1" x14ac:dyDescent="0.2">
      <c r="B146" s="421"/>
      <c r="C146" s="421"/>
    </row>
    <row r="147" spans="2:3" hidden="1" x14ac:dyDescent="0.2">
      <c r="B147" s="421"/>
      <c r="C147" s="421"/>
    </row>
    <row r="148" spans="2:3" hidden="1" x14ac:dyDescent="0.2">
      <c r="B148" s="421"/>
      <c r="C148" s="421"/>
    </row>
    <row r="149" spans="2:3" hidden="1" x14ac:dyDescent="0.2">
      <c r="B149" s="421"/>
      <c r="C149" s="421"/>
    </row>
    <row r="150" spans="2:3" hidden="1" x14ac:dyDescent="0.2">
      <c r="B150" s="421"/>
      <c r="C150" s="421"/>
    </row>
    <row r="151" spans="2:3" hidden="1" x14ac:dyDescent="0.2">
      <c r="B151" s="421"/>
      <c r="C151" s="421"/>
    </row>
  </sheetData>
  <mergeCells count="9">
    <mergeCell ref="B111:R111"/>
    <mergeCell ref="B112:R112"/>
    <mergeCell ref="B1:R1"/>
    <mergeCell ref="B2:R2"/>
    <mergeCell ref="C4:N4"/>
    <mergeCell ref="O4:O5"/>
    <mergeCell ref="P4:P5"/>
    <mergeCell ref="Q4:Q5"/>
    <mergeCell ref="R4:R5"/>
  </mergeCells>
  <printOptions horizontalCentered="1"/>
  <pageMargins left="0.2" right="0.2" top="0.2" bottom="0.45" header="0" footer="0.2"/>
  <pageSetup scale="54" fitToHeight="0" orientation="landscape" r:id="rId1"/>
  <headerFooter alignWithMargins="0">
    <oddFooter>&amp;L&amp;"Calibri,Bold"&amp;F&amp;C&amp;"Calibri,Bold"- PUBLIC -</oddFooter>
  </headerFooter>
  <rowBreaks count="1" manualBreakCount="1">
    <brk id="60"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Program MW ExPost &amp; ExAnte</vt:lpstr>
      <vt:lpstr>Load Impacts (ExPost &amp; ExAnte)</vt:lpstr>
      <vt:lpstr>2009 TA-TI Distribution</vt:lpstr>
      <vt:lpstr>2012 TA-TI Distribution</vt:lpstr>
      <vt:lpstr>2012-2014 DRP Expenditures</vt:lpstr>
      <vt:lpstr>DRP Carryover Expenditures</vt:lpstr>
      <vt:lpstr>Incentives</vt:lpstr>
      <vt:lpstr>Marketing-Monthly</vt:lpstr>
      <vt:lpstr>Marketing-Quarterly</vt:lpstr>
      <vt:lpstr>Fund Shift Log</vt:lpstr>
      <vt:lpstr>Event Summary</vt:lpstr>
      <vt:lpstr>ExAnteData</vt:lpstr>
      <vt:lpstr>ExAnteMo</vt:lpstr>
      <vt:lpstr>ExAnteProg</vt:lpstr>
      <vt:lpstr>ExPostData</vt:lpstr>
      <vt:lpstr>ExPostMo</vt:lpstr>
      <vt:lpstr>ExPostProg</vt:lpstr>
      <vt:lpstr>'2009 TA-TI Distribution'!Print_Area</vt:lpstr>
      <vt:lpstr>'2012 TA-TI Distribution'!Print_Area</vt:lpstr>
      <vt:lpstr>'2012-2014 DRP Expenditures'!Print_Area</vt:lpstr>
      <vt:lpstr>'DRP Carryover Expenditures'!Print_Area</vt:lpstr>
      <vt:lpstr>'Event Summary'!Print_Area</vt:lpstr>
      <vt:lpstr>'Fund Shift Log'!Print_Area</vt:lpstr>
      <vt:lpstr>Incentives!Print_Area</vt:lpstr>
      <vt:lpstr>'Load Impacts (ExPost &amp; ExAnte)'!Print_Area</vt:lpstr>
      <vt:lpstr>'Marketing-Monthly'!Print_Area</vt:lpstr>
      <vt:lpstr>'Marketing-Quarterly'!Print_Area</vt:lpstr>
      <vt:lpstr>'Program MW ExPost &amp; ExAnte'!Print_Area</vt:lpstr>
      <vt:lpstr>'2012-2014 DRP Expenditures'!Print_Titles</vt:lpstr>
      <vt:lpstr>'DRP Carryover Expenditures'!Print_Titles</vt:lpstr>
      <vt:lpstr>'Event Summary'!Print_Titles</vt:lpstr>
      <vt:lpstr>'Fund Shift Log'!Print_Titles</vt:lpstr>
      <vt:lpstr>'Marketing-Monthly'!Print_Titles</vt:lpstr>
      <vt:lpstr>'Marketing-Quarterly'!Print_Titles</vt:lpstr>
    </vt:vector>
  </TitlesOfParts>
  <Company>Southern California Edison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McMillan</dc:creator>
  <cp:lastModifiedBy>Irene Gutierrez</cp:lastModifiedBy>
  <cp:lastPrinted>2013-06-20T19:49:10Z</cp:lastPrinted>
  <dcterms:created xsi:type="dcterms:W3CDTF">2012-06-20T15:31:03Z</dcterms:created>
  <dcterms:modified xsi:type="dcterms:W3CDTF">2013-07-19T17:47:53Z</dcterms:modified>
</cp:coreProperties>
</file>